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8_{07446F32-7DEC-4364-A60B-9C843656EF2C}" xr6:coauthVersionLast="45" xr6:coauthVersionMax="45" xr10:uidLastSave="{00000000-0000-0000-0000-000000000000}"/>
  <bookViews>
    <workbookView xWindow="-120" yWindow="-120" windowWidth="20730" windowHeight="11160" tabRatio="769" firstSheet="19" activeTab="20" xr2:uid="{00000000-000D-0000-FFFF-FFFF00000000}"/>
  </bookViews>
  <sheets>
    <sheet name="ACADEMICA INDICADORES" sheetId="2" r:id="rId1"/>
    <sheet name="ACADEMICA ACTIVIDADES" sheetId="3" r:id="rId2"/>
    <sheet name="INVESTIGACION INDICADORES" sheetId="4" r:id="rId3"/>
    <sheet name="INVESTIGACION ACTIVIDADES" sheetId="6" r:id="rId4"/>
    <sheet name="BACHILLERATO INDICADORES" sheetId="7" r:id="rId5"/>
    <sheet name="BACHILLERATO ACTIVIDADES" sheetId="8" r:id="rId6"/>
    <sheet name="ORII INDICADORES" sheetId="9" r:id="rId7"/>
    <sheet name="ORII ACTIVIDADES" sheetId="10" r:id="rId8"/>
    <sheet name="TECNOLOGIA INDICADORES" sheetId="11" r:id="rId9"/>
    <sheet name="TECNOLOGIA ACTIVIDADES" sheetId="12" r:id="rId10"/>
    <sheet name="BIENESTAR UNIV INDICADORES" sheetId="13" r:id="rId11"/>
    <sheet name="BIENESTAR UNIV ACTIVIDADES" sheetId="14" r:id="rId12"/>
    <sheet name="PLANEACION INDICADORES" sheetId="15" r:id="rId13"/>
    <sheet name="PLANEACION ACTIVIDADES" sheetId="16" r:id="rId14"/>
    <sheet name="TALENTO HUMANO INDICADORES" sheetId="17" r:id="rId15"/>
    <sheet name="SECRETARIA INDICADORES" sheetId="19" r:id="rId16"/>
    <sheet name="TALENTO HUMANO ACTIVIDADES" sheetId="18" r:id="rId17"/>
    <sheet name="SECRETARIA ACTIVIDADES" sheetId="20" r:id="rId18"/>
    <sheet name="PLANTA FISICA INDICADORES" sheetId="21" r:id="rId19"/>
    <sheet name="PLANTA FISICA ACTIVIDADES" sheetId="22" r:id="rId20"/>
    <sheet name="INFRAESTRUCTURA ELEC INDICADORE" sheetId="23" r:id="rId21"/>
    <sheet name="INFRAESTRUCTURA ELE ACTIVIDADES" sheetId="24" r:id="rId22"/>
  </sheets>
  <externalReferences>
    <externalReference r:id="rId23"/>
    <externalReference r:id="rId24"/>
    <externalReference r:id="rId25"/>
    <externalReference r:id="rId26"/>
    <externalReference r:id="rId2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9" i="8" l="1"/>
  <c r="S10" i="8"/>
  <c r="S11" i="8"/>
  <c r="S12" i="8"/>
  <c r="S13" i="8"/>
  <c r="S14" i="8"/>
  <c r="S15" i="8"/>
  <c r="S16" i="8"/>
  <c r="S17" i="8"/>
  <c r="S8" i="8"/>
  <c r="X9" i="8"/>
  <c r="Z9" i="8" s="1"/>
  <c r="X10" i="8"/>
  <c r="Z10" i="8" s="1"/>
  <c r="X11" i="8"/>
  <c r="Z11" i="8" s="1"/>
  <c r="X12" i="8"/>
  <c r="Z12" i="8" s="1"/>
  <c r="X13" i="8"/>
  <c r="Z13" i="8" s="1"/>
  <c r="X14" i="8"/>
  <c r="Z14" i="8" s="1"/>
  <c r="X15" i="8"/>
  <c r="Z15" i="8" s="1"/>
  <c r="X16" i="8"/>
  <c r="Z16" i="8" s="1"/>
  <c r="X17" i="8"/>
  <c r="Z17" i="8" s="1"/>
  <c r="X8" i="8"/>
  <c r="Z8" i="8" s="1"/>
  <c r="X9" i="10"/>
  <c r="Z9" i="10" s="1"/>
  <c r="X10" i="10"/>
  <c r="Z10" i="10" s="1"/>
  <c r="X11" i="10"/>
  <c r="Z11" i="10" s="1"/>
  <c r="X12" i="10"/>
  <c r="Z12" i="10" s="1"/>
  <c r="X13" i="10"/>
  <c r="Z13" i="10" s="1"/>
  <c r="X14" i="10"/>
  <c r="Z14" i="10" s="1"/>
  <c r="X15" i="10"/>
  <c r="Z15" i="10" s="1"/>
  <c r="X16" i="10"/>
  <c r="Z16" i="10" s="1"/>
  <c r="X17" i="10"/>
  <c r="Z17" i="10" s="1"/>
  <c r="X18" i="10"/>
  <c r="Z18" i="10" s="1"/>
  <c r="X19" i="10"/>
  <c r="Z19" i="10" s="1"/>
  <c r="X20" i="10"/>
  <c r="Z20" i="10" s="1"/>
  <c r="X21" i="10"/>
  <c r="Z21" i="10" s="1"/>
  <c r="X22" i="10"/>
  <c r="Z22" i="10" s="1"/>
  <c r="X23" i="10"/>
  <c r="Z23" i="10" s="1"/>
  <c r="X24" i="10"/>
  <c r="Z24" i="10" s="1"/>
  <c r="X25" i="10"/>
  <c r="Z25" i="10" s="1"/>
  <c r="X26" i="10"/>
  <c r="Z26" i="10" s="1"/>
  <c r="X27" i="10"/>
  <c r="Z27" i="10" s="1"/>
  <c r="S9" i="10"/>
  <c r="S10" i="10"/>
  <c r="S11" i="10"/>
  <c r="S12" i="10"/>
  <c r="S13" i="10"/>
  <c r="S14" i="10"/>
  <c r="S15" i="10"/>
  <c r="S16" i="10"/>
  <c r="S17" i="10"/>
  <c r="S18" i="10"/>
  <c r="S19" i="10"/>
  <c r="S20" i="10"/>
  <c r="S21" i="10"/>
  <c r="S22" i="10"/>
  <c r="S23" i="10"/>
  <c r="S24" i="10"/>
  <c r="S25" i="10"/>
  <c r="S26" i="10"/>
  <c r="S27" i="10"/>
  <c r="S8" i="10"/>
  <c r="X8" i="10"/>
  <c r="Z8" i="10" s="1"/>
  <c r="U7" i="10"/>
  <c r="Z7" i="10"/>
  <c r="T7" i="10"/>
  <c r="Y7" i="10" s="1"/>
  <c r="Q22" i="10"/>
  <c r="Q17" i="10"/>
  <c r="AD18" i="9"/>
  <c r="AD17" i="9"/>
  <c r="AE13" i="9"/>
  <c r="X8" i="18"/>
  <c r="Z8" i="18" s="1"/>
  <c r="X9" i="18"/>
  <c r="Z9" i="18" s="1"/>
  <c r="X10" i="18"/>
  <c r="Z10" i="18" s="1"/>
  <c r="X11" i="18"/>
  <c r="Z11" i="18" s="1"/>
  <c r="X12" i="18"/>
  <c r="Z12" i="18" s="1"/>
  <c r="X13" i="18"/>
  <c r="Z13" i="18" s="1"/>
  <c r="X14" i="18"/>
  <c r="Z14" i="18" s="1"/>
  <c r="X15" i="18"/>
  <c r="Z15" i="18" s="1"/>
  <c r="X16" i="18"/>
  <c r="Z16" i="18" s="1"/>
  <c r="X17" i="18"/>
  <c r="Z17" i="18" s="1"/>
  <c r="X18" i="18"/>
  <c r="Z18" i="18" s="1"/>
  <c r="X19" i="18"/>
  <c r="Z19" i="18" s="1"/>
  <c r="X20" i="18"/>
  <c r="Z20" i="18" s="1"/>
  <c r="X21" i="18"/>
  <c r="Z21" i="18" s="1"/>
  <c r="X22" i="18"/>
  <c r="Z22" i="18" s="1"/>
  <c r="X23" i="18"/>
  <c r="Z23" i="18" s="1"/>
  <c r="S9" i="18"/>
  <c r="S10" i="18"/>
  <c r="S11" i="18"/>
  <c r="S12" i="18"/>
  <c r="S13" i="18"/>
  <c r="S14" i="18"/>
  <c r="S15" i="18"/>
  <c r="S16" i="18"/>
  <c r="S17" i="18"/>
  <c r="S18" i="18"/>
  <c r="S19" i="18"/>
  <c r="S20" i="18"/>
  <c r="S21" i="18"/>
  <c r="S22" i="18"/>
  <c r="S23" i="18"/>
  <c r="S8" i="18"/>
  <c r="U7" i="18"/>
  <c r="Z7" i="18" s="1"/>
  <c r="T7" i="18"/>
  <c r="Y7" i="18" s="1"/>
  <c r="W15" i="17"/>
  <c r="Q16" i="18"/>
  <c r="R9" i="22"/>
  <c r="R11" i="22" s="1"/>
  <c r="R12" i="22" s="1"/>
  <c r="R10" i="22"/>
  <c r="V40" i="6"/>
  <c r="U9" i="16"/>
  <c r="U10" i="16"/>
  <c r="U11" i="16"/>
  <c r="U12" i="16"/>
  <c r="U13" i="16"/>
  <c r="U14" i="16"/>
  <c r="U15" i="16"/>
  <c r="U16" i="16"/>
  <c r="U17" i="16"/>
  <c r="U18" i="16"/>
  <c r="U19" i="16"/>
  <c r="U20" i="16"/>
  <c r="U21" i="16"/>
  <c r="U8" i="16"/>
  <c r="Z9" i="16"/>
  <c r="AB9" i="16" s="1"/>
  <c r="Z10" i="16"/>
  <c r="AB10" i="16" s="1"/>
  <c r="Z11" i="16"/>
  <c r="AB11" i="16" s="1"/>
  <c r="Z12" i="16"/>
  <c r="AB12" i="16" s="1"/>
  <c r="Z13" i="16"/>
  <c r="AB13" i="16" s="1"/>
  <c r="Z14" i="16"/>
  <c r="AB14" i="16" s="1"/>
  <c r="Z15" i="16"/>
  <c r="AB15" i="16" s="1"/>
  <c r="Z16" i="16"/>
  <c r="AB16" i="16" s="1"/>
  <c r="Z17" i="16"/>
  <c r="AB17" i="16" s="1"/>
  <c r="Z18" i="16"/>
  <c r="AB18" i="16" s="1"/>
  <c r="Z19" i="16"/>
  <c r="AB19" i="16" s="1"/>
  <c r="Z20" i="16"/>
  <c r="AB20" i="16" s="1"/>
  <c r="Z21" i="16"/>
  <c r="AB21" i="16" s="1"/>
  <c r="Z8" i="16"/>
  <c r="AB8" i="16" s="1"/>
  <c r="W7" i="16"/>
  <c r="AB7" i="16"/>
  <c r="V7" i="16"/>
  <c r="AA7" i="16" s="1"/>
  <c r="X8" i="6"/>
  <c r="Z8" i="6" s="1"/>
  <c r="X9" i="6"/>
  <c r="Z9" i="6" s="1"/>
  <c r="X10" i="6"/>
  <c r="Z10" i="6" s="1"/>
  <c r="X11" i="6"/>
  <c r="X12" i="6"/>
  <c r="X13" i="6"/>
  <c r="Z13" i="6" s="1"/>
  <c r="X14" i="6"/>
  <c r="Z14" i="6" s="1"/>
  <c r="X15" i="6"/>
  <c r="Z15" i="6" s="1"/>
  <c r="X16" i="6"/>
  <c r="Z16" i="6" s="1"/>
  <c r="X17" i="6"/>
  <c r="Z17" i="6" s="1"/>
  <c r="X18" i="6"/>
  <c r="Z18" i="6" s="1"/>
  <c r="X19" i="6"/>
  <c r="Z19" i="6" s="1"/>
  <c r="X20" i="6"/>
  <c r="Z20" i="6" s="1"/>
  <c r="X21" i="6"/>
  <c r="Z21" i="6" s="1"/>
  <c r="X22" i="6"/>
  <c r="Z22" i="6" s="1"/>
  <c r="Z11" i="6"/>
  <c r="Z12" i="6"/>
  <c r="X23" i="6"/>
  <c r="Z23" i="6" s="1"/>
  <c r="X24" i="6"/>
  <c r="Z24" i="6" s="1"/>
  <c r="X25" i="6"/>
  <c r="Z25" i="6" s="1"/>
  <c r="X26" i="6"/>
  <c r="Z26" i="6" s="1"/>
  <c r="X27" i="6"/>
  <c r="Z27" i="6" s="1"/>
  <c r="X28" i="6"/>
  <c r="Z28" i="6" s="1"/>
  <c r="X29" i="6"/>
  <c r="Z29" i="6" s="1"/>
  <c r="X30" i="6"/>
  <c r="Z30" i="6" s="1"/>
  <c r="X31" i="6"/>
  <c r="Z31" i="6" s="1"/>
  <c r="X32" i="6"/>
  <c r="Z32" i="6" s="1"/>
  <c r="X33" i="6"/>
  <c r="Z33" i="6" s="1"/>
  <c r="X34" i="6"/>
  <c r="Z34" i="6" s="1"/>
  <c r="X35" i="6"/>
  <c r="Z35" i="6" s="1"/>
  <c r="X36" i="6"/>
  <c r="Z36" i="6" s="1"/>
  <c r="X37" i="6"/>
  <c r="Z37" i="6" s="1"/>
  <c r="X38" i="6"/>
  <c r="Z38" i="6" s="1"/>
  <c r="X39" i="6"/>
  <c r="Z39" i="6" s="1"/>
  <c r="X40" i="6"/>
  <c r="Z40" i="6" s="1"/>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8" i="6"/>
  <c r="U7" i="6"/>
  <c r="Z7" i="6" s="1"/>
  <c r="T7" i="6"/>
  <c r="Y7" i="6" s="1"/>
  <c r="Z15" i="15"/>
  <c r="X8" i="24"/>
  <c r="Z8" i="24" s="1"/>
  <c r="X9" i="24"/>
  <c r="Z9" i="24" s="1"/>
  <c r="X10" i="24"/>
  <c r="Z10" i="24" s="1"/>
  <c r="X11" i="24"/>
  <c r="Z11" i="24" s="1"/>
  <c r="X12" i="24"/>
  <c r="Z12" i="24" s="1"/>
  <c r="X13" i="24"/>
  <c r="Z13" i="24" s="1"/>
  <c r="X14" i="24"/>
  <c r="Z14" i="24" s="1"/>
  <c r="X15" i="24"/>
  <c r="Z15" i="24" s="1"/>
  <c r="X16" i="24"/>
  <c r="Z16" i="24" s="1"/>
  <c r="X17" i="24"/>
  <c r="Z17" i="24" s="1"/>
  <c r="X18" i="24"/>
  <c r="Z18" i="24" s="1"/>
  <c r="X19" i="24"/>
  <c r="Z19" i="24" s="1"/>
  <c r="X20" i="24"/>
  <c r="Z20" i="24" s="1"/>
  <c r="X21" i="24"/>
  <c r="Z21" i="24" s="1"/>
  <c r="X22" i="24"/>
  <c r="Z22" i="24" s="1"/>
  <c r="S8" i="24"/>
  <c r="S9" i="24"/>
  <c r="S10" i="24"/>
  <c r="U10" i="24" s="1"/>
  <c r="S11" i="24"/>
  <c r="S12" i="24"/>
  <c r="S13" i="24"/>
  <c r="S14" i="24"/>
  <c r="U14" i="24" s="1"/>
  <c r="S15" i="24"/>
  <c r="S16" i="24"/>
  <c r="S17" i="24"/>
  <c r="S18" i="24"/>
  <c r="U18" i="24" s="1"/>
  <c r="S19" i="24"/>
  <c r="S20" i="24"/>
  <c r="S21" i="24"/>
  <c r="S22" i="24"/>
  <c r="U22" i="24" s="1"/>
  <c r="S8" i="22"/>
  <c r="U8" i="22" s="1"/>
  <c r="E9" i="22"/>
  <c r="F9" i="22"/>
  <c r="S9" i="22"/>
  <c r="U9" i="22" s="1"/>
  <c r="E10" i="22"/>
  <c r="S10" i="22" s="1"/>
  <c r="U10" i="22" s="1"/>
  <c r="F10" i="22"/>
  <c r="E11" i="22"/>
  <c r="S11" i="22" s="1"/>
  <c r="U11" i="22" s="1"/>
  <c r="F11" i="22"/>
  <c r="F12" i="22"/>
  <c r="F13" i="22" s="1"/>
  <c r="F14" i="22" s="1"/>
  <c r="S15" i="22"/>
  <c r="U15" i="22" s="1"/>
  <c r="S17" i="22"/>
  <c r="U17" i="22" s="1"/>
  <c r="S18" i="22"/>
  <c r="U18" i="22" s="1"/>
  <c r="S19" i="22"/>
  <c r="U19" i="22" s="1"/>
  <c r="E20" i="22"/>
  <c r="S20" i="22" s="1"/>
  <c r="U20" i="22" s="1"/>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8" i="12"/>
  <c r="X8" i="12"/>
  <c r="Z8" i="12" s="1"/>
  <c r="X9" i="12"/>
  <c r="Z9" i="12" s="1"/>
  <c r="X10" i="12"/>
  <c r="Z10" i="12" s="1"/>
  <c r="X11" i="12"/>
  <c r="Z11" i="12" s="1"/>
  <c r="X12" i="12"/>
  <c r="Z12" i="12" s="1"/>
  <c r="X13" i="12"/>
  <c r="Z13" i="12" s="1"/>
  <c r="X14" i="12"/>
  <c r="Z14" i="12" s="1"/>
  <c r="X15" i="12"/>
  <c r="Z15" i="12" s="1"/>
  <c r="X16" i="12"/>
  <c r="Z16" i="12" s="1"/>
  <c r="X17" i="12"/>
  <c r="Z17" i="12" s="1"/>
  <c r="X18" i="12"/>
  <c r="Z18" i="12" s="1"/>
  <c r="X19" i="12"/>
  <c r="Z19" i="12" s="1"/>
  <c r="X20" i="12"/>
  <c r="Z20" i="12" s="1"/>
  <c r="X21" i="12"/>
  <c r="Z21" i="12" s="1"/>
  <c r="X22" i="12"/>
  <c r="Z22" i="12" s="1"/>
  <c r="X23" i="12"/>
  <c r="Z23" i="12" s="1"/>
  <c r="X24" i="12"/>
  <c r="Z24" i="12" s="1"/>
  <c r="X25" i="12"/>
  <c r="Z25" i="12" s="1"/>
  <c r="X26" i="12"/>
  <c r="Z26" i="12" s="1"/>
  <c r="X27" i="12"/>
  <c r="Z27" i="12" s="1"/>
  <c r="X28" i="12"/>
  <c r="Z28" i="12" s="1"/>
  <c r="X29" i="12"/>
  <c r="Z29" i="12" s="1"/>
  <c r="X30" i="12"/>
  <c r="Z30" i="12" s="1"/>
  <c r="X31" i="12"/>
  <c r="Z31" i="12" s="1"/>
  <c r="X32" i="12"/>
  <c r="Z32" i="12" s="1"/>
  <c r="X33" i="12"/>
  <c r="Z33" i="12" s="1"/>
  <c r="X34" i="12"/>
  <c r="Z34" i="12" s="1"/>
  <c r="X35" i="12"/>
  <c r="Z35" i="12" s="1"/>
  <c r="X36" i="12"/>
  <c r="Z36" i="12" s="1"/>
  <c r="X37" i="12"/>
  <c r="Z37" i="12" s="1"/>
  <c r="X38" i="12"/>
  <c r="Z38" i="12" s="1"/>
  <c r="X39" i="12"/>
  <c r="Z39" i="12" s="1"/>
  <c r="X40" i="12"/>
  <c r="Z40" i="12" s="1"/>
  <c r="X41" i="12"/>
  <c r="Z41" i="12" s="1"/>
  <c r="X42" i="12"/>
  <c r="Z42" i="12" s="1"/>
  <c r="X43" i="12"/>
  <c r="Z43" i="12" s="1"/>
  <c r="S13" i="11"/>
  <c r="X13" i="11"/>
  <c r="L13" i="11"/>
  <c r="K13" i="11"/>
  <c r="J13" i="11"/>
  <c r="Q42" i="12"/>
  <c r="X12" i="11"/>
  <c r="O8" i="14"/>
  <c r="O10" i="14"/>
  <c r="O11" i="14"/>
  <c r="O12" i="14"/>
  <c r="O13" i="14"/>
  <c r="O14" i="14"/>
  <c r="O15" i="14"/>
  <c r="O17" i="14"/>
  <c r="O19" i="14"/>
  <c r="O20" i="14"/>
  <c r="T8" i="14"/>
  <c r="T9" i="14"/>
  <c r="T10" i="14"/>
  <c r="T11" i="14"/>
  <c r="T12" i="14"/>
  <c r="T13" i="14"/>
  <c r="T14" i="14"/>
  <c r="T15" i="14"/>
  <c r="T16" i="14"/>
  <c r="T17" i="14"/>
  <c r="T18" i="14"/>
  <c r="T19" i="14"/>
  <c r="T20" i="14"/>
  <c r="T21" i="14"/>
  <c r="T22" i="14"/>
  <c r="S8" i="3"/>
  <c r="U8" i="3" s="1"/>
  <c r="S9" i="3"/>
  <c r="U9" i="3" s="1"/>
  <c r="S10" i="3"/>
  <c r="U10" i="3" s="1"/>
  <c r="S11" i="3"/>
  <c r="U11" i="3" s="1"/>
  <c r="S12" i="3"/>
  <c r="U12" i="3" s="1"/>
  <c r="S13" i="3"/>
  <c r="U13" i="3" s="1"/>
  <c r="S14" i="3"/>
  <c r="U14" i="3" s="1"/>
  <c r="S15" i="3"/>
  <c r="U15" i="3" s="1"/>
  <c r="S16" i="3"/>
  <c r="U16" i="3" s="1"/>
  <c r="S17" i="3"/>
  <c r="U17" i="3" s="1"/>
  <c r="S18" i="3"/>
  <c r="U18" i="3" s="1"/>
  <c r="S19" i="3"/>
  <c r="U19" i="3" s="1"/>
  <c r="S20" i="3"/>
  <c r="U20" i="3" s="1"/>
  <c r="S21" i="3"/>
  <c r="U21" i="3" s="1"/>
  <c r="S22" i="3"/>
  <c r="U22" i="3" s="1"/>
  <c r="F8" i="20"/>
  <c r="S8" i="20" s="1"/>
  <c r="U8" i="20" s="1"/>
  <c r="S9" i="20"/>
  <c r="U9" i="20" s="1"/>
  <c r="S10" i="20"/>
  <c r="U10" i="20" s="1"/>
  <c r="S11" i="20"/>
  <c r="U11" i="20" s="1"/>
  <c r="S12" i="20"/>
  <c r="U12" i="20" s="1"/>
  <c r="S13" i="20"/>
  <c r="U13" i="20" s="1"/>
  <c r="S14" i="20"/>
  <c r="U14" i="20" s="1"/>
  <c r="S15" i="20"/>
  <c r="U15" i="20" s="1"/>
  <c r="S16" i="20"/>
  <c r="U16" i="20" s="1"/>
  <c r="E17" i="20"/>
  <c r="S17" i="20" s="1"/>
  <c r="U17" i="20" s="1"/>
  <c r="E18" i="20"/>
  <c r="S18" i="20" s="1"/>
  <c r="U18" i="20" s="1"/>
  <c r="E19" i="20"/>
  <c r="S19" i="20"/>
  <c r="U19" i="20" s="1"/>
  <c r="S20" i="20"/>
  <c r="U20" i="20" s="1"/>
  <c r="S21" i="20"/>
  <c r="U21" i="20" s="1"/>
  <c r="S22" i="20"/>
  <c r="U22" i="20" s="1"/>
  <c r="O24" i="14"/>
  <c r="O25" i="14"/>
  <c r="O26" i="14"/>
  <c r="O23" i="14"/>
  <c r="T23" i="14"/>
  <c r="T24" i="14"/>
  <c r="V24" i="14" s="1"/>
  <c r="T25" i="14"/>
  <c r="T26" i="14"/>
  <c r="T27" i="14"/>
  <c r="T28" i="14"/>
  <c r="T29" i="14"/>
  <c r="T30" i="14"/>
  <c r="T31" i="14"/>
  <c r="T32" i="14"/>
  <c r="T33" i="14"/>
  <c r="T34" i="14"/>
  <c r="T35" i="14"/>
  <c r="T36" i="14"/>
  <c r="V36" i="14" s="1"/>
  <c r="T37" i="14"/>
  <c r="T38" i="14"/>
  <c r="T39" i="14"/>
  <c r="T40" i="14"/>
  <c r="V40" i="14" s="1"/>
  <c r="T41" i="14"/>
  <c r="T42" i="14"/>
  <c r="T43" i="14"/>
  <c r="T44" i="14"/>
  <c r="V44" i="14" s="1"/>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Y9" i="14"/>
  <c r="Y10" i="14"/>
  <c r="AA10" i="14" s="1"/>
  <c r="Y11" i="14"/>
  <c r="AA11" i="14" s="1"/>
  <c r="Y12" i="14"/>
  <c r="AA12" i="14" s="1"/>
  <c r="Y13" i="14"/>
  <c r="AA13" i="14" s="1"/>
  <c r="Y14" i="14"/>
  <c r="AA14" i="14" s="1"/>
  <c r="Y15" i="14"/>
  <c r="AA15" i="14" s="1"/>
  <c r="Y16" i="14"/>
  <c r="AA16" i="14" s="1"/>
  <c r="Y17" i="14"/>
  <c r="AA17" i="14" s="1"/>
  <c r="Y18" i="14"/>
  <c r="AA18" i="14" s="1"/>
  <c r="Y19" i="14"/>
  <c r="AA19" i="14" s="1"/>
  <c r="Y20" i="14"/>
  <c r="AA20" i="14" s="1"/>
  <c r="Y21" i="14"/>
  <c r="AA21" i="14" s="1"/>
  <c r="Y22" i="14"/>
  <c r="AA22" i="14" s="1"/>
  <c r="Y23" i="14"/>
  <c r="AA23" i="14" s="1"/>
  <c r="Y24" i="14"/>
  <c r="AA24" i="14" s="1"/>
  <c r="Y25" i="14"/>
  <c r="AA25" i="14" s="1"/>
  <c r="Y26" i="14"/>
  <c r="AA26" i="14" s="1"/>
  <c r="Y27" i="14"/>
  <c r="AA27" i="14" s="1"/>
  <c r="Y28" i="14"/>
  <c r="AA28" i="14" s="1"/>
  <c r="Y29" i="14"/>
  <c r="AA29" i="14" s="1"/>
  <c r="Y30" i="14"/>
  <c r="AA30" i="14" s="1"/>
  <c r="Y31" i="14"/>
  <c r="AA31" i="14" s="1"/>
  <c r="Y32" i="14"/>
  <c r="AA32" i="14" s="1"/>
  <c r="Y33" i="14"/>
  <c r="AA33" i="14" s="1"/>
  <c r="Y34" i="14"/>
  <c r="AA34" i="14" s="1"/>
  <c r="Y35" i="14"/>
  <c r="AA35" i="14" s="1"/>
  <c r="Y36" i="14"/>
  <c r="AA36" i="14" s="1"/>
  <c r="Y37" i="14"/>
  <c r="AA37" i="14" s="1"/>
  <c r="Y38" i="14"/>
  <c r="AA38" i="14" s="1"/>
  <c r="Y39" i="14"/>
  <c r="AA39" i="14" s="1"/>
  <c r="Y40" i="14"/>
  <c r="AA40" i="14" s="1"/>
  <c r="Y41" i="14"/>
  <c r="AA41" i="14" s="1"/>
  <c r="Y42" i="14"/>
  <c r="AA42" i="14" s="1"/>
  <c r="Y43" i="14"/>
  <c r="AA43" i="14" s="1"/>
  <c r="Y44" i="14"/>
  <c r="AA44" i="14" s="1"/>
  <c r="Y45" i="14"/>
  <c r="AA45" i="14" s="1"/>
  <c r="Y46" i="14"/>
  <c r="AA46" i="14" s="1"/>
  <c r="Y47" i="14"/>
  <c r="AA47" i="14" s="1"/>
  <c r="Y48" i="14"/>
  <c r="AA48" i="14" s="1"/>
  <c r="Y49" i="14"/>
  <c r="AA49" i="14" s="1"/>
  <c r="Y50" i="14"/>
  <c r="AA50" i="14" s="1"/>
  <c r="Y51" i="14"/>
  <c r="AA51" i="14" s="1"/>
  <c r="Y52" i="14"/>
  <c r="AA52" i="14" s="1"/>
  <c r="Y53" i="14"/>
  <c r="AA53" i="14" s="1"/>
  <c r="Y54" i="14"/>
  <c r="AA54" i="14" s="1"/>
  <c r="Y55" i="14"/>
  <c r="AA55" i="14" s="1"/>
  <c r="Y56" i="14"/>
  <c r="AA56" i="14" s="1"/>
  <c r="Y57" i="14"/>
  <c r="AA57" i="14" s="1"/>
  <c r="Y58" i="14"/>
  <c r="AA58" i="14" s="1"/>
  <c r="Y59" i="14"/>
  <c r="AA59" i="14" s="1"/>
  <c r="Y60" i="14"/>
  <c r="AA60" i="14" s="1"/>
  <c r="Y61" i="14"/>
  <c r="AA61" i="14" s="1"/>
  <c r="Y62" i="14"/>
  <c r="AA62" i="14" s="1"/>
  <c r="Y63" i="14"/>
  <c r="AA63" i="14" s="1"/>
  <c r="Y64" i="14"/>
  <c r="AA64" i="14" s="1"/>
  <c r="Y65" i="14"/>
  <c r="AA65" i="14" s="1"/>
  <c r="Y66" i="14"/>
  <c r="AA66" i="14" s="1"/>
  <c r="Y67" i="14"/>
  <c r="AA67" i="14" s="1"/>
  <c r="Y68" i="14"/>
  <c r="AA68" i="14" s="1"/>
  <c r="Y69" i="14"/>
  <c r="AA69" i="14" s="1"/>
  <c r="Y70" i="14"/>
  <c r="AA70" i="14" s="1"/>
  <c r="Y71" i="14"/>
  <c r="AA71" i="14" s="1"/>
  <c r="Y72" i="14"/>
  <c r="AA72" i="14" s="1"/>
  <c r="Y73" i="14"/>
  <c r="AA73" i="14" s="1"/>
  <c r="Y74" i="14"/>
  <c r="AA74" i="14" s="1"/>
  <c r="Y75" i="14"/>
  <c r="AA75" i="14" s="1"/>
  <c r="Y76" i="14"/>
  <c r="AA76" i="14" s="1"/>
  <c r="Y77" i="14"/>
  <c r="AA77" i="14" s="1"/>
  <c r="Y78" i="14"/>
  <c r="AA78" i="14" s="1"/>
  <c r="Y79" i="14"/>
  <c r="AA79" i="14" s="1"/>
  <c r="Y80" i="14"/>
  <c r="AA80" i="14" s="1"/>
  <c r="Y81" i="14"/>
  <c r="AA81" i="14" s="1"/>
  <c r="Y82" i="14"/>
  <c r="AA82" i="14" s="1"/>
  <c r="Y83" i="14"/>
  <c r="AA83" i="14" s="1"/>
  <c r="Y84" i="14"/>
  <c r="AA84" i="14" s="1"/>
  <c r="Y85" i="14"/>
  <c r="AA85" i="14" s="1"/>
  <c r="Y86" i="14"/>
  <c r="AA86" i="14" s="1"/>
  <c r="Y8" i="14"/>
  <c r="AA8" i="14" s="1"/>
  <c r="V7" i="14"/>
  <c r="AA7" i="14"/>
  <c r="U7" i="14"/>
  <c r="Z7" i="14"/>
  <c r="S7" i="14"/>
  <c r="X7" i="14"/>
  <c r="R7" i="14"/>
  <c r="W7" i="14"/>
  <c r="O31" i="14"/>
  <c r="Q31" i="14" s="1"/>
  <c r="O30" i="14"/>
  <c r="Q30" i="14" s="1"/>
  <c r="V34" i="14"/>
  <c r="V35" i="14"/>
  <c r="V37" i="14"/>
  <c r="V38" i="14"/>
  <c r="V39" i="14"/>
  <c r="V41" i="14"/>
  <c r="V42" i="14"/>
  <c r="V43" i="14"/>
  <c r="V45" i="14"/>
  <c r="V26" i="14"/>
  <c r="V25" i="14"/>
  <c r="V23" i="14"/>
  <c r="I26" i="14"/>
  <c r="H26" i="14"/>
  <c r="H37" i="14"/>
  <c r="H38" i="14"/>
  <c r="H39" i="14" s="1"/>
  <c r="H40" i="14" s="1"/>
  <c r="H41" i="14" s="1"/>
  <c r="H42" i="14" s="1"/>
  <c r="H43" i="14" s="1"/>
  <c r="H44" i="14" s="1"/>
  <c r="H45" i="14" s="1"/>
  <c r="R35" i="14"/>
  <c r="R36" i="14" s="1"/>
  <c r="I37"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47" i="14"/>
  <c r="O48" i="14"/>
  <c r="O49" i="14"/>
  <c r="O50" i="14"/>
  <c r="O51" i="14"/>
  <c r="S23" i="24"/>
  <c r="S24" i="24"/>
  <c r="U24" i="24" s="1"/>
  <c r="S25" i="24"/>
  <c r="X23" i="24"/>
  <c r="Z23" i="24" s="1"/>
  <c r="X24" i="24"/>
  <c r="Z24" i="24" s="1"/>
  <c r="X25" i="24"/>
  <c r="Z25" i="24" s="1"/>
  <c r="U7" i="24"/>
  <c r="Z7" i="24"/>
  <c r="T7" i="24"/>
  <c r="Y7" i="24"/>
  <c r="U25" i="24"/>
  <c r="L25" i="24"/>
  <c r="L24" i="24"/>
  <c r="U23" i="24"/>
  <c r="L23" i="24"/>
  <c r="L22" i="24"/>
  <c r="U21" i="24"/>
  <c r="L21" i="24"/>
  <c r="U20" i="24"/>
  <c r="L20" i="24"/>
  <c r="U19" i="24"/>
  <c r="L19" i="24"/>
  <c r="L18" i="24"/>
  <c r="U17" i="24"/>
  <c r="L17" i="24"/>
  <c r="U16" i="24"/>
  <c r="L16" i="24"/>
  <c r="U15" i="24"/>
  <c r="L15" i="24"/>
  <c r="L14" i="24"/>
  <c r="U13" i="24"/>
  <c r="L13" i="24"/>
  <c r="U12" i="24"/>
  <c r="L12" i="24"/>
  <c r="U11" i="24"/>
  <c r="L11" i="24"/>
  <c r="L10" i="24"/>
  <c r="U9" i="24"/>
  <c r="L9" i="24"/>
  <c r="U8" i="24"/>
  <c r="L8" i="24"/>
  <c r="L39" i="22"/>
  <c r="L38" i="22"/>
  <c r="L37" i="22"/>
  <c r="L36" i="22"/>
  <c r="L35" i="22"/>
  <c r="L34" i="22"/>
  <c r="L33" i="22"/>
  <c r="E33" i="22"/>
  <c r="L32" i="22"/>
  <c r="K31" i="22"/>
  <c r="L31" i="22" s="1"/>
  <c r="E31" i="22"/>
  <c r="K30" i="22"/>
  <c r="L30" i="22"/>
  <c r="C9" i="22"/>
  <c r="C10" i="22"/>
  <c r="C11" i="22" s="1"/>
  <c r="C12" i="22" s="1"/>
  <c r="C13" i="22" s="1"/>
  <c r="L27" i="22"/>
  <c r="L26" i="22"/>
  <c r="L25" i="22"/>
  <c r="L24" i="22"/>
  <c r="L23" i="22"/>
  <c r="L20" i="22"/>
  <c r="C20" i="22"/>
  <c r="L19" i="22"/>
  <c r="K17" i="22"/>
  <c r="G9" i="22"/>
  <c r="G10" i="22"/>
  <c r="G11" i="22" s="1"/>
  <c r="G12" i="22" s="1"/>
  <c r="G13" i="22" s="1"/>
  <c r="G14" i="22" s="1"/>
  <c r="G15" i="22" s="1"/>
  <c r="G16" i="22" s="1"/>
  <c r="K14" i="22"/>
  <c r="L14" i="22"/>
  <c r="L13" i="22"/>
  <c r="L12" i="22"/>
  <c r="L11" i="22"/>
  <c r="L10" i="22"/>
  <c r="L9" i="22"/>
  <c r="L8" i="22"/>
  <c r="A8" i="22"/>
  <c r="U7" i="22"/>
  <c r="T7" i="22"/>
  <c r="F16" i="17"/>
  <c r="U23" i="18"/>
  <c r="U22" i="18"/>
  <c r="U21" i="18"/>
  <c r="U20" i="18"/>
  <c r="U19" i="18"/>
  <c r="U18" i="18"/>
  <c r="L18" i="18"/>
  <c r="U17" i="18"/>
  <c r="L17" i="18"/>
  <c r="U16" i="18"/>
  <c r="L16" i="18"/>
  <c r="U15" i="18"/>
  <c r="L15" i="18"/>
  <c r="U14" i="18"/>
  <c r="L14" i="18"/>
  <c r="U13" i="18"/>
  <c r="L13" i="18"/>
  <c r="U12" i="18"/>
  <c r="L12" i="18"/>
  <c r="U11" i="18"/>
  <c r="L11" i="18"/>
  <c r="U10" i="18"/>
  <c r="L10" i="18"/>
  <c r="U9" i="18"/>
  <c r="L9" i="18"/>
  <c r="U8" i="18"/>
  <c r="L8" i="18"/>
  <c r="L24" i="16"/>
  <c r="L23" i="16"/>
  <c r="W21" i="16"/>
  <c r="W20" i="16"/>
  <c r="W19" i="16"/>
  <c r="W18" i="16"/>
  <c r="W17" i="16"/>
  <c r="W16" i="16"/>
  <c r="L16" i="16"/>
  <c r="W15" i="16"/>
  <c r="L15" i="16"/>
  <c r="W14" i="16"/>
  <c r="W13" i="16"/>
  <c r="L13" i="16"/>
  <c r="W12" i="16"/>
  <c r="W11" i="16"/>
  <c r="W10" i="16"/>
  <c r="W9" i="16"/>
  <c r="W8" i="16"/>
  <c r="O33" i="14"/>
  <c r="V33" i="14"/>
  <c r="O32" i="14"/>
  <c r="V32" i="14"/>
  <c r="N32" i="14"/>
  <c r="L32" i="14"/>
  <c r="V86" i="14"/>
  <c r="V85" i="14"/>
  <c r="V84" i="14"/>
  <c r="V83" i="14"/>
  <c r="V82" i="14"/>
  <c r="V81" i="14"/>
  <c r="V80" i="14"/>
  <c r="V79" i="14"/>
  <c r="V78" i="14"/>
  <c r="V77" i="14"/>
  <c r="V76" i="14"/>
  <c r="V75" i="14"/>
  <c r="V74" i="14"/>
  <c r="V73" i="14"/>
  <c r="V72" i="14"/>
  <c r="V71" i="14"/>
  <c r="V70" i="14"/>
  <c r="V69" i="14"/>
  <c r="V68" i="14"/>
  <c r="V67" i="14"/>
  <c r="V66" i="14"/>
  <c r="V65" i="14"/>
  <c r="V64" i="14"/>
  <c r="V63" i="14"/>
  <c r="V62" i="14"/>
  <c r="V61" i="14"/>
  <c r="V60" i="14"/>
  <c r="V59" i="14"/>
  <c r="V58" i="14"/>
  <c r="V57" i="14"/>
  <c r="V56" i="14"/>
  <c r="V55" i="14"/>
  <c r="V54" i="14"/>
  <c r="V53" i="14"/>
  <c r="V52" i="14"/>
  <c r="V51" i="14"/>
  <c r="V50" i="14"/>
  <c r="V49" i="14"/>
  <c r="V48" i="14"/>
  <c r="V47" i="14"/>
  <c r="O46" i="14"/>
  <c r="V46" i="14"/>
  <c r="V31" i="14"/>
  <c r="V30" i="14"/>
  <c r="O29" i="14"/>
  <c r="V29" i="14"/>
  <c r="O28" i="14"/>
  <c r="V28" i="14"/>
  <c r="O27" i="14"/>
  <c r="V27" i="14"/>
  <c r="V20" i="14"/>
  <c r="V19" i="14"/>
  <c r="V17" i="14"/>
  <c r="V15" i="14"/>
  <c r="V14" i="14"/>
  <c r="V13" i="14"/>
  <c r="V12" i="14"/>
  <c r="V11" i="14"/>
  <c r="V10" i="14"/>
  <c r="V8" i="14"/>
  <c r="U43" i="12"/>
  <c r="L43" i="12"/>
  <c r="U42" i="12"/>
  <c r="L42" i="12"/>
  <c r="U41" i="12"/>
  <c r="L41" i="12"/>
  <c r="U40" i="12"/>
  <c r="L40" i="12"/>
  <c r="U39" i="12"/>
  <c r="L39" i="12"/>
  <c r="U38" i="12"/>
  <c r="L38" i="12"/>
  <c r="U37" i="12"/>
  <c r="L37" i="12"/>
  <c r="U36" i="12"/>
  <c r="L36" i="12"/>
  <c r="U35" i="12"/>
  <c r="L35" i="12"/>
  <c r="U34" i="12"/>
  <c r="L34" i="12"/>
  <c r="U33" i="12"/>
  <c r="U32" i="12"/>
  <c r="L32" i="12"/>
  <c r="U31" i="12"/>
  <c r="L31" i="12"/>
  <c r="U30" i="12"/>
  <c r="L30" i="12"/>
  <c r="U29" i="12"/>
  <c r="L29" i="12"/>
  <c r="U28" i="12"/>
  <c r="L28" i="12"/>
  <c r="U27" i="12"/>
  <c r="L27" i="12"/>
  <c r="U26" i="12"/>
  <c r="L26" i="12"/>
  <c r="U25" i="12"/>
  <c r="L25" i="12"/>
  <c r="U24" i="12"/>
  <c r="L24" i="12"/>
  <c r="U23" i="12"/>
  <c r="L23" i="12"/>
  <c r="U22" i="12"/>
  <c r="L22" i="12"/>
  <c r="U21" i="12"/>
  <c r="L21" i="12"/>
  <c r="U20" i="12"/>
  <c r="L20" i="12"/>
  <c r="U19" i="12"/>
  <c r="L19" i="12"/>
  <c r="U18" i="12"/>
  <c r="L18" i="12"/>
  <c r="U17" i="12"/>
  <c r="L17" i="12"/>
  <c r="U16" i="12"/>
  <c r="L16" i="12"/>
  <c r="U15" i="12"/>
  <c r="L15" i="12"/>
  <c r="U14" i="12"/>
  <c r="L14" i="12"/>
  <c r="U13" i="12"/>
  <c r="L13" i="12"/>
  <c r="U12" i="12"/>
  <c r="L12" i="12"/>
  <c r="U11" i="12"/>
  <c r="L11" i="12"/>
  <c r="U10" i="12"/>
  <c r="L10" i="12"/>
  <c r="U9" i="12"/>
  <c r="L9" i="12"/>
  <c r="U8" i="12"/>
  <c r="L8" i="12"/>
  <c r="U27" i="10"/>
  <c r="L27" i="10"/>
  <c r="U26" i="10"/>
  <c r="L26" i="10"/>
  <c r="U25" i="10"/>
  <c r="L25" i="10"/>
  <c r="U24" i="10"/>
  <c r="L24" i="10"/>
  <c r="U23" i="10"/>
  <c r="L23" i="10"/>
  <c r="U22" i="10"/>
  <c r="L22" i="10"/>
  <c r="U21" i="10"/>
  <c r="L21" i="10"/>
  <c r="U20" i="10"/>
  <c r="U19" i="10"/>
  <c r="L19" i="10"/>
  <c r="U18" i="10"/>
  <c r="L18" i="10"/>
  <c r="U17" i="10"/>
  <c r="U16" i="10"/>
  <c r="U15" i="10"/>
  <c r="L15" i="10"/>
  <c r="U14" i="10"/>
  <c r="U13" i="10"/>
  <c r="L13" i="10"/>
  <c r="U12" i="10"/>
  <c r="U11" i="10"/>
  <c r="L11" i="10"/>
  <c r="U10" i="10"/>
  <c r="U9" i="10"/>
  <c r="L9" i="10"/>
  <c r="U8" i="10"/>
  <c r="L8" i="10"/>
  <c r="A8" i="10"/>
  <c r="Y15" i="9"/>
  <c r="L28" i="8"/>
  <c r="L27" i="8"/>
  <c r="L26" i="8"/>
  <c r="L25" i="8"/>
  <c r="L24" i="8"/>
  <c r="L23" i="8"/>
  <c r="L22" i="8"/>
  <c r="L21" i="8"/>
  <c r="L20" i="8"/>
  <c r="L19" i="8"/>
  <c r="U17" i="8"/>
  <c r="U16" i="8"/>
  <c r="U15" i="8"/>
  <c r="L15" i="8"/>
  <c r="A15" i="8"/>
  <c r="U14" i="8"/>
  <c r="U13" i="8"/>
  <c r="L13" i="8"/>
  <c r="U12" i="8"/>
  <c r="U11" i="8"/>
  <c r="U10" i="8"/>
  <c r="U9" i="8"/>
  <c r="U8" i="8"/>
  <c r="L8" i="8"/>
  <c r="A8" i="8"/>
  <c r="U40" i="6"/>
  <c r="U39" i="6"/>
  <c r="U38" i="6"/>
  <c r="U37" i="6"/>
  <c r="U36" i="6"/>
  <c r="U35" i="6"/>
  <c r="L35" i="6"/>
  <c r="U34" i="6"/>
  <c r="L34" i="6"/>
  <c r="U33" i="6"/>
  <c r="L33" i="6"/>
  <c r="U32" i="6"/>
  <c r="L32" i="6"/>
  <c r="U31" i="6"/>
  <c r="L31" i="6"/>
  <c r="U30" i="6"/>
  <c r="L30" i="6"/>
  <c r="U29" i="6"/>
  <c r="L29" i="6"/>
  <c r="U28" i="6"/>
  <c r="U27" i="6"/>
  <c r="U26" i="6"/>
  <c r="U25" i="6"/>
  <c r="U24" i="6"/>
  <c r="U23" i="6"/>
  <c r="U22" i="6"/>
  <c r="U21" i="6"/>
  <c r="U20" i="6"/>
  <c r="U19" i="6"/>
  <c r="U18" i="6"/>
  <c r="U17" i="6"/>
  <c r="U16" i="6"/>
  <c r="U15" i="6"/>
  <c r="U14" i="6"/>
  <c r="U13" i="6"/>
  <c r="U12" i="6"/>
  <c r="U11" i="6"/>
  <c r="U10" i="6"/>
  <c r="U9" i="6"/>
  <c r="U8" i="6"/>
  <c r="S57" i="3"/>
  <c r="U57" i="3" s="1"/>
  <c r="S56" i="3"/>
  <c r="U56" i="3" s="1"/>
  <c r="S55" i="3"/>
  <c r="U55" i="3" s="1"/>
  <c r="S54" i="3"/>
  <c r="U54" i="3" s="1"/>
  <c r="S53" i="3"/>
  <c r="U53" i="3" s="1"/>
  <c r="S52" i="3"/>
  <c r="U52" i="3" s="1"/>
  <c r="S51" i="3"/>
  <c r="U51" i="3" s="1"/>
  <c r="S50" i="3"/>
  <c r="U50" i="3" s="1"/>
  <c r="L50" i="3"/>
  <c r="S49" i="3"/>
  <c r="U49" i="3" s="1"/>
  <c r="L49" i="3"/>
  <c r="S48" i="3"/>
  <c r="U48" i="3" s="1"/>
  <c r="S47" i="3"/>
  <c r="U47" i="3" s="1"/>
  <c r="L47" i="3"/>
  <c r="S46" i="3"/>
  <c r="U46" i="3" s="1"/>
  <c r="L46" i="3"/>
  <c r="S45" i="3"/>
  <c r="U45" i="3" s="1"/>
  <c r="L45" i="3"/>
  <c r="S44" i="3"/>
  <c r="U44" i="3" s="1"/>
  <c r="S43" i="3"/>
  <c r="U43" i="3" s="1"/>
  <c r="S42" i="3"/>
  <c r="U42" i="3" s="1"/>
  <c r="S41" i="3"/>
  <c r="U41" i="3" s="1"/>
  <c r="S40" i="3"/>
  <c r="U40" i="3" s="1"/>
  <c r="S39" i="3"/>
  <c r="U39" i="3" s="1"/>
  <c r="S38" i="3"/>
  <c r="U38" i="3" s="1"/>
  <c r="S37" i="3"/>
  <c r="U37" i="3" s="1"/>
  <c r="L37" i="3"/>
  <c r="S36" i="3"/>
  <c r="U36" i="3" s="1"/>
  <c r="L36" i="3"/>
  <c r="S35" i="3"/>
  <c r="U35" i="3" s="1"/>
  <c r="L35" i="3"/>
  <c r="S34" i="3"/>
  <c r="U34" i="3" s="1"/>
  <c r="L34" i="3"/>
  <c r="S33" i="3"/>
  <c r="U33" i="3" s="1"/>
  <c r="S32" i="3"/>
  <c r="U32" i="3" s="1"/>
  <c r="L32" i="3"/>
  <c r="S31" i="3"/>
  <c r="U31" i="3" s="1"/>
  <c r="L31" i="3"/>
  <c r="S30" i="3"/>
  <c r="U30" i="3" s="1"/>
  <c r="L30" i="3"/>
  <c r="S29" i="3"/>
  <c r="U29" i="3" s="1"/>
  <c r="S28" i="3"/>
  <c r="U28" i="3" s="1"/>
  <c r="L28" i="3"/>
  <c r="S27" i="3"/>
  <c r="U27" i="3" s="1"/>
  <c r="S26" i="3"/>
  <c r="U26" i="3" s="1"/>
  <c r="S25" i="3"/>
  <c r="U25" i="3" s="1"/>
  <c r="S24" i="3"/>
  <c r="U24" i="3" s="1"/>
  <c r="S23" i="3"/>
  <c r="U23" i="3" s="1"/>
  <c r="K20" i="3"/>
  <c r="K19" i="3"/>
  <c r="K18" i="3"/>
  <c r="L17" i="3"/>
  <c r="L16" i="3"/>
  <c r="L15" i="3"/>
  <c r="L14" i="3"/>
  <c r="L13" i="3"/>
  <c r="L12" i="3"/>
  <c r="L11" i="3"/>
  <c r="L10" i="3"/>
  <c r="L9" i="3"/>
  <c r="L8" i="3"/>
  <c r="U7" i="3"/>
  <c r="T7" i="3"/>
  <c r="L27" i="20"/>
  <c r="L26" i="20"/>
  <c r="L25" i="20"/>
  <c r="X22" i="20"/>
  <c r="Z22" i="20" s="1"/>
  <c r="X21" i="20"/>
  <c r="X20" i="20"/>
  <c r="Z20" i="20" s="1"/>
  <c r="X19" i="20"/>
  <c r="Z19" i="20" s="1"/>
  <c r="X18" i="20"/>
  <c r="Z18" i="20" s="1"/>
  <c r="X16" i="20"/>
  <c r="Z16" i="20" s="1"/>
  <c r="A16" i="20"/>
  <c r="X15" i="20"/>
  <c r="X14" i="20"/>
  <c r="Z14" i="20" s="1"/>
  <c r="X13" i="20"/>
  <c r="Z13" i="20" s="1"/>
  <c r="X12" i="20"/>
  <c r="Z12" i="20" s="1"/>
  <c r="X11" i="20"/>
  <c r="Z11" i="20" s="1"/>
  <c r="A11" i="20"/>
  <c r="X10" i="20"/>
  <c r="Z10" i="20" s="1"/>
  <c r="L10" i="20"/>
  <c r="X9" i="20"/>
  <c r="Z9" i="20" s="1"/>
  <c r="L9" i="20"/>
  <c r="X8" i="20"/>
  <c r="Z8" i="20" s="1"/>
  <c r="L8" i="20"/>
  <c r="A8" i="20"/>
  <c r="Z7" i="20"/>
  <c r="Y7" i="20"/>
  <c r="X7" i="20"/>
  <c r="W7" i="20"/>
  <c r="V7" i="20"/>
  <c r="F12" i="19"/>
  <c r="X17" i="20" l="1"/>
  <c r="Z17" i="20" s="1"/>
  <c r="R41" i="14"/>
  <c r="R37" i="14"/>
  <c r="C30" i="22"/>
  <c r="C14" i="22"/>
  <c r="C15" i="22" s="1"/>
  <c r="C16" i="22" s="1"/>
  <c r="C17" i="22" s="1"/>
  <c r="C18" i="22" s="1"/>
  <c r="R14" i="22"/>
  <c r="Q14" i="22"/>
  <c r="E12" i="22"/>
  <c r="S12" i="22" l="1"/>
  <c r="U12" i="22" s="1"/>
  <c r="E13" i="22"/>
  <c r="E14" i="22" l="1"/>
  <c r="S14" i="22" s="1"/>
  <c r="U14" i="22" s="1"/>
  <c r="S13" i="22"/>
  <c r="U13"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ETITC ETITC</author>
  </authors>
  <commentList>
    <comment ref="L11" authorId="0" shapeId="0" xr:uid="{00000000-0006-0000-1000-000001000000}">
      <text>
        <r>
          <rPr>
            <b/>
            <sz val="9"/>
            <color indexed="81"/>
            <rFont val="Calibri"/>
            <family val="2"/>
          </rPr>
          <t>Chat, teléfono, FAQ</t>
        </r>
      </text>
    </comment>
    <comment ref="M11" authorId="0" shapeId="0" xr:uid="{00000000-0006-0000-1000-000002000000}">
      <text>
        <r>
          <rPr>
            <b/>
            <sz val="9"/>
            <color indexed="81"/>
            <rFont val="Calibri"/>
            <family val="2"/>
          </rPr>
          <t>Ventanilla única, depende de la disponibilidad en planta física</t>
        </r>
      </text>
    </comment>
  </commentList>
</comments>
</file>

<file path=xl/sharedStrings.xml><?xml version="1.0" encoding="utf-8"?>
<sst xmlns="http://schemas.openxmlformats.org/spreadsheetml/2006/main" count="3557" uniqueCount="1476">
  <si>
    <t>MARZO</t>
  </si>
  <si>
    <t>ABRIL</t>
  </si>
  <si>
    <t>MAYO</t>
  </si>
  <si>
    <t>JUNIO</t>
  </si>
  <si>
    <t>ORII</t>
  </si>
  <si>
    <t>EJE ADMINISTRATIVO</t>
  </si>
  <si>
    <t>Escuela Tecnológica
Instituto Técnico Central</t>
  </si>
  <si>
    <t>INDICADORES ESTRATÉGICOS SECRETARIA GENERAL 2015</t>
  </si>
  <si>
    <t>CÓDIGO:  DIE-FO-01</t>
  </si>
  <si>
    <t>VERSIÓN: 1</t>
  </si>
  <si>
    <t>VIGENCIA: ENERO de 2015</t>
  </si>
  <si>
    <t>PÁGINA:    1 de 1</t>
  </si>
  <si>
    <t>Misión</t>
  </si>
  <si>
    <t>La Escuela Tecnológica Instituto Técnico Central forma personas creativas y competentes en las áreas técnicas, tecnológicas e ingenierías capaces de solucionar problemas a través de la investigación aplicada.</t>
  </si>
  <si>
    <t>Visión</t>
  </si>
  <si>
    <t>Seremos reconocidos como una Institución educativa competitiva en la formación técnica, tecnológica y de ingeniería desarrollando competencias en las personas, para que aporten innovación y cambio en el mundo laboral, industrial, social y ambiental.</t>
  </si>
  <si>
    <t>Eje</t>
  </si>
  <si>
    <t>OBJETIVOS</t>
  </si>
  <si>
    <t>¿El objetivo aporta DIRECTAMENTE al logro de la misión o la visión? S/N</t>
  </si>
  <si>
    <t>PROPÓSITOS</t>
  </si>
  <si>
    <t>FECHAS</t>
  </si>
  <si>
    <t>INDICADOR(ES)</t>
  </si>
  <si>
    <t>FÓRMULA</t>
  </si>
  <si>
    <t>PERIODICIDAD DE LA MEDICIÓN</t>
  </si>
  <si>
    <t>LINEA DE BASE</t>
  </si>
  <si>
    <t>META</t>
  </si>
  <si>
    <t>Marzo</t>
  </si>
  <si>
    <t>Junio</t>
  </si>
  <si>
    <t>Inicio</t>
  </si>
  <si>
    <t>Fin</t>
  </si>
  <si>
    <t xml:space="preserve"> Resultado </t>
  </si>
  <si>
    <t xml:space="preserve"> Avances </t>
  </si>
  <si>
    <t xml:space="preserve"> Observaciones </t>
  </si>
  <si>
    <t xml:space="preserve"> Tendencia </t>
  </si>
  <si>
    <t xml:space="preserve"> Estado del indicador </t>
  </si>
  <si>
    <t>EJE CALIDAD</t>
  </si>
  <si>
    <t>Establecer  estrategias y mecanismos apropiados de fácil aplicación para la atención y  resolución oportuna de las peticiones, quejas, reclamos y solicitudes  de los  ciudadanos.</t>
  </si>
  <si>
    <t>N</t>
  </si>
  <si>
    <t>Dar cumplimiento a lo ordenado por ley.
Minimizar en un gran porcentaje el número de peticiones y quejas que se presentan a diario y evitar los riesgos de carácter legal y administrativo</t>
  </si>
  <si>
    <t>Canales de atención implementados</t>
  </si>
  <si>
    <t>Número de canales de atención implementados en el año</t>
  </si>
  <si>
    <t>Trimestral</t>
  </si>
  <si>
    <t xml:space="preserve">Se designó una persona que direccione al competente las PQR. Esta persona recibe por teléfono las PQR. </t>
  </si>
  <si>
    <t>h</t>
  </si>
  <si>
    <t>J</t>
  </si>
  <si>
    <t>Se publicó en la página la extensión telefónica habilitada para atención al público (146)</t>
  </si>
  <si>
    <t>Apoyar la satisfacción de las expectativas de los usuarios asociadas con un servicio educativo de calidad, a través del fortalecimiento del Sistema de Gestión de Calidad y la evaluación permanente</t>
  </si>
  <si>
    <t>Reorganización y articulación
integral del Sistema de Gestión de Calidad con
la Estructura Organizacional para optimizar los procesos</t>
  </si>
  <si>
    <t>Metros lineales digitalizados archivo antiguo</t>
  </si>
  <si>
    <t>Número de metros lineales digitalizados archivo antiguo</t>
  </si>
  <si>
    <t>Semestral</t>
  </si>
  <si>
    <t>NA</t>
  </si>
  <si>
    <t>Por definir</t>
  </si>
  <si>
    <t>Metros lineales digitalizados con la nueva tabla de retención</t>
  </si>
  <si>
    <t>Número de metros lineales digitalizados archivo nueva tabla de retención</t>
  </si>
  <si>
    <t>Explicación de los campos a diligenciar:</t>
  </si>
  <si>
    <t xml:space="preserve">Son los definidos por eje en el Plan Estratégico de Desarrollo 2014 - 2021, de las páginas 69 a 82. Puede ser consultado en http://www.itc.edu.co/archives/plandesarrollo.pdf </t>
  </si>
  <si>
    <t xml:space="preserve">Son los definidos por objetivo en el Plan Estratégico de Desarrollo 2014 - 2021, de las páginas 69 a 82. Puede ser consultado en http://www.itc.edu.co/archives/plandesarrollo.pdf </t>
  </si>
  <si>
    <t>¿El objetivo aporta DIRECTAMENTE a la misión o la visión? S/N</t>
  </si>
  <si>
    <r>
      <t>Ejemplo: Si se tiene el objetivo "</t>
    </r>
    <r>
      <rPr>
        <i/>
        <sz val="10"/>
        <color theme="1"/>
        <rFont val="Arial"/>
        <family val="2"/>
      </rPr>
      <t>Fortalecer la planta de profesores</t>
    </r>
    <r>
      <rPr>
        <sz val="10"/>
        <color theme="1"/>
        <rFont val="Arial"/>
        <family val="2"/>
      </rPr>
      <t>", se debe contestar "</t>
    </r>
    <r>
      <rPr>
        <i/>
        <sz val="10"/>
        <color theme="1"/>
        <rFont val="Arial"/>
        <family val="2"/>
      </rPr>
      <t>sí</t>
    </r>
    <r>
      <rPr>
        <sz val="10"/>
        <color theme="1"/>
        <rFont val="Arial"/>
        <family val="2"/>
      </rPr>
      <t>" o "</t>
    </r>
    <r>
      <rPr>
        <i/>
        <sz val="10"/>
        <color theme="1"/>
        <rFont val="Arial"/>
        <family val="2"/>
      </rPr>
      <t>no</t>
    </r>
    <r>
      <rPr>
        <sz val="10"/>
        <color theme="1"/>
        <rFont val="Arial"/>
        <family val="2"/>
      </rPr>
      <t>" a las siguientes preguntas: 
- ¿El logro del objetivo "</t>
    </r>
    <r>
      <rPr>
        <i/>
        <sz val="10"/>
        <color theme="1"/>
        <rFont val="Arial"/>
        <family val="2"/>
      </rPr>
      <t>Fortalecer la planta de profesores</t>
    </r>
    <r>
      <rPr>
        <sz val="10"/>
        <color theme="1"/>
        <rFont val="Arial"/>
        <family val="2"/>
      </rPr>
      <t>" aporta directamente con "</t>
    </r>
    <r>
      <rPr>
        <i/>
        <sz val="10"/>
        <color theme="1"/>
        <rFont val="Arial"/>
        <family val="2"/>
      </rPr>
      <t>formar personas creativas y competentes en las áreas técnicas, tecnológicas e ingenierías capaces de solucionar problemas a través de la investigación aplicada</t>
    </r>
    <r>
      <rPr>
        <sz val="10"/>
        <color theme="1"/>
        <rFont val="Arial"/>
        <family val="2"/>
      </rPr>
      <t xml:space="preserve">" </t>
    </r>
    <r>
      <rPr>
        <b/>
        <sz val="10"/>
        <color theme="1"/>
        <rFont val="Arial"/>
        <family val="2"/>
      </rPr>
      <t>(misión)</t>
    </r>
    <r>
      <rPr>
        <sz val="10"/>
        <color theme="1"/>
        <rFont val="Arial"/>
        <family val="2"/>
      </rPr>
      <t>?
- ¿El logro del objetivo "</t>
    </r>
    <r>
      <rPr>
        <i/>
        <sz val="10"/>
        <color theme="1"/>
        <rFont val="Arial"/>
        <family val="2"/>
      </rPr>
      <t>Fortalecer la planta de profesores</t>
    </r>
    <r>
      <rPr>
        <sz val="10"/>
        <color theme="1"/>
        <rFont val="Arial"/>
        <family val="2"/>
      </rPr>
      <t>" aporta directamente con "</t>
    </r>
    <r>
      <rPr>
        <i/>
        <sz val="10"/>
        <color theme="1"/>
        <rFont val="Arial"/>
        <family val="2"/>
      </rPr>
      <t>Ser reconocidos como una Institución educativa competitiva en la formación técnica, tecnológica y de ingeniería desarrollando competencias en las personas, para que aporten innovación y cambio en el mundo laboral, industrial, social y ambiental</t>
    </r>
    <r>
      <rPr>
        <sz val="10"/>
        <color theme="1"/>
        <rFont val="Arial"/>
        <family val="2"/>
      </rPr>
      <t xml:space="preserve">" </t>
    </r>
    <r>
      <rPr>
        <b/>
        <sz val="10"/>
        <color theme="1"/>
        <rFont val="Arial"/>
        <family val="2"/>
      </rPr>
      <t>(visión)</t>
    </r>
    <r>
      <rPr>
        <sz val="10"/>
        <color theme="1"/>
        <rFont val="Arial"/>
        <family val="2"/>
      </rPr>
      <t>?</t>
    </r>
  </si>
  <si>
    <t>Indicador(es)</t>
  </si>
  <si>
    <t>Se deberá definir al menos 1 (un) indicador ESTRATÉGICO por objetivo que dé cuenta de su logro o avance.
Ejemplo: Si se tiene el objetivo "Fortalecer la planta de profesores", se pueden tenenr indicadores estratégicos como:
- Índice de profesores de acuerdo con el perfil establecido
- Porcentaje de profesores con trabajos de investigación publicados</t>
  </si>
  <si>
    <t>Fórmula</t>
  </si>
  <si>
    <t>Forma de cálculo de/los indicador(es).
 Ejemplo con los indicadores anteriores:
- Índice de profesores de acuerdo con el perfil establecido = (Profesores con el perfil establecido/Total de profesores)
- Porcentaje de profesores con trabajos de investigación publicados = (Profesores con trabajos de investigación publicados / Total Profesores)</t>
  </si>
  <si>
    <t>Periodicidad de la medición</t>
  </si>
  <si>
    <t>Frecuencia en la que debe medirse el indicador: Semanal, quincenal, mensual, trimestral, cuatrimestral, anual. Se recomienda utilizar periodicidades inferiores a la anual con el fin de que con los resultados de las mediciones se puedan tomar decisiones oportunamente.</t>
  </si>
  <si>
    <t>Linea base</t>
  </si>
  <si>
    <t>Cálculo del indicador en el año 2014 (si hay datos disponibles).</t>
  </si>
  <si>
    <t>Meta</t>
  </si>
  <si>
    <t>Valor esperado de la medición del indicador en los años de la vigencia del objetivo.</t>
  </si>
  <si>
    <t>PLAN DE ACCIÓN SECRETARIA GENERAL 2015</t>
  </si>
  <si>
    <t>CÓDIGO:  DIE-FO-05</t>
  </si>
  <si>
    <t>VERSIÓN: 2</t>
  </si>
  <si>
    <t>PROYECTO</t>
  </si>
  <si>
    <t>ACTIVIDADES</t>
  </si>
  <si>
    <t>RESPONSABLE</t>
  </si>
  <si>
    <t>FECHA INICIO</t>
  </si>
  <si>
    <t>FECHA FIN</t>
  </si>
  <si>
    <t>PRODUCTO DE LA ACTIVIDAD (RESULTADO)</t>
  </si>
  <si>
    <t>RECURSOS</t>
  </si>
  <si>
    <t>DETALLE DEL RECURSO A CONTRATAR / ADQUIRIR</t>
  </si>
  <si>
    <t>CANTIDAD</t>
  </si>
  <si>
    <t>VR. UNITARIO</t>
  </si>
  <si>
    <t>VR. TOTAL</t>
  </si>
  <si>
    <t>AVANCE ACTIVIDADES</t>
  </si>
  <si>
    <t xml:space="preserve"> AVANCE DE MAYO </t>
  </si>
  <si>
    <t>AVANCE A JUNIO</t>
  </si>
  <si>
    <t>INDICADOR DEL PROCESO/PROCEDIMIENTO ASOCIADO</t>
  </si>
  <si>
    <t>AVANCES ACTIVIDADES</t>
  </si>
  <si>
    <t>Observaciones</t>
  </si>
  <si>
    <t>% ejecución</t>
  </si>
  <si>
    <t>ESTADO</t>
  </si>
  <si>
    <t xml:space="preserve"> OBSERVACIONES </t>
  </si>
  <si>
    <t xml:space="preserve"> % Ejecución formula </t>
  </si>
  <si>
    <t xml:space="preserve"> % EJECUCIÓN </t>
  </si>
  <si>
    <t xml:space="preserve"> ESTADO </t>
  </si>
  <si>
    <t>Creacion del documento que contenga  el propósito y objetivos.</t>
  </si>
  <si>
    <t>Secretaría general</t>
  </si>
  <si>
    <t>Documento/Manual</t>
  </si>
  <si>
    <t>Humano,</t>
  </si>
  <si>
    <t>Se definieron los lineamientos</t>
  </si>
  <si>
    <t>K</t>
  </si>
  <si>
    <t>Está en revisión el documento</t>
  </si>
  <si>
    <t>Ajuste y formalización manual</t>
  </si>
  <si>
    <t>Documento de seguimiento.</t>
  </si>
  <si>
    <t>Actualmente, se está revisando</t>
  </si>
  <si>
    <t>Se revisarán las fechas de terminación de estas actividades, por la atención que se ha debido dar a algunas actividades propias del área</t>
  </si>
  <si>
    <t>Se reprograma la fecha de terminaciòn del 15 de abril al 30 de julio</t>
  </si>
  <si>
    <t>Socializacion con los lideres de procesos el Manual y que estos a su vez lo socialicen con el personal a su cargo.</t>
  </si>
  <si>
    <t>Certificacion de asistencia.</t>
  </si>
  <si>
    <t>L</t>
  </si>
  <si>
    <t>Depende de la actividad anterior, por lo que se reprogramará</t>
  </si>
  <si>
    <t>Modificación del manual para el cargo de PQRs</t>
  </si>
  <si>
    <t>Contrato</t>
  </si>
  <si>
    <t>Se cambió</t>
  </si>
  <si>
    <t>Q</t>
  </si>
  <si>
    <t>Implementación Chat</t>
  </si>
  <si>
    <t>Se han adelantado reuniones con tecnología para habilitar el chat</t>
  </si>
  <si>
    <t>Implementación línea de atención al ciudadano</t>
  </si>
  <si>
    <t>La extensión no se ha implementado, pero se tiene habilitada la extensión 146, la cual se encuentra en la página WEB</t>
  </si>
  <si>
    <t>Implementación preguntas frecuentes (elaborar documento de preguntas frecuentes y subir en la página web)</t>
  </si>
  <si>
    <t>Se identificaron las preguntas frecuentes, está pendiente subir las FAQ a la página</t>
  </si>
  <si>
    <t>Implementación ventanilla única</t>
  </si>
  <si>
    <t>Dependerá de la disponibilidad de la infraestructura física</t>
  </si>
  <si>
    <t>Humano, presupuestal</t>
  </si>
  <si>
    <t>A pesar de estar programada para 2016, se han adelantado reuniones con infraestructura física para revisar las necesidades para la ventanilla única</t>
  </si>
  <si>
    <t>Definición del código para la dependencia</t>
  </si>
  <si>
    <t>Oficina de Planeación, Secretaría General, Vicerrectoría Administrativa, Rectoría</t>
  </si>
  <si>
    <t>Definición de la dependecia de las funciones para la asignación de código</t>
  </si>
  <si>
    <t>Interno</t>
  </si>
  <si>
    <t>Se ha avanzado en el tema. Se amplia plazo del 30 de marzo de 2015 y del 30 de abril de 2015 respectivamente al 30 de julio</t>
  </si>
  <si>
    <t>Revisión de la estructura organizacional actual por áreas para identificar la documentación que se maneja en cada una</t>
  </si>
  <si>
    <t>Archivo y correspondencia y cada área</t>
  </si>
  <si>
    <t>Diagnóstico de manejo documental por área</t>
  </si>
  <si>
    <t>Elaboración del borrador de la tabla de retención documental</t>
  </si>
  <si>
    <t>Archivo y correspondencia</t>
  </si>
  <si>
    <t>Borrador elaborado</t>
  </si>
  <si>
    <t>Presentación del borrador al comité de archivo y correspondencia</t>
  </si>
  <si>
    <t>Archivo y correspondencia y el comité</t>
  </si>
  <si>
    <t>Tablas de rentención documental actualizadas</t>
  </si>
  <si>
    <t>Digitalización documental con las tablas actualizadas</t>
  </si>
  <si>
    <t>Metros lineales digitalizados (año 2016: $250.000.000)</t>
  </si>
  <si>
    <t>Persona Jurídica</t>
  </si>
  <si>
    <t>Empresa que digitalice</t>
  </si>
  <si>
    <t>Priorización de la digitalización de la documentación actual</t>
  </si>
  <si>
    <t>Pendiente</t>
  </si>
  <si>
    <t>Documento con priorización de necesidades de digitalizacion</t>
  </si>
  <si>
    <t>Digitalización documental con las tablas actuales</t>
  </si>
  <si>
    <t>PROCESO</t>
  </si>
  <si>
    <t>ACTIVIDAD</t>
  </si>
  <si>
    <t>Gestión Secretaría General</t>
  </si>
  <si>
    <t>Apoyo en la gestión del área</t>
  </si>
  <si>
    <t>Secretaria General</t>
  </si>
  <si>
    <t>Actas</t>
  </si>
  <si>
    <t>Persona natural</t>
  </si>
  <si>
    <t>Contratista apoyo al área (existente)</t>
  </si>
  <si>
    <t>Adquisición archivos rodantes</t>
  </si>
  <si>
    <t>Secretaria General, Archivo y correspondencia</t>
  </si>
  <si>
    <t>15/15/2015</t>
  </si>
  <si>
    <t>Archivos rodantes</t>
  </si>
  <si>
    <t>Equipos</t>
  </si>
  <si>
    <t>Fumigación archivo</t>
  </si>
  <si>
    <t>Areas fumigadas</t>
  </si>
  <si>
    <t>Persona jurídica</t>
  </si>
  <si>
    <t>Servicio de fumigación</t>
  </si>
  <si>
    <t>En el cuadro superior, cuya primera columna es PROYECTO, se desagregarán las actividades de los proyectos definidos en el formulario DIE-FO-03. En el cuadro inferior cuya columna es PROCESO, se deberán desagregar las actividades operativas o recurrentes de cada año que necesitan recursos presupuestales.</t>
  </si>
  <si>
    <t>EXPLICACIÓN DE LOS CAMPOS</t>
  </si>
  <si>
    <r>
      <rPr>
        <b/>
        <sz val="10"/>
        <color theme="1"/>
        <rFont val="Arial"/>
        <family val="2"/>
      </rPr>
      <t xml:space="preserve">PRODUCTO DE LA ACTIVIDAD (RESULTADO): </t>
    </r>
    <r>
      <rPr>
        <sz val="10"/>
        <color theme="1"/>
        <rFont val="Arial"/>
        <family val="2"/>
      </rPr>
      <t>Es el entregable esperado de la actividad, por ejemplo:
- Documento
- Acta de entrega
- Máquina en funcionamiento
- Etc</t>
    </r>
  </si>
  <si>
    <r>
      <rPr>
        <b/>
        <sz val="10"/>
        <color theme="1"/>
        <rFont val="Arial"/>
        <family val="2"/>
      </rPr>
      <t xml:space="preserve">RECURSOS: </t>
    </r>
    <r>
      <rPr>
        <sz val="10"/>
        <color theme="1"/>
        <rFont val="Arial"/>
        <family val="2"/>
      </rPr>
      <t>¿Qué tipo de recurso se necesita?, por ejemplo:</t>
    </r>
    <r>
      <rPr>
        <b/>
        <sz val="10"/>
        <color theme="1"/>
        <rFont val="Arial"/>
        <family val="2"/>
      </rPr>
      <t xml:space="preserve">
</t>
    </r>
    <r>
      <rPr>
        <sz val="10"/>
        <color theme="1"/>
        <rFont val="Arial"/>
        <family val="2"/>
      </rPr>
      <t>- Persona natural
- Persona Jurídica
- Equipo de computo
- Máquina
- Etc</t>
    </r>
  </si>
  <si>
    <r>
      <t xml:space="preserve">DETALLE DEL RECURSO A CONTRATAR / ADQUIRIR: </t>
    </r>
    <r>
      <rPr>
        <sz val="10"/>
        <color theme="1"/>
        <rFont val="Arial"/>
        <family val="2"/>
      </rPr>
      <t>A partir de la definición de la columna "RECURSOS", detallar para qué se contrata, por ejemplo:
- Realizar estudios de mercado
- Adquirir una máquina específica
- Adecuar un área física para operación del proyecto
- Pintar salones
- Etc</t>
    </r>
  </si>
  <si>
    <r>
      <t xml:space="preserve">CANTIDAD: </t>
    </r>
    <r>
      <rPr>
        <sz val="10"/>
        <color theme="1"/>
        <rFont val="Arial"/>
        <family val="2"/>
      </rPr>
      <t>Número de unidades a contratar o adquirir por lo definido en las columnas RECURSOS y DETALLE DEL RECURSO A CONTRATAR/ADQUIRIR</t>
    </r>
  </si>
  <si>
    <r>
      <t>VR. UNITARIO:</t>
    </r>
    <r>
      <rPr>
        <sz val="10"/>
        <color theme="1"/>
        <rFont val="Arial"/>
        <family val="2"/>
      </rPr>
      <t xml:space="preserve"> Valor unitario del recurso por todo el tiempo que se utilice, incluyendo impuestos</t>
    </r>
  </si>
  <si>
    <t>INDICADORES ESTRATÉGICOS VICERRECTORÍA ACADÉMICA</t>
  </si>
  <si>
    <r>
      <t xml:space="preserve">VIGENCIA: </t>
    </r>
    <r>
      <rPr>
        <b/>
        <sz val="10"/>
        <rFont val="Arial"/>
        <family val="2"/>
      </rPr>
      <t>ABRIL</t>
    </r>
    <r>
      <rPr>
        <b/>
        <sz val="10"/>
        <rFont val="Arial"/>
        <family val="2"/>
      </rPr>
      <t xml:space="preserve"> de 2015</t>
    </r>
  </si>
  <si>
    <t>Resultado</t>
  </si>
  <si>
    <t>Avances</t>
  </si>
  <si>
    <t>Tendencia</t>
  </si>
  <si>
    <t>Estado del indicador</t>
  </si>
  <si>
    <t>ACADÉMICO</t>
  </si>
  <si>
    <t>Fortalecer la planta de profesores</t>
  </si>
  <si>
    <t>S</t>
  </si>
  <si>
    <t>Definición de los perfiles de los docentes.</t>
  </si>
  <si>
    <t>Profesores nombrados de acuerdo con el perfil</t>
  </si>
  <si>
    <t>Profesores con nombrados con el perfil establecido / Total de profesores requeridos</t>
  </si>
  <si>
    <t xml:space="preserve">Armonizar el Estatuto de Profesores de acuerdo con el perfil institucional y los nuevos retos  que plantea la conversión como Universidad Tecnológica. </t>
  </si>
  <si>
    <t>Implementación de perfiles docentes por  programa</t>
  </si>
  <si>
    <t>Garantizar la participación de los docentes en comunidades académicas para la construcción, transferencia y socialización del conocimiento.</t>
  </si>
  <si>
    <t>Definir e implementar políticas y estrategias para la conformación y desarrollo de comunidades académicas de la Institución y su interacción a nivel nacional e internacional.</t>
  </si>
  <si>
    <t>Eventos y productos en los que se produce o difunde el conocimiento</t>
  </si>
  <si>
    <t>Número de eventos y productos
(2 x decanatura)</t>
  </si>
  <si>
    <t>Ampliación de afiliaciones</t>
  </si>
  <si>
    <t xml:space="preserve"> Número de afiliaciones nuevas
(2 x decanatura)</t>
  </si>
  <si>
    <t>Utilización  de  convenios</t>
  </si>
  <si>
    <t>Convenios a redes activos / convenios existentes 
(2 x decanatura)</t>
  </si>
  <si>
    <t>Revisar y ajustar permanentemente los currículos de las nuevas mallas a la luz de los peps de  acuerdo con los avances del conocimiento y los requerimientos de la sociedad para darles pertinencia y coherencia con el perfil institucional.</t>
  </si>
  <si>
    <t>Crear ambientes de debate críticos y reflexivos  sobre el hombre, la ciencia y la tecnología, la cultura y los valores, la sociedad y el Estado.</t>
  </si>
  <si>
    <t>Indice de curriculos revisados y actualizados</t>
  </si>
  <si>
    <t>Syllabus  revisados y ajustados / Total de syllabus.</t>
  </si>
  <si>
    <t>Establecer un Comité Curricular institucional para establecer e implementar el marco metodológico para el diseño curricular institucional.</t>
  </si>
  <si>
    <t>Capacitar un grupo de funcionarios como expertos en currículo.</t>
  </si>
  <si>
    <t>Definir e implementar las políticas institucionales de formación integral, flexibilización curricular e interdisciplinariedad, estimulando y fortaleciendo la incorporación de nuevas estrategias de enseñanza y de evaluación del aprendizaje por parte de los docentes.</t>
  </si>
  <si>
    <t>Proyectos educativos de facultad actualizados</t>
  </si>
  <si>
    <t>Proyectos educativos de factultad actualizados / Total de proyectos</t>
  </si>
  <si>
    <t>Definir e implementar procesos y mecanismos de evaluación y actualización de los currículos y planes de estudio.</t>
  </si>
  <si>
    <t>Implementar políticas y metodología sobre la enseñanza de otros idiomas.</t>
  </si>
  <si>
    <t>Optimizar los procesos académicos y administrativos que conduzcan al aseguramiento de la calidad.</t>
  </si>
  <si>
    <t>Ajuste y corresponsabilidad entre perfiles formativos y los objetivos de los programas con el contexto regional, nacional e internacional.</t>
  </si>
  <si>
    <t>Planeacion / calidad</t>
  </si>
  <si>
    <t xml:space="preserve">Ajuste y articulación de los procesos administrativos, con los procesos, lineamientos y objetivos de la academia que favorezcan el desarrollo institucional. </t>
  </si>
  <si>
    <t>Correspondencia de los objetivos de los nuevos programas de pregrado, especialización y maestría con las necesidades de formación en investigación y con las expectativas y prioridades del medio social y económico.</t>
  </si>
  <si>
    <t>Pertinencia de los objetivos de la proyección social institucional con las necesidades del país.</t>
  </si>
  <si>
    <t>Retroalimentación de los currículos a partir de los resultados de los procesos de de investigación institucional.</t>
  </si>
  <si>
    <t>FORMACIÓN PARA LA COMPETITIVIDAD EN ÁMBITOS GLOBALES</t>
  </si>
  <si>
    <t>Garantizar la pertinencia de los programas de ES ofrecidos por la ETITC, a partir de la identificación de las tendencias y necesidades de la sociedad, del  mercado laboral y de los procesos de ES, tanto a nivel nacional como internacional.</t>
  </si>
  <si>
    <t>Participación en ferias industriales y realización de visitas a talleres y laboratorios de otras IES pares, para identificar las nuevas tecnologías en maquinaria e identificar requerimientos para actualización de talleres y laboratorios.</t>
  </si>
  <si>
    <t>Proyectos orientados a actualización tecnológica de talleres y laboratorios</t>
  </si>
  <si>
    <t>Número de proyectos orientados a actualización tecnológica de talleres y laboratorios
(1 x facultad)</t>
  </si>
  <si>
    <t>Presentación permanente de propuestas de nuevos programas de ES, para aprobación del consejo directivo. (se verá la viabilidad del propósito dependiendo de las propuestas que se tramitan en el año 2015)</t>
  </si>
  <si>
    <t>Articulación y actualización de las políticas y estrategias  Educativas.</t>
  </si>
  <si>
    <r>
      <t xml:space="preserve">Informes de </t>
    </r>
    <r>
      <rPr>
        <sz val="10"/>
        <color indexed="8"/>
        <rFont val="Arial"/>
        <family val="2"/>
      </rPr>
      <t>Autoevaluaciones del año con fines de acreditación, para programas con registro calificado</t>
    </r>
  </si>
  <si>
    <t>Autoevaluaciones realizadas por programa con registro calificado /  programas con registro calificado</t>
  </si>
  <si>
    <t>Diseño y actualización de documentos de la Gestión Académica, como herramienta organizacional y funcional de la Gestión por Procesos.</t>
  </si>
  <si>
    <t>Disponer de un Sistema de información robusto, que fortalezca los procesos académicos y administrativos.</t>
  </si>
  <si>
    <r>
      <t>Ejemplo: Si se tiene el objetivo "</t>
    </r>
    <r>
      <rPr>
        <i/>
        <sz val="10"/>
        <color indexed="8"/>
        <rFont val="Arial"/>
        <family val="2"/>
      </rPr>
      <t>Fortalecer la planta de profesores</t>
    </r>
    <r>
      <rPr>
        <sz val="10"/>
        <color indexed="8"/>
        <rFont val="Arial"/>
        <family val="2"/>
      </rPr>
      <t>", se debe contestar "</t>
    </r>
    <r>
      <rPr>
        <i/>
        <sz val="10"/>
        <color indexed="8"/>
        <rFont val="Arial"/>
        <family val="2"/>
      </rPr>
      <t>sí</t>
    </r>
    <r>
      <rPr>
        <sz val="10"/>
        <color indexed="8"/>
        <rFont val="Arial"/>
        <family val="2"/>
      </rPr>
      <t>" o "</t>
    </r>
    <r>
      <rPr>
        <i/>
        <sz val="10"/>
        <color indexed="8"/>
        <rFont val="Arial"/>
        <family val="2"/>
      </rPr>
      <t>no</t>
    </r>
    <r>
      <rPr>
        <sz val="10"/>
        <color indexed="8"/>
        <rFont val="Arial"/>
        <family val="2"/>
      </rPr>
      <t>" a las siguientes preguntas: 
- ¿El logro del objetivo "</t>
    </r>
    <r>
      <rPr>
        <i/>
        <sz val="10"/>
        <color indexed="8"/>
        <rFont val="Arial"/>
        <family val="2"/>
      </rPr>
      <t>Fortalecer la planta de profesores</t>
    </r>
    <r>
      <rPr>
        <sz val="10"/>
        <color indexed="8"/>
        <rFont val="Arial"/>
        <family val="2"/>
      </rPr>
      <t>" aporta directamente con "</t>
    </r>
    <r>
      <rPr>
        <i/>
        <sz val="10"/>
        <color indexed="8"/>
        <rFont val="Arial"/>
        <family val="2"/>
      </rPr>
      <t>formar personas creativas y competentes en las áreas técnicas, tecnológicas e ingenierías capaces de solucionar problemas a través de la investigación aplicada</t>
    </r>
    <r>
      <rPr>
        <sz val="10"/>
        <color indexed="8"/>
        <rFont val="Arial"/>
        <family val="2"/>
      </rPr>
      <t xml:space="preserve">" </t>
    </r>
    <r>
      <rPr>
        <b/>
        <sz val="10"/>
        <color indexed="8"/>
        <rFont val="Arial"/>
        <family val="2"/>
      </rPr>
      <t>(misión)</t>
    </r>
    <r>
      <rPr>
        <sz val="10"/>
        <color indexed="8"/>
        <rFont val="Arial"/>
        <family val="2"/>
      </rPr>
      <t>?
- ¿El logro del objetivo "</t>
    </r>
    <r>
      <rPr>
        <i/>
        <sz val="10"/>
        <color indexed="8"/>
        <rFont val="Arial"/>
        <family val="2"/>
      </rPr>
      <t>Fortalecer la planta de profesores</t>
    </r>
    <r>
      <rPr>
        <sz val="10"/>
        <color indexed="8"/>
        <rFont val="Arial"/>
        <family val="2"/>
      </rPr>
      <t>" aporta directamente con "</t>
    </r>
    <r>
      <rPr>
        <i/>
        <sz val="10"/>
        <color indexed="8"/>
        <rFont val="Arial"/>
        <family val="2"/>
      </rPr>
      <t>Ser reconocidos como una Institución educativa competitiva en la formación técnica, tecnológica y de ingeniería desarrollando competencias en las personas, para que aporten innovación y cambio en el mundo laboral, industrial, social y ambiental</t>
    </r>
    <r>
      <rPr>
        <sz val="10"/>
        <color indexed="8"/>
        <rFont val="Arial"/>
        <family val="2"/>
      </rPr>
      <t xml:space="preserve">" </t>
    </r>
    <r>
      <rPr>
        <b/>
        <sz val="10"/>
        <color indexed="8"/>
        <rFont val="Arial"/>
        <family val="2"/>
      </rPr>
      <t>(visión)</t>
    </r>
    <r>
      <rPr>
        <sz val="10"/>
        <color indexed="8"/>
        <rFont val="Arial"/>
        <family val="2"/>
      </rPr>
      <t>?</t>
    </r>
  </si>
  <si>
    <t>Valor de la medición del indicador</t>
  </si>
  <si>
    <r>
      <t xml:space="preserve">Resumen de las acciones o resultados que explican el valor obtenido en la columna </t>
    </r>
    <r>
      <rPr>
        <i/>
        <sz val="10"/>
        <color indexed="8"/>
        <rFont val="Arial"/>
        <family val="2"/>
      </rPr>
      <t>Resultado</t>
    </r>
  </si>
  <si>
    <t>Explicaciones adicionales como cambios que el área deba hacer en la estrategia, acciones a adelantar si el resultado no fue el esperado, o próximas acciones que se tengan previstas realizar.</t>
  </si>
  <si>
    <t>Indicar: si el resultado del indicador es igual que el mes anterior digitar "g", si es superior al mes anterior "h" y si es inferior "i"</t>
  </si>
  <si>
    <t>Indicar: si el resultado del indicador se considera satisfactorio (es igual o superior a la meta del indicador), digitar "J"; si el resultado no está conforme a la meta pero se observan avances tendientes a lograrlo, digitar "K" y si el resultado no está conforme a la meta y no existen avances tendientes a lograrlo, digitar "L"</t>
  </si>
  <si>
    <t>PLAN DE ACCIÓN PLANEACIÓN 2015</t>
  </si>
  <si>
    <t>VERSIÓN: 3</t>
  </si>
  <si>
    <t>VIGENCIA: ABRIL de 2015</t>
  </si>
  <si>
    <t>AREA</t>
  </si>
  <si>
    <t>AVANCE DE MAYO</t>
  </si>
  <si>
    <t>OBSERVACIONES</t>
  </si>
  <si>
    <t>% EJECUCIÓN</t>
  </si>
  <si>
    <t>% Ejecución formula</t>
  </si>
  <si>
    <t>Vicerrectoria Academica</t>
  </si>
  <si>
    <t>Concurso docente</t>
  </si>
  <si>
    <t>Formulación de perfiles</t>
  </si>
  <si>
    <t>DECANOS</t>
  </si>
  <si>
    <t>Perfiles</t>
  </si>
  <si>
    <t>Diseño y construcción de la prueba</t>
  </si>
  <si>
    <t>Vicerrectoria académica</t>
  </si>
  <si>
    <t>Prueba</t>
  </si>
  <si>
    <t>Tercero</t>
  </si>
  <si>
    <t>Entidad que diseñe,  elabore , aplique y califique</t>
  </si>
  <si>
    <t>Convocatoria</t>
  </si>
  <si>
    <t>Secretaria General vicerrectoria académica</t>
  </si>
  <si>
    <t>Publicación de la convocatoria</t>
  </si>
  <si>
    <t>Inscripciones</t>
  </si>
  <si>
    <t>Listado de Inscritos</t>
  </si>
  <si>
    <t>verificación de requisitos</t>
  </si>
  <si>
    <t>Recursos humanos Vicerrectoria académica</t>
  </si>
  <si>
    <t>Lista de preseleccionados</t>
  </si>
  <si>
    <t>Jurados y aplicación de las pruebas de selección</t>
  </si>
  <si>
    <t>Aplicación de los instrumentos.</t>
  </si>
  <si>
    <t>Valoración de los criterios de selección.</t>
  </si>
  <si>
    <t>Consolidación de resultados</t>
  </si>
  <si>
    <t>Validación de resultados.</t>
  </si>
  <si>
    <t>Publicación de resultados.</t>
  </si>
  <si>
    <t>Secretaria General Vicerrectoria académica</t>
  </si>
  <si>
    <t>Listado Publicado</t>
  </si>
  <si>
    <t>Selección del candidato.</t>
  </si>
  <si>
    <t>Resolución de Nombramiento</t>
  </si>
  <si>
    <t>Definición de protocolo de apoyo a representaciones institucionales</t>
  </si>
  <si>
    <t>Definir proceso y procedimiento de representaciones</t>
  </si>
  <si>
    <t>Fabiola Mejía
Decanos</t>
  </si>
  <si>
    <t>Internos</t>
  </si>
  <si>
    <t>Elaborar Protocolo de representaciones</t>
  </si>
  <si>
    <t>Socialización del protocolo de representciones institucionales</t>
  </si>
  <si>
    <t>Desarrollo de la imagen corporativa de los programas</t>
  </si>
  <si>
    <t>Definir portafolio de servicios</t>
  </si>
  <si>
    <t>Decanos</t>
  </si>
  <si>
    <t>portafolio</t>
  </si>
  <si>
    <t>profesores</t>
  </si>
  <si>
    <t>N.A.</t>
  </si>
  <si>
    <t>Diseño de la imagen corporativa de la facultad</t>
  </si>
  <si>
    <t>Asesor Decancatura</t>
  </si>
  <si>
    <t>imagen</t>
  </si>
  <si>
    <t>impresora, PC</t>
  </si>
  <si>
    <t>Asesor</t>
  </si>
  <si>
    <t>Elaboracion del modelo</t>
  </si>
  <si>
    <t>modelo</t>
  </si>
  <si>
    <t>software</t>
  </si>
  <si>
    <t>Impresión del material</t>
  </si>
  <si>
    <t>material</t>
  </si>
  <si>
    <t>papel</t>
  </si>
  <si>
    <t>Socialización del protafolio de servicios de cada facultad</t>
  </si>
  <si>
    <t>socialización</t>
  </si>
  <si>
    <t>capacitación</t>
  </si>
  <si>
    <t>Eventos y productos en los que se produce o difunde el conocimiento (Mecatronica)</t>
  </si>
  <si>
    <t>Preparación de ponencias</t>
  </si>
  <si>
    <t>Ing Mecatrónica</t>
  </si>
  <si>
    <t>Ponencias</t>
  </si>
  <si>
    <t>Representación en el Concurso Mundial de Robótica en Rumania</t>
  </si>
  <si>
    <t>Participación en el concurso</t>
  </si>
  <si>
    <t>Tiquetes (participación es sin cobro)</t>
  </si>
  <si>
    <t>Participación</t>
  </si>
  <si>
    <t>Tiquetes</t>
  </si>
  <si>
    <t>Viáticos</t>
  </si>
  <si>
    <t>Concurso de robótica en la Universidad Central</t>
  </si>
  <si>
    <t>Pago cuota participación</t>
  </si>
  <si>
    <t>Participar en el IV Congreso Internacional de Ing Mecatrónica</t>
  </si>
  <si>
    <t>Participación en el congreso</t>
  </si>
  <si>
    <t>Cuota de participación</t>
  </si>
  <si>
    <t>Pago para asistir</t>
  </si>
  <si>
    <t>Pago tiquetes</t>
  </si>
  <si>
    <t>Congreso ACOFI</t>
  </si>
  <si>
    <t>Estudiantes en movilidad Alemania</t>
  </si>
  <si>
    <t>Movilidad académica</t>
  </si>
  <si>
    <t>IV Concurso interno de robótica</t>
  </si>
  <si>
    <t>Realización del concurso</t>
  </si>
  <si>
    <t>Publicidad</t>
  </si>
  <si>
    <t>Diseño del arte e impresiones de la publicidad</t>
  </si>
  <si>
    <t>Bienestar</t>
  </si>
  <si>
    <t>Reconocimiento participación en eventos locales y nacionales</t>
  </si>
  <si>
    <t>Redes de participación</t>
  </si>
  <si>
    <t>Participar en RUNIBOT (Red Universidades en Robótica) para fortalecer el programa en la línea de robótica</t>
  </si>
  <si>
    <t>Participación en RUNIBOT (Red Universidades en Robótica)</t>
  </si>
  <si>
    <t>Pago anual cuota participación</t>
  </si>
  <si>
    <t>Redimensionamiento curricular de INGENIERÍA MECÁNICA</t>
  </si>
  <si>
    <t>Revisión de los PEF</t>
  </si>
  <si>
    <t>DECANO</t>
  </si>
  <si>
    <t>15/03/2015</t>
  </si>
  <si>
    <t>23/06/2015</t>
  </si>
  <si>
    <t>Documento Maestro</t>
  </si>
  <si>
    <t>impresión</t>
  </si>
  <si>
    <t>Tipografía</t>
  </si>
  <si>
    <t>Alineación de los syllabus frente al PEF</t>
  </si>
  <si>
    <t>Definir modelo</t>
  </si>
  <si>
    <t>Revisiión de los Syllabus</t>
  </si>
  <si>
    <t>PROFESOR</t>
  </si>
  <si>
    <t>Syllabus</t>
  </si>
  <si>
    <t>Profesor</t>
  </si>
  <si>
    <t>Ajustes de los Syllabus</t>
  </si>
  <si>
    <t>Socialización del PEF</t>
  </si>
  <si>
    <t>sala</t>
  </si>
  <si>
    <t>Socialización de los Syllabus</t>
  </si>
  <si>
    <t>Reunión profesores</t>
  </si>
  <si>
    <t>Implementación nuevos Syllabus</t>
  </si>
  <si>
    <t>syllabus</t>
  </si>
  <si>
    <t>carga académica</t>
  </si>
  <si>
    <t>Presentación de proyectos de tecnología
(Parqueadero de carros elevado, tipo carrusel)</t>
  </si>
  <si>
    <t>Compra de diez (10) unidades (para parqueo de 100 vehiculos a todo costo incluyendo importacion y montaje)</t>
  </si>
  <si>
    <t xml:space="preserve">Vicerrectoria Administrativa.               Rectoria </t>
  </si>
  <si>
    <t>Parqueo para suplir necesidades actuales</t>
  </si>
  <si>
    <t>Se comprará en China o Korea por intermedio de empresa colombiana a seleccionar.</t>
  </si>
  <si>
    <t>Diseño y construccion de dos (2) unidades (para parqueo de 20 vehiculos)</t>
  </si>
  <si>
    <t xml:space="preserve">Decanaturas de Electromecanica, de Mecatronica, de Procesos Industriales, de Sistemas y de Diseño de Maquinas. </t>
  </si>
  <si>
    <t>Parqueo para suplir demanda futura de un 20% respecto a naecesidade acuatales</t>
  </si>
  <si>
    <t>Se deberán importar algunos elementos como cadenas y tren motriz</t>
  </si>
  <si>
    <t>Dotacion para Taller de Mantenimiento Industrial</t>
  </si>
  <si>
    <t>Compra de equipos para montaje y desmontaje de rodamientos, equipos de alineacion de ejes</t>
  </si>
  <si>
    <t>Vicerrectoria Administrativa.              Decanatura de Electromecanica</t>
  </si>
  <si>
    <t>Equipos adquiridos</t>
  </si>
  <si>
    <t>Se adjunta cotizacion</t>
  </si>
  <si>
    <t>Dotacion para Laboratorios de Electricidad</t>
  </si>
  <si>
    <t xml:space="preserve">Compra de equipos medidores de aislamiento, medidor de energia electrica activa y reactiva, pinza de medida de resistencia a tierra, telurometro y pinza amperimetrica 40 Amperios, 600 voltios  </t>
  </si>
  <si>
    <t>Equipos del laboratorio adquiridos</t>
  </si>
  <si>
    <t>Dotacion de computadores para Laboratorios de Automatizacion</t>
  </si>
  <si>
    <t>Compra de veinte (20) computadores para actualizar laboratorio de Automatizacion</t>
  </si>
  <si>
    <t>Computadores adquiridos</t>
  </si>
  <si>
    <t>Equipos de computación</t>
  </si>
  <si>
    <t>Revisíon y ajustes de la encuensta</t>
  </si>
  <si>
    <t>Vicerrectoria academica y profesional autoevaluación</t>
  </si>
  <si>
    <t>Encuesta ajustada</t>
  </si>
  <si>
    <t>Contratista de apoyo</t>
  </si>
  <si>
    <t xml:space="preserve">Montaje en el sistema de la encuesta </t>
  </si>
  <si>
    <t>Sistemas</t>
  </si>
  <si>
    <t>Encuesta en el sistema</t>
  </si>
  <si>
    <t>Aplicación de la encuesta</t>
  </si>
  <si>
    <t>Virtual</t>
  </si>
  <si>
    <t>Encuestas aplicadas</t>
  </si>
  <si>
    <t>Consolidación de datos</t>
  </si>
  <si>
    <t>Datos tabulados</t>
  </si>
  <si>
    <t>Analisis de cada una de las caracteristicas</t>
  </si>
  <si>
    <t>Dependencias</t>
  </si>
  <si>
    <t>Reporte por característica</t>
  </si>
  <si>
    <t>Consolidación del informe por facultad</t>
  </si>
  <si>
    <t>Autoevaluación</t>
  </si>
  <si>
    <t>Informe por facultad</t>
  </si>
  <si>
    <t>Elaboración del plan de mejora por facultad</t>
  </si>
  <si>
    <t>Autoevaluación y dependencias</t>
  </si>
  <si>
    <t>Planes de mejora</t>
  </si>
  <si>
    <t>Seguimiento al plan de mejora</t>
  </si>
  <si>
    <t>Informes de seguimiento</t>
  </si>
  <si>
    <t>INDICADORES ESTRATÉGICOS</t>
  </si>
  <si>
    <t>Investigación y  Desarrollo Tecnológico</t>
  </si>
  <si>
    <t xml:space="preserve">Formar  investigadores  en la gestión de grupos, formulación de proyectos de investigación y ACTI para posicionar a la ETITC como centro líder entre sus pares en ciencia, tecnología e innovación </t>
  </si>
  <si>
    <t>Contruir  un modelo de  I+D+i   para la ETITC</t>
  </si>
  <si>
    <t>Investigadores (Profesores y estudiantes) formados</t>
  </si>
  <si>
    <t xml:space="preserve"># De investigadores que reciben formación /# total de investigadores integrantes de grupos x100 </t>
  </si>
  <si>
    <t>Anual</t>
  </si>
  <si>
    <t>Linea Base</t>
  </si>
  <si>
    <t>Realizar publicaciones institucionales y  ponencias en eventos académicos nacionales e internacionales</t>
  </si>
  <si>
    <t xml:space="preserve">Publicaciones seriadas </t>
  </si>
  <si>
    <t>No. Publicaciones (seriadas y no seriadas)</t>
  </si>
  <si>
    <t>Incentivar la formulación y realización de proyectos que consoliden los grupos de investigación</t>
  </si>
  <si>
    <t>Proyectos de investigación generados</t>
  </si>
  <si>
    <t># de productos de investigación generado# de productos de investigación propuestos en los proyectos x100</t>
  </si>
  <si>
    <t>Identificar   las ACTI   suceptibles de desarrollo tecnológico</t>
  </si>
  <si>
    <t>ACTI  desarrolladas en la ETITC</t>
  </si>
  <si>
    <t>N  de ACTI   en la ETIC</t>
  </si>
  <si>
    <t>Extensión,  Transferencia Tecnológica e innovación</t>
  </si>
  <si>
    <t xml:space="preserve">Divulgar  el conocimiento generado en la ETITC </t>
  </si>
  <si>
    <t>Cursos y patente obtenida</t>
  </si>
  <si>
    <t>N  de cursos  y  patente registradas</t>
  </si>
  <si>
    <t xml:space="preserve">Anual / </t>
  </si>
  <si>
    <t>Aportar  solución tecnológica  a  necesidades de la sociedad</t>
  </si>
  <si>
    <t>Proyectos desarrollados</t>
  </si>
  <si>
    <t>N  de soluciones tecnológicas</t>
  </si>
  <si>
    <t>PLAN DE ACCIÓN INVESTIGACIONES 2015</t>
  </si>
  <si>
    <t>Investigaciones</t>
  </si>
  <si>
    <t>Formacion de investigadores</t>
  </si>
  <si>
    <t>Diplomado  en Formulación de proyectos</t>
  </si>
  <si>
    <t>Martha Herrera</t>
  </si>
  <si>
    <t>15 profesores capacitados</t>
  </si>
  <si>
    <t xml:space="preserve">Inscripcion </t>
  </si>
  <si>
    <t xml:space="preserve">
El diplomado de la MGA se ejecutó a 15 personas
Se llevó a cabo la capacitacion interna</t>
  </si>
  <si>
    <t>En junio se realizará otro con la viceacadémica</t>
  </si>
  <si>
    <t>Curso Gestión de grupos</t>
  </si>
  <si>
    <t>Ejecutada</t>
  </si>
  <si>
    <t xml:space="preserve">Diplomado en redacción de artículos </t>
  </si>
  <si>
    <t>Ya esta definida la logistica para ejecutar en junio</t>
  </si>
  <si>
    <t>Cursos de actualización  en diferentes temáticas</t>
  </si>
  <si>
    <t>Inscripcion</t>
  </si>
  <si>
    <t>Afiliación ACAC</t>
  </si>
  <si>
    <t>Membresía un año</t>
  </si>
  <si>
    <t>Renovación  membresía</t>
  </si>
  <si>
    <t>Divulgacion y comunicación</t>
  </si>
  <si>
    <t>Afiliación RedColsi</t>
  </si>
  <si>
    <t xml:space="preserve">Encuentro institucional Semilleros </t>
  </si>
  <si>
    <t>Martha Herrera            Marc Fleurisca</t>
  </si>
  <si>
    <t>10 ponencias  200 participantes</t>
  </si>
  <si>
    <t>Papelería</t>
  </si>
  <si>
    <t>Pares evaluadores</t>
  </si>
  <si>
    <t>Persona Natural</t>
  </si>
  <si>
    <t xml:space="preserve">Refrigerios </t>
  </si>
  <si>
    <t>Encuentro Semilleros Nodo Bogotá</t>
  </si>
  <si>
    <t>7 ponencias   25 participantes</t>
  </si>
  <si>
    <t>Ya se llevo a cabo</t>
  </si>
  <si>
    <t>Encuentro Nacional Semilleros de investigación</t>
  </si>
  <si>
    <t>15 participantes  7 ponencias</t>
  </si>
  <si>
    <t>Inscripción</t>
  </si>
  <si>
    <t>Transporte</t>
  </si>
  <si>
    <t>Estadía</t>
  </si>
  <si>
    <t>Campamento estudiantes investigadores</t>
  </si>
  <si>
    <t>60 participantes</t>
  </si>
  <si>
    <t>Campamento de semillero con los estudiantes</t>
  </si>
  <si>
    <t>Tallerista</t>
  </si>
  <si>
    <t>Participacion  eventos académicos distintas temáticas</t>
  </si>
  <si>
    <t>Martha Herrera      Manuel Cancelado</t>
  </si>
  <si>
    <t>10 participantes</t>
  </si>
  <si>
    <t>Se han realizado en México</t>
  </si>
  <si>
    <t>Celebracion dia del  investigador</t>
  </si>
  <si>
    <t>40 participantes</t>
  </si>
  <si>
    <t>PUBLICACIONES INSTITUCIONALES</t>
  </si>
  <si>
    <t>2 ediciones revista letras</t>
  </si>
  <si>
    <t>Diseño e impresión</t>
  </si>
  <si>
    <t>Las nuevas directrices de colciencias  (publindex), debe aparecer un articulo de una revista indexaa, en una revista con publicación periódica, de al menos 9 artículos y el 60% de escritores exteriores. Se propone hacer una revista institucional tendiente a ser una estrategia de comunicación con las Pyme, se discutirá en el segundo semestre la nueva estrategia</t>
  </si>
  <si>
    <t>Generación de conocimiento</t>
  </si>
  <si>
    <t>ASIGNACION  HORAS DE INVESTIGACION  PROFESORES  VINCULADOS A PROYECTOS DE INVESTIGACIÓN</t>
  </si>
  <si>
    <t>Proyectos de investigación</t>
  </si>
  <si>
    <t>Personal</t>
  </si>
  <si>
    <t>Persona natural - hora cátedra</t>
  </si>
  <si>
    <t>Ya esta corriendo la del I semestre</t>
  </si>
  <si>
    <t>FINANCIACION PROYECTOS APROBADOS POR COMITÉ DE INVESTIGACIÓN</t>
  </si>
  <si>
    <t>Martha Herrera -  Grupos de investigación - Comité de investigación</t>
  </si>
  <si>
    <t>materiales</t>
  </si>
  <si>
    <t>Compra de materiales</t>
  </si>
  <si>
    <t>Bibliografía</t>
  </si>
  <si>
    <t>Compra de libros</t>
  </si>
  <si>
    <t>Asesorías</t>
  </si>
  <si>
    <t>Contratacion asesorìa</t>
  </si>
  <si>
    <t>Eventos académicos</t>
  </si>
  <si>
    <t>Inscripcion eventos y  transporte</t>
  </si>
  <si>
    <t>Salidas Campo</t>
  </si>
  <si>
    <t>Software</t>
  </si>
  <si>
    <t>Compra Software</t>
  </si>
  <si>
    <t>Publicaciones</t>
  </si>
  <si>
    <t xml:space="preserve">Impresiones </t>
  </si>
  <si>
    <t>GENERACION DE PLATAFORMA TECNOLÓGICA INVESTIGACIÓN</t>
  </si>
  <si>
    <t>Plataforma investigación</t>
  </si>
  <si>
    <t>Persona natural *11 meses</t>
  </si>
  <si>
    <t>Ya se hablo con la Ing y Juanita para definir las especificaciones</t>
  </si>
  <si>
    <t>En mayo se presentará la propuesta para definir si se puede hacer si se hace en la Escuela</t>
  </si>
  <si>
    <t>CONSOLIDACION SEMILLEROS</t>
  </si>
  <si>
    <t>5 semilleros de investigación</t>
  </si>
  <si>
    <t>CONSOLIDACION  VIVE DIGITAL PLUS</t>
  </si>
  <si>
    <t>Nohemy Guzman</t>
  </si>
  <si>
    <t>Se han definido las hojas de vida de equipos y en cuestiones de seguridad del espacio de trabajo</t>
  </si>
  <si>
    <t>Cumplido.
Se contrataron dos personas por prestaciones de servicios desde el 10 de febrero 2015 hasta el 17 de Diciembre de 2015.</t>
  </si>
  <si>
    <t xml:space="preserve">Inauguración del punto digital 22 de mayo de 2015.
Se creo un plan de trabajo para el centro de vive lab;en el momento estan realizando capacitaciones a  "alfabetizacion digital" personal de vigilancia y de aseo. </t>
  </si>
  <si>
    <t>CONSOLIDACION  INNOVACION</t>
  </si>
  <si>
    <t>Juanita Dávila</t>
  </si>
  <si>
    <t>Se ha avanzado en la plataforma Moodle</t>
  </si>
  <si>
    <t>PLAN DE ACCIÓN INSTITUTO DE BACHILLERATO TÉCNICO INDUSTRIAL 2015</t>
  </si>
  <si>
    <t xml:space="preserve"> AVANCES ACTIVIDADES </t>
  </si>
  <si>
    <t>Permanencia académica: Seguimiento de la información del sistema</t>
  </si>
  <si>
    <t>Dirección, coordinación y directores de grupo</t>
  </si>
  <si>
    <t>Documentos con información estadística</t>
  </si>
  <si>
    <t>Solicitar información a registro y control sobre estadísticas de matrículas y de la información que pueda existir sobre las razones de retiro de estudiantes (Apoyo de planeación) y se revisará y ajustará un procedimiento para el registro de la información de retiro de estudiantes.</t>
  </si>
  <si>
    <t xml:space="preserve">Índice de no promoción académica </t>
  </si>
  <si>
    <t>1 - (Estudiantes Iniciales (Ei) – Estudiantes finales (Ef)) /(Estudiantes iniciales (Ei))</t>
  </si>
  <si>
    <t>Permanencia académica: Diagnóstico estadístico de la información</t>
  </si>
  <si>
    <t>Permanencia académica: Definición de planes de mejoramiento</t>
  </si>
  <si>
    <t>Permanencia académica: Jornadas pedagógicas por período para analizar resultados</t>
  </si>
  <si>
    <t>Resultados de la jornada</t>
  </si>
  <si>
    <t>Deserción, cambio de domicilio, adaptación, suficiencia académica</t>
  </si>
  <si>
    <r>
      <t>Inclusión con calidad:</t>
    </r>
    <r>
      <rPr>
        <b/>
        <sz val="10"/>
        <rFont val="Arial"/>
        <family val="2"/>
      </rPr>
      <t xml:space="preserve"> </t>
    </r>
    <r>
      <rPr>
        <sz val="10"/>
        <rFont val="Arial"/>
        <family val="2"/>
      </rPr>
      <t>Mantenimiento del PREITC</t>
    </r>
  </si>
  <si>
    <t>Bienestar (pastoral)</t>
  </si>
  <si>
    <t>Cursos desarrollados</t>
  </si>
  <si>
    <t>Cursos de nivelación para estudiantes de 6 grado (matemáticas sociales, ciencias naturales, lenguaje)</t>
  </si>
  <si>
    <t>Docentes de áreas</t>
  </si>
  <si>
    <t>Cursos ejecutados</t>
  </si>
  <si>
    <t>Pruebas de suficiencia</t>
  </si>
  <si>
    <t>Pruebas aplicadas</t>
  </si>
  <si>
    <t>Participación población PreITC</t>
  </si>
  <si>
    <t>N° de estudiantes admitidos por PreITC / estudiantes matriculados</t>
  </si>
  <si>
    <t>Planeación académica</t>
  </si>
  <si>
    <t>Dirección bachillerato</t>
  </si>
  <si>
    <t>Plan académico</t>
  </si>
  <si>
    <t>Contratistas</t>
  </si>
  <si>
    <t>Instructores contratados actualmente</t>
  </si>
  <si>
    <t>Fortalecimiento</t>
  </si>
  <si>
    <t>Docentes</t>
  </si>
  <si>
    <t>Repitencia de los alumnos de PreITC</t>
  </si>
  <si>
    <t>Convenios</t>
  </si>
  <si>
    <t>Definir y estandarizar los modelos de convenios para bachillerato (prácticas empresariales de los estudiantes, para prácticas pedagógicas (unos licenciados y otros profesionales) de educación superior en la ETITC,  proyectos de investigación soportados y convenios de educación medión media con educación superior)</t>
  </si>
  <si>
    <t>Director del Bachillerato y ORII</t>
  </si>
  <si>
    <t>Convenios definidos</t>
  </si>
  <si>
    <t>Con la ORII se están revisando los convenios con universidades (Ejemplo: Plan lector), se define que se debe hacer el seguimiento sobre los convenios que están vigentes.</t>
  </si>
  <si>
    <t>El proceso continúa. Respecto de las prácticas empresariales,  se propone realizar un seguimiento a las empresas donde los estudiantes están realizando las prácticas para explorar la posibilidad de suscribir convenios con ellas, donde se definan los compromisos de cada parte.
Se comunicará a los docentes sobre los convenios existentes.</t>
  </si>
  <si>
    <r>
      <rPr>
        <b/>
        <sz val="11"/>
        <color indexed="8"/>
        <rFont val="Calibri"/>
        <family val="2"/>
      </rPr>
      <t xml:space="preserve">PRODUCTO DE LA ACTIVIDAD (RESULTADO): </t>
    </r>
    <r>
      <rPr>
        <sz val="12"/>
        <color theme="1"/>
        <rFont val="Calibri"/>
        <family val="2"/>
        <scheme val="minor"/>
      </rPr>
      <t>Es el entregable esperado de la actividad, por ejemplo:
- Documento
- Acta de entrega
- Máquina en funcionamiento
- Etc</t>
    </r>
  </si>
  <si>
    <r>
      <rPr>
        <b/>
        <sz val="11"/>
        <color indexed="8"/>
        <rFont val="Calibri"/>
        <family val="2"/>
      </rPr>
      <t xml:space="preserve">RECURSOS: </t>
    </r>
    <r>
      <rPr>
        <sz val="12"/>
        <color theme="1"/>
        <rFont val="Calibri"/>
        <family val="2"/>
        <scheme val="minor"/>
      </rPr>
      <t>¿Qué tipo de recurso se necesita?, por ejemplo:</t>
    </r>
    <r>
      <rPr>
        <b/>
        <sz val="11"/>
        <color indexed="8"/>
        <rFont val="Calibri"/>
        <family val="2"/>
      </rPr>
      <t xml:space="preserve">
</t>
    </r>
    <r>
      <rPr>
        <sz val="12"/>
        <color theme="1"/>
        <rFont val="Calibri"/>
        <family val="2"/>
        <scheme val="minor"/>
      </rPr>
      <t>- Persona natural
- Persona Jurídica
- Equipo de computo
- Máquina
- Etc</t>
    </r>
  </si>
  <si>
    <r>
      <t xml:space="preserve">DETALLE DEL RECURSO A CONTRATAR / ADQUIRIR: </t>
    </r>
    <r>
      <rPr>
        <sz val="12"/>
        <color theme="1"/>
        <rFont val="Calibri"/>
        <family val="2"/>
        <scheme val="minor"/>
      </rPr>
      <t>A partir de la definición de la columna "RECURSOS", detallar para qué se contrata, por ejemplo:
- Realizar estudios de mercado
- Adquirir una máquina específica
- Adecuar un área física para operación del proyecto
- Pintar salones
- Etc</t>
    </r>
  </si>
  <si>
    <r>
      <t xml:space="preserve">CANTIDAD: </t>
    </r>
    <r>
      <rPr>
        <sz val="12"/>
        <color theme="1"/>
        <rFont val="Calibri"/>
        <family val="2"/>
        <scheme val="minor"/>
      </rPr>
      <t>Número de unidades a contratar o adquirir por lo definido en las columnas RECURSOS y DETALLE DEL RECURSO A CONTRATAR/ADQUIRIR</t>
    </r>
  </si>
  <si>
    <r>
      <t>VR. UNITARIO:</t>
    </r>
    <r>
      <rPr>
        <sz val="12"/>
        <color theme="1"/>
        <rFont val="Calibri"/>
        <family val="2"/>
        <scheme val="minor"/>
      </rPr>
      <t xml:space="preserve"> Valor unitario del recurso por todo el tiempo que se utilice, incluyendo impuestos</t>
    </r>
  </si>
  <si>
    <t>INDICADORES ESTRATÉGICOS INSTITUTO DE BACHILLERATO TÉCNICO INDUSTRIAL 2015</t>
  </si>
  <si>
    <t>Abril</t>
  </si>
  <si>
    <t>Incentivar una educación de calidad en el Bachillerato Técnico Industrial</t>
  </si>
  <si>
    <t>Disminuir la mortandad académica en el Bachillerato Técnico Industrial hasta un 5 % sin descuidar la exigencia académica.</t>
  </si>
  <si>
    <t>Revisar el procedimiento de registro y control para identificar si existen variables que digan las razones de la deserción de los estudiantes</t>
  </si>
  <si>
    <t>Favorecer el acceso a la institución en un 10% de los niños más pobres del sector , a través del PRE ITC, institucional</t>
  </si>
  <si>
    <t>Reunir el indicador en uno solo (estudiantes que entren y que pasan a 7 grado). Se propondrá para la próxima reunión</t>
  </si>
  <si>
    <t>Implementar el esquema 40/40 del Ministerio de Educación Nacional y del Distrito Capital.</t>
  </si>
  <si>
    <t>INDICADORES ESTRATÉGICOS ORII 2015</t>
  </si>
  <si>
    <t>Internacionalizacion</t>
  </si>
  <si>
    <t>Contribuir en la realización publicaciones institucionales y  ponencias en eventos académicos nacionales e internacionales</t>
  </si>
  <si>
    <t>Publicaciones institucionales seriadas y no seriadas, realización de eventos académico</t>
  </si>
  <si>
    <t>Movilidad de los docentes</t>
  </si>
  <si>
    <t>Docentes que se movilizan / Docentes solicitantes</t>
  </si>
  <si>
    <t>Tramitados 3 docentes (2 Mayo y 1 Junio)
1 ejecutado (Sócrates Rojas)
1 pendiente por tramitar</t>
  </si>
  <si>
    <t>1 solicitud cancelada</t>
  </si>
  <si>
    <t>Profesor omar lopez en cuba (pendiente mes anterior)
Ponencia En españa, grupo Virtus.</t>
  </si>
  <si>
    <t>Apoyar la participación en redes de CTI</t>
  </si>
  <si>
    <t>Participación en redes de innovación</t>
  </si>
  <si>
    <t>Beneficios obtenidos</t>
  </si>
  <si>
    <t>Cantidad de beneficios obtenidos (cursos, movilidad, proyectos de investigación conjuntos, acceso a laboratorios, etc)</t>
  </si>
  <si>
    <t>Linea base 2015</t>
  </si>
  <si>
    <t>3 beneficios: 
- Participación en CRITER, a través de la red PRIDERAS (mostrar resultados de proyectos)
- Participar en la organización en congreso CIIMA, red RIMA (Visibilidad institucional)
- RIMA - Movilidad un estudiante de mecatrónica a la Universidad de Pamplona)</t>
  </si>
  <si>
    <t>Inscipción en la red de facultades de Sistemas y en la red de Innovación</t>
  </si>
  <si>
    <t>Beneficios:
RCI: Internacionalización de pasantias.
Red OTRI : Oficina de transferencia de resultados de investigación (juanita y marta sarria).
Red PRIDERAS_ Universidad Libre para los proyectos PAUL y grupo GEA.
Inclusion de la fundacion la salle- RED latinoamericana de instituciones tecnicas.</t>
  </si>
  <si>
    <t>Pendiente: semilleros de REDCOLSI.</t>
  </si>
  <si>
    <t>Contribuir en prestar servicios de asesorías, consultoría e impulsar el licenciamiento</t>
  </si>
  <si>
    <t>Prestación de asesorías, consultorías y servicios de licenciamiento a la industria</t>
  </si>
  <si>
    <t>Convenios gestionados</t>
  </si>
  <si>
    <t>Nuevos convenios gestionados</t>
  </si>
  <si>
    <t>3 Convenios firmados: 
- Santo Tomás (Convenio marco de cooperación)
- U. La Salle (Pasantías)
- Konrad Lorenz (Pasantías)
-Ministerio de Educación de Francia -SCHNEIDER ELECTRIC (convenio marco de apoyo).</t>
  </si>
  <si>
    <t>En trámite
 -Santo Tomás (específico de investigación) 
- Universidad de La Salle Cancún
- INFOTEP Cesar
- 2 Protela (Convenio Marco y pasantías)
- Universidad Nacional</t>
  </si>
  <si>
    <t>En trámite
 -Santo Tomás (específico de investigación). Ya esta firmado.
- Universidad de La Salle Cancún . Esta en tramite.
- INFOTEP Cesar. Ya esta firmado.
- 2 Protela (Convenio Marco y pasantías). Ya se firmo, pendiente la firma de protela.
- Universidad Nacional. Pendiente.
- IAESTE. En tramite.</t>
  </si>
  <si>
    <t>Nuevos Convenios:
Universidad Francisco Jose de caldas (Convenios academicos). Ya esta frimado.
Universidad pedagogica (Convenios Academicos). Esta en tramite.
Construsoft.  Ya se firmo.</t>
  </si>
  <si>
    <t>Establecer proyectos multilaterales a nivel local, regional o nacional orientados a la apropiación del conocimiento en comunidades vulnerables, mediante la oferta de voluntariados y programas de educación continuada.</t>
  </si>
  <si>
    <t>Desarrollo de un programa de formación de voluntarios</t>
  </si>
  <si>
    <t>Impacto en las comunidades</t>
  </si>
  <si>
    <t>Por construir a partir del desarrollo del proyecto
(Con extensión y Bienestar)</t>
  </si>
  <si>
    <t>Está en proceso</t>
  </si>
  <si>
    <t>Apoyar la vinculación la institución con el entorno nacional e internacional para acceder a recursos y generar intercambios.</t>
  </si>
  <si>
    <t xml:space="preserve">Establecimiento de alianzas con instituciones / entidades nacionales e internacionales reconocidas </t>
  </si>
  <si>
    <t>Convenios académicos generados</t>
  </si>
  <si>
    <t>Nuevos convenios académicos gestionados de educación suerior, con responsable y con actividad</t>
  </si>
  <si>
    <t>Pendiente académica</t>
  </si>
  <si>
    <t>La ORII se reunirá (abril, a más tardar el 15) con los decanos para definir los convenios</t>
  </si>
  <si>
    <t>Se realizo la reunión y se solicitaron las instituciones a las cuales se deben realizar estos convenios.</t>
  </si>
  <si>
    <t>Nuevos convenios académicos gestionados de Bachillerato</t>
  </si>
  <si>
    <t>- Se está gestionando con la Universidad DistritalFrancisco José de Caldas (prácticas académicas)</t>
  </si>
  <si>
    <t>Se gestio y firmo con la Universidad Distrital.</t>
  </si>
  <si>
    <t>Convenios con actividades</t>
  </si>
  <si>
    <t>Convenios con actividades / Convenios activos</t>
  </si>
  <si>
    <t>6/28 = 25%</t>
  </si>
  <si>
    <t>CUJAE: se está tramitando traer dos expertos en educación online</t>
  </si>
  <si>
    <t>Con uno de los actuales convenios con lo que se tiene actividades, fundación La Salle, desarrollo de un proyecto para conseguir recursos con la CAF</t>
  </si>
  <si>
    <t>Continua en proceso.</t>
  </si>
  <si>
    <r>
      <t xml:space="preserve">Resumen de las acciones o resultados que explican el valor obtenido en la columna </t>
    </r>
    <r>
      <rPr>
        <i/>
        <sz val="10"/>
        <color theme="1"/>
        <rFont val="Arial"/>
        <family val="2"/>
      </rPr>
      <t>Resultado</t>
    </r>
  </si>
  <si>
    <t>Apoyo Organización y creación equipo de trabajo (Bienestar, CEPS, ORII)</t>
  </si>
  <si>
    <t>ORII-CEPS-BIENESTAR</t>
  </si>
  <si>
    <t>Equipo de trabajo proyecto voluntariados de la ETITC</t>
  </si>
  <si>
    <t>Se reprogramarán las fechas y dejar a Bienestar por fuera del proyecto
Revisar si es viable mantener el proyecto</t>
  </si>
  <si>
    <t>Apoyo asistencia Técnica Formación en  cooperación al desarrollo</t>
  </si>
  <si>
    <t>Certificado asistencia curso/Capacitación</t>
  </si>
  <si>
    <t>Línea base</t>
  </si>
  <si>
    <t>Redacción y presentación proyecto de voluntariados en la ETITC</t>
  </si>
  <si>
    <t>ORII-CEPS- CON APOYO BIENESTAR</t>
  </si>
  <si>
    <t>proyecto</t>
  </si>
  <si>
    <t>Recurso Centro de Extensión y Proyección Social</t>
  </si>
  <si>
    <t>Divulgación actividades internacionalización comunidad académica</t>
  </si>
  <si>
    <t>Noticias ORII -PERMANENTE</t>
  </si>
  <si>
    <t>Se han publicado 5 noticias ORII</t>
  </si>
  <si>
    <t>Apoyo gestión movilidad estudiantes</t>
  </si>
  <si>
    <t>ORII-VICE ACADÉMICA- VICE INVESTIGACIÓN</t>
  </si>
  <si>
    <t>Estudiantes en movilidad nacional/internacional-PERMANENTE</t>
  </si>
  <si>
    <t>Recurso de bienestar</t>
  </si>
  <si>
    <t>1 Guadalajara, 2 La Gaujira, 1 Pamplona, 2 estucdiantes para Alemania, 2 estudiantes para Rumania, 2 Estudiantes para Francia.</t>
  </si>
  <si>
    <t>Se está tramitando 2 Lyon, 2 Rumania (Revisar porcentaje)</t>
  </si>
  <si>
    <t>Apoyo a las áreas para la gestión de movilidad</t>
  </si>
  <si>
    <t>Investigadores en movilidad nacional/internacional-PERMANENTE</t>
  </si>
  <si>
    <t>Recurso  de investigación</t>
  </si>
  <si>
    <t>2 docentes a congresos
1 docente para Rumania
1 docente para Francia</t>
  </si>
  <si>
    <t>Docente para cuba, docente para madrid. 
Se capacitaron a los funcionarioS David torres y Pedro Ayala en CHINA. (firma HUAWEI) 
Participaron Fabiola Mejia y  la contratista Clara Liliana Montero en Jamaica.
Mision academica el hermono Jose Gregorio y Marck fleurisca. HAITI.
En trámite: Hermano Armando para Madrid
(Revisar el alcance)
(Revisar indicadores de efectividad, como el numero de personas que quieren venir -Interacionalización-)
(Consolidar los gastos de movilidad e internacionalización para presupuestar)</t>
  </si>
  <si>
    <t xml:space="preserve">Gestión convenios </t>
  </si>
  <si>
    <t>ORII- VICERRECTORÍAS</t>
  </si>
  <si>
    <t>Convenios firmados y en proceso-PERMANENTE</t>
  </si>
  <si>
    <t>Transporte, artículos de papelería</t>
  </si>
  <si>
    <t>3 convenios firmados, 2 en tramite y 1 pendiente.</t>
  </si>
  <si>
    <t>Apoyo gestión participación ETITC en redes</t>
  </si>
  <si>
    <t>ORII- INNOVACIÓN</t>
  </si>
  <si>
    <t>Participación en redes/nuevas redes-PERMANENTE</t>
  </si>
  <si>
    <t>Recurso de Investigación</t>
  </si>
  <si>
    <t>En curso</t>
  </si>
  <si>
    <t>Apoyo en la organización y desarrollo de actividades culturales y académicas para el fortalecimiento de la INTERCULTURALIDAD.</t>
  </si>
  <si>
    <t>ORII-CEPS-BIENESTAR-VICERRECTORÍA ACADÉMICA</t>
  </si>
  <si>
    <t>Dos actividades culturales y al menos 4 conferencias con invitados internacionales-PERMANENTE</t>
  </si>
  <si>
    <t>Recurso de Bienestar</t>
  </si>
  <si>
    <t>Fortalecimiento pestaña web</t>
  </si>
  <si>
    <t>Solicitud apoyo técnico (monitor de sistemas)</t>
  </si>
  <si>
    <t xml:space="preserve"> ORII - DECANATURA DISEÑO</t>
  </si>
  <si>
    <t>monitor creación pestaña ORII en página web</t>
  </si>
  <si>
    <t>monitor cursos de sistemas (Descuento matrícula sugerido)</t>
  </si>
  <si>
    <t>Pendiente por actualizar fechas, en tanto se realiza la consulta para solicitar el monitor</t>
  </si>
  <si>
    <t>Diseño pestaña de la ORII en la página web</t>
  </si>
  <si>
    <t>Diseño pestaña ORII</t>
  </si>
  <si>
    <t>Organización información a subir</t>
  </si>
  <si>
    <t>Información digitada y lista para subir a la pestaña de la ORII</t>
  </si>
  <si>
    <t>Alimentación de la pestaña (monitor de apoyo)</t>
  </si>
  <si>
    <t>ORII - CSI</t>
  </si>
  <si>
    <t>Pestaña funcionando y actualizada-Permanente después de aparecer en la página web institucional</t>
  </si>
  <si>
    <t>mantenimiento pestaña (Interno)</t>
  </si>
  <si>
    <t>Misiones académicas</t>
  </si>
  <si>
    <t>Gestión y organización misión a Venezuela</t>
  </si>
  <si>
    <t>ORII-VICERRECTORÍAS</t>
  </si>
  <si>
    <t>Cotactos  y activación convenio Fundación La Salle de Ciencias Naturales</t>
  </si>
  <si>
    <t>tiquetes</t>
  </si>
  <si>
    <t>Se llevó a cabo en febrero, en la visita se consolidó la red Latinoamericana de Instituciones Técnicas y se planteó el desarrollo del proyecto para la CAF</t>
  </si>
  <si>
    <t>Gestión y organización misión a Perú y Ecuador</t>
  </si>
  <si>
    <t>Activación convenio IS Julio César Tello y contactos con al menos 4 universidades más</t>
  </si>
  <si>
    <t>Gestión y organización misión a Haití</t>
  </si>
  <si>
    <t xml:space="preserve"> Adelantar gestiones para firma de convenios con Universidades de Haití </t>
  </si>
  <si>
    <t>Gestión y organización misión a Chile</t>
  </si>
  <si>
    <t xml:space="preserve">Gestión para firma convneio con UT Santa María de Chile. </t>
  </si>
  <si>
    <t>Gestión y organización misión a Brasil</t>
  </si>
  <si>
    <t>Activación convenio UNESP y gestión firma convenios con al menos 2 universidades más.</t>
  </si>
  <si>
    <t>Gestión y organización misión a México</t>
  </si>
  <si>
    <t>Gestión para firma convenios con al menos 4 universidades mexicanas</t>
  </si>
  <si>
    <t>Representación ETITC en Bulgaria</t>
  </si>
  <si>
    <t>Participación XIII conferencia internacional "Desafíos ante la educación superior y la investigación en el siglo XXI" y en el curso de habilidades y competencias directivas</t>
  </si>
  <si>
    <t>Tramitada</t>
  </si>
  <si>
    <t>Tecnología</t>
  </si>
  <si>
    <t>Adopción de tecnologías de codigo abierto fase I: Gestión administrativa, estadística e investigación aplicada</t>
  </si>
  <si>
    <t>Levantamiento, validación y analisis de requerimientos</t>
  </si>
  <si>
    <t>Edgar Vargas</t>
  </si>
  <si>
    <t>documento de requerimientos</t>
  </si>
  <si>
    <t>ingenieros (reserva CREE)</t>
  </si>
  <si>
    <t xml:space="preserve"> Dos desarrolladores</t>
  </si>
  <si>
    <t>Mejorar el equipamento tecnológico</t>
  </si>
  <si>
    <t>disminución de incidencias</t>
  </si>
  <si>
    <t>trimestral</t>
  </si>
  <si>
    <t>empresa contratista (reserva CREE)</t>
  </si>
  <si>
    <t>empresa consultora con experiencia en proyectos de ERP en software libre</t>
  </si>
  <si>
    <t>Implementar un sistema de información y comunicación</t>
  </si>
  <si>
    <t>sistemas implementados</t>
  </si>
  <si>
    <t>S. Inf planificados / S. Inf implementados</t>
  </si>
  <si>
    <t>semestral</t>
  </si>
  <si>
    <t>diseño de espeficicaciones</t>
  </si>
  <si>
    <t>documento de diseño</t>
  </si>
  <si>
    <t>Pendiente de elaboración</t>
  </si>
  <si>
    <t>Satisfacer las expectativas de los usuarios asociadas con un servicio educativo de calidad, a través del fortalecimiento del Sistema de Gestión de Calidad y la evaluación permanente</t>
  </si>
  <si>
    <t xml:space="preserve">Procesos actualizado </t>
  </si>
  <si>
    <t>Procesos  actualizados</t>
  </si>
  <si>
    <t>anual</t>
  </si>
  <si>
    <t>desarrollo del software</t>
  </si>
  <si>
    <t>modulos desarrollados</t>
  </si>
  <si>
    <t>pruebas de los modulos</t>
  </si>
  <si>
    <t>modulos en funcionamiento</t>
  </si>
  <si>
    <t>implementación y puesta en marcha</t>
  </si>
  <si>
    <t>sistema en producción</t>
  </si>
  <si>
    <t>Campus Virtual ITC</t>
  </si>
  <si>
    <t>Adecuación de infraestructura e instalación de plataforma</t>
  </si>
  <si>
    <t>David Torres - Laura Muñoz</t>
  </si>
  <si>
    <t>Plataforma instalada</t>
  </si>
  <si>
    <t>1. ingeniero 2. datacenter</t>
  </si>
  <si>
    <t>N/A personal de planta</t>
  </si>
  <si>
    <t>Cumplida</t>
  </si>
  <si>
    <t>Personalización de la interfaz de usuario (front end)</t>
  </si>
  <si>
    <t>laura Muñoz- Juanita Davila</t>
  </si>
  <si>
    <t>interfaz de usuario</t>
  </si>
  <si>
    <t>empresa</t>
  </si>
  <si>
    <t>contratar servicios de diseño</t>
  </si>
  <si>
    <t>Pendiente de elaboración, Con el nuevo proyecto (MAYO), se rprogramará</t>
  </si>
  <si>
    <t>Generación de politicas de creación de cursos y manejo de contenido</t>
  </si>
  <si>
    <t xml:space="preserve"> Laura Muñoz - Juanita Davila</t>
  </si>
  <si>
    <t>Documento de politicas y manuales</t>
  </si>
  <si>
    <t xml:space="preserve">1. ingeniero </t>
  </si>
  <si>
    <t>Capacitación según perfil</t>
  </si>
  <si>
    <t xml:space="preserve"> Laura Muñoz- Juanita Davila</t>
  </si>
  <si>
    <t>docentes capacitados</t>
  </si>
  <si>
    <t>contrar servicios de capacitación</t>
  </si>
  <si>
    <t>Creación de cursos nuevos, matricula, asignación de roles y perfiles</t>
  </si>
  <si>
    <t>Laura Muñoz</t>
  </si>
  <si>
    <t>cursos creados</t>
  </si>
  <si>
    <t>creación de contenido nuevo</t>
  </si>
  <si>
    <t>cursos en ejecución</t>
  </si>
  <si>
    <t>Evaluación y migración de contenidos antiguos</t>
  </si>
  <si>
    <t>Juanita Davila - Laura muñoz</t>
  </si>
  <si>
    <t>cursos migrados</t>
  </si>
  <si>
    <t>contratar servicios de evaluación de contenidos y derechos de autor</t>
  </si>
  <si>
    <t>Modernización infraestructura de TI</t>
  </si>
  <si>
    <t>adecuación de servidores virtualizados</t>
  </si>
  <si>
    <t>David Torres</t>
  </si>
  <si>
    <t>cluster de servidores en funcionamiento</t>
  </si>
  <si>
    <t>datacenter - ingeniero</t>
  </si>
  <si>
    <t>ingeniero de sistemas</t>
  </si>
  <si>
    <t>Cumplido</t>
  </si>
  <si>
    <t>implementación de AD</t>
  </si>
  <si>
    <t>accedo a todos los equipos mediante AD</t>
  </si>
  <si>
    <t>Implementación de consola de antivirus y WSUS</t>
  </si>
  <si>
    <t>actualizaciones y antivirus centralizadas</t>
  </si>
  <si>
    <t>modernización de elementos activos de red</t>
  </si>
  <si>
    <t>Nuevos switches en producción</t>
  </si>
  <si>
    <t>equipos de comunicaciones - ingeniero</t>
  </si>
  <si>
    <t>compra de switches</t>
  </si>
  <si>
    <t xml:space="preserve">configuración software inventario de tecnología </t>
  </si>
  <si>
    <t>gestion de inventario de tecnología centralizada</t>
  </si>
  <si>
    <t>configuración de serv radious</t>
  </si>
  <si>
    <t>acceso a la WLAN mediante autenticación</t>
  </si>
  <si>
    <t>Help - Desk</t>
  </si>
  <si>
    <t>Adecuación de infraestructura y servidores</t>
  </si>
  <si>
    <t>S.O en funcionamiento</t>
  </si>
  <si>
    <t>datacenter - personal</t>
  </si>
  <si>
    <t>ing.sistemas recurso compartido con proyecto infrestructura</t>
  </si>
  <si>
    <t>Adecuación de modulos</t>
  </si>
  <si>
    <t>personal</t>
  </si>
  <si>
    <t>Generación de procesos y procedimientos</t>
  </si>
  <si>
    <t>documento de procesos</t>
  </si>
  <si>
    <t>pruebas</t>
  </si>
  <si>
    <t>software en funcionamiento</t>
  </si>
  <si>
    <t>puesta en funcionamiento</t>
  </si>
  <si>
    <t>caso generado</t>
  </si>
  <si>
    <t>Emisora FM</t>
  </si>
  <si>
    <t>producción de contenido y emisión</t>
  </si>
  <si>
    <t>emisiones y producción de contenido</t>
  </si>
  <si>
    <t>ingeniero o estudiante de ingenieria de sonido y personal con reconocimiento en el medio</t>
  </si>
  <si>
    <t>adquisición de licencia</t>
  </si>
  <si>
    <t>Cristian Chaparro</t>
  </si>
  <si>
    <t>Documento de licencia</t>
  </si>
  <si>
    <t>no tiene costo</t>
  </si>
  <si>
    <t>No se adquirido</t>
  </si>
  <si>
    <t>Depende del Ministerio TIC</t>
  </si>
  <si>
    <t>Diseño del front end</t>
  </si>
  <si>
    <t>Diseño en linea</t>
  </si>
  <si>
    <t>Diseño</t>
  </si>
  <si>
    <t>contratar empresa de diseño</t>
  </si>
  <si>
    <t>Compra de equipos</t>
  </si>
  <si>
    <t>Equipos en sitio</t>
  </si>
  <si>
    <t xml:space="preserve"> equipos</t>
  </si>
  <si>
    <t>adquirir equipos</t>
  </si>
  <si>
    <t>instalación de equipos</t>
  </si>
  <si>
    <t>Equipos en funcionamiento</t>
  </si>
  <si>
    <t>personal comunicaciones</t>
  </si>
  <si>
    <t>pruebas y al aíre</t>
  </si>
  <si>
    <t>Primera emisión al aire</t>
  </si>
  <si>
    <t>incluido en la producción</t>
  </si>
  <si>
    <t>soporte y mantenimiento de equipos</t>
  </si>
  <si>
    <t>compra de insumos</t>
  </si>
  <si>
    <t>insumos en la ETITC</t>
  </si>
  <si>
    <t>insumos</t>
  </si>
  <si>
    <t>Discos duros, memorias, tarjetas de video, limpiadores, conectores</t>
  </si>
  <si>
    <t>No se realizo</t>
  </si>
  <si>
    <t>mantenimiento de impresoras y UPS</t>
  </si>
  <si>
    <t>3 mantenimeintos preventivos y los correctivos que se necesario</t>
  </si>
  <si>
    <t>empresa contratista</t>
  </si>
  <si>
    <t>empresa con experiencia en manteniemiento</t>
  </si>
  <si>
    <t>Carnetización</t>
  </si>
  <si>
    <t>carnetización de estudiantes nuevos y duplicados</t>
  </si>
  <si>
    <t>estudiante, docentes y administrativos carnetizados</t>
  </si>
  <si>
    <t>tarjetas, cintas</t>
  </si>
  <si>
    <t>compra de equipos</t>
  </si>
  <si>
    <t>compra de impresoras</t>
  </si>
  <si>
    <t>impresoras en inventario</t>
  </si>
  <si>
    <t>empresa que provea impresoras para las áreas administrativas</t>
  </si>
  <si>
    <t>compra de maquina carnetizadora</t>
  </si>
  <si>
    <t>carnetizadora en inventario</t>
  </si>
  <si>
    <t>empresa que provee impresoras para carnetización</t>
  </si>
  <si>
    <t>No esta aprobado</t>
  </si>
  <si>
    <t xml:space="preserve">Revisar </t>
  </si>
  <si>
    <t>licenciamiento de software</t>
  </si>
  <si>
    <t>adquisición y renovación de software</t>
  </si>
  <si>
    <t>software instalado o renovado</t>
  </si>
  <si>
    <t>empresas proveedoras</t>
  </si>
  <si>
    <t>adquisición de software</t>
  </si>
  <si>
    <t>INDICADORES ESTRATÉGICOS TECNOLOGÍA</t>
  </si>
  <si>
    <t>Administrativo</t>
  </si>
  <si>
    <t>Adquisición, instalación y puesta en funcionamiento de máquinas,
equipos, bases de datos, hardware, software y conectividad que permitan el desarrollo y fortalecimiento de los procesos académicos y administrativos</t>
  </si>
  <si>
    <t>Se tienen cifras de enero a marzo por medio de mesa de ayuda</t>
  </si>
  <si>
    <t>Sincronización de los recursos de comunicación con que cuenta la Escuela</t>
  </si>
  <si>
    <t>Mesa de ayuda y sevenet</t>
  </si>
  <si>
    <t>Mesa de ayuda, erp, sevenet (modulos de correspondencia, gestión documental y wordflow), campus virtual moodle.</t>
  </si>
  <si>
    <t>Reorganización y articulación integral del Sistema de Gestión de Calidad con la Estructura Organizacional para optimizar los procesos</t>
  </si>
  <si>
    <t xml:space="preserve">Se esta trabajando en la política de seguridad de la información y el procedimiento del mismo. En cuanto al ERP se están construyendo los siguientes módulos: adquisiciones,financiero, talento humano, almacén, los cuales se esperan tener listos en 2015.  Se tiene proyectado desarrollar los módulos de Académica en enero de 2016 ERP. </t>
  </si>
  <si>
    <t>g</t>
  </si>
  <si>
    <t>% ejecución formula</t>
  </si>
  <si>
    <t>% Ejecución</t>
  </si>
  <si>
    <t>"Quedate en la etitc" trabajo social y psicología (iniciativa estratégica)</t>
  </si>
  <si>
    <t>Curso de nivelación</t>
  </si>
  <si>
    <t>Yenny Milena García Bonilla Sandra Yanira Jiménez Urrego
Alba Lucia Torres Russi</t>
  </si>
  <si>
    <t>Estadistica, informe de gestión, planilla  de asistencia, formato de evaluación</t>
  </si>
  <si>
    <t>Contratista</t>
  </si>
  <si>
    <t xml:space="preserve">Docentes                      </t>
  </si>
  <si>
    <t>Se realizo el curso y se encuentra en seguimiento a estos cursos.</t>
  </si>
  <si>
    <t>Se evaluará el impacto del curso (Por revisar %)</t>
  </si>
  <si>
    <t>Mejorar la calidad de vida de la comunidad universitaria, mediante la planeación y ejecución de proyectos, programas y actividades que fortalezcan las condiciones de bienestar.</t>
  </si>
  <si>
    <t>Porcentaje de deserción</t>
  </si>
  <si>
    <t>Número de estudiaron que aprobaron / Número de estudiantes matriculados</t>
  </si>
  <si>
    <t>Material</t>
  </si>
  <si>
    <t>Materiales de papelería</t>
  </si>
  <si>
    <t>Monitorias</t>
  </si>
  <si>
    <t>planilla de asistencia  estidiantes. Formate de evaluación.</t>
  </si>
  <si>
    <t>En ejecución, cinco estudiantes estan en el proceso.</t>
  </si>
  <si>
    <t>Atención psicosocial</t>
  </si>
  <si>
    <t>ficha social, historia, formato de evaluación.</t>
  </si>
  <si>
    <t>En ejecución.</t>
  </si>
  <si>
    <t xml:space="preserve">Programa Macgym memoria, atención y concentración </t>
  </si>
  <si>
    <t>Historias formato de evaluación.</t>
  </si>
  <si>
    <t>Se entregaran a planeación las estadisticas de enero , marzo y abril 2015.</t>
  </si>
  <si>
    <t>Porcentaje de participación en programas deportivos</t>
  </si>
  <si>
    <t>Cantidad de  estudiantes que  participan en el  programa / Total de estudiantes registrados en  inscripciones</t>
  </si>
  <si>
    <t>Técnicas y metodos de estudios</t>
  </si>
  <si>
    <t xml:space="preserve">Planillas de asistencia, formato de evaluación </t>
  </si>
  <si>
    <t>Se tienen proyectado dos talleres y se termino uno de ellos.</t>
  </si>
  <si>
    <t xml:space="preserve">Acompañamiento al estudiante Bogotá Noctambula </t>
  </si>
  <si>
    <t>3 actividades realizadas</t>
  </si>
  <si>
    <t>Bienestar entregara descripción de estas tres actividades.</t>
  </si>
  <si>
    <t>Presentaciones realizadas por los grupos</t>
  </si>
  <si>
    <t>Número de presentaciones</t>
  </si>
  <si>
    <t xml:space="preserve">Subsidio Alimentario </t>
  </si>
  <si>
    <t xml:space="preserve">Estudios socioeconómicos, estadísticas, formato de evaluación </t>
  </si>
  <si>
    <t>Auxiliar de cocina</t>
  </si>
  <si>
    <t>Se encuentra en ejecución y se benefician 344 estudiantes</t>
  </si>
  <si>
    <t>Campana extractora,    estibas de plástico, vajilla (lava vajillas)</t>
  </si>
  <si>
    <t>Mujer B.I.T.</t>
  </si>
  <si>
    <t>Conferencista y/o tallerista</t>
  </si>
  <si>
    <t>Se celebro el dia de la mujer (3 dias duro el evento)</t>
  </si>
  <si>
    <t xml:space="preserve">Registro fotografico </t>
  </si>
  <si>
    <t xml:space="preserve">Campañas de prevención </t>
  </si>
  <si>
    <t>Se realizo una la campaña 100% libre de humo de tabaco (6 de mayo), y una conferencia sobre cancer y transmisión sexual</t>
  </si>
  <si>
    <t xml:space="preserve">Se tiene programada otra actividad de muestra de sangre y toma de tensión arterial. </t>
  </si>
  <si>
    <t xml:space="preserve">Gestión y alianzas estratégicas. </t>
  </si>
  <si>
    <t>Cartas de solicitud, informes, listas de asistencia y formatos de evaluación.</t>
  </si>
  <si>
    <t>Conferencista</t>
  </si>
  <si>
    <t>Se realizo un Convenio para el evento del dia de la mujer (Gratuito).</t>
  </si>
  <si>
    <t>Se esta trabajando sobre un convenio con el parqueadero de estudiantes y otro convenio con la Fiscalia y Secretaria Distrital de Salud "futuro colombia" para el tema de sustancias psicoactiva.</t>
  </si>
  <si>
    <t>Una ETITC activa. Recreacion  y Deporte  Forjando  Campeones</t>
  </si>
  <si>
    <t>Karate do - Campeonato Dojo  Seichokan  ETITC Categoria infantil juvenil</t>
  </si>
  <si>
    <t>Arbitros</t>
  </si>
  <si>
    <t xml:space="preserve"> Participación en campeonatos superate.</t>
  </si>
  <si>
    <t>Validar información con correo que debe enviar Bienestar a planeaciónpara informe de gestión y construir la base estadistica de bienestar.</t>
  </si>
  <si>
    <t>Karate do - Campeonato Dojo  Seichokan  ETITC Categoria Mayores  PES</t>
  </si>
  <si>
    <t xml:space="preserve"> Para mediados de agosto se participara a nivel nacional en dos departamentos. Para ambas categorias y ambos sexos.</t>
  </si>
  <si>
    <t>Karate do - CAMPEONATO RANKIG INTERNACIONAL - MEXICO</t>
  </si>
  <si>
    <t>Equipo  de   selección   KARATE  DO  ETITC</t>
  </si>
  <si>
    <t>No se participara por restricción de presupuesto</t>
  </si>
  <si>
    <t xml:space="preserve">Karate do - Uniformes  para    - Karateguis   entrenamiento </t>
  </si>
  <si>
    <t>uniformes  para grupo</t>
  </si>
  <si>
    <t>Karate do - ELEMENTOS  DE   DE  MANTENIMIENTO - Extractor  , ambientadores, empatado libro.carteleras</t>
  </si>
  <si>
    <t>material  varios  mantenimiento</t>
  </si>
  <si>
    <t>Quedate en la ETITC  Arte y Cultura</t>
  </si>
  <si>
    <t>Conformación de Grupos</t>
  </si>
  <si>
    <t>Kaala Carolina  Matallana             Héctor Augusto García  Bonilla                      Jerson Duván Jimenez Puentes                                Ana María Roa García</t>
  </si>
  <si>
    <t>Grupos Representativos (Registro de asistencia,  formato de evaluación)</t>
  </si>
  <si>
    <t xml:space="preserve">Docentes                                             </t>
  </si>
  <si>
    <t>Tenemos banda de rock (conformado por 7 estudiantes inicialmente) y danza,se celebro el dia de tridu lasallista (2 semana de mayo) y se tiene programado el evento de semana bulgara para mayo. (conformado por estudiantes, inicial 7 estudiantes)</t>
  </si>
  <si>
    <t>Se tienen programadas dos invitaciones de grupo en el segundo semestre.</t>
  </si>
  <si>
    <t>Dotación</t>
  </si>
  <si>
    <t xml:space="preserve">Vestuario </t>
  </si>
  <si>
    <t>Materiales y suministros</t>
  </si>
  <si>
    <t xml:space="preserve">Vinilos galon </t>
  </si>
  <si>
    <t>Colbon galon</t>
  </si>
  <si>
    <t>Globos r40</t>
  </si>
  <si>
    <t>Papel durex paquete</t>
  </si>
  <si>
    <t>Rollo de papel contac transparente</t>
  </si>
  <si>
    <t>Caja de lapiz HB, B y H</t>
  </si>
  <si>
    <t xml:space="preserve">Caja Sharpie </t>
  </si>
  <si>
    <t>Paquete de Pinceles pelo de Martha</t>
  </si>
  <si>
    <t xml:space="preserve">Caja de Acuarela en tubo </t>
  </si>
  <si>
    <t>Caja de acrilico en tubo</t>
  </si>
  <si>
    <t>Yeso Blanco bolsa</t>
  </si>
  <si>
    <t>Yeso en Bandas rollo</t>
  </si>
  <si>
    <t>Plastilina en bloque</t>
  </si>
  <si>
    <t>Toalla de papel cocina rollo</t>
  </si>
  <si>
    <t xml:space="preserve">Tijeras profesional </t>
  </si>
  <si>
    <t>Guantes de latex caja</t>
  </si>
  <si>
    <t>Fibra lavaloza sabra paquete</t>
  </si>
  <si>
    <t>Carton paja medio pliego</t>
  </si>
  <si>
    <t>Sanguina caja</t>
  </si>
  <si>
    <t>Difumuno unidad</t>
  </si>
  <si>
    <t>Carboncillo en caja</t>
  </si>
  <si>
    <t>Pintura en spray frasco</t>
  </si>
  <si>
    <t>Papel edad media 1/4 block</t>
  </si>
  <si>
    <t>Paleta redonda para acuarela</t>
  </si>
  <si>
    <t>Ganchos de ropa docena</t>
  </si>
  <si>
    <t>Palos de escoba unidad</t>
  </si>
  <si>
    <t>Espuma especial para rostro paquete.</t>
  </si>
  <si>
    <t>Kit de maquillaje efectos especiales careta</t>
  </si>
  <si>
    <t>Maquillaje social</t>
  </si>
  <si>
    <t xml:space="preserve">Maquilleje artistico </t>
  </si>
  <si>
    <t>Ecolines frasco</t>
  </si>
  <si>
    <t xml:space="preserve">Metodos de estudio </t>
  </si>
  <si>
    <t>Vestuario grupos musicales</t>
  </si>
  <si>
    <t>Instrumentos musicales</t>
  </si>
  <si>
    <t>Concursos Inscripcion</t>
  </si>
  <si>
    <t xml:space="preserve">Tansporte </t>
  </si>
  <si>
    <t>Alimentacion concursos</t>
  </si>
  <si>
    <t>Refreigerios</t>
  </si>
  <si>
    <t>Hospedaje</t>
  </si>
  <si>
    <t>Futsal, voleibol, atletismo, baloncesto, karate do, gimnasio, ajedrez</t>
  </si>
  <si>
    <t>Hmno. Camilo Alarcón</t>
  </si>
  <si>
    <t>Los equipos todavia no tienen programado competencias porque apenas se estan formando.</t>
  </si>
  <si>
    <t>Bienestar  laboral  AF ETITC</t>
  </si>
  <si>
    <t xml:space="preserve">Diagnostico personal trabajo de movilidad articular actividades de desplazamientos actividades recreativas </t>
  </si>
  <si>
    <t>deportes</t>
  </si>
  <si>
    <t>ficha  de  seguimiento   resultadfos  de  riesgo   IMC</t>
  </si>
  <si>
    <t>Apoyo docentes  deportes,elementos de medicion,    incentivos</t>
  </si>
  <si>
    <t xml:space="preserve">kit  sludables  </t>
  </si>
  <si>
    <t>En ejecución</t>
  </si>
  <si>
    <t>Proponen un indicador de gestión para las actividades realizadas (caminatas)</t>
  </si>
  <si>
    <t>INDICADORES ESTRATÉGICOS BIENESTAR 2015</t>
  </si>
  <si>
    <t xml:space="preserve">Académico </t>
  </si>
  <si>
    <t>Fortalecer las estrategias que favorezcan la permanencia y el éxito de los estudiantes.</t>
  </si>
  <si>
    <t>26/01/2015</t>
  </si>
  <si>
    <t>Este indicador se ajustara por parte de bienestar y se entregara por cada programa ( 6 programas y bachillerato)</t>
  </si>
  <si>
    <t>Poblacion bachillerato</t>
  </si>
  <si>
    <t>Desarrollo de la Cultura Institucional, Construcción de Comunidad Universitaria y Capital Social.</t>
  </si>
  <si>
    <t>El indicador se mejorara por parte de bienestar con temas de impacto social, recreativo y basado en procesos. (propuesta que entregara bienestar a planeación).</t>
  </si>
  <si>
    <t>PÁGINA:    1 de 2</t>
  </si>
  <si>
    <t>Certificación de calidad (procesos misionales)</t>
  </si>
  <si>
    <t>Levantamiento de documentación docencia ed superior</t>
  </si>
  <si>
    <t>Oficina Asesora de Planeación y Áreas misionales</t>
  </si>
  <si>
    <t>Documentos de educaciòn superior</t>
  </si>
  <si>
    <t>Documentación Tramites</t>
  </si>
  <si>
    <t>Revisr procedimiento de orii para internacionalizacion</t>
  </si>
  <si>
    <t>Implementar el modelo de aseguramiento de la calidad que alimente la toma de decisiones de la alta dirección. (Objetivo heredado)</t>
  </si>
  <si>
    <t>Documentación completa</t>
  </si>
  <si>
    <t>Documentos definidos por proceso / Documentos por proceso</t>
  </si>
  <si>
    <t>Documentos de bachillerato</t>
  </si>
  <si>
    <t>Revisión por parte Director de Bachillerato y los Cordinadores.</t>
  </si>
  <si>
    <t>No conformidades mayores</t>
  </si>
  <si>
    <t>Número de no conformidades mayores</t>
  </si>
  <si>
    <t>Bimestral en el segundo semestre</t>
  </si>
  <si>
    <t>Levantamiento de documentación de autoevaluación</t>
  </si>
  <si>
    <t>Documentos de autoevaluación</t>
  </si>
  <si>
    <t>Se elaboro el borrador del modelo de autoevaluaciòn, politica y procedimiento, se reviso las demas politicas del manual de calidad para alinearlo con autoevaluación.</t>
  </si>
  <si>
    <t>Certificaciones obtenidas</t>
  </si>
  <si>
    <t>Certificación obtenidas</t>
  </si>
  <si>
    <t>Aprobación</t>
  </si>
  <si>
    <t>Comité CCSCI-SIG</t>
  </si>
  <si>
    <t>Documentos aprobados</t>
  </si>
  <si>
    <t>se realizo la primera reunion del comité CCSCI-SIG, el día 12 de mayo de 2015.</t>
  </si>
  <si>
    <t>se revisarian las funciones y el acuerdo del comité y si es necesario incluir funciones de revisión de avances de autoevaluación.</t>
  </si>
  <si>
    <t>Ejes estratégicos con desagregación de plan de acción</t>
  </si>
  <si>
    <t>Ejes con desagregación</t>
  </si>
  <si>
    <t>Bimensual</t>
  </si>
  <si>
    <t>Socialización del SIG</t>
  </si>
  <si>
    <t>Oficina Asesora de Planeación</t>
  </si>
  <si>
    <t>Lista de asistencia</t>
  </si>
  <si>
    <t>Consolidar las estadísticas de la Escuela (Objetivo propio)</t>
  </si>
  <si>
    <t>Variables identificadas y actualizadas</t>
  </si>
  <si>
    <t>Formación en auditorías internas</t>
  </si>
  <si>
    <t>Oficina Asesora de Planeación y auditores líderes</t>
  </si>
  <si>
    <t>Auditores internos certificados</t>
  </si>
  <si>
    <t>Capacitación</t>
  </si>
  <si>
    <t>Curso para certificación de auditores internos</t>
  </si>
  <si>
    <t>se estan capacitando a 50 personas en un diplomado para ser auditores internos desde abril 07 de abril hasta el 24 de Junio de 2015.</t>
  </si>
  <si>
    <t>Iniciativas estrategicas del área</t>
  </si>
  <si>
    <t>Iniciativa estratégica de proceso del área</t>
  </si>
  <si>
    <t>Auditorías internas</t>
  </si>
  <si>
    <t>Informes de auditoría y planes de mejoramiento</t>
  </si>
  <si>
    <t>Auditorías externas con pares</t>
  </si>
  <si>
    <t>Oficina Asesora de Planeación, universidades pares y consultores</t>
  </si>
  <si>
    <t>Transporte, hospedaje y alimentación</t>
  </si>
  <si>
    <t>Gastos de hospedaje y alimentación</t>
  </si>
  <si>
    <t>Auditoría de certificación</t>
  </si>
  <si>
    <t>Oficina Asesora de Planeación y Ente Certificador</t>
  </si>
  <si>
    <t>Certificación</t>
  </si>
  <si>
    <t>Pago al ente certificador</t>
  </si>
  <si>
    <t>Alineación estratégica institucional</t>
  </si>
  <si>
    <t>Realizar capacitaciones de áreas por ejes estratégicos</t>
  </si>
  <si>
    <t>Cumplido.</t>
  </si>
  <si>
    <t>Elaboración de la alineación estratégica por áreas</t>
  </si>
  <si>
    <t>Consolidación y presentación de la información al Comité Directivo</t>
  </si>
  <si>
    <t>Acta de Comité</t>
  </si>
  <si>
    <t>Elaborar y ejecutar cronograma de reuniones de análisis estratégico</t>
  </si>
  <si>
    <t>Actas de reunión</t>
  </si>
  <si>
    <t>Elaborar, implementar y divulgar el procedimiento de alineación estratégica</t>
  </si>
  <si>
    <t>Proceso documentado</t>
  </si>
  <si>
    <t>Reuniones de capacitación y socialización</t>
  </si>
  <si>
    <t>Material entregado</t>
  </si>
  <si>
    <t>Materiales ofimática</t>
  </si>
  <si>
    <t>Impresos y publicaciones</t>
  </si>
  <si>
    <t xml:space="preserve">Servicio de cathering </t>
  </si>
  <si>
    <t>Refrigerios</t>
  </si>
  <si>
    <t>Logística de reuniones</t>
  </si>
  <si>
    <t>INDICADORES ESTRATÉGICOS PLANEACIÓN 2015</t>
  </si>
  <si>
    <t>ADMINISTRATIVO</t>
  </si>
  <si>
    <t>Reorganizar y articular integralmente el Sistema de Gestión de Calidad con la Estructura Organizacional con el fin de optimizar los procesos.</t>
  </si>
  <si>
    <t>Documentacion de la ORII
En construcción Documentacion de Archivo y Correspondecia
En construcción Documentación talento humano
En construcción de Documentación de Adquisiciones
En construcción de Documentación Vicerectoria Academica
En construcción de Documentación con Autoevaluación.</t>
  </si>
  <si>
    <t>Contribuir con el establecimiento de las estrategias y mecanismos que conduzcan a la Institución al cambio de carácter académico como  Universidad Tecnológica. (Objetivo de contribución)</t>
  </si>
  <si>
    <t xml:space="preserve">Reformulación del horizonte institucional de manera articulada con la academia. </t>
  </si>
  <si>
    <t>Se desagregaron todos los ejes estrategicos (6) a travez de 11 planes de accion , de los cuales se empezaron hacer seguimiento entre marzo y abril.</t>
  </si>
  <si>
    <t>Frente a los 11 acompañamiento faltan solo realizar dos.</t>
  </si>
  <si>
    <t>Implementación de un Modelo de Planeación Institucional que consolide las necesidades de gestión de la Institución y lo ordenado en la legislación nacional.</t>
  </si>
  <si>
    <t xml:space="preserve">Implementación de un Sistema de Información para el seguimiento, evaluación y análisis que permita la corrección y re-direccionamiento de la gestión. </t>
  </si>
  <si>
    <t>Levantar, mantener, actualizar y documentar el proceso de consolidación de las estadísticas de la escuela</t>
  </si>
  <si>
    <t>se realizo un levantamiento de información existente en las areas sobre las variables poblacionales de educación y los presupuestos de los ultimos cinco años</t>
  </si>
  <si>
    <t>se definiran las variables relevantes.</t>
  </si>
  <si>
    <t>Revisión delegación del proceso de actualización de SPI</t>
  </si>
  <si>
    <t>Organización del plan de acción de 2016</t>
  </si>
  <si>
    <t>Implementar el informe de gestión interno</t>
  </si>
  <si>
    <t>Se esta consolidando las variables estadisticas y se estan realizando los acompañamientos del plan de accion.</t>
  </si>
  <si>
    <t>se replanteara en el segundo semestre una vez se tenga las mediciones de los planes estrategicos y las variables estadisticas relevantes identificadas.</t>
  </si>
  <si>
    <t>Armonización de la planeación estratégica con MECI, calidad y Autoevaluación.</t>
  </si>
  <si>
    <t>PLAN DE ACCIÓN TALENTO HUMANO</t>
  </si>
  <si>
    <t>Prevención de accidentes en tareas de alto riesgo realizadas por los funcionarios de la ETITC</t>
  </si>
  <si>
    <t>Adquisición de equipos para TSA</t>
  </si>
  <si>
    <t>Johanna Mireya Rojas</t>
  </si>
  <si>
    <t>Equipos de acceso</t>
  </si>
  <si>
    <t>Equipo</t>
  </si>
  <si>
    <t>Admio multidireccional certificado bajo la norma 1443 de 2014</t>
  </si>
  <si>
    <t>La contratación se declaró desierto, se realizará la compra directa</t>
  </si>
  <si>
    <t xml:space="preserve">Contar con un equipo humano eficiente, en un ambienta laboral confortable, capaz de dar soluciones </t>
  </si>
  <si>
    <t>Tasa de accidentalidad</t>
  </si>
  <si>
    <t>TASA= No. De accidentes de trabajo en el periodo / promedio de trabajadores de la empresa *K</t>
  </si>
  <si>
    <t>TRIMESTRAL</t>
  </si>
  <si>
    <t>Línea Base</t>
  </si>
  <si>
    <t>Capacitación en Coordinación de TSA</t>
  </si>
  <si>
    <t>Indice de frecuencia</t>
  </si>
  <si>
    <t>IF AT= No. Total de AT en el periodo / No. HHT año*k</t>
  </si>
  <si>
    <t>Adquisición de EPP para trabajos temperaturas extremas - calor</t>
  </si>
  <si>
    <t>Elementos de Protección Personal</t>
  </si>
  <si>
    <t>Elementos de protección</t>
  </si>
  <si>
    <t>Adquirir elementos de protección personal</t>
  </si>
  <si>
    <t xml:space="preserve">La contratación se declaró desierto, </t>
  </si>
  <si>
    <t>Está en consultas por parte de contratación</t>
  </si>
  <si>
    <t>Indice de severidad</t>
  </si>
  <si>
    <t>IS AT = No. Días perdidos y cargados por AT en el periodo / No. HHT año x K</t>
  </si>
  <si>
    <t>Intervención de riesgos Psicosociales en la ETITC</t>
  </si>
  <si>
    <t>Adquisición de batería para riesgo Psicosocial</t>
  </si>
  <si>
    <t>Identificación Riesgo Psicosocial</t>
  </si>
  <si>
    <t>Bateria para riesgo Paiscosocial</t>
  </si>
  <si>
    <t>Se cerró la encuesta, se realizará el análisis</t>
  </si>
  <si>
    <t>ILI - Indice de Lesión Incapacitante</t>
  </si>
  <si>
    <t>ILI AT= IFI AT x IS AT /1000</t>
  </si>
  <si>
    <t>D</t>
  </si>
  <si>
    <t>Programa Cero accidentes y prevención de enfermedades laborales</t>
  </si>
  <si>
    <t>Capacitaciones en prevención del Riesgo</t>
  </si>
  <si>
    <t>Capacitación en prevención de riesgos</t>
  </si>
  <si>
    <t>Persona Juridica</t>
  </si>
  <si>
    <t>Capacitaciones</t>
  </si>
  <si>
    <t>Mejoramiento del impacto de las capacitaciones</t>
  </si>
  <si>
    <t>(Resultado promedio año 1/Resultado promedio año 0) -1</t>
  </si>
  <si>
    <t>Adquisición de EPP para diversas tareas</t>
  </si>
  <si>
    <t>Elementos de protección personal</t>
  </si>
  <si>
    <t>La contratación se declaró desierto, está en consultas por parte de contratación</t>
  </si>
  <si>
    <t>% Cobertura de capacitaciones</t>
  </si>
  <si>
    <t>(Funcionarios capacitados / Funcionarios Totales)</t>
  </si>
  <si>
    <t>Semestal</t>
  </si>
  <si>
    <t>Vigilancia Epidemiológica</t>
  </si>
  <si>
    <t>Exámenes Periodicos y de re incorporación por incapacidad</t>
  </si>
  <si>
    <t>Exámens Médicos</t>
  </si>
  <si>
    <t>Exámenes médicos ocupacionales periodicos y de reincorporación por incapacidad</t>
  </si>
  <si>
    <t>Se están cotizando los exámenes</t>
  </si>
  <si>
    <t>Contribucion a la mejora del desempeño  laboral</t>
  </si>
  <si>
    <t># de respuesta de contribucion a mejoras del desempeño en el saber, hacer y ser / numero de encuestados)* 100</t>
  </si>
  <si>
    <t>Entrevistas</t>
  </si>
  <si>
    <t>Publicar la vacante
preseleccionar Hojas de Vida
Citar teléfonica a entrevista</t>
  </si>
  <si>
    <t>Paula Andrea Ramírez Martínez</t>
  </si>
  <si>
    <t>Matriz de evaluación de Candidatos</t>
  </si>
  <si>
    <t>Recurso Humano</t>
  </si>
  <si>
    <t>Pruebas Especificas</t>
  </si>
  <si>
    <t>Coordinar con el Jefe Inmediato la entrevista y prueba específica</t>
  </si>
  <si>
    <t>Pruebas Psicotécnicas</t>
  </si>
  <si>
    <t>Programar la aplicación de la prueba via online</t>
  </si>
  <si>
    <t xml:space="preserve">Informe Pruebas Kompedics de Psigma Online </t>
  </si>
  <si>
    <t>Pruebas Kompedics de Psigma Online</t>
  </si>
  <si>
    <t xml:space="preserve">Prueba Psicotécnica por competencias Kompedics </t>
  </si>
  <si>
    <t>Ya se habilitaron las primeras pruebas psicotécnicas (30 pruebas)</t>
  </si>
  <si>
    <t>Evaluación de Desempeño</t>
  </si>
  <si>
    <t>Diligenciar junto con el Jefe inmediato la Evaluación de desempeño</t>
  </si>
  <si>
    <t>Formato de Evaluación de desempeño</t>
  </si>
  <si>
    <t>Recurso Humano
Equipo de computo e impresora</t>
  </si>
  <si>
    <t xml:space="preserve">Se han diligenciado las evaluaciones de desempeño y actulaización de hojas de vida en el SIGEP en un alto porcentaje del personal vinculado, está pendiente actualizar las personas que se encuentran en carrera, para ubicarlos en el encargo en el cual se encuentran
</t>
  </si>
  <si>
    <t>Diseño e implementación de la herramienta de evaluación de impacto</t>
  </si>
  <si>
    <t>Definir los objetivos de la encuesta</t>
  </si>
  <si>
    <t>Objetivos definidos</t>
  </si>
  <si>
    <t>Se diligenciará tres meses después de la terminación de la primera capacitación</t>
  </si>
  <si>
    <t>Definir preguntas y escalas de calificacion</t>
  </si>
  <si>
    <t>Listado de preguntas y escalas de calificacion</t>
  </si>
  <si>
    <t>Definir formato y procedimiento</t>
  </si>
  <si>
    <t>Procedimiento</t>
  </si>
  <si>
    <t>Realizar la encuesta durante 2015</t>
  </si>
  <si>
    <t>Medicion encuestas</t>
  </si>
  <si>
    <t xml:space="preserve">Definir formato </t>
  </si>
  <si>
    <t>Realizar capacitaciones</t>
  </si>
  <si>
    <t>Bienestar y capacitación</t>
  </si>
  <si>
    <t>Funcionarios capacitados</t>
  </si>
  <si>
    <t>Personas jurídicas</t>
  </si>
  <si>
    <t>INDICADORES ESTRATÉGICOS TALENTO HUMANO</t>
  </si>
  <si>
    <t>Implementación de un modelo de la gestión del talento humano, orientado a resultados</t>
  </si>
  <si>
    <t>Pendiente de entrega de informacion de parte de SURA</t>
  </si>
  <si>
    <t>El sector está en 1,05%, la Escuela está por debajo de la tasa del sector (Educación). Correspondes al corte marzo</t>
  </si>
  <si>
    <t xml:space="preserve">Cuántas horas hombre estamos perdiendo por accidentes al año (0,03 horas al año), </t>
  </si>
  <si>
    <t>Ningún accidente grave a primer trimestre del año</t>
  </si>
  <si>
    <t>Se elimina porque la tasa que arroja no es decisoria</t>
  </si>
  <si>
    <t>Evaluar y actualizar el Plan Institucional de Formacion y capacitacion</t>
  </si>
  <si>
    <t>Primera medición</t>
  </si>
  <si>
    <t>PLAN DE ACCIÓN</t>
  </si>
  <si>
    <t>Casona</t>
  </si>
  <si>
    <t>Infraestructura y Planta física</t>
  </si>
  <si>
    <t>Recibo a satisfacción</t>
  </si>
  <si>
    <t>Persona juridica</t>
  </si>
  <si>
    <t>Obra e Interventoria</t>
  </si>
  <si>
    <t>En ejecución en un 34,90%</t>
  </si>
  <si>
    <t>34,90% de la obra reportada por la interventoría.</t>
  </si>
  <si>
    <t>Continuar con la gestión de desarrollo de la planta física.</t>
  </si>
  <si>
    <t>Obras de Rehabilitación</t>
  </si>
  <si>
    <t>Porcentaje de avance de las obras del año</t>
  </si>
  <si>
    <t>Cubierta Calle 13</t>
  </si>
  <si>
    <t>En ejecución en un 33,71%</t>
  </si>
  <si>
    <t>avance del 33,71 y en el momento hay un atraso, porque debe entregar la cazona y cerrar la puerta principal.</t>
  </si>
  <si>
    <t>Cubierta biblioteca</t>
  </si>
  <si>
    <t>no se ha iniciado actividad.</t>
  </si>
  <si>
    <t>Baños sotanos</t>
  </si>
  <si>
    <t>En ejecución en un 26,76%</t>
  </si>
  <si>
    <t>avance 26,76%, se espera la entrega del espacio.</t>
  </si>
  <si>
    <t>Baños piso 2 y 3</t>
  </si>
  <si>
    <t>En ejecución en un 1,21%</t>
  </si>
  <si>
    <t>avance 1, 21% el atraso se genero por disponibilidad de los salones del area academica. Sin embargo, la obra se esta ejecutando para cumplir.</t>
  </si>
  <si>
    <t>Auditorio</t>
  </si>
  <si>
    <t>ya se termino la obra a satisfacción.</t>
  </si>
  <si>
    <t>Interventoría de items anteriores</t>
  </si>
  <si>
    <t>En ejecución en un 50%</t>
  </si>
  <si>
    <t>En ejecución en un 50%, cifra ponderada de todas las obras descritas anteriormente.</t>
  </si>
  <si>
    <t>Adicionales Contrato 262</t>
  </si>
  <si>
    <t>Se tiene el estudio previo y falta la respuesta de la interventoría para los adicionales del contrato.</t>
  </si>
  <si>
    <t xml:space="preserve">Adicionales Contrato 261 </t>
  </si>
  <si>
    <t>Impermeabilización tanques</t>
  </si>
  <si>
    <t>Tanque subterraneo, elevado y electronica</t>
  </si>
  <si>
    <t>Obra</t>
  </si>
  <si>
    <t>Se radicaron estudios previos al area de financiera para aprobación. 2 tanques subterraneos y 4 aereos.</t>
  </si>
  <si>
    <t>Mobiliario de Aulas Fase 2</t>
  </si>
  <si>
    <t>aulas de clase y archivadores</t>
  </si>
  <si>
    <t>Reforzamiento estructural</t>
  </si>
  <si>
    <t>Intervención por espacios de todos los edificios de la ETITC</t>
  </si>
  <si>
    <t>PEMP</t>
  </si>
  <si>
    <t>dependemos de la aprovación del PEPM</t>
  </si>
  <si>
    <t>Accesos para discapacitados</t>
  </si>
  <si>
    <t>Ascensores y rampas</t>
  </si>
  <si>
    <t>Mantenimiento Planta física</t>
  </si>
  <si>
    <t>Mantenimiento</t>
  </si>
  <si>
    <t>Gestión</t>
  </si>
  <si>
    <t>Asesor planta fisica</t>
  </si>
  <si>
    <t>Informe de actividades</t>
  </si>
  <si>
    <t>Personal de mantenimiento</t>
  </si>
  <si>
    <t>Inventario</t>
  </si>
  <si>
    <t>Suministros</t>
  </si>
  <si>
    <t>Herramienta menor</t>
  </si>
  <si>
    <r>
      <rPr>
        <b/>
        <sz val="11"/>
        <color theme="1"/>
        <rFont val="Calibri"/>
        <family val="2"/>
        <scheme val="minor"/>
      </rPr>
      <t xml:space="preserve">PRODUCTO DE LA ACTIVIDAD (RESULTADO): </t>
    </r>
    <r>
      <rPr>
        <sz val="12"/>
        <color theme="1"/>
        <rFont val="Calibri"/>
        <family val="2"/>
        <scheme val="minor"/>
      </rPr>
      <t>Es el entregable esperado de la actividad, por ejemplo:
- Documento
- Acta de entrega
- Máquina en funcionamiento
- Etc</t>
    </r>
  </si>
  <si>
    <r>
      <rPr>
        <b/>
        <sz val="11"/>
        <color theme="1"/>
        <rFont val="Calibri"/>
        <family val="2"/>
        <scheme val="minor"/>
      </rPr>
      <t xml:space="preserve">RECURSOS: </t>
    </r>
    <r>
      <rPr>
        <sz val="12"/>
        <color theme="1"/>
        <rFont val="Calibri"/>
        <family val="2"/>
        <scheme val="minor"/>
      </rPr>
      <t>¿Qué tipo de recurso se necesita?, por ejemplo:</t>
    </r>
    <r>
      <rPr>
        <b/>
        <sz val="11"/>
        <color theme="1"/>
        <rFont val="Calibri"/>
        <family val="2"/>
        <scheme val="minor"/>
      </rPr>
      <t xml:space="preserve">
</t>
    </r>
    <r>
      <rPr>
        <sz val="12"/>
        <color theme="1"/>
        <rFont val="Calibri"/>
        <family val="2"/>
        <scheme val="minor"/>
      </rPr>
      <t>- Persona natural
- Persona Jurídica
- Equipo de computo
- Máquina
- Etc</t>
    </r>
  </si>
  <si>
    <t>Componente de planeación estratégica de la Entidad</t>
  </si>
  <si>
    <t>NO</t>
  </si>
  <si>
    <t>Mejoramiento, rehabilitación y sostenibilidad de la Planta física de la ETITC</t>
  </si>
  <si>
    <t>Se incluyo un adicional al contrato y un adicional a la interventoría para la realización de las obras. Adicionalmente, se incluyeron dos obras nuevas:
-Impermeabilización tanques.
-Mobiliario de Aulas Fase 2.</t>
  </si>
  <si>
    <t>Infraestructura eléctrica</t>
  </si>
  <si>
    <t>Implementar un sistema de puesta a tierra para los sistemas deTelecomunicaciones</t>
  </si>
  <si>
    <t>Levantamiento, validación de Centros de Telecomunicaciones</t>
  </si>
  <si>
    <t>Pedro Ayala M. - sergio zuñiga - Jorge Mosquera-</t>
  </si>
  <si>
    <t>planos actualizados</t>
  </si>
  <si>
    <t xml:space="preserve">Ingeniero - Técnicos especialistas - </t>
  </si>
  <si>
    <t>técnologo especializado</t>
  </si>
  <si>
    <t>Continuar con la gestión de desarrollo de la planta física</t>
  </si>
  <si>
    <t>Disminución de incidencias</t>
  </si>
  <si>
    <t>(Incidencias t1 / Incidencias t0) -1</t>
  </si>
  <si>
    <t>Espeficicaciones Técnicas</t>
  </si>
  <si>
    <t>Pedro Ayala M.</t>
  </si>
  <si>
    <t>estudios previos</t>
  </si>
  <si>
    <t xml:space="preserve">Ingeniero- Técnicos </t>
  </si>
  <si>
    <t>personal de planta</t>
  </si>
  <si>
    <t>Se entregaron los estudios previos y fueron devueltos por tema de presupuesto (se debe disminuir el valor).</t>
  </si>
  <si>
    <t>Suministro Cable</t>
  </si>
  <si>
    <t>Jorge Mosquera - Jair Contreras - Sergio Zúñiga.</t>
  </si>
  <si>
    <t>cable en sitio</t>
  </si>
  <si>
    <t>suministro de cable, accesorios y conectorización</t>
  </si>
  <si>
    <t>Tendido de cable</t>
  </si>
  <si>
    <t>cable tendido</t>
  </si>
  <si>
    <t>Modernizar la infraestructura de laboratorios, talleres y aulas especializadas</t>
  </si>
  <si>
    <t>Actualización multimedia</t>
  </si>
  <si>
    <t>Aulas y talleres actualizados (multimedia)</t>
  </si>
  <si>
    <t>Pruebas del sistema</t>
  </si>
  <si>
    <t>Pedro Ayala M - sergio zuñiga</t>
  </si>
  <si>
    <t>informe de protocolo</t>
  </si>
  <si>
    <t>Adecuar el sistema de iluminación a la normatividad vigente, en las zonas comunes, en talleres y laboratorios</t>
  </si>
  <si>
    <t>calculo de iluminación por áreas</t>
  </si>
  <si>
    <t>Jorge Mosquera - Jair Contreras - Sergio Zúñiga</t>
  </si>
  <si>
    <t>memorias de calculo</t>
  </si>
  <si>
    <t>N/A</t>
  </si>
  <si>
    <t>adquisición de lamparas y cableado</t>
  </si>
  <si>
    <t>Pedro ayala - contratación</t>
  </si>
  <si>
    <t>lamparas en sitio</t>
  </si>
  <si>
    <t>empresa que proveea lamparas y cableado</t>
  </si>
  <si>
    <t>instalación y puesta en funcionamiento</t>
  </si>
  <si>
    <t>proyecto funcional</t>
  </si>
  <si>
    <t>Poner en funcionamiento el sistema integrado monitores industriales con amplificación de audio local para aulas multimedia en su fase III y CCTV Fase II</t>
  </si>
  <si>
    <t xml:space="preserve">Diseño </t>
  </si>
  <si>
    <t>Pedro Ayala - Peter Paul Mejía - Andy - Juan David</t>
  </si>
  <si>
    <t>técnicos</t>
  </si>
  <si>
    <t>Evaluar avances a julio</t>
  </si>
  <si>
    <t>adquisición de elementos, equipos y software</t>
  </si>
  <si>
    <t>equipos en sitio</t>
  </si>
  <si>
    <t>equipos y material</t>
  </si>
  <si>
    <t>compra de equipos, materiales y software</t>
  </si>
  <si>
    <t>instalación</t>
  </si>
  <si>
    <t>proyecto instalado</t>
  </si>
  <si>
    <t>proyecto en funcionamiento</t>
  </si>
  <si>
    <t>Mantener en condiciones de usabilidad y funcionalidad los diferntes sistemas implementados como control de acceso, automatización puertas, plantas de emergencia</t>
  </si>
  <si>
    <t>Levantamiento hojas de vida equipos y maquinaria</t>
  </si>
  <si>
    <t>Jorge Mosquera / Jair Contreras</t>
  </si>
  <si>
    <t>hojas de vida</t>
  </si>
  <si>
    <t>ing. Infraestructura</t>
  </si>
  <si>
    <t>contratación de manteniemiento y segumiento</t>
  </si>
  <si>
    <t>maquinas en correcta operación</t>
  </si>
  <si>
    <t>empresas contratistas</t>
  </si>
  <si>
    <t>contrato de mantenimiento de maquinas</t>
  </si>
  <si>
    <t>Cambiar cableado estructurado salas 1 - 6</t>
  </si>
  <si>
    <t>adquisición de material</t>
  </si>
  <si>
    <t>Pedro Ayala</t>
  </si>
  <si>
    <t>material en sitio</t>
  </si>
  <si>
    <t>empresa proveedora de material electrico y de comunicaciones</t>
  </si>
  <si>
    <t>Juan David - Andy zuñiga - Peter Mejia</t>
  </si>
  <si>
    <t>cableado nuevo instalado</t>
  </si>
  <si>
    <t>técnico</t>
  </si>
  <si>
    <t>configuración y pruebas</t>
  </si>
  <si>
    <t>aulas en funcionamiento</t>
  </si>
  <si>
    <t>adecuacion de espacios</t>
  </si>
  <si>
    <t>compra de material electrico y herramientas</t>
  </si>
  <si>
    <t>Pedro ayala</t>
  </si>
  <si>
    <t>espacios intervenidos</t>
  </si>
  <si>
    <t>material y herramientas</t>
  </si>
  <si>
    <t>material electrico y herramientas</t>
  </si>
  <si>
    <t>INDICADORES ESTRATÉGICOS INFRAESTRUCTURA ELÉCTRICA</t>
  </si>
  <si>
    <t>Ejecución de las fases de los proyectos de desarrollo de la planta fisica</t>
  </si>
  <si>
    <t>Incidencias Febrero: 0
Incidencias Marzo:5 
incidencias Abril: 6 
Incidencias Mayo: 6 a la fecha de la visita.</t>
  </si>
  <si>
    <t>Se tomo las incidencias reportadas en la mesa de ayuda.</t>
  </si>
  <si>
    <t>Academico</t>
  </si>
  <si>
    <t>Fortalecer la pertinencia y calidad de talleres y laboratorios y aulas</t>
  </si>
  <si>
    <t xml:space="preserve">se llevan realizados 20 monitoreos (2014 - 2015) y se encuentran en viabilidad los estudos previos para solicitar 18 monitores (en el momento se encuentran en vicerectoria). </t>
  </si>
  <si>
    <t>A continuación se ilustra la trazabilidad de monitores adquiridos: 2013: 40 equipos;2014:14 Equipos;2015:6 Equipos y 18 Equipos en estudios previos.</t>
  </si>
  <si>
    <t>Se tomo las incidencias reportadas en la mesa de ayuda. Desde el 6 de mayo hasta 12 de junio.</t>
  </si>
  <si>
    <t>21/05/2015 estudios previos entregados al area de contratación</t>
  </si>
  <si>
    <t>13 hojas de vida con sus formatos correspondientes.</t>
  </si>
  <si>
    <t>cumplido</t>
  </si>
  <si>
    <t>Registro propio del proceso (Documentado).</t>
  </si>
  <si>
    <t>se entrego los estudios previos al area de contratación el dia 22 de mayo.</t>
  </si>
  <si>
    <t>esta actividad se reprograma para el mes de octubre a noviembre por temas de contratación y de la importación de los suministros.</t>
  </si>
  <si>
    <t>solo se han realizado los caculos para los talleres de motores, metalisteria y función.</t>
  </si>
  <si>
    <t>se entrego los estudios previos al area de contratación el dia 21 de mayo.</t>
  </si>
  <si>
    <t>tres contratos firmados realizados en la calle 13, calle 15 portaria cl y cr 17, destinados para control de acceso calle 13 cr 17, automatizacion calle 15, planta de emergencia.</t>
  </si>
  <si>
    <t>adecuacion de la oficina de control interno, se realizon dos cubiculos  (trabajo social y psicologia) para bienestar, 5 puntos de datos y 10 puntos electricos para bienestar y se realizaron dos puntos de datos y 6 de electricos para la oficina de autoevaluación.</t>
  </si>
  <si>
    <t>Incidencias Mayo: 16
Incidencias Junio: 2 a la fecha de la visita.</t>
  </si>
  <si>
    <t>Esta actividad esta supeditada por las adecuaciones que sean solicitadas al area.</t>
  </si>
  <si>
    <t>AVANCE DE JUNIO</t>
  </si>
  <si>
    <t>pendiente del envio de información de indicadores para evaluación del area de planeación.</t>
  </si>
  <si>
    <t xml:space="preserve">en espera de resultados del primer semestre para continuar. </t>
  </si>
  <si>
    <t>es esperan resultados de estas monitorias.</t>
  </si>
  <si>
    <t>cumplido el servicio para el primer semestre</t>
  </si>
  <si>
    <t>cumplido en el mes febrero .</t>
  </si>
  <si>
    <t>se tiene programado para el mes de agosto la segunda actividad.</t>
  </si>
  <si>
    <t>cumplido con la actividad del dia de la mujer.</t>
  </si>
  <si>
    <t>Programación para el segundo semestre para dar cumplimiento a lo programado. Para el mes de octubre.</t>
  </si>
  <si>
    <t>campaña de varicela no estaba programada pero por la epidemia se realizo.</t>
  </si>
  <si>
    <t>campañas: 1 donación sangre, 2 Varicela, 1 Control arterial. Una de trata de personas.</t>
  </si>
  <si>
    <t>Psicologia: solo un estudiante en el mes de junio.
 Social se tuvo 4 estudiantes nuevos.</t>
  </si>
  <si>
    <t>Seminario taller</t>
  </si>
  <si>
    <t>cartilla, lista de asintencia, evaluación</t>
  </si>
  <si>
    <t>psicologia</t>
  </si>
  <si>
    <t>se tiene un nuevo seminario para septiembre, Llamado PROYECTATE Y DIFERENCIATE.</t>
  </si>
  <si>
    <t>CUMPLIDO A PRIMER SEMESTRE</t>
  </si>
  <si>
    <t>Orientación profesional laboral y desarrollo de habilidades sociales</t>
  </si>
  <si>
    <t>taller de habilidades basicas, medias y avanzadas</t>
  </si>
  <si>
    <t>registro de asistenci, evaluación y registro fotografico.</t>
  </si>
  <si>
    <t>es tiene programado un taller nuevo para octubre con la misma tematica.</t>
  </si>
  <si>
    <t>talleres de metodos y tecnicas de estudio.</t>
  </si>
  <si>
    <t>formatos de evaluación, registro de asistencia, rueda de satisfacción motivacional.</t>
  </si>
  <si>
    <t>psicologia y trabajo social</t>
  </si>
  <si>
    <t>se tienen programado para agosto y septiembre la realización y con diferente metodologia.</t>
  </si>
  <si>
    <t>tecnicas para manejo de la ansiedad y el estrés</t>
  </si>
  <si>
    <t>semana de parciles ( 3 semestral)</t>
  </si>
  <si>
    <t>evaluación, registro fotografico, evaluación</t>
  </si>
  <si>
    <t>Gestión de alianzas con jovenes en acción (departamento para prosperidad social). Parqueadero se tiene renovado para el segundo semestre. Se encuentra en gestión el tema de fiscalia. Secretaria distrital se encuentra pendiente para el segundo semestre.</t>
  </si>
  <si>
    <t>se suspende esta actividad y se tiene programada agosto y septiembre.</t>
  </si>
  <si>
    <t>agosto para juvenil</t>
  </si>
  <si>
    <t>se suspendio para el primer semestre por falta de premios.</t>
  </si>
  <si>
    <t>solicitud para todas las disciplinas.</t>
  </si>
  <si>
    <t>se utilizo las existencias actales de uniformes y no hubo necesidad de solicitar nuevos.</t>
  </si>
  <si>
    <t>mantenimiento interno, se realiza semestralmente.</t>
  </si>
  <si>
    <t>se elimino el tema de los extractores y ambientadores por costos muy elevados.</t>
  </si>
  <si>
    <t>Se realizo un estudio previo para la adquisión de materiales de apoyo</t>
  </si>
  <si>
    <t>este item se debe evaluar porque por temas de presupuesto no se dispone de estos suministos y a veces salen de caja menor o por recursos propios de los estudiantes.</t>
  </si>
  <si>
    <t>Invitación del equipo de balancesto y volebol (segundas) en el colegio sn bernando para el mes de mayo.</t>
  </si>
  <si>
    <t>futsal: termino etapa eliminatoria 05/06/15. Particicion de juegos comunales en junio y termina finales de julio (antonia santos , localidad de los martires).
Voleibol: terminaron etapa preeliminatoria y finalizando vacaciones eliminatoria. juegos comunales terminaron 05/06/15  (segundo y tercero localidad de los martires)
Baloncesto: Entremos a finales al finalizar vacaciones. Juegos cumunales y se termina la competencia en el mes de julio. Gimnasio: se encuentra activo. Ajedres: hay un convenio con el SENA parctica libre.</t>
  </si>
  <si>
    <t>Bogota:Participación campeonato juvenil infantil interclubes para el mes de marzo (16 medallas) . Participación seminario internacional 16 registros nacionales.
programado campeonato para la guajira mes de agosto.
Participación de un seminario para julio.</t>
  </si>
  <si>
    <t>Bogota:Participación campeonato juvenil infantil interclubes para el mes de marzo (8 medallas) . Participación seminario internacional 16 registros nacionales.
Septiembre para mayores.</t>
  </si>
  <si>
    <t>una caminata mensual y un ciclopaso bimestrual</t>
  </si>
  <si>
    <t>Ciclopaseo 10 de mayo, tres caminatas (quebrada la vieja, guanaso y paramo - IDRD- semestre) para el mes de mayo no se realizo.</t>
  </si>
  <si>
    <t>arte y cultura</t>
  </si>
  <si>
    <t>salidas culturales</t>
  </si>
  <si>
    <t>cine al aire</t>
  </si>
  <si>
    <t>expociones internacionales</t>
  </si>
  <si>
    <t>expociones en la ETITC</t>
  </si>
  <si>
    <t>presentaciones de grupos (danzas, musica, coro y banda de marcha)</t>
  </si>
  <si>
    <t>Invitacion de grupos</t>
  </si>
  <si>
    <t>Participación a festivales</t>
  </si>
  <si>
    <t>Registro fotografico, registro de asistencia, divulgaciones,boletin digital, redes sociales y emisora.</t>
  </si>
  <si>
    <t>Registro fotografico,evaluación,  registro de asistencia, divulgaciones,boletin digital, redes sociales y emisora</t>
  </si>
  <si>
    <t>Jorge eliecer gaitan (marzo) Festival de teatro, musica y danza
Salida de catedral de sal (Mayo)</t>
  </si>
  <si>
    <t>Se tienen programa para el segundo semestre: 29 de agosto cachipai.
Septiembre para la actividad dentro de la ETITC.</t>
  </si>
  <si>
    <t xml:space="preserve">se realizaron 6 actividades: los temas tratados son tematica emocional, evolucion del cine y fotografa, contextualización </t>
  </si>
  <si>
    <t>1 por año: exposicion cultural con bulgaria mes de mayo</t>
  </si>
  <si>
    <t xml:space="preserve">1 por semestre: Comunidad ETITC tecnica de acuarela y rostro para el mes de mayo </t>
  </si>
  <si>
    <t>Programadas dos presentaciones a egresados, octubre hay tres ( 2externas y 1 interna)</t>
  </si>
  <si>
    <t>Danza: 2 presentaciones en mayo.
Musica: febrero 4 internas y 1 ext. Marzo: 3 internas y 2 externas. Mayo: 11 internas y 2 externas.
banda: abril externas 1 y mayo tres y 2 interna en mayo.
Coro:febrero 4 internas y 1 ext. Marzo: 3 internas y 2 externas. Mayo: 11 internas y 2 externas.</t>
  </si>
  <si>
    <t xml:space="preserve">Se invitaron 6 grupos: sajana danza, naibibi, grupo de la catolica, concierto banda sinfonica, celebrados una mensual. </t>
  </si>
  <si>
    <t>Talleres (yoga, maquillaje artistico y trabajo en equip)</t>
  </si>
  <si>
    <t>Taller de yoga en el mes de febrero Comunidad.
Taller de maquillaje artistico para el mes de marzo Estudiantes del PES.
Trabajo en equipo para el mes de mayo para Administrativo.</t>
  </si>
  <si>
    <t>Junio: taller de yoga para administrativos.
Julio: Zumba administrativos.
Octubre: Maquillaje artistico para PES.</t>
  </si>
  <si>
    <t>academusoft. Pendiente por entregar.</t>
  </si>
  <si>
    <t>numero de estudiantes por programa y por cada area. Pendiente por revisión por area y envio de indicadores propuesta a planeación.</t>
  </si>
  <si>
    <t>se debe evaluar todas las subactividades porque no estos recursos solo se solicitan una vez.</t>
  </si>
  <si>
    <t>semana de parciales ( 3 semestral)</t>
  </si>
  <si>
    <t>AVANCE ACTIVIDADES ABRIL</t>
  </si>
  <si>
    <t>Internos (Proceso y procedimiento definido)</t>
  </si>
  <si>
    <t>Internos(Protocolo definido)</t>
  </si>
  <si>
    <t>Internos(Socializaciones realizadas)</t>
  </si>
  <si>
    <t>incidencias reportada: 320
incidencias solucinados: 273
Incidencias cerradas: 261
incidencias generadas/ incidencias cerradas</t>
  </si>
  <si>
    <t>Se toma de la mesa de ayuda las incidencias de enero a junio 17.
Eficiencia: Incidencias reportadas/incidencias solucionadas
Satisfacción de cliente: Incidencias reportadas/ Incidencias cerradas</t>
  </si>
  <si>
    <t>implementados: Mesa de ayuda y sevenet</t>
  </si>
  <si>
    <t>Tercer trimestre implementado: Campus Virtual MOODLE.
Cuarto trimestre: ERP</t>
  </si>
  <si>
    <t>Se esta trabajando en la política de seguridad de la información y el procedimiento del mismo.</t>
  </si>
  <si>
    <t xml:space="preserve">(15) Casos de uso del sistema </t>
  </si>
  <si>
    <t>se encuentra en desarrollo</t>
  </si>
  <si>
    <t>sin asignacion de presupuesto</t>
  </si>
  <si>
    <t>Mantenimiento: 1 Preventivo y 1 Correctivo</t>
  </si>
  <si>
    <t>Cumplido a primer semestre a cabalidad</t>
  </si>
  <si>
    <t>PTC licencia renocada para diseño</t>
  </si>
  <si>
    <t>i</t>
  </si>
  <si>
    <t xml:space="preserve">se creo un nuevo indicador de satisfaccion al cliente </t>
  </si>
  <si>
    <t>de acuerdo con la información obtenida, se construiran dos indicadores asociados con la disminución en el número de incidencias y otro de disminución de tiempo de respuesta</t>
  </si>
  <si>
    <t>Eficiencia: Incidencias reportadas/incidencias solucionadas</t>
  </si>
  <si>
    <t>Satisfacción de cliente: Incidencias reportadas/ Incidencias cerradas</t>
  </si>
  <si>
    <t xml:space="preserve"> AVANCE DE JUNIO</t>
  </si>
  <si>
    <t>se tienen los estudios previos aprobado y en este mes ya se dispone del contrato firmado son 45 millones y se forman 70 profesores</t>
  </si>
  <si>
    <t>13 milones y se encuentra en ejecución</t>
  </si>
  <si>
    <t>cumplida</t>
  </si>
  <si>
    <t>curso de la MGA</t>
  </si>
  <si>
    <t>cumplio</t>
  </si>
  <si>
    <t>en la universidad san buenbentura</t>
  </si>
  <si>
    <t>visita institucional a Haiti y mision acadekica a medellin.</t>
  </si>
  <si>
    <t>es tienen programas para agosto y septiembre</t>
  </si>
  <si>
    <t>se solicito el cdp y se sacaron los recursos para dictar en educación continua.</t>
  </si>
  <si>
    <t>18 proyectos</t>
  </si>
  <si>
    <t>se disponen 165 millones, se distribuyen en 18 proyectos. Ala fecha se ha ejecutado el 52 % de todos los proyectos.</t>
  </si>
  <si>
    <t>actividades del contrato de mark</t>
  </si>
  <si>
    <t>presupues 39 millones
ejecutado: 19 millones</t>
  </si>
  <si>
    <t>25 investigadores formados
27 docentes formados</t>
  </si>
  <si>
    <t>en julio se deben incluir de los curos de profesores de mitad de año que corresponden a 70.</t>
  </si>
  <si>
    <t>9 articulos en borrador.</t>
  </si>
  <si>
    <t>en proceso.</t>
  </si>
  <si>
    <t>52 % de ejecución y estado de los mismos.</t>
  </si>
  <si>
    <t>Se reviso la información del SNIES frente a las estadisticas recolectadas y el informe de gestión.
Requerimientos de Transparencia por Colombia para elaborar mas estadisticas.</t>
  </si>
  <si>
    <t>Se tienen modelos y proceedimiento para aprobación en comité.</t>
  </si>
  <si>
    <t>ya hay contrato y estructura de la pltaforma.</t>
  </si>
  <si>
    <t>Se realizo la primera capacitación de alfabetización digital a los señoes de servicios generales.</t>
  </si>
  <si>
    <t>presupuesto 24 millones carlos y 18 milones hector, ejecutados al 50% del presupuesto.</t>
  </si>
  <si>
    <t>Se dispone del espacio totamente adecuado y dotado (95%); se dispone de una camara de seguridad.</t>
  </si>
  <si>
    <t>5% faltante de dotación: una vez se cuente con los recursos (CREE) dos pantallas para el punto digital por parte de la ETITC.</t>
  </si>
  <si>
    <t>En Ejecución en un 86%</t>
  </si>
  <si>
    <t>Interventoría se encuentra en 83.33%</t>
  </si>
  <si>
    <t>en ejecución en un 33,71%</t>
  </si>
  <si>
    <t>En ejecución un 97%</t>
  </si>
  <si>
    <t>En ejecución el 41,28%</t>
  </si>
  <si>
    <t>Se presento presupuestos y APUS; y financiera aprobo el CDP.</t>
  </si>
  <si>
    <t>devolución de estudio por el area financiera y se cotizo con otra empresa y nuevamente se entro a financiera.</t>
  </si>
  <si>
    <t>se cuenta con el estudio previo de ambos y solo se encuentra en el area financiera para estudio el item de archivadores</t>
  </si>
  <si>
    <t>Se radico estudios previos de ferreteria</t>
  </si>
  <si>
    <t xml:space="preserve">Procedimiento y  normograma de autoevaluación
Nuveo formato y procedimiento de talento humano
En construcción Documentacion de Archivo y Correspondecia
En construcción Documentación talento humano
En construcción de Documentación de Adquisiciones
En construcción de Documentación Vicerectoria Academica
</t>
  </si>
  <si>
    <t>En construcción documentación de jurica
En revisión Direccionamiento estrategico
en revisión de area financiera y bienestar universitario
En construcción de Documentación de tecnologia</t>
  </si>
  <si>
    <t>Se tiene definido el procedimiento (fabiola).
En proceso de revisión (OLGA)</t>
  </si>
  <si>
    <t>Actualización de los procesos de Bachillerato de acuerdo con el PEI (tres procedimiento, para : Diseño educativo (al inicio del año escolar), admisión y matrículas para estudiantes nuevos, seguimiento y acompañamiento (tema académico) revision de formatos, en el PEI debe estar mencionado el tema de la calidad, revisar los objetivos de  caldad para el PEI bachillerato)</t>
  </si>
  <si>
    <t>se dispone de procedimiento y normograma.</t>
  </si>
  <si>
    <t>compra de andamio multifuncional certificao</t>
  </si>
  <si>
    <t>1 capacitación en armador de andamiso 12 de junio. Pendiente de certificado:</t>
  </si>
  <si>
    <t>Curso con el SENA Capacitación de reentrenamiento de TSA</t>
  </si>
  <si>
    <t>se capacito una persona del area de laboratorio de quimica</t>
  </si>
  <si>
    <t>Se esta cotizando los examenes periodicos base.</t>
  </si>
  <si>
    <t>tres vacantes contratistas uno para el area de sistemas, proyecto media fortalecida, control interno</t>
  </si>
  <si>
    <t>Se cargaron las 151 unidades disponibles.</t>
  </si>
  <si>
    <t>se usaron 6 pruebas.</t>
  </si>
  <si>
    <t>ya se encuentra aprobado por calidad</t>
  </si>
  <si>
    <t>No se ha realizado la medición de este indicador en el momento.</t>
  </si>
  <si>
    <t>61 personas capacitadas sobre los 100 funcionarios de planta</t>
  </si>
  <si>
    <t>No se ha realizado la medición de este indicador en el momento. Este indicador por ser semestral se evidenciara en la siguiente visita de seguimiento.</t>
  </si>
  <si>
    <t xml:space="preserve">Se pasaron los estudios previos para contratar a una persona para el mes de agosto. Ya se contrato una persona para manejar la plataforma Moodle.
Estudios previos (OTRI) entregados al area de contratación para aprobación
</t>
  </si>
  <si>
    <t>0 patentes
cursos de extensión ((28 millones)(12 extension) y faltan de lenguas (2 cursos de ingles, 1 curso basico, 2 cursos de alemna basico, 1 curso de france basico, 2 curso de refuerzo tecnico, 1 curso de español de extranjero, 4 validaciones, 1 curso de coreano (4 estudiantes)) (22 millones))
cursos intersemestrales de nivelación y vacacionales de los PES  (31 cursos) presupueso 63 millones</t>
  </si>
  <si>
    <t>Mayo y junio</t>
  </si>
  <si>
    <t>AVANCE DE MAYO Y JUNIO</t>
  </si>
  <si>
    <t xml:space="preserve">Jamaica: 14 de mayo en el II conferencia internacional de educacion tecnica y vocacional en el caribe
decimo tercero conferencia internacional los retos de educcacion superior e investigacion en el siglo XXI 
participo en la octava conferencia internacional de energia renovable e educación energetia  en cuba Por el profesor omar lopez (mayo)
Participación de feria de proyectos criter en Lyon (francia)
Participación en olimpia infomatics 2015 en bucares (Rumania)
Movilidad Nacional para compañeros de Innovación y empresarismo para medellín (10 y 12 de Junio)
</t>
  </si>
  <si>
    <t xml:space="preserve">Red OTRI: se esta alistando el convenio
Red PRIDERAS: particpación de la Red CRITER.
Red RCI:Se sigue trabajando.
</t>
  </si>
  <si>
    <t>Universidad pedagogica (Convenios Academicos). Esta en tramite.</t>
  </si>
  <si>
    <t>En trámite
- Universidad de La Salle Cancún . Esta en tramite.
- 2 Protela (Convenio Marco y pasantías). Ya se firmo convenio marco y pasantias sigue pendiente.
- Universidad Nacional. Pendiente.
- IAESTE. En tramite.
-Convenio OTRI: se encuentra en juridica.
- Policia Nacional: se encuentra en juridica.</t>
  </si>
  <si>
    <t>Este es un apoyo con extensión y se encuentra en proceso.</t>
  </si>
  <si>
    <t>Se firmo un convenio con la Universidad Tecnica de Sofia (Bulgaria)</t>
  </si>
  <si>
    <t>CUJAE:Continua el proceso de invitar dos docentes.</t>
  </si>
  <si>
    <t>se define para el mes de julio su proceso de invitación.</t>
  </si>
  <si>
    <t>Se evaluara con extensión la viabildad de estas tres actividades para iniciar este año</t>
  </si>
  <si>
    <t>Se publicaron 3 noticas.</t>
  </si>
  <si>
    <t>se tiene para publicar dos noticias para el mes de julio</t>
  </si>
  <si>
    <t>1 cuba, 1 Lyon, 1 Rumania</t>
  </si>
  <si>
    <t>Rodrigo Jaimes Bulgaria (misión Europa)</t>
  </si>
  <si>
    <t>2 LYON, 2 Rumania, 2 Alemania</t>
  </si>
  <si>
    <t>Se está organizando el día intercultural, invitado Bulgaria para Mayo (2 Conferencias)</t>
  </si>
  <si>
    <t>AVANCE DE JULIO</t>
  </si>
  <si>
    <t>desercion estudinate: cambio domiciliario, situacion academica</t>
  </si>
  <si>
    <t>este indicador se vera reflejado a mediados de octubre</t>
  </si>
  <si>
    <t>revisar con robin la cifra de ingresados por el PreITC.</t>
  </si>
  <si>
    <t xml:space="preserve">este indicador se dara evidencia en el mes de Diciembre </t>
  </si>
  <si>
    <t>Número de estudiantes que participan en los programas de bienestar</t>
  </si>
  <si>
    <t>pastoral, ludicas</t>
  </si>
  <si>
    <t>Participación y permanencia de estudiantes</t>
  </si>
  <si>
    <t>es un indicador de solo consulta pero depende directamente de Bienestar y se debe agreagr al plan de accion de bienestar.</t>
  </si>
  <si>
    <t>revisar el procedimiento de registro y control para estudiantes de retiro. Genosoft</t>
  </si>
  <si>
    <t>comisión de evaluación: fuentes.</t>
  </si>
  <si>
    <t>Planes de mejoramiento (nivelación academica de estudiantes que ingresan de sexto grado)</t>
  </si>
  <si>
    <t>revisar con nestor pedraza para las practicas empresariales que se han realizadocon respecto a un convenio marco con las empresas.</t>
  </si>
  <si>
    <t>en revisión.</t>
  </si>
  <si>
    <t xml:space="preserve"> AVANCE DE JULIO</t>
  </si>
  <si>
    <t>se realizo la capacitación para auditores internos(mayo y junio) y se realizara una evaluación de impacto para el 27 de agosto.</t>
  </si>
  <si>
    <t xml:space="preserve">capacitación para el area de contratación ( 8 Personas) Junio - agosto
Empresas productivas para trabajadores saludables y con calidad de vida (3 personas) para talento humano (16 de Julio)
Archivo y correspondencia (30 de Julio)
Atención al usuario (septiembre)
</t>
  </si>
  <si>
    <t xml:space="preserve">se realiazo reunión 19 de junio en la cual se aprobo la inclusión del proceso juridico disiplinario (modifica el mapa de procesos) se aprobo el cronograma de preauditoria 27 al 31 julio y auditorias 17 al 21 de agosto. </t>
  </si>
  <si>
    <t>revisión al informe de rendición de cuentas</t>
  </si>
  <si>
    <t>Se capacitaon 50 personas del 7 abril al 17 de junio.</t>
  </si>
  <si>
    <t>se realizara la ceremonia de estos auditores internos el 8 de julio de 2015.</t>
  </si>
  <si>
    <t xml:space="preserve">Iniciar con el (Continuar con el) proceso de acreditación de los programas. </t>
  </si>
  <si>
    <t>Autoevalución (2015) con fines de acreditación 2016</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</si>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</sst>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_);_(* \(#,##0\);_(* &quot;-&quot;??_);_(@_)"/>
    <numFmt numFmtId="169" formatCode="_(&quot;$&quot;\ * #,##0_);_(&quot;$&quot;\ * \(#,##0\);_(&quot;$&quot;\ * &quot;-&quot;??_);_(@_)"/>
    <numFmt numFmtId="170" formatCode="_-[$$-409]* #,##0.00_ ;_-[$$-409]* \-#,##0.00\ ;_-[$$-409]* &quot;-&quot;??_ ;_-@_ "/>
    <numFmt numFmtId="171" formatCode="0.0%"/>
  </numFmts>
  <fonts count="41">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9"/>
      <color rgb="FF000000"/>
      <name val="Arial"/>
      <family val="2"/>
    </font>
    <font>
      <b/>
      <sz val="11"/>
      <color rgb="FF000000"/>
      <name val="Arial"/>
      <family val="2"/>
    </font>
    <font>
      <b/>
      <sz val="10"/>
      <name val="Arial"/>
      <family val="2"/>
    </font>
    <font>
      <b/>
      <sz val="10"/>
      <color theme="1"/>
      <name val="Arial"/>
      <family val="2"/>
    </font>
    <font>
      <sz val="10"/>
      <color theme="1"/>
      <name val="Arial"/>
      <family val="2"/>
    </font>
    <font>
      <sz val="10"/>
      <color rgb="FF000000"/>
      <name val="Arial"/>
      <family val="2"/>
    </font>
    <font>
      <sz val="28"/>
      <color rgb="FF000000"/>
      <name val="Wingdings 3"/>
      <family val="1"/>
      <charset val="2"/>
    </font>
    <font>
      <sz val="36"/>
      <name val="Wingdings"/>
      <charset val="2"/>
    </font>
    <font>
      <i/>
      <sz val="10"/>
      <color theme="1"/>
      <name val="Arial"/>
      <family val="2"/>
    </font>
    <font>
      <b/>
      <sz val="9"/>
      <color indexed="81"/>
      <name val="Calibri"/>
      <family val="2"/>
    </font>
    <font>
      <sz val="10"/>
      <color indexed="8"/>
      <name val="Arial"/>
      <family val="2"/>
    </font>
    <font>
      <sz val="10"/>
      <name val="Arial"/>
      <family val="2"/>
    </font>
    <font>
      <sz val="36"/>
      <color theme="1"/>
      <name val="Wingdings"/>
      <charset val="2"/>
    </font>
    <font>
      <sz val="36"/>
      <color rgb="FF000000"/>
      <name val="Wingdings"/>
      <charset val="2"/>
    </font>
    <font>
      <sz val="11"/>
      <color theme="1"/>
      <name val="Arial"/>
      <family val="2"/>
    </font>
    <font>
      <sz val="11"/>
      <color rgb="FF000000"/>
      <name val="Arial"/>
      <family val="2"/>
    </font>
    <font>
      <sz val="10"/>
      <color theme="1"/>
      <name val="Calibri"/>
      <family val="2"/>
      <scheme val="minor"/>
    </font>
    <font>
      <sz val="36"/>
      <color rgb="FFFF0000"/>
      <name val="Wingdings"/>
      <charset val="2"/>
    </font>
    <font>
      <sz val="10"/>
      <name val="Calibri"/>
      <family val="2"/>
      <scheme val="minor"/>
    </font>
    <font>
      <sz val="28"/>
      <color theme="1"/>
      <name val="Wingdings 3"/>
      <family val="1"/>
    </font>
    <font>
      <i/>
      <sz val="10"/>
      <color indexed="8"/>
      <name val="Arial"/>
      <family val="2"/>
    </font>
    <font>
      <b/>
      <sz val="10"/>
      <color indexed="8"/>
      <name val="Arial"/>
      <family val="2"/>
    </font>
    <font>
      <sz val="12"/>
      <color rgb="FF000000"/>
      <name val="Calibri"/>
      <family val="2"/>
    </font>
    <font>
      <b/>
      <sz val="12"/>
      <color rgb="FF000000"/>
      <name val="Calibri"/>
      <family val="2"/>
    </font>
    <font>
      <sz val="9"/>
      <color theme="1"/>
      <name val="Arial"/>
      <family val="2"/>
    </font>
    <font>
      <sz val="12"/>
      <color theme="1"/>
      <name val="Calibri"/>
      <family val="2"/>
    </font>
    <font>
      <b/>
      <sz val="11"/>
      <color theme="1"/>
      <name val="Calibri"/>
      <family val="2"/>
      <scheme val="minor"/>
    </font>
    <font>
      <b/>
      <sz val="11"/>
      <color indexed="8"/>
      <name val="Calibri"/>
      <family val="2"/>
    </font>
    <font>
      <sz val="10"/>
      <color theme="1"/>
      <name val="Wingdings 3"/>
      <family val="1"/>
    </font>
    <font>
      <sz val="12"/>
      <color rgb="FF000000"/>
      <name val="Calibri"/>
      <family val="2"/>
      <scheme val="minor"/>
    </font>
    <font>
      <sz val="8"/>
      <name val="Calibri"/>
      <family val="2"/>
      <scheme val="minor"/>
    </font>
    <font>
      <b/>
      <sz val="9"/>
      <name val="Arial"/>
      <family val="2"/>
    </font>
    <font>
      <sz val="9"/>
      <name val="Arial"/>
      <family val="2"/>
    </font>
    <font>
      <b/>
      <sz val="8"/>
      <name val="Arial"/>
      <family val="2"/>
    </font>
    <font>
      <sz val="8"/>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DDEBF7"/>
        <bgColor rgb="FF000000"/>
      </patternFill>
    </fill>
    <fill>
      <patternFill patternType="solid">
        <fgColor rgb="FFA9D08E"/>
        <bgColor rgb="FF000000"/>
      </patternFill>
    </fill>
    <fill>
      <patternFill patternType="solid">
        <fgColor rgb="FFD9D9D9"/>
        <bgColor rgb="FF000000"/>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
      <patternFill patternType="solid">
        <fgColor theme="4" tint="0.39997558519241921"/>
        <bgColor indexed="64"/>
      </patternFill>
    </fill>
    <fill>
      <patternFill patternType="solid">
        <fgColor theme="6"/>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style="medium">
        <color rgb="FF000000"/>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top style="medium">
        <color auto="1"/>
      </top>
      <bottom/>
      <diagonal/>
    </border>
    <border>
      <left style="medium">
        <color auto="1"/>
      </left>
      <right/>
      <top style="thin">
        <color auto="1"/>
      </top>
      <bottom style="thin">
        <color auto="1"/>
      </bottom>
      <diagonal/>
    </border>
    <border>
      <left style="thin">
        <color auto="1"/>
      </left>
      <right/>
      <top/>
      <bottom style="medium">
        <color auto="1"/>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medium">
        <color rgb="FF000000"/>
      </right>
      <top style="medium">
        <color indexed="64"/>
      </top>
      <bottom style="medium">
        <color indexed="64"/>
      </bottom>
      <diagonal/>
    </border>
  </borders>
  <cellStyleXfs count="335">
    <xf numFmtId="0" fontId="0" fillId="0" borderId="0"/>
    <xf numFmtId="167"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6" fillId="0" borderId="0">
      <alignment vertical="top"/>
    </xf>
    <xf numFmtId="166"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515">
    <xf numFmtId="0" fontId="0" fillId="0" borderId="0" xfId="0"/>
    <xf numFmtId="0" fontId="0" fillId="0" borderId="1" xfId="0" applyBorder="1"/>
    <xf numFmtId="0" fontId="9" fillId="3" borderId="25" xfId="0" applyFont="1" applyFill="1" applyBorder="1" applyAlignment="1">
      <alignment vertical="center"/>
    </xf>
    <xf numFmtId="0" fontId="10" fillId="0" borderId="0" xfId="0" applyFont="1"/>
    <xf numFmtId="0" fontId="9" fillId="3" borderId="28" xfId="0" applyFont="1" applyFill="1" applyBorder="1" applyAlignment="1">
      <alignment vertical="center"/>
    </xf>
    <xf numFmtId="0" fontId="9" fillId="3" borderId="31" xfId="0" applyFont="1" applyFill="1" applyBorder="1" applyAlignment="1">
      <alignment horizontal="center" wrapText="1"/>
    </xf>
    <xf numFmtId="0" fontId="9" fillId="3" borderId="22"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3" xfId="0" applyFont="1" applyFill="1" applyBorder="1" applyAlignment="1">
      <alignment horizontal="center" vertical="center" wrapText="1"/>
    </xf>
    <xf numFmtId="168" fontId="8" fillId="4" borderId="37" xfId="0" applyNumberFormat="1" applyFont="1" applyFill="1" applyBorder="1" applyAlignment="1">
      <alignment horizontal="center" vertical="center" wrapText="1"/>
    </xf>
    <xf numFmtId="168" fontId="8" fillId="4" borderId="38" xfId="0" applyNumberFormat="1" applyFont="1" applyFill="1" applyBorder="1" applyAlignment="1">
      <alignment horizontal="center" vertical="center" wrapText="1"/>
    </xf>
    <xf numFmtId="168" fontId="8" fillId="4" borderId="20"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0" fillId="0" borderId="31" xfId="0" applyFont="1" applyBorder="1" applyAlignment="1">
      <alignment horizontal="center" vertical="center" wrapText="1"/>
    </xf>
    <xf numFmtId="0" fontId="10" fillId="0" borderId="31" xfId="0" applyFont="1" applyBorder="1" applyAlignment="1">
      <alignment horizontal="left" vertical="center" wrapText="1"/>
    </xf>
    <xf numFmtId="14" fontId="10" fillId="0" borderId="11" xfId="0" applyNumberFormat="1" applyFont="1" applyBorder="1" applyAlignment="1">
      <alignment horizontal="center" vertical="center" wrapText="1"/>
    </xf>
    <xf numFmtId="14" fontId="10" fillId="0" borderId="33" xfId="0" applyNumberFormat="1" applyFont="1" applyBorder="1" applyAlignment="1">
      <alignment horizontal="center" vertical="center" wrapText="1"/>
    </xf>
    <xf numFmtId="0" fontId="10" fillId="0" borderId="32"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3" xfId="0" applyFont="1" applyBorder="1" applyAlignment="1">
      <alignment horizontal="center" vertical="center" wrapText="1"/>
    </xf>
    <xf numFmtId="165" fontId="11" fillId="0" borderId="32" xfId="2" applyFont="1" applyBorder="1" applyAlignment="1">
      <alignment vertical="center" wrapText="1"/>
    </xf>
    <xf numFmtId="0" fontId="11" fillId="0" borderId="40" xfId="0" applyFont="1" applyBorder="1" applyAlignment="1">
      <alignment horizontal="left" vertical="center" wrapText="1"/>
    </xf>
    <xf numFmtId="0" fontId="11" fillId="0" borderId="39" xfId="0" applyFont="1" applyBorder="1" applyAlignment="1">
      <alignment vertical="center" wrapText="1"/>
    </xf>
    <xf numFmtId="0" fontId="12" fillId="0" borderId="39" xfId="0" applyFont="1" applyBorder="1" applyAlignment="1">
      <alignment horizontal="center" vertical="center" wrapText="1"/>
    </xf>
    <xf numFmtId="0" fontId="13" fillId="5" borderId="33" xfId="0" applyFont="1" applyFill="1" applyBorder="1" applyAlignment="1">
      <alignment vertical="center" wrapText="1"/>
    </xf>
    <xf numFmtId="0" fontId="10" fillId="0" borderId="47" xfId="0" applyFont="1" applyBorder="1" applyAlignment="1">
      <alignment vertical="center" wrapText="1"/>
    </xf>
    <xf numFmtId="0" fontId="10" fillId="0" borderId="4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8" xfId="0" applyFont="1" applyBorder="1" applyAlignment="1">
      <alignment horizontal="center" vertical="center" wrapText="1"/>
    </xf>
    <xf numFmtId="9" fontId="11" fillId="0" borderId="17" xfId="0" applyNumberFormat="1" applyFont="1" applyBorder="1" applyAlignment="1">
      <alignment vertical="center" wrapText="1"/>
    </xf>
    <xf numFmtId="0" fontId="11" fillId="0" borderId="48" xfId="0" applyFont="1" applyBorder="1" applyAlignment="1">
      <alignment horizontal="lef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3" fillId="5" borderId="18" xfId="0" applyFont="1" applyFill="1" applyBorder="1" applyAlignment="1">
      <alignment vertical="center" wrapText="1"/>
    </xf>
    <xf numFmtId="0" fontId="10" fillId="0" borderId="36" xfId="0" applyFont="1" applyBorder="1" applyAlignment="1">
      <alignment horizontal="left" vertical="center" wrapText="1"/>
    </xf>
    <xf numFmtId="0" fontId="10" fillId="0" borderId="36" xfId="0" applyFont="1" applyBorder="1" applyAlignment="1">
      <alignment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9" xfId="0" applyFont="1" applyBorder="1" applyAlignment="1">
      <alignment horizontal="center" vertical="center" wrapText="1"/>
    </xf>
    <xf numFmtId="9" fontId="11" fillId="0" borderId="37" xfId="0" applyNumberFormat="1" applyFont="1" applyBorder="1" applyAlignment="1">
      <alignment vertical="center" wrapText="1"/>
    </xf>
    <xf numFmtId="0" fontId="11" fillId="0" borderId="38" xfId="0" applyFont="1" applyBorder="1" applyAlignment="1">
      <alignment horizontal="left" vertical="center" wrapText="1"/>
    </xf>
    <xf numFmtId="0" fontId="11" fillId="0" borderId="50" xfId="0" applyFont="1" applyBorder="1" applyAlignment="1">
      <alignment vertical="center" wrapText="1"/>
    </xf>
    <xf numFmtId="0" fontId="12" fillId="0" borderId="50" xfId="0" applyFont="1" applyBorder="1" applyAlignment="1">
      <alignment vertical="center" wrapText="1"/>
    </xf>
    <xf numFmtId="0" fontId="13" fillId="5" borderId="49" xfId="0" applyFont="1" applyFill="1" applyBorder="1" applyAlignment="1">
      <alignment vertical="center" wrapText="1"/>
    </xf>
    <xf numFmtId="0" fontId="9" fillId="3" borderId="51" xfId="0" applyFont="1" applyFill="1" applyBorder="1" applyAlignment="1">
      <alignment vertical="center" wrapText="1"/>
    </xf>
    <xf numFmtId="0" fontId="9" fillId="3" borderId="51" xfId="0" applyFont="1" applyFill="1" applyBorder="1" applyAlignment="1">
      <alignment horizontal="left" vertical="center" wrapText="1"/>
    </xf>
    <xf numFmtId="0" fontId="6" fillId="0" borderId="0" xfId="0" applyFont="1" applyBorder="1" applyAlignment="1" applyProtection="1">
      <alignment horizontal="center" wrapText="1"/>
      <protection locked="0"/>
    </xf>
    <xf numFmtId="0" fontId="7" fillId="0" borderId="0" xfId="0" applyFont="1" applyBorder="1" applyAlignment="1" applyProtection="1">
      <alignment horizontal="center" vertical="center" wrapText="1"/>
      <protection locked="0"/>
    </xf>
    <xf numFmtId="0" fontId="8" fillId="0" borderId="0" xfId="0" applyFont="1" applyBorder="1" applyAlignment="1">
      <alignment horizontal="left" vertical="center"/>
    </xf>
    <xf numFmtId="0" fontId="8" fillId="3" borderId="1" xfId="0" applyNumberFormat="1" applyFont="1" applyFill="1" applyBorder="1" applyAlignment="1">
      <alignment horizontal="center" vertical="center" wrapText="1"/>
    </xf>
    <xf numFmtId="168" fontId="8" fillId="2" borderId="22" xfId="1" applyNumberFormat="1" applyFont="1" applyFill="1" applyBorder="1" applyAlignment="1">
      <alignment horizontal="center" vertical="center" wrapText="1"/>
    </xf>
    <xf numFmtId="168" fontId="8" fillId="2" borderId="23" xfId="1" applyNumberFormat="1" applyFont="1" applyFill="1" applyBorder="1" applyAlignment="1">
      <alignment horizontal="center" vertical="center" wrapText="1"/>
    </xf>
    <xf numFmtId="168" fontId="8" fillId="2" borderId="62" xfId="1" applyNumberFormat="1" applyFont="1" applyFill="1" applyBorder="1" applyAlignment="1">
      <alignment horizontal="center" vertical="center" wrapText="1"/>
    </xf>
    <xf numFmtId="168" fontId="8" fillId="4" borderId="23" xfId="0" applyNumberFormat="1" applyFont="1" applyFill="1" applyBorder="1" applyAlignment="1">
      <alignment horizontal="center" vertical="center" wrapText="1"/>
    </xf>
    <xf numFmtId="168" fontId="8" fillId="4" borderId="24" xfId="0" applyNumberFormat="1" applyFont="1" applyFill="1" applyBorder="1" applyAlignment="1">
      <alignment horizontal="center" vertical="center" wrapText="1"/>
    </xf>
    <xf numFmtId="168" fontId="8" fillId="2" borderId="45" xfId="1" applyNumberFormat="1" applyFont="1" applyFill="1" applyBorder="1" applyAlignment="1">
      <alignment horizontal="center" vertical="center" wrapText="1"/>
    </xf>
    <xf numFmtId="168" fontId="8" fillId="4" borderId="2" xfId="0" applyNumberFormat="1" applyFont="1" applyFill="1" applyBorder="1" applyAlignment="1">
      <alignment horizontal="center" vertical="center" wrapText="1"/>
    </xf>
    <xf numFmtId="168" fontId="8" fillId="4" borderId="46" xfId="0" applyNumberFormat="1" applyFont="1" applyFill="1" applyBorder="1" applyAlignment="1">
      <alignment horizontal="center" vertical="center" wrapText="1"/>
    </xf>
    <xf numFmtId="0" fontId="17" fillId="0" borderId="1" xfId="33" applyNumberFormat="1" applyFont="1" applyFill="1" applyBorder="1" applyAlignment="1">
      <alignment vertical="center" wrapText="1"/>
    </xf>
    <xf numFmtId="14" fontId="17" fillId="0" borderId="1" xfId="33" applyNumberFormat="1" applyFont="1" applyFill="1" applyBorder="1" applyAlignment="1">
      <alignment vertical="center" wrapText="1"/>
    </xf>
    <xf numFmtId="0" fontId="17" fillId="0" borderId="1" xfId="33" applyNumberFormat="1" applyFont="1" applyFill="1" applyBorder="1" applyAlignment="1">
      <alignment horizontal="left" vertical="center" wrapText="1"/>
    </xf>
    <xf numFmtId="0" fontId="17" fillId="0" borderId="1" xfId="0" applyNumberFormat="1" applyFont="1" applyFill="1" applyBorder="1" applyAlignment="1" applyProtection="1">
      <alignment horizontal="center" vertical="center" wrapText="1"/>
      <protection hidden="1"/>
    </xf>
    <xf numFmtId="168" fontId="17" fillId="0" borderId="1" xfId="1" applyNumberFormat="1" applyFont="1" applyFill="1" applyBorder="1" applyAlignment="1">
      <alignment horizontal="center" vertical="center" wrapText="1"/>
    </xf>
    <xf numFmtId="168" fontId="17" fillId="0" borderId="1" xfId="1" applyNumberFormat="1" applyFont="1" applyFill="1" applyBorder="1" applyAlignment="1" applyProtection="1">
      <alignment horizontal="justify" vertical="center" wrapText="1"/>
      <protection hidden="1"/>
    </xf>
    <xf numFmtId="0" fontId="10" fillId="0" borderId="66" xfId="0" applyFont="1" applyBorder="1" applyAlignment="1">
      <alignment vertical="center" wrapText="1"/>
    </xf>
    <xf numFmtId="0" fontId="10" fillId="0" borderId="3" xfId="0" applyFont="1" applyBorder="1" applyAlignment="1">
      <alignment wrapText="1"/>
    </xf>
    <xf numFmtId="9" fontId="10" fillId="0" borderId="3" xfId="0" applyNumberFormat="1" applyFont="1" applyBorder="1" applyAlignment="1">
      <alignment vertical="center" wrapText="1"/>
    </xf>
    <xf numFmtId="0" fontId="18" fillId="0" borderId="6" xfId="0" applyFont="1" applyBorder="1" applyAlignment="1">
      <alignment horizontal="center" vertical="center" wrapText="1"/>
    </xf>
    <xf numFmtId="0" fontId="19" fillId="0" borderId="3" xfId="0" applyFont="1" applyBorder="1" applyAlignment="1">
      <alignment vertical="center" wrapText="1"/>
    </xf>
    <xf numFmtId="9" fontId="20" fillId="0" borderId="3" xfId="0" applyNumberFormat="1" applyFont="1" applyBorder="1" applyAlignment="1">
      <alignment vertical="center" wrapText="1"/>
    </xf>
    <xf numFmtId="9" fontId="21" fillId="0" borderId="3" xfId="0" applyNumberFormat="1" applyFont="1" applyBorder="1" applyAlignment="1">
      <alignment vertical="center" wrapText="1"/>
    </xf>
    <xf numFmtId="1" fontId="21" fillId="0" borderId="12" xfId="0" applyNumberFormat="1" applyFont="1" applyBorder="1" applyAlignment="1">
      <alignment vertical="center" wrapText="1"/>
    </xf>
    <xf numFmtId="0" fontId="21" fillId="0" borderId="13" xfId="0" applyFont="1" applyBorder="1" applyAlignment="1">
      <alignment vertical="center" wrapText="1"/>
    </xf>
    <xf numFmtId="9" fontId="20" fillId="0" borderId="13" xfId="0" applyNumberFormat="1" applyFont="1" applyBorder="1" applyAlignment="1">
      <alignment vertical="center" wrapText="1"/>
    </xf>
    <xf numFmtId="9" fontId="21" fillId="0" borderId="13" xfId="0" applyNumberFormat="1" applyFont="1" applyBorder="1" applyAlignment="1">
      <alignment vertical="center" wrapText="1"/>
    </xf>
    <xf numFmtId="0" fontId="18" fillId="0" borderId="14"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17" xfId="0" applyFont="1" applyBorder="1" applyAlignment="1">
      <alignment vertical="center" wrapText="1"/>
    </xf>
    <xf numFmtId="9" fontId="10" fillId="0" borderId="1" xfId="0" applyNumberFormat="1" applyFont="1" applyBorder="1" applyAlignment="1">
      <alignment vertical="center" wrapText="1"/>
    </xf>
    <xf numFmtId="0" fontId="18" fillId="0" borderId="60" xfId="0" applyFont="1" applyBorder="1" applyAlignment="1">
      <alignment horizontal="center" vertical="center" wrapText="1"/>
    </xf>
    <xf numFmtId="9" fontId="20" fillId="0" borderId="1" xfId="0" applyNumberFormat="1" applyFont="1" applyBorder="1" applyAlignment="1">
      <alignment vertical="center" wrapText="1"/>
    </xf>
    <xf numFmtId="9" fontId="21" fillId="0" borderId="1" xfId="0" applyNumberFormat="1" applyFont="1" applyBorder="1" applyAlignment="1">
      <alignment vertical="center" wrapText="1"/>
    </xf>
    <xf numFmtId="14" fontId="21" fillId="0" borderId="17" xfId="0" applyNumberFormat="1" applyFont="1" applyBorder="1" applyAlignment="1">
      <alignment vertical="center" wrapText="1"/>
    </xf>
    <xf numFmtId="0" fontId="21" fillId="0" borderId="1" xfId="0" applyFont="1" applyBorder="1" applyAlignment="1">
      <alignment vertical="center" wrapText="1"/>
    </xf>
    <xf numFmtId="0" fontId="18"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7" xfId="0" applyFont="1" applyBorder="1" applyAlignment="1">
      <alignment wrapText="1"/>
    </xf>
    <xf numFmtId="0" fontId="19" fillId="0" borderId="17" xfId="0" applyFont="1" applyBorder="1" applyAlignment="1">
      <alignment vertical="center" wrapText="1"/>
    </xf>
    <xf numFmtId="0" fontId="21" fillId="0" borderId="17" xfId="0" applyFont="1" applyBorder="1" applyAlignment="1">
      <alignment vertical="center" wrapText="1"/>
    </xf>
    <xf numFmtId="0" fontId="10" fillId="0" borderId="1" xfId="0" applyFont="1" applyBorder="1" applyAlignment="1">
      <alignment wrapText="1"/>
    </xf>
    <xf numFmtId="0" fontId="10" fillId="0" borderId="1" xfId="0" applyFont="1" applyBorder="1" applyAlignment="1">
      <alignment vertical="center" wrapText="1"/>
    </xf>
    <xf numFmtId="0" fontId="10" fillId="0" borderId="23" xfId="0" applyFont="1" applyBorder="1" applyAlignment="1">
      <alignment vertical="center" wrapText="1"/>
    </xf>
    <xf numFmtId="0" fontId="10" fillId="0" borderId="23" xfId="0" applyFont="1" applyBorder="1" applyAlignment="1">
      <alignment horizontal="center" vertical="center" wrapText="1"/>
    </xf>
    <xf numFmtId="0" fontId="10" fillId="7" borderId="0" xfId="0" applyFont="1" applyFill="1" applyBorder="1" applyAlignment="1">
      <alignment vertical="center" wrapText="1"/>
    </xf>
    <xf numFmtId="9" fontId="10" fillId="7" borderId="0" xfId="0" applyNumberFormat="1" applyFont="1" applyFill="1" applyBorder="1" applyAlignment="1">
      <alignment vertical="center" wrapText="1"/>
    </xf>
    <xf numFmtId="0" fontId="10" fillId="0" borderId="17" xfId="0" applyFont="1" applyBorder="1"/>
    <xf numFmtId="9" fontId="10" fillId="0" borderId="2" xfId="0" applyNumberFormat="1" applyFont="1" applyBorder="1" applyAlignment="1">
      <alignment vertical="center" wrapText="1"/>
    </xf>
    <xf numFmtId="0" fontId="18" fillId="0" borderId="46" xfId="0" applyFont="1" applyBorder="1" applyAlignment="1">
      <alignment vertical="center" wrapText="1"/>
    </xf>
    <xf numFmtId="0" fontId="19" fillId="9" borderId="17" xfId="0" applyFont="1" applyFill="1" applyBorder="1" applyAlignment="1">
      <alignment vertical="center" wrapText="1"/>
    </xf>
    <xf numFmtId="9" fontId="21" fillId="9" borderId="1" xfId="0" applyNumberFormat="1" applyFont="1" applyFill="1" applyBorder="1" applyAlignment="1">
      <alignment vertical="center" wrapText="1"/>
    </xf>
    <xf numFmtId="0" fontId="23" fillId="9" borderId="60" xfId="0" applyFont="1" applyFill="1" applyBorder="1" applyAlignment="1">
      <alignment horizontal="center" vertical="center" wrapText="1"/>
    </xf>
    <xf numFmtId="0" fontId="21" fillId="9" borderId="17" xfId="0" applyFont="1" applyFill="1" applyBorder="1" applyAlignment="1">
      <alignment vertical="center" wrapText="1"/>
    </xf>
    <xf numFmtId="0" fontId="21" fillId="9" borderId="1" xfId="0" applyFont="1" applyFill="1" applyBorder="1" applyAlignment="1">
      <alignment vertical="center" wrapText="1"/>
    </xf>
    <xf numFmtId="0" fontId="18" fillId="9" borderId="18" xfId="0" applyFont="1" applyFill="1" applyBorder="1" applyAlignment="1">
      <alignment horizontal="center" vertical="center" wrapText="1"/>
    </xf>
    <xf numFmtId="0" fontId="18" fillId="7" borderId="0" xfId="0" applyFont="1" applyFill="1" applyBorder="1" applyAlignment="1">
      <alignment horizontal="center" vertical="center" wrapText="1"/>
    </xf>
    <xf numFmtId="169" fontId="10" fillId="0" borderId="17" xfId="0" applyNumberFormat="1" applyFont="1" applyBorder="1" applyAlignment="1">
      <alignment vertical="center" wrapText="1"/>
    </xf>
    <xf numFmtId="0" fontId="10" fillId="0" borderId="1" xfId="0" applyFont="1" applyBorder="1" applyAlignment="1">
      <alignment horizontal="left" wrapText="1"/>
    </xf>
    <xf numFmtId="0" fontId="0" fillId="7" borderId="0" xfId="0" applyFill="1" applyBorder="1"/>
    <xf numFmtId="0" fontId="10" fillId="0" borderId="22" xfId="0" applyFont="1" applyBorder="1" applyAlignment="1">
      <alignment vertical="center" wrapText="1"/>
    </xf>
    <xf numFmtId="0" fontId="10" fillId="0" borderId="23" xfId="0" applyFont="1" applyBorder="1" applyAlignment="1">
      <alignment wrapText="1"/>
    </xf>
    <xf numFmtId="9" fontId="10" fillId="0" borderId="23" xfId="0" applyNumberFormat="1" applyFont="1" applyBorder="1" applyAlignment="1">
      <alignment vertical="center" wrapText="1"/>
    </xf>
    <xf numFmtId="0" fontId="18" fillId="0" borderId="62" xfId="0" applyFont="1" applyBorder="1" applyAlignment="1">
      <alignment horizontal="center" vertical="center" wrapText="1"/>
    </xf>
    <xf numFmtId="0" fontId="19" fillId="9" borderId="1" xfId="0" applyFont="1" applyFill="1" applyBorder="1" applyAlignment="1">
      <alignment vertical="center" wrapText="1"/>
    </xf>
    <xf numFmtId="0" fontId="18" fillId="9" borderId="60" xfId="0" applyFont="1" applyFill="1" applyBorder="1" applyAlignment="1">
      <alignment horizontal="center" vertical="center" wrapText="1"/>
    </xf>
    <xf numFmtId="0" fontId="19" fillId="0" borderId="22" xfId="0" applyFont="1" applyBorder="1" applyAlignment="1">
      <alignment vertical="center" wrapText="1"/>
    </xf>
    <xf numFmtId="0" fontId="19" fillId="0" borderId="23" xfId="0" applyFont="1" applyBorder="1" applyAlignment="1">
      <alignment vertical="center" wrapText="1"/>
    </xf>
    <xf numFmtId="9" fontId="20" fillId="0" borderId="23" xfId="0" applyNumberFormat="1" applyFont="1" applyBorder="1" applyAlignment="1">
      <alignment vertical="center" wrapText="1"/>
    </xf>
    <xf numFmtId="9" fontId="21" fillId="0" borderId="23" xfId="0" applyNumberFormat="1" applyFont="1" applyBorder="1" applyAlignment="1">
      <alignment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18" fillId="0" borderId="24" xfId="0" applyFont="1" applyBorder="1" applyAlignment="1">
      <alignment horizontal="center" vertical="center" wrapText="1"/>
    </xf>
    <xf numFmtId="0" fontId="8" fillId="3" borderId="1" xfId="0" applyFont="1" applyFill="1" applyBorder="1" applyAlignment="1">
      <alignment horizontal="center" vertical="center" wrapText="1"/>
    </xf>
    <xf numFmtId="168" fontId="8" fillId="3" borderId="1" xfId="1" applyNumberFormat="1" applyFont="1" applyFill="1" applyBorder="1" applyAlignment="1">
      <alignment horizontal="center" vertical="center" wrapText="1"/>
    </xf>
    <xf numFmtId="0" fontId="20" fillId="0" borderId="0" xfId="0" applyFont="1"/>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9" fillId="0" borderId="11" xfId="0" applyFont="1" applyBorder="1" applyAlignment="1">
      <alignment horizontal="left" vertical="center"/>
    </xf>
    <xf numFmtId="0" fontId="10" fillId="0" borderId="11" xfId="0" applyFont="1" applyBorder="1" applyAlignment="1">
      <alignment horizontal="left" vertical="center" wrapText="1"/>
    </xf>
    <xf numFmtId="0" fontId="9" fillId="3" borderId="41"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168" fontId="8" fillId="2" borderId="24" xfId="1" applyNumberFormat="1"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 xfId="0" applyFont="1" applyBorder="1" applyAlignment="1">
      <alignment horizontal="left" vertical="center" wrapText="1"/>
    </xf>
    <xf numFmtId="0" fontId="25" fillId="0" borderId="1" xfId="0" applyNumberFormat="1" applyFont="1" applyBorder="1" applyAlignment="1">
      <alignment horizontal="center" vertical="center" wrapText="1"/>
    </xf>
    <xf numFmtId="0" fontId="10" fillId="0" borderId="5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29"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left" vertical="center" wrapText="1"/>
    </xf>
    <xf numFmtId="0" fontId="25" fillId="0" borderId="23" xfId="0" applyNumberFormat="1" applyFont="1" applyBorder="1" applyAlignment="1">
      <alignment horizontal="center" vertical="center" wrapText="1"/>
    </xf>
    <xf numFmtId="0" fontId="10" fillId="0" borderId="3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left" vertical="center" wrapText="1"/>
    </xf>
    <xf numFmtId="0" fontId="25" fillId="0" borderId="13" xfId="0" applyNumberFormat="1" applyFont="1" applyBorder="1" applyAlignment="1">
      <alignment horizontal="center" vertical="center" wrapText="1"/>
    </xf>
    <xf numFmtId="0" fontId="10" fillId="0" borderId="42"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60" xfId="0" applyFont="1" applyBorder="1" applyAlignment="1">
      <alignment horizontal="center" vertical="center" wrapText="1"/>
    </xf>
    <xf numFmtId="0" fontId="10" fillId="0" borderId="71"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4" xfId="0" applyFont="1" applyBorder="1" applyAlignment="1">
      <alignment horizontal="center" vertical="center" wrapText="1"/>
    </xf>
    <xf numFmtId="0" fontId="9" fillId="0" borderId="41" xfId="0" applyFont="1" applyBorder="1" applyAlignment="1">
      <alignment vertical="center" textRotation="90" wrapText="1"/>
    </xf>
    <xf numFmtId="0" fontId="10" fillId="0" borderId="26"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56" xfId="0" applyFont="1" applyBorder="1" applyAlignment="1">
      <alignment horizontal="center" vertical="center" wrapText="1"/>
    </xf>
    <xf numFmtId="0" fontId="9" fillId="0" borderId="56"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29" xfId="0" applyFont="1" applyBorder="1" applyAlignment="1">
      <alignment horizontal="center" vertical="center" wrapText="1"/>
    </xf>
    <xf numFmtId="0" fontId="9"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7" xfId="0" applyFont="1" applyBorder="1" applyAlignment="1">
      <alignment horizontal="center" vertical="center" wrapText="1"/>
    </xf>
    <xf numFmtId="168" fontId="8" fillId="2" borderId="0" xfId="1" applyNumberFormat="1" applyFont="1" applyFill="1" applyBorder="1" applyAlignment="1">
      <alignment horizontal="center" vertical="center" wrapText="1"/>
    </xf>
    <xf numFmtId="0" fontId="17" fillId="0" borderId="3" xfId="33" applyNumberFormat="1" applyFont="1" applyFill="1" applyBorder="1" applyAlignment="1">
      <alignment vertical="center" wrapText="1"/>
    </xf>
    <xf numFmtId="168" fontId="17" fillId="0" borderId="3" xfId="1" applyNumberFormat="1" applyFont="1" applyFill="1" applyBorder="1" applyAlignment="1">
      <alignment horizontal="center" vertical="center" wrapText="1"/>
    </xf>
    <xf numFmtId="168" fontId="17" fillId="0" borderId="6" xfId="1" applyNumberFormat="1" applyFont="1" applyFill="1" applyBorder="1" applyAlignment="1" applyProtection="1">
      <alignment horizontal="justify" vertical="center" wrapText="1"/>
      <protection hidden="1"/>
    </xf>
    <xf numFmtId="168" fontId="17" fillId="0" borderId="32" xfId="1" applyNumberFormat="1" applyFont="1" applyFill="1" applyBorder="1" applyAlignment="1" applyProtection="1">
      <alignment vertical="center" wrapText="1"/>
      <protection hidden="1"/>
    </xf>
    <xf numFmtId="168" fontId="17" fillId="8" borderId="39" xfId="1" applyNumberFormat="1" applyFont="1" applyFill="1" applyBorder="1" applyAlignment="1" applyProtection="1">
      <alignment vertical="center" wrapText="1"/>
      <protection hidden="1"/>
    </xf>
    <xf numFmtId="9" fontId="10" fillId="0" borderId="39" xfId="0" applyNumberFormat="1" applyFont="1" applyBorder="1" applyAlignment="1">
      <alignment vertical="center" wrapText="1"/>
    </xf>
    <xf numFmtId="0" fontId="18" fillId="0" borderId="33" xfId="0" applyFont="1" applyBorder="1" applyAlignment="1">
      <alignment vertical="center" wrapText="1"/>
    </xf>
    <xf numFmtId="0" fontId="18" fillId="0" borderId="12" xfId="0" applyFont="1" applyBorder="1" applyAlignment="1">
      <alignment vertical="center" wrapText="1"/>
    </xf>
    <xf numFmtId="0" fontId="18" fillId="0" borderId="13" xfId="0" applyFont="1" applyBorder="1" applyAlignment="1">
      <alignment vertical="center" wrapText="1"/>
    </xf>
    <xf numFmtId="9" fontId="20" fillId="0" borderId="13" xfId="4" applyFont="1" applyBorder="1" applyAlignment="1">
      <alignment vertical="center" wrapText="1"/>
    </xf>
    <xf numFmtId="0" fontId="18" fillId="0" borderId="61" xfId="0" applyFont="1" applyBorder="1" applyAlignment="1">
      <alignment horizontal="center" vertical="center" wrapText="1"/>
    </xf>
    <xf numFmtId="14" fontId="17" fillId="7" borderId="1" xfId="33" applyNumberFormat="1" applyFont="1" applyFill="1" applyBorder="1" applyAlignment="1">
      <alignment horizontal="right" vertical="center" wrapText="1"/>
    </xf>
    <xf numFmtId="168" fontId="17" fillId="0" borderId="1" xfId="1" applyNumberFormat="1" applyFont="1" applyFill="1" applyBorder="1" applyAlignment="1">
      <alignment horizontal="left" vertical="center" wrapText="1"/>
    </xf>
    <xf numFmtId="168" fontId="17" fillId="0" borderId="1" xfId="1" applyNumberFormat="1" applyFont="1" applyFill="1" applyBorder="1" applyAlignment="1" applyProtection="1">
      <alignment horizontal="center" vertical="center" wrapText="1"/>
      <protection hidden="1"/>
    </xf>
    <xf numFmtId="168" fontId="17" fillId="0" borderId="60" xfId="1" applyNumberFormat="1" applyFont="1" applyFill="1" applyBorder="1" applyAlignment="1" applyProtection="1">
      <alignment horizontal="justify" vertical="center" wrapText="1"/>
      <protection hidden="1"/>
    </xf>
    <xf numFmtId="14" fontId="17" fillId="0" borderId="1" xfId="33" applyNumberFormat="1" applyFont="1" applyFill="1" applyBorder="1" applyAlignment="1">
      <alignment horizontal="right" vertical="center" wrapText="1"/>
    </xf>
    <xf numFmtId="0" fontId="10" fillId="0" borderId="1" xfId="0" applyFont="1" applyBorder="1"/>
    <xf numFmtId="0" fontId="17" fillId="0" borderId="1" xfId="33" applyNumberFormat="1" applyFont="1" applyFill="1" applyBorder="1" applyAlignment="1">
      <alignment horizontal="center" vertical="center" wrapText="1"/>
    </xf>
    <xf numFmtId="168" fontId="17" fillId="0" borderId="1" xfId="1" applyNumberFormat="1" applyFont="1" applyFill="1" applyBorder="1" applyAlignment="1">
      <alignment vertical="center" wrapText="1"/>
    </xf>
    <xf numFmtId="168" fontId="10" fillId="0" borderId="1" xfId="1" applyNumberFormat="1" applyFont="1" applyBorder="1" applyAlignment="1">
      <alignment horizontal="center" vertical="center"/>
    </xf>
    <xf numFmtId="14" fontId="10" fillId="0" borderId="1" xfId="0" applyNumberFormat="1" applyFont="1" applyBorder="1" applyAlignment="1">
      <alignment horizontal="right" vertical="center"/>
    </xf>
    <xf numFmtId="14" fontId="17" fillId="0" borderId="2" xfId="33" applyNumberFormat="1" applyFont="1" applyFill="1" applyBorder="1" applyAlignment="1">
      <alignment vertical="center" wrapText="1"/>
    </xf>
    <xf numFmtId="0" fontId="17" fillId="0" borderId="3" xfId="33" applyNumberFormat="1" applyFont="1" applyFill="1" applyBorder="1" applyAlignment="1">
      <alignment vertical="center" wrapText="1"/>
    </xf>
    <xf numFmtId="0" fontId="17" fillId="0" borderId="48" xfId="33" applyNumberFormat="1" applyFont="1" applyFill="1" applyBorder="1" applyAlignment="1">
      <alignment horizontal="left" vertical="center" wrapText="1"/>
    </xf>
    <xf numFmtId="0" fontId="17" fillId="0" borderId="1" xfId="33" applyNumberFormat="1" applyFont="1" applyFill="1" applyBorder="1" applyAlignment="1">
      <alignment horizontal="left" vertical="center" wrapText="1"/>
    </xf>
    <xf numFmtId="0" fontId="17" fillId="8" borderId="1" xfId="33" applyNumberFormat="1" applyFont="1" applyFill="1" applyBorder="1" applyAlignment="1">
      <alignment vertical="center" wrapText="1"/>
    </xf>
    <xf numFmtId="14" fontId="17" fillId="0" borderId="2" xfId="33" applyNumberFormat="1" applyFont="1" applyFill="1" applyBorder="1" applyAlignment="1">
      <alignment horizontal="right" vertical="center" wrapText="1"/>
    </xf>
    <xf numFmtId="0" fontId="17" fillId="0" borderId="2" xfId="33" applyNumberFormat="1" applyFont="1" applyFill="1" applyBorder="1" applyAlignment="1">
      <alignment vertical="center" wrapText="1"/>
    </xf>
    <xf numFmtId="168" fontId="17" fillId="0" borderId="23" xfId="1" applyNumberFormat="1" applyFont="1" applyFill="1" applyBorder="1" applyAlignment="1">
      <alignment vertical="center" wrapText="1"/>
    </xf>
    <xf numFmtId="0" fontId="17" fillId="0" borderId="23" xfId="33" applyNumberFormat="1" applyFont="1" applyFill="1" applyBorder="1" applyAlignment="1">
      <alignment vertical="center" wrapText="1"/>
    </xf>
    <xf numFmtId="168" fontId="17" fillId="0" borderId="23" xfId="1" applyNumberFormat="1" applyFont="1" applyFill="1" applyBorder="1" applyAlignment="1" applyProtection="1">
      <alignment horizontal="center" vertical="center" wrapText="1"/>
      <protection hidden="1"/>
    </xf>
    <xf numFmtId="168" fontId="17" fillId="0" borderId="23" xfId="1" applyNumberFormat="1" applyFont="1" applyFill="1" applyBorder="1" applyAlignment="1">
      <alignment horizontal="center" vertical="center" wrapText="1"/>
    </xf>
    <xf numFmtId="168" fontId="17" fillId="0" borderId="62" xfId="1" applyNumberFormat="1" applyFont="1" applyFill="1" applyBorder="1" applyAlignment="1" applyProtection="1">
      <alignment horizontal="justify" vertical="center" wrapText="1"/>
      <protection hidden="1"/>
    </xf>
    <xf numFmtId="0" fontId="17" fillId="0" borderId="69" xfId="33" applyNumberFormat="1" applyFont="1" applyFill="1" applyBorder="1" applyAlignment="1">
      <alignment vertical="center" wrapText="1"/>
    </xf>
    <xf numFmtId="14" fontId="17" fillId="0" borderId="23" xfId="33" applyNumberFormat="1" applyFont="1" applyFill="1" applyBorder="1" applyAlignment="1">
      <alignment horizontal="right" vertical="center" wrapText="1"/>
    </xf>
    <xf numFmtId="14" fontId="10" fillId="0" borderId="1" xfId="0" applyNumberFormat="1" applyFont="1" applyBorder="1" applyAlignment="1">
      <alignment horizontal="right"/>
    </xf>
    <xf numFmtId="0" fontId="17" fillId="0" borderId="48" xfId="33" applyNumberFormat="1" applyFont="1" applyFill="1" applyBorder="1" applyAlignment="1">
      <alignment vertical="center" wrapText="1"/>
    </xf>
    <xf numFmtId="0" fontId="17" fillId="0" borderId="23" xfId="33" applyNumberFormat="1" applyFont="1" applyFill="1" applyBorder="1" applyAlignment="1">
      <alignment horizontal="left" vertical="center" wrapText="1"/>
    </xf>
    <xf numFmtId="0" fontId="0" fillId="0" borderId="0" xfId="0" applyAlignment="1">
      <alignment horizontal="left"/>
    </xf>
    <xf numFmtId="168" fontId="3" fillId="0" borderId="0" xfId="1" applyNumberFormat="1" applyFont="1"/>
    <xf numFmtId="0" fontId="9" fillId="0" borderId="13" xfId="0" applyFont="1" applyBorder="1" applyAlignment="1">
      <alignment horizontal="center" vertical="center" wrapText="1"/>
    </xf>
    <xf numFmtId="0" fontId="29" fillId="10" borderId="13" xfId="0" applyFont="1" applyFill="1" applyBorder="1" applyAlignment="1">
      <alignment vertical="center" wrapText="1"/>
    </xf>
    <xf numFmtId="0" fontId="30" fillId="0" borderId="13" xfId="0" applyFont="1" applyBorder="1" applyAlignment="1">
      <alignment vertical="center" wrapText="1"/>
    </xf>
    <xf numFmtId="0" fontId="10" fillId="0" borderId="10" xfId="0" applyFont="1" applyBorder="1" applyAlignment="1">
      <alignment horizontal="center" vertical="center" wrapText="1"/>
    </xf>
    <xf numFmtId="0" fontId="10" fillId="0" borderId="72" xfId="0" applyFont="1" applyBorder="1" applyAlignment="1">
      <alignment horizontal="center" vertical="center" wrapText="1"/>
    </xf>
    <xf numFmtId="0" fontId="9" fillId="0" borderId="1" xfId="0" applyFont="1" applyBorder="1" applyAlignment="1">
      <alignment horizontal="center" vertical="center" wrapText="1"/>
    </xf>
    <xf numFmtId="0" fontId="29" fillId="10" borderId="1" xfId="0" applyFont="1" applyFill="1" applyBorder="1" applyAlignment="1">
      <alignment vertical="center" wrapText="1"/>
    </xf>
    <xf numFmtId="0" fontId="30" fillId="0" borderId="1" xfId="0" applyFont="1" applyBorder="1" applyAlignment="1">
      <alignment vertical="center" wrapText="1"/>
    </xf>
    <xf numFmtId="0" fontId="10" fillId="0" borderId="1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3" xfId="0" applyFont="1" applyBorder="1" applyAlignment="1">
      <alignment horizontal="center" vertical="center" wrapText="1"/>
    </xf>
    <xf numFmtId="0" fontId="29" fillId="10" borderId="23" xfId="0" applyFont="1" applyFill="1" applyBorder="1" applyAlignment="1">
      <alignment vertical="center" wrapText="1"/>
    </xf>
    <xf numFmtId="0" fontId="10" fillId="0" borderId="20" xfId="0" applyFont="1" applyBorder="1" applyAlignment="1">
      <alignment horizontal="center" vertical="center" wrapText="1"/>
    </xf>
    <xf numFmtId="0" fontId="10" fillId="0" borderId="74" xfId="0" applyFont="1" applyBorder="1" applyAlignment="1">
      <alignment horizontal="center" vertical="center" wrapText="1"/>
    </xf>
    <xf numFmtId="168" fontId="8" fillId="2" borderId="2" xfId="1" applyNumberFormat="1" applyFont="1" applyFill="1" applyBorder="1" applyAlignment="1">
      <alignment horizontal="center" vertical="center" wrapText="1"/>
    </xf>
    <xf numFmtId="168" fontId="8" fillId="2" borderId="46" xfId="1" applyNumberFormat="1" applyFont="1" applyFill="1" applyBorder="1" applyAlignment="1">
      <alignment horizontal="center" vertical="center" wrapText="1"/>
    </xf>
    <xf numFmtId="0" fontId="10" fillId="7" borderId="13" xfId="0" applyFont="1" applyFill="1" applyBorder="1" applyAlignment="1">
      <alignment horizontal="left" vertical="center" wrapText="1"/>
    </xf>
    <xf numFmtId="0" fontId="10" fillId="7" borderId="13" xfId="0" applyFont="1" applyFill="1" applyBorder="1" applyAlignment="1">
      <alignment horizontal="center" vertical="center" wrapText="1"/>
    </xf>
    <xf numFmtId="14" fontId="10" fillId="7" borderId="13" xfId="0" applyNumberFormat="1" applyFont="1" applyFill="1" applyBorder="1" applyAlignment="1">
      <alignment horizontal="right" vertical="center" wrapText="1"/>
    </xf>
    <xf numFmtId="168" fontId="10" fillId="7" borderId="13" xfId="1" applyNumberFormat="1" applyFont="1" applyFill="1" applyBorder="1" applyAlignment="1">
      <alignment horizontal="center" vertical="center" wrapText="1"/>
    </xf>
    <xf numFmtId="168" fontId="10" fillId="7" borderId="13" xfId="1" applyNumberFormat="1" applyFont="1" applyFill="1" applyBorder="1" applyAlignment="1">
      <alignment vertical="center" wrapText="1"/>
    </xf>
    <xf numFmtId="168" fontId="10" fillId="7" borderId="14" xfId="1" applyNumberFormat="1" applyFont="1" applyFill="1" applyBorder="1" applyAlignment="1">
      <alignment vertical="center" wrapText="1"/>
    </xf>
    <xf numFmtId="0" fontId="0" fillId="0" borderId="12" xfId="0" applyBorder="1" applyAlignment="1">
      <alignment wrapText="1"/>
    </xf>
    <xf numFmtId="0" fontId="0" fillId="0" borderId="13" xfId="0" applyBorder="1" applyAlignment="1">
      <alignment vertical="center" wrapText="1"/>
    </xf>
    <xf numFmtId="9" fontId="10" fillId="0" borderId="13" xfId="0" applyNumberFormat="1" applyFont="1" applyBorder="1" applyAlignment="1">
      <alignment vertical="center" wrapText="1"/>
    </xf>
    <xf numFmtId="0" fontId="0" fillId="0" borderId="13" xfId="0" applyBorder="1"/>
    <xf numFmtId="0" fontId="10" fillId="7"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14" fontId="10" fillId="7" borderId="1" xfId="0" applyNumberFormat="1" applyFont="1" applyFill="1" applyBorder="1" applyAlignment="1">
      <alignment horizontal="right" vertical="center" wrapText="1"/>
    </xf>
    <xf numFmtId="168" fontId="10" fillId="7" borderId="1" xfId="1" applyNumberFormat="1" applyFont="1" applyFill="1" applyBorder="1" applyAlignment="1">
      <alignment horizontal="center" vertical="center" wrapText="1"/>
    </xf>
    <xf numFmtId="168" fontId="10" fillId="7" borderId="1" xfId="1" applyNumberFormat="1" applyFont="1" applyFill="1" applyBorder="1" applyAlignment="1">
      <alignment vertical="center" wrapText="1"/>
    </xf>
    <xf numFmtId="168" fontId="10" fillId="7" borderId="18" xfId="1" applyNumberFormat="1" applyFont="1" applyFill="1" applyBorder="1" applyAlignment="1">
      <alignment vertical="center" wrapText="1"/>
    </xf>
    <xf numFmtId="0" fontId="0" fillId="0" borderId="17" xfId="0" applyBorder="1" applyAlignment="1">
      <alignment vertical="center"/>
    </xf>
    <xf numFmtId="0" fontId="0" fillId="0" borderId="18" xfId="0" applyBorder="1"/>
    <xf numFmtId="0" fontId="18" fillId="0" borderId="6" xfId="0" applyFont="1" applyBorder="1" applyAlignment="1">
      <alignment horizontal="center" vertical="center" wrapText="1"/>
    </xf>
    <xf numFmtId="0" fontId="10" fillId="7" borderId="1" xfId="0" applyFont="1" applyFill="1" applyBorder="1" applyAlignment="1">
      <alignment vertical="center" wrapText="1"/>
    </xf>
    <xf numFmtId="168" fontId="10" fillId="7" borderId="17" xfId="1" applyNumberFormat="1" applyFont="1" applyFill="1" applyBorder="1" applyAlignment="1">
      <alignment vertical="center" wrapText="1"/>
    </xf>
    <xf numFmtId="0" fontId="0" fillId="0" borderId="23" xfId="0" applyBorder="1"/>
    <xf numFmtId="14" fontId="10" fillId="7" borderId="2" xfId="0" applyNumberFormat="1" applyFont="1" applyFill="1" applyBorder="1" applyAlignment="1">
      <alignment vertical="center" wrapText="1"/>
    </xf>
    <xf numFmtId="0" fontId="0" fillId="0" borderId="17" xfId="0" applyBorder="1" applyAlignment="1">
      <alignment vertical="center" wrapText="1"/>
    </xf>
    <xf numFmtId="168" fontId="10" fillId="8" borderId="1" xfId="1" applyNumberFormat="1" applyFont="1" applyFill="1" applyBorder="1" applyAlignment="1">
      <alignment vertical="center" wrapText="1"/>
    </xf>
    <xf numFmtId="14" fontId="10" fillId="0" borderId="1" xfId="0" applyNumberFormat="1" applyFont="1" applyBorder="1" applyAlignment="1">
      <alignment horizontal="right" vertical="center" wrapText="1"/>
    </xf>
    <xf numFmtId="168" fontId="10" fillId="0" borderId="1" xfId="1" applyNumberFormat="1" applyFont="1" applyBorder="1" applyAlignment="1">
      <alignment horizontal="center" vertical="center" wrapText="1"/>
    </xf>
    <xf numFmtId="168" fontId="10" fillId="0" borderId="1" xfId="1" applyNumberFormat="1" applyFont="1" applyBorder="1" applyAlignment="1">
      <alignment vertical="center" wrapText="1"/>
    </xf>
    <xf numFmtId="168" fontId="10" fillId="0" borderId="18" xfId="1" applyNumberFormat="1" applyFont="1" applyFill="1" applyBorder="1" applyAlignment="1">
      <alignment vertical="center" wrapText="1"/>
    </xf>
    <xf numFmtId="168" fontId="10" fillId="0" borderId="17" xfId="1" applyNumberFormat="1" applyFont="1" applyFill="1" applyBorder="1" applyAlignment="1">
      <alignment vertical="center" wrapText="1"/>
    </xf>
    <xf numFmtId="168" fontId="10" fillId="0" borderId="1" xfId="1" applyNumberFormat="1" applyFont="1" applyFill="1" applyBorder="1" applyAlignment="1">
      <alignment vertical="center" wrapText="1"/>
    </xf>
    <xf numFmtId="0" fontId="10" fillId="0" borderId="1" xfId="1" applyNumberFormat="1" applyFont="1" applyFill="1" applyBorder="1" applyAlignment="1">
      <alignment vertical="center" wrapText="1"/>
    </xf>
    <xf numFmtId="168" fontId="11" fillId="0" borderId="1" xfId="1" applyNumberFormat="1" applyFont="1" applyBorder="1" applyAlignment="1">
      <alignment horizontal="left" wrapText="1"/>
    </xf>
    <xf numFmtId="168" fontId="10" fillId="0" borderId="18" xfId="1" applyNumberFormat="1" applyFont="1" applyFill="1" applyBorder="1" applyAlignment="1">
      <alignment horizontal="center" vertical="center" wrapText="1"/>
    </xf>
    <xf numFmtId="168" fontId="10" fillId="0" borderId="17" xfId="1" applyNumberFormat="1" applyFont="1" applyFill="1" applyBorder="1" applyAlignment="1">
      <alignment horizontal="center" vertical="center" wrapText="1"/>
    </xf>
    <xf numFmtId="168" fontId="10" fillId="0" borderId="1" xfId="1" applyNumberFormat="1" applyFont="1" applyFill="1" applyBorder="1" applyAlignment="1">
      <alignment horizontal="center" vertical="center" wrapText="1"/>
    </xf>
    <xf numFmtId="168" fontId="10" fillId="0" borderId="17" xfId="1" applyNumberFormat="1" applyFont="1" applyFill="1" applyBorder="1" applyAlignment="1">
      <alignment horizontal="left" vertical="center" wrapText="1"/>
    </xf>
    <xf numFmtId="168" fontId="10" fillId="0" borderId="1" xfId="1" applyNumberFormat="1" applyFont="1" applyFill="1" applyBorder="1" applyAlignment="1">
      <alignment horizontal="left" vertical="center" wrapText="1"/>
    </xf>
    <xf numFmtId="0" fontId="10" fillId="7" borderId="23" xfId="0" applyFont="1" applyFill="1" applyBorder="1" applyAlignment="1">
      <alignment horizontal="left" vertical="center" wrapText="1"/>
    </xf>
    <xf numFmtId="0" fontId="10" fillId="7" borderId="23" xfId="0" applyFont="1" applyFill="1" applyBorder="1" applyAlignment="1">
      <alignment horizontal="center" vertical="center" wrapText="1"/>
    </xf>
    <xf numFmtId="168" fontId="10" fillId="7" borderId="23" xfId="1" applyNumberFormat="1" applyFont="1" applyFill="1" applyBorder="1" applyAlignment="1">
      <alignment horizontal="center" vertical="center" wrapText="1"/>
    </xf>
    <xf numFmtId="168" fontId="10" fillId="0" borderId="24" xfId="1" applyNumberFormat="1" applyFont="1" applyFill="1" applyBorder="1" applyAlignment="1">
      <alignment vertical="center" wrapText="1"/>
    </xf>
    <xf numFmtId="168" fontId="10" fillId="0" borderId="22" xfId="1" applyNumberFormat="1" applyFont="1" applyFill="1" applyBorder="1" applyAlignment="1">
      <alignment horizontal="left" vertical="center" wrapText="1"/>
    </xf>
    <xf numFmtId="168" fontId="10" fillId="0" borderId="23" xfId="1" applyNumberFormat="1" applyFont="1" applyFill="1" applyBorder="1" applyAlignment="1">
      <alignment horizontal="left" vertical="center" wrapText="1"/>
    </xf>
    <xf numFmtId="0" fontId="8" fillId="3" borderId="2" xfId="0" applyNumberFormat="1" applyFont="1" applyFill="1" applyBorder="1" applyAlignment="1">
      <alignment horizontal="center" vertical="center" wrapText="1"/>
    </xf>
    <xf numFmtId="168" fontId="8" fillId="2" borderId="12" xfId="1" applyNumberFormat="1" applyFont="1" applyFill="1" applyBorder="1" applyAlignment="1">
      <alignment horizontal="center" vertical="center" wrapText="1"/>
    </xf>
    <xf numFmtId="168" fontId="8" fillId="2" borderId="13" xfId="1" applyNumberFormat="1" applyFont="1" applyFill="1" applyBorder="1" applyAlignment="1">
      <alignment horizontal="center" vertical="center" wrapText="1"/>
    </xf>
    <xf numFmtId="168" fontId="8" fillId="2" borderId="14" xfId="1" applyNumberFormat="1" applyFont="1" applyFill="1" applyBorder="1" applyAlignment="1">
      <alignment horizontal="center" vertical="center" wrapText="1"/>
    </xf>
    <xf numFmtId="168" fontId="8" fillId="4" borderId="45" xfId="0" applyNumberFormat="1" applyFont="1" applyFill="1" applyBorder="1" applyAlignment="1">
      <alignment horizontal="center" vertical="center" wrapText="1"/>
    </xf>
    <xf numFmtId="168" fontId="8" fillId="4" borderId="5" xfId="0" applyNumberFormat="1" applyFont="1" applyFill="1" applyBorder="1" applyAlignment="1">
      <alignment horizontal="center" vertical="center" wrapText="1"/>
    </xf>
    <xf numFmtId="168" fontId="8" fillId="4" borderId="0" xfId="0" applyNumberFormat="1" applyFont="1" applyFill="1" applyAlignment="1">
      <alignment horizontal="center" vertical="center" wrapText="1"/>
    </xf>
    <xf numFmtId="0" fontId="17" fillId="0" borderId="13" xfId="33" applyNumberFormat="1" applyFont="1" applyFill="1" applyBorder="1" applyAlignment="1">
      <alignment vertical="center" wrapText="1"/>
    </xf>
    <xf numFmtId="14" fontId="17" fillId="0" borderId="13" xfId="33" applyNumberFormat="1" applyFont="1" applyFill="1" applyBorder="1" applyAlignment="1">
      <alignment vertical="center" wrapText="1"/>
    </xf>
    <xf numFmtId="0" fontId="17" fillId="0" borderId="13" xfId="33" applyNumberFormat="1" applyFont="1" applyFill="1" applyBorder="1" applyAlignment="1">
      <alignment horizontal="left" vertical="center" wrapText="1"/>
    </xf>
    <xf numFmtId="0" fontId="17" fillId="0" borderId="13" xfId="0" applyNumberFormat="1" applyFont="1" applyFill="1" applyBorder="1" applyAlignment="1" applyProtection="1">
      <alignment horizontal="center" vertical="center" wrapText="1"/>
      <protection hidden="1"/>
    </xf>
    <xf numFmtId="168" fontId="17" fillId="0" borderId="13" xfId="1" applyNumberFormat="1" applyFont="1" applyFill="1" applyBorder="1" applyAlignment="1">
      <alignment horizontal="center" vertical="center" wrapText="1"/>
    </xf>
    <xf numFmtId="168" fontId="17" fillId="0" borderId="61" xfId="1" applyNumberFormat="1" applyFont="1" applyFill="1" applyBorder="1" applyAlignment="1" applyProtection="1">
      <alignment horizontal="justify" vertical="center" wrapText="1"/>
      <protection hidden="1"/>
    </xf>
    <xf numFmtId="9" fontId="21" fillId="0" borderId="13" xfId="4" applyFont="1" applyBorder="1" applyAlignment="1">
      <alignment vertical="center" wrapText="1"/>
    </xf>
    <xf numFmtId="0" fontId="17" fillId="0" borderId="17" xfId="33" applyNumberFormat="1" applyFont="1" applyFill="1" applyBorder="1" applyAlignment="1">
      <alignment horizontal="left" vertical="center" wrapText="1"/>
    </xf>
    <xf numFmtId="0" fontId="18" fillId="0" borderId="1" xfId="0" applyFont="1" applyBorder="1" applyAlignment="1">
      <alignment horizontal="center" vertical="center" wrapText="1"/>
    </xf>
    <xf numFmtId="9" fontId="20" fillId="0" borderId="1" xfId="4" applyFont="1" applyBorder="1" applyAlignment="1">
      <alignment horizontal="center" vertical="center" wrapText="1"/>
    </xf>
    <xf numFmtId="0" fontId="0" fillId="0" borderId="1" xfId="0" applyBorder="1" applyAlignment="1">
      <alignment vertical="center" wrapText="1"/>
    </xf>
    <xf numFmtId="14" fontId="17" fillId="0" borderId="23" xfId="33" applyNumberFormat="1" applyFont="1" applyFill="1" applyBorder="1" applyAlignment="1">
      <alignment vertical="center" wrapText="1"/>
    </xf>
    <xf numFmtId="0" fontId="17" fillId="0" borderId="23" xfId="0" applyNumberFormat="1" applyFont="1" applyFill="1" applyBorder="1" applyAlignment="1" applyProtection="1">
      <alignment horizontal="center" vertical="center" wrapText="1"/>
      <protection hidden="1"/>
    </xf>
    <xf numFmtId="0" fontId="10" fillId="0" borderId="22" xfId="0" applyFont="1" applyBorder="1" applyAlignment="1">
      <alignment vertical="center"/>
    </xf>
    <xf numFmtId="0" fontId="17" fillId="0" borderId="33" xfId="33" applyNumberFormat="1" applyFont="1" applyFill="1" applyBorder="1" applyAlignment="1">
      <alignment horizontal="left" vertical="center" wrapText="1"/>
    </xf>
    <xf numFmtId="0" fontId="17" fillId="0" borderId="3" xfId="0" applyNumberFormat="1" applyFont="1" applyFill="1" applyBorder="1" applyAlignment="1" applyProtection="1">
      <alignment horizontal="center" vertical="center" wrapText="1"/>
      <protection hidden="1"/>
    </xf>
    <xf numFmtId="0" fontId="10" fillId="0" borderId="12" xfId="0" applyFont="1" applyBorder="1" applyAlignment="1">
      <alignment vertical="center"/>
    </xf>
    <xf numFmtId="0" fontId="17" fillId="0" borderId="18" xfId="33" applyNumberFormat="1" applyFont="1" applyFill="1" applyBorder="1" applyAlignment="1">
      <alignment vertical="center" wrapText="1"/>
    </xf>
    <xf numFmtId="0" fontId="17" fillId="0" borderId="22" xfId="33" applyNumberFormat="1" applyFont="1" applyFill="1" applyBorder="1" applyAlignment="1">
      <alignment vertical="center" wrapText="1"/>
    </xf>
    <xf numFmtId="0" fontId="17" fillId="0" borderId="24" xfId="33" applyNumberFormat="1" applyFont="1" applyFill="1" applyBorder="1" applyAlignment="1">
      <alignment vertical="center" wrapText="1"/>
    </xf>
    <xf numFmtId="0" fontId="0" fillId="0" borderId="23" xfId="0" applyBorder="1" applyAlignment="1">
      <alignment horizontal="left" vertical="center" wrapText="1"/>
    </xf>
    <xf numFmtId="9" fontId="20" fillId="0" borderId="23" xfId="4" applyFont="1" applyBorder="1" applyAlignment="1">
      <alignment horizontal="center" vertical="center" wrapText="1"/>
    </xf>
    <xf numFmtId="0" fontId="10" fillId="0"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0" applyNumberFormat="1" applyFont="1" applyFill="1" applyBorder="1" applyAlignment="1">
      <alignment horizontal="center" vertical="center" wrapText="1"/>
    </xf>
    <xf numFmtId="168" fontId="8" fillId="2" borderId="38" xfId="1" applyNumberFormat="1" applyFont="1" applyFill="1" applyBorder="1" applyAlignment="1">
      <alignment horizontal="center" vertical="center" wrapText="1"/>
    </xf>
    <xf numFmtId="168" fontId="8" fillId="2" borderId="49" xfId="1" applyNumberFormat="1" applyFont="1" applyFill="1" applyBorder="1" applyAlignment="1">
      <alignment horizontal="center" vertical="center" wrapText="1"/>
    </xf>
    <xf numFmtId="0" fontId="24" fillId="0" borderId="1" xfId="33" applyNumberFormat="1" applyFont="1" applyFill="1" applyBorder="1" applyAlignment="1">
      <alignment vertical="center" wrapText="1"/>
    </xf>
    <xf numFmtId="0" fontId="24" fillId="0" borderId="1" xfId="0" applyNumberFormat="1" applyFont="1" applyFill="1" applyBorder="1" applyAlignment="1" applyProtection="1">
      <alignment horizontal="center" vertical="center" wrapText="1"/>
      <protection hidden="1"/>
    </xf>
    <xf numFmtId="168" fontId="24" fillId="0" borderId="1" xfId="1" applyNumberFormat="1" applyFont="1" applyFill="1" applyBorder="1" applyAlignment="1">
      <alignment horizontal="center" vertical="center" wrapText="1"/>
    </xf>
    <xf numFmtId="168" fontId="24" fillId="0" borderId="1" xfId="1" applyNumberFormat="1" applyFont="1" applyFill="1" applyBorder="1" applyAlignment="1" applyProtection="1">
      <alignment horizontal="justify" vertical="center" wrapText="1"/>
      <protection hidden="1"/>
    </xf>
    <xf numFmtId="0" fontId="0" fillId="0" borderId="0" xfId="0" applyBorder="1"/>
    <xf numFmtId="0" fontId="24" fillId="0" borderId="17" xfId="33" applyNumberFormat="1" applyFont="1" applyFill="1" applyBorder="1" applyAlignment="1">
      <alignment vertical="center" wrapText="1"/>
    </xf>
    <xf numFmtId="168" fontId="24" fillId="0" borderId="18" xfId="1" applyNumberFormat="1" applyFont="1" applyFill="1" applyBorder="1" applyAlignment="1" applyProtection="1">
      <alignment horizontal="justify" vertical="center" wrapText="1"/>
      <protection hidden="1"/>
    </xf>
    <xf numFmtId="0" fontId="24" fillId="0" borderId="17"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0" fontId="22" fillId="0" borderId="1" xfId="0" applyFont="1" applyFill="1" applyBorder="1" applyAlignment="1">
      <alignment horizontal="center" vertical="center" wrapText="1"/>
    </xf>
    <xf numFmtId="0" fontId="24" fillId="0" borderId="22" xfId="33" applyNumberFormat="1" applyFont="1" applyFill="1" applyBorder="1" applyAlignment="1">
      <alignment vertical="center" wrapText="1"/>
    </xf>
    <xf numFmtId="0" fontId="24" fillId="0" borderId="23" xfId="33" applyNumberFormat="1" applyFont="1" applyFill="1" applyBorder="1" applyAlignment="1">
      <alignment vertical="center" wrapText="1"/>
    </xf>
    <xf numFmtId="0" fontId="24" fillId="0" borderId="23" xfId="33" applyFont="1" applyFill="1" applyBorder="1" applyAlignment="1">
      <alignment vertical="center" wrapText="1"/>
    </xf>
    <xf numFmtId="0" fontId="24" fillId="0" borderId="23" xfId="0" applyNumberFormat="1" applyFont="1" applyFill="1" applyBorder="1" applyAlignment="1" applyProtection="1">
      <alignment horizontal="center" vertical="center" wrapText="1"/>
      <protection hidden="1"/>
    </xf>
    <xf numFmtId="168" fontId="24" fillId="0" borderId="23" xfId="1" applyNumberFormat="1" applyFont="1" applyFill="1" applyBorder="1" applyAlignment="1">
      <alignment horizontal="center" vertical="center" wrapText="1"/>
    </xf>
    <xf numFmtId="168" fontId="24" fillId="0" borderId="24" xfId="1" applyNumberFormat="1" applyFont="1" applyFill="1" applyBorder="1" applyAlignment="1" applyProtection="1">
      <alignment horizontal="justify" vertical="center" wrapText="1"/>
      <protection hidden="1"/>
    </xf>
    <xf numFmtId="0" fontId="0" fillId="0" borderId="0" xfId="0" applyBorder="1" applyAlignment="1">
      <alignment horizontal="left" vertical="center" wrapText="1"/>
    </xf>
    <xf numFmtId="0" fontId="32" fillId="0" borderId="11" xfId="0" applyFont="1" applyBorder="1" applyAlignment="1">
      <alignment horizontal="left" vertical="center"/>
    </xf>
    <xf numFmtId="0" fontId="0" fillId="0" borderId="11" xfId="0" applyBorder="1" applyAlignment="1">
      <alignment horizontal="left" vertical="center" wrapText="1"/>
    </xf>
    <xf numFmtId="0" fontId="8" fillId="0" borderId="34" xfId="0" applyFont="1" applyBorder="1" applyAlignment="1">
      <alignment vertical="center"/>
    </xf>
    <xf numFmtId="0" fontId="8" fillId="0" borderId="27" xfId="0" applyFont="1" applyBorder="1" applyAlignment="1">
      <alignment vertical="center"/>
    </xf>
    <xf numFmtId="0" fontId="8" fillId="0" borderId="73" xfId="0" applyFont="1" applyBorder="1" applyAlignment="1">
      <alignment vertical="center"/>
    </xf>
    <xf numFmtId="0" fontId="8" fillId="0" borderId="77" xfId="0" applyFont="1" applyBorder="1" applyAlignment="1">
      <alignment vertical="center"/>
    </xf>
    <xf numFmtId="0" fontId="8" fillId="0" borderId="71" xfId="0" applyFont="1" applyBorder="1" applyAlignment="1">
      <alignment vertical="center"/>
    </xf>
    <xf numFmtId="0" fontId="8" fillId="0" borderId="30" xfId="0" applyFont="1" applyBorder="1" applyAlignment="1">
      <alignment vertical="center"/>
    </xf>
    <xf numFmtId="0" fontId="10" fillId="0" borderId="34" xfId="0" applyFont="1" applyFill="1" applyBorder="1" applyAlignment="1">
      <alignment horizontal="left" vertical="center" wrapText="1"/>
    </xf>
    <xf numFmtId="0" fontId="10" fillId="0" borderId="26" xfId="0" applyFont="1" applyFill="1" applyBorder="1" applyAlignment="1">
      <alignment horizontal="left" vertical="center" wrapText="1"/>
    </xf>
    <xf numFmtId="9" fontId="10" fillId="0" borderId="26" xfId="0" applyNumberFormat="1" applyFont="1" applyFill="1" applyBorder="1" applyAlignment="1">
      <alignment horizontal="center" vertical="center" wrapText="1"/>
    </xf>
    <xf numFmtId="9" fontId="10" fillId="0" borderId="25" xfId="4" applyFont="1" applyFill="1" applyBorder="1" applyAlignment="1">
      <alignment horizontal="center" vertical="center" wrapText="1"/>
    </xf>
    <xf numFmtId="9" fontId="10" fillId="0" borderId="12" xfId="4"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9" fontId="10" fillId="0" borderId="12" xfId="0" applyNumberFormat="1" applyFont="1" applyBorder="1" applyAlignment="1">
      <alignment horizontal="center" vertical="center" wrapText="1"/>
    </xf>
    <xf numFmtId="0" fontId="10" fillId="0" borderId="15"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75" xfId="0" applyFont="1" applyFill="1" applyBorder="1" applyAlignment="1">
      <alignment horizontal="center" vertical="center" wrapText="1"/>
    </xf>
    <xf numFmtId="9" fontId="10" fillId="0" borderId="8" xfId="0" applyNumberFormat="1" applyFont="1" applyFill="1" applyBorder="1" applyAlignment="1">
      <alignment horizontal="center" vertical="center" wrapText="1"/>
    </xf>
    <xf numFmtId="9" fontId="10" fillId="0" borderId="75" xfId="4" applyFont="1" applyFill="1" applyBorder="1" applyAlignment="1">
      <alignment horizontal="center" vertical="center" wrapText="1"/>
    </xf>
    <xf numFmtId="9" fontId="10" fillId="0" borderId="66" xfId="4"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6" xfId="0" applyFont="1" applyFill="1" applyBorder="1" applyAlignment="1">
      <alignment horizontal="center" vertical="center" wrapText="1"/>
    </xf>
    <xf numFmtId="9" fontId="10" fillId="0" borderId="66" xfId="0" applyNumberFormat="1" applyFont="1" applyBorder="1" applyAlignment="1">
      <alignment horizontal="center" vertical="center" wrapText="1"/>
    </xf>
    <xf numFmtId="0" fontId="10" fillId="0" borderId="3" xfId="0" applyFont="1" applyBorder="1" applyAlignment="1">
      <alignment horizontal="left" vertical="center" wrapText="1"/>
    </xf>
    <xf numFmtId="0" fontId="25" fillId="0" borderId="3" xfId="0" applyNumberFormat="1" applyFont="1" applyBorder="1" applyAlignment="1">
      <alignment horizontal="center" vertical="center" wrapText="1"/>
    </xf>
    <xf numFmtId="0" fontId="18" fillId="0" borderId="76" xfId="0" applyFont="1" applyBorder="1" applyAlignment="1">
      <alignment horizontal="center" vertical="center" wrapText="1"/>
    </xf>
    <xf numFmtId="0" fontId="10" fillId="0" borderId="56" xfId="0" applyFont="1" applyFill="1" applyBorder="1" applyAlignment="1">
      <alignment vertical="center" wrapText="1"/>
    </xf>
    <xf numFmtId="9" fontId="10" fillId="0" borderId="47" xfId="4" applyFont="1" applyFill="1" applyBorder="1" applyAlignment="1">
      <alignment horizontal="center" vertical="center" wrapText="1"/>
    </xf>
    <xf numFmtId="9" fontId="10" fillId="0" borderId="17" xfId="4"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55" xfId="0" applyFont="1" applyFill="1" applyBorder="1" applyAlignment="1">
      <alignment vertical="center" wrapText="1"/>
    </xf>
    <xf numFmtId="9" fontId="10" fillId="0" borderId="44" xfId="4" applyFont="1" applyFill="1" applyBorder="1" applyAlignment="1">
      <alignment horizontal="center" vertical="center" wrapText="1"/>
    </xf>
    <xf numFmtId="9" fontId="10" fillId="0" borderId="45" xfId="4"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71" xfId="0" applyFont="1" applyFill="1" applyBorder="1" applyAlignment="1">
      <alignment horizontal="left" vertical="center" wrapText="1"/>
    </xf>
    <xf numFmtId="0" fontId="17" fillId="0" borderId="29" xfId="0" applyFont="1" applyFill="1" applyBorder="1" applyAlignment="1">
      <alignment vertical="center" wrapText="1"/>
    </xf>
    <xf numFmtId="9" fontId="10" fillId="0" borderId="28" xfId="4" applyFont="1" applyFill="1" applyBorder="1" applyAlignment="1">
      <alignment horizontal="center" vertical="center" wrapText="1"/>
    </xf>
    <xf numFmtId="9" fontId="10" fillId="0" borderId="22" xfId="4" applyFont="1" applyFill="1" applyBorder="1" applyAlignment="1">
      <alignment horizontal="center" vertical="center" wrapText="1"/>
    </xf>
    <xf numFmtId="0" fontId="10" fillId="0" borderId="24" xfId="0" applyFont="1" applyFill="1" applyBorder="1" applyAlignment="1">
      <alignment horizontal="center" vertical="center" wrapText="1"/>
    </xf>
    <xf numFmtId="0" fontId="34" fillId="0" borderId="23" xfId="0" applyFont="1" applyBorder="1" applyAlignment="1">
      <alignment horizontal="center" vertical="center" wrapText="1"/>
    </xf>
    <xf numFmtId="0" fontId="9" fillId="3" borderId="39" xfId="0" applyFont="1" applyFill="1" applyBorder="1" applyAlignment="1">
      <alignment horizontal="center" wrapText="1"/>
    </xf>
    <xf numFmtId="0" fontId="9" fillId="3" borderId="1"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0" xfId="0" applyFont="1" applyAlignment="1">
      <alignment horizontal="left" vertical="center" wrapText="1"/>
    </xf>
    <xf numFmtId="0" fontId="17" fillId="0" borderId="1" xfId="0" applyFont="1" applyFill="1" applyBorder="1" applyAlignment="1">
      <alignment horizontal="center" vertical="center" wrapText="1"/>
    </xf>
    <xf numFmtId="0" fontId="34" fillId="0" borderId="1" xfId="0" applyFont="1" applyBorder="1" applyAlignment="1">
      <alignment horizontal="center" vertical="center" wrapText="1"/>
    </xf>
    <xf numFmtId="165" fontId="10" fillId="0" borderId="1" xfId="2" applyFont="1" applyBorder="1" applyAlignment="1">
      <alignment vertical="center" wrapText="1"/>
    </xf>
    <xf numFmtId="165" fontId="10" fillId="0" borderId="60" xfId="2" applyFont="1" applyBorder="1" applyAlignment="1">
      <alignment vertical="center" wrapText="1"/>
    </xf>
    <xf numFmtId="0" fontId="10" fillId="0" borderId="1" xfId="0" quotePrefix="1" applyFont="1" applyBorder="1" applyAlignment="1">
      <alignment horizontal="center" vertical="center" wrapText="1"/>
    </xf>
    <xf numFmtId="9" fontId="10" fillId="0" borderId="6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0" fillId="0" borderId="11" xfId="0" applyBorder="1"/>
    <xf numFmtId="0" fontId="8" fillId="3" borderId="23" xfId="0" applyNumberFormat="1" applyFont="1" applyFill="1" applyBorder="1" applyAlignment="1">
      <alignment horizontal="center" vertical="center" wrapText="1"/>
    </xf>
    <xf numFmtId="170" fontId="17" fillId="0" borderId="13" xfId="33" applyNumberFormat="1" applyFont="1" applyFill="1" applyBorder="1" applyAlignment="1">
      <alignment vertical="center" wrapText="1"/>
    </xf>
    <xf numFmtId="9" fontId="10" fillId="0" borderId="13" xfId="0" applyNumberFormat="1" applyFont="1" applyBorder="1" applyAlignment="1">
      <alignment horizontal="center" vertical="center" wrapText="1"/>
    </xf>
    <xf numFmtId="170" fontId="17" fillId="0" borderId="1" xfId="33" applyNumberFormat="1" applyFont="1" applyFill="1" applyBorder="1" applyAlignment="1">
      <alignment vertical="center" wrapText="1"/>
    </xf>
    <xf numFmtId="168" fontId="17" fillId="0" borderId="67" xfId="1" applyNumberFormat="1" applyFont="1" applyFill="1" applyBorder="1" applyAlignment="1" applyProtection="1">
      <alignment vertical="center" wrapText="1"/>
      <protection hidden="1"/>
    </xf>
    <xf numFmtId="168" fontId="17" fillId="8" borderId="57" xfId="1" applyNumberFormat="1" applyFont="1" applyFill="1" applyBorder="1" applyAlignment="1" applyProtection="1">
      <alignment vertical="center" wrapText="1"/>
      <protection hidden="1"/>
    </xf>
    <xf numFmtId="9" fontId="10" fillId="0" borderId="57" xfId="0" applyNumberFormat="1" applyFont="1" applyBorder="1" applyAlignment="1">
      <alignment vertical="center" wrapText="1"/>
    </xf>
    <xf numFmtId="170" fontId="17" fillId="0" borderId="23" xfId="33" applyNumberFormat="1" applyFont="1" applyFill="1" applyBorder="1" applyAlignment="1">
      <alignment vertical="center" wrapText="1"/>
    </xf>
    <xf numFmtId="168" fontId="17" fillId="0" borderId="37" xfId="1" applyNumberFormat="1" applyFont="1" applyFill="1" applyBorder="1" applyAlignment="1" applyProtection="1">
      <alignment vertical="center" wrapText="1"/>
      <protection hidden="1"/>
    </xf>
    <xf numFmtId="168" fontId="17" fillId="8" borderId="50" xfId="1" applyNumberFormat="1" applyFont="1" applyFill="1" applyBorder="1" applyAlignment="1" applyProtection="1">
      <alignment vertical="center" wrapText="1"/>
      <protection hidden="1"/>
    </xf>
    <xf numFmtId="9" fontId="10" fillId="0" borderId="50" xfId="0" applyNumberFormat="1" applyFont="1" applyBorder="1" applyAlignment="1">
      <alignment vertical="center" wrapText="1"/>
    </xf>
    <xf numFmtId="14" fontId="17" fillId="0" borderId="62" xfId="0" applyNumberFormat="1" applyFont="1" applyBorder="1" applyAlignment="1">
      <alignment vertical="center" wrapText="1"/>
    </xf>
    <xf numFmtId="14" fontId="17" fillId="0" borderId="69" xfId="0" applyNumberFormat="1" applyFont="1" applyBorder="1" applyAlignment="1">
      <alignment vertical="center" wrapText="1"/>
    </xf>
    <xf numFmtId="0" fontId="17" fillId="8" borderId="3" xfId="33" applyNumberFormat="1" applyFont="1" applyFill="1" applyBorder="1" applyAlignment="1">
      <alignment vertical="center" wrapText="1"/>
    </xf>
    <xf numFmtId="170" fontId="17" fillId="0" borderId="3" xfId="33" applyNumberFormat="1" applyFont="1" applyFill="1" applyBorder="1" applyAlignment="1">
      <alignment vertical="center" wrapText="1"/>
    </xf>
    <xf numFmtId="168" fontId="17" fillId="0" borderId="66" xfId="1" applyNumberFormat="1" applyFont="1" applyFill="1" applyBorder="1" applyAlignment="1" applyProtection="1">
      <alignment horizontal="justify" vertical="center" wrapText="1"/>
      <protection hidden="1"/>
    </xf>
    <xf numFmtId="168" fontId="17" fillId="0" borderId="3" xfId="1" applyNumberFormat="1" applyFont="1" applyFill="1" applyBorder="1" applyAlignment="1" applyProtection="1">
      <alignment horizontal="justify" vertical="center" wrapText="1"/>
      <protection hidden="1"/>
    </xf>
    <xf numFmtId="168" fontId="17" fillId="0" borderId="17" xfId="1" applyNumberFormat="1" applyFont="1" applyFill="1" applyBorder="1" applyAlignment="1" applyProtection="1">
      <alignment horizontal="justify" vertical="center" wrapText="1"/>
      <protection hidden="1"/>
    </xf>
    <xf numFmtId="168" fontId="17" fillId="8" borderId="1" xfId="1" applyNumberFormat="1" applyFont="1" applyFill="1" applyBorder="1" applyAlignment="1" applyProtection="1">
      <alignment horizontal="justify" vertical="center" wrapText="1"/>
      <protection hidden="1"/>
    </xf>
    <xf numFmtId="0" fontId="17" fillId="8" borderId="1" xfId="1" applyNumberFormat="1" applyFont="1" applyFill="1" applyBorder="1" applyAlignment="1" applyProtection="1">
      <alignment horizontal="justify" vertical="center" wrapText="1"/>
      <protection hidden="1"/>
    </xf>
    <xf numFmtId="0" fontId="17" fillId="8" borderId="2" xfId="33" applyNumberFormat="1" applyFont="1" applyFill="1" applyBorder="1" applyAlignment="1">
      <alignment vertical="center" wrapText="1"/>
    </xf>
    <xf numFmtId="170" fontId="17" fillId="0" borderId="2" xfId="33" applyNumberFormat="1" applyFont="1" applyFill="1" applyBorder="1" applyAlignment="1">
      <alignment vertical="center" wrapText="1"/>
    </xf>
    <xf numFmtId="0" fontId="17" fillId="0" borderId="2" xfId="0" applyNumberFormat="1" applyFont="1" applyFill="1" applyBorder="1" applyAlignment="1" applyProtection="1">
      <alignment horizontal="center" vertical="center" wrapText="1"/>
      <protection hidden="1"/>
    </xf>
    <xf numFmtId="168" fontId="17" fillId="0" borderId="2" xfId="1" applyNumberFormat="1" applyFont="1" applyFill="1" applyBorder="1" applyAlignment="1">
      <alignment horizontal="center" vertical="center" wrapText="1"/>
    </xf>
    <xf numFmtId="168" fontId="17" fillId="0" borderId="4" xfId="1" applyNumberFormat="1" applyFont="1" applyFill="1" applyBorder="1" applyAlignment="1" applyProtection="1">
      <alignment horizontal="justify" vertical="center" wrapText="1"/>
      <protection hidden="1"/>
    </xf>
    <xf numFmtId="168" fontId="17" fillId="0" borderId="45" xfId="1" applyNumberFormat="1" applyFont="1" applyFill="1" applyBorder="1" applyAlignment="1" applyProtection="1">
      <alignment horizontal="justify" vertical="center" wrapText="1"/>
      <protection hidden="1"/>
    </xf>
    <xf numFmtId="168" fontId="17" fillId="0" borderId="2" xfId="1" applyNumberFormat="1" applyFont="1" applyFill="1" applyBorder="1" applyAlignment="1" applyProtection="1">
      <alignment horizontal="justify" vertical="center" wrapText="1"/>
      <protection hidden="1"/>
    </xf>
    <xf numFmtId="9" fontId="20" fillId="0" borderId="1" xfId="4" applyFont="1" applyFill="1" applyBorder="1" applyAlignment="1">
      <alignment horizontal="center" vertical="center" wrapText="1"/>
    </xf>
    <xf numFmtId="14" fontId="17" fillId="0" borderId="62" xfId="33" applyNumberFormat="1" applyFont="1" applyFill="1" applyBorder="1" applyAlignment="1">
      <alignment vertical="center" wrapText="1"/>
    </xf>
    <xf numFmtId="14" fontId="17" fillId="0" borderId="69" xfId="33" applyNumberFormat="1" applyFont="1" applyFill="1" applyBorder="1" applyAlignment="1">
      <alignment vertical="center" wrapText="1"/>
    </xf>
    <xf numFmtId="0" fontId="17" fillId="8" borderId="23" xfId="33" applyNumberFormat="1" applyFont="1" applyFill="1" applyBorder="1" applyAlignment="1">
      <alignment vertical="center" wrapText="1"/>
    </xf>
    <xf numFmtId="0" fontId="17" fillId="0" borderId="39" xfId="33" applyNumberFormat="1" applyFont="1" applyFill="1" applyBorder="1" applyAlignment="1">
      <alignment horizontal="center" vertical="center" wrapText="1"/>
    </xf>
    <xf numFmtId="14" fontId="17" fillId="0" borderId="39" xfId="33" applyNumberFormat="1" applyFont="1" applyFill="1" applyBorder="1" applyAlignment="1">
      <alignment horizontal="center" vertical="center" wrapText="1"/>
    </xf>
    <xf numFmtId="0" fontId="17" fillId="0" borderId="39" xfId="33" applyNumberFormat="1" applyFont="1" applyFill="1" applyBorder="1" applyAlignment="1">
      <alignment horizontal="left" vertical="center" wrapText="1"/>
    </xf>
    <xf numFmtId="168" fontId="17" fillId="0" borderId="12" xfId="1" applyNumberFormat="1" applyFont="1" applyFill="1" applyBorder="1" applyAlignment="1" applyProtection="1">
      <alignment horizontal="justify" vertical="center" wrapText="1"/>
      <protection hidden="1"/>
    </xf>
    <xf numFmtId="168" fontId="17" fillId="0" borderId="13" xfId="1" applyNumberFormat="1" applyFont="1" applyFill="1" applyBorder="1" applyAlignment="1" applyProtection="1">
      <alignment horizontal="justify" vertical="center" wrapText="1"/>
      <protection hidden="1"/>
    </xf>
    <xf numFmtId="9" fontId="21" fillId="0" borderId="23" xfId="0" applyNumberFormat="1" applyFont="1" applyBorder="1" applyAlignment="1">
      <alignment horizontal="center" vertical="center" wrapText="1"/>
    </xf>
    <xf numFmtId="0" fontId="17" fillId="0" borderId="2" xfId="33" applyNumberFormat="1" applyFont="1" applyFill="1" applyBorder="1" applyAlignment="1">
      <alignment horizontal="center" vertical="center" wrapText="1"/>
    </xf>
    <xf numFmtId="14" fontId="17" fillId="0" borderId="2" xfId="33" applyNumberFormat="1" applyFont="1" applyFill="1" applyBorder="1" applyAlignment="1">
      <alignment horizontal="center" vertical="center" wrapText="1"/>
    </xf>
    <xf numFmtId="0" fontId="17" fillId="0" borderId="2" xfId="33" applyNumberFormat="1" applyFont="1" applyFill="1" applyBorder="1" applyAlignment="1">
      <alignment horizontal="left" vertical="center" wrapText="1"/>
    </xf>
    <xf numFmtId="14" fontId="17" fillId="0" borderId="4" xfId="33" applyNumberFormat="1" applyFont="1" applyFill="1" applyBorder="1" applyAlignment="1">
      <alignment horizontal="center" vertical="center" wrapText="1"/>
    </xf>
    <xf numFmtId="0" fontId="17" fillId="0" borderId="1" xfId="0" applyFont="1" applyBorder="1" applyAlignment="1">
      <alignment vertical="center" wrapText="1"/>
    </xf>
    <xf numFmtId="0" fontId="17" fillId="0" borderId="48" xfId="0" applyFont="1" applyBorder="1" applyAlignment="1" applyProtection="1">
      <alignment horizontal="center" vertical="center" wrapText="1"/>
      <protection hidden="1"/>
    </xf>
    <xf numFmtId="0" fontId="17" fillId="0" borderId="23" xfId="33" applyNumberFormat="1" applyFont="1" applyFill="1" applyBorder="1" applyAlignment="1">
      <alignment horizontal="center" vertical="center" wrapText="1"/>
    </xf>
    <xf numFmtId="0" fontId="10" fillId="0" borderId="23" xfId="0" applyFont="1" applyBorder="1"/>
    <xf numFmtId="14" fontId="17" fillId="0" borderId="23" xfId="33" applyNumberFormat="1" applyFont="1" applyFill="1" applyBorder="1" applyAlignment="1">
      <alignment horizontal="center" vertical="center" wrapText="1"/>
    </xf>
    <xf numFmtId="14" fontId="10" fillId="0" borderId="23" xfId="0" applyNumberFormat="1" applyFont="1" applyBorder="1" applyAlignment="1">
      <alignment horizontal="center" vertical="center"/>
    </xf>
    <xf numFmtId="0" fontId="10" fillId="0" borderId="23" xfId="0" applyFont="1" applyBorder="1" applyAlignment="1">
      <alignment horizontal="left" wrapText="1"/>
    </xf>
    <xf numFmtId="170" fontId="10" fillId="0" borderId="23" xfId="0" applyNumberFormat="1" applyFont="1" applyBorder="1"/>
    <xf numFmtId="164" fontId="10" fillId="0" borderId="23" xfId="3" applyFont="1" applyBorder="1" applyAlignment="1">
      <alignment vertical="center"/>
    </xf>
    <xf numFmtId="168" fontId="17" fillId="0" borderId="22" xfId="1" applyNumberFormat="1" applyFont="1" applyFill="1" applyBorder="1" applyAlignment="1" applyProtection="1">
      <alignment horizontal="justify" vertical="center" wrapText="1"/>
      <protection hidden="1"/>
    </xf>
    <xf numFmtId="168" fontId="17" fillId="0" borderId="23" xfId="1" applyNumberFormat="1" applyFont="1" applyFill="1" applyBorder="1" applyAlignment="1" applyProtection="1">
      <alignment horizontal="justify" vertical="center" wrapText="1"/>
      <protection hidden="1"/>
    </xf>
    <xf numFmtId="170" fontId="0" fillId="0" borderId="0" xfId="0" applyNumberFormat="1"/>
    <xf numFmtId="168" fontId="8" fillId="2" borderId="32" xfId="1" applyNumberFormat="1" applyFont="1" applyFill="1" applyBorder="1" applyAlignment="1">
      <alignment horizontal="center" vertical="center" wrapText="1"/>
    </xf>
    <xf numFmtId="168" fontId="8" fillId="2" borderId="39" xfId="1" applyNumberFormat="1" applyFont="1" applyFill="1" applyBorder="1" applyAlignment="1">
      <alignment horizontal="center" vertical="center" wrapText="1"/>
    </xf>
    <xf numFmtId="168" fontId="8" fillId="2" borderId="72" xfId="1" applyNumberFormat="1" applyFont="1" applyFill="1" applyBorder="1" applyAlignment="1">
      <alignment horizontal="center" vertical="center" wrapText="1"/>
    </xf>
    <xf numFmtId="168" fontId="8" fillId="4" borderId="12" xfId="0" applyNumberFormat="1" applyFont="1" applyFill="1" applyBorder="1" applyAlignment="1">
      <alignment horizontal="center" vertical="center" wrapText="1"/>
    </xf>
    <xf numFmtId="168" fontId="8" fillId="4" borderId="13" xfId="0" applyNumberFormat="1" applyFont="1" applyFill="1" applyBorder="1" applyAlignment="1">
      <alignment horizontal="center" vertical="center" wrapText="1"/>
    </xf>
    <xf numFmtId="168" fontId="8" fillId="4" borderId="14" xfId="0" applyNumberFormat="1" applyFont="1" applyFill="1" applyBorder="1" applyAlignment="1">
      <alignment horizontal="center" vertical="center" wrapText="1"/>
    </xf>
    <xf numFmtId="14" fontId="17" fillId="0" borderId="39" xfId="33" applyNumberFormat="1" applyFont="1" applyFill="1" applyBorder="1" applyAlignment="1">
      <alignment vertical="center" wrapText="1"/>
    </xf>
    <xf numFmtId="168" fontId="17" fillId="0" borderId="13" xfId="1" applyNumberFormat="1" applyFont="1" applyFill="1" applyBorder="1" applyAlignment="1">
      <alignment vertical="center" wrapText="1"/>
    </xf>
    <xf numFmtId="168" fontId="10" fillId="0" borderId="13" xfId="1" applyNumberFormat="1" applyFont="1" applyBorder="1" applyAlignment="1">
      <alignment horizontal="center" vertical="center"/>
    </xf>
    <xf numFmtId="0" fontId="0" fillId="0" borderId="13" xfId="0" applyBorder="1" applyAlignment="1">
      <alignment wrapText="1"/>
    </xf>
    <xf numFmtId="0" fontId="17" fillId="0" borderId="1" xfId="33" applyNumberFormat="1" applyFont="1" applyFill="1" applyBorder="1" applyAlignment="1">
      <alignment horizontal="center" vertical="center" wrapText="1"/>
    </xf>
    <xf numFmtId="0" fontId="0" fillId="0" borderId="17" xfId="0" applyBorder="1" applyAlignment="1">
      <alignment horizontal="left" vertical="center" wrapText="1"/>
    </xf>
    <xf numFmtId="0" fontId="0" fillId="0" borderId="1" xfId="0" applyBorder="1" applyAlignment="1">
      <alignment wrapText="1"/>
    </xf>
    <xf numFmtId="0" fontId="18" fillId="0" borderId="60" xfId="0" applyFont="1" applyBorder="1" applyAlignment="1">
      <alignment vertical="center" wrapText="1"/>
    </xf>
    <xf numFmtId="168" fontId="10" fillId="0" borderId="1" xfId="1" applyNumberFormat="1" applyFont="1" applyBorder="1"/>
    <xf numFmtId="0" fontId="0" fillId="0" borderId="1" xfId="0" applyBorder="1" applyAlignment="1">
      <alignment horizontal="left" vertical="center" wrapText="1"/>
    </xf>
    <xf numFmtId="0" fontId="0" fillId="8" borderId="1" xfId="0" applyFill="1" applyBorder="1" applyAlignment="1">
      <alignment wrapText="1"/>
    </xf>
    <xf numFmtId="0" fontId="0" fillId="0" borderId="22" xfId="0" applyBorder="1" applyAlignment="1">
      <alignment horizontal="left" vertical="center" wrapText="1"/>
    </xf>
    <xf numFmtId="0" fontId="0" fillId="0" borderId="23" xfId="0" applyBorder="1" applyAlignment="1">
      <alignment wrapText="1"/>
    </xf>
    <xf numFmtId="0" fontId="10" fillId="0" borderId="25" xfId="0" applyFont="1" applyBorder="1" applyAlignment="1">
      <alignment horizontal="center" vertical="center" wrapText="1"/>
    </xf>
    <xf numFmtId="17" fontId="10" fillId="0" borderId="26" xfId="0" applyNumberFormat="1" applyFont="1" applyBorder="1" applyAlignment="1">
      <alignment horizontal="center" vertical="center" wrapText="1"/>
    </xf>
    <xf numFmtId="17" fontId="10" fillId="0" borderId="14" xfId="0" applyNumberFormat="1" applyFont="1" applyBorder="1" applyAlignment="1">
      <alignment horizontal="center" vertical="center" wrapText="1"/>
    </xf>
    <xf numFmtId="17" fontId="10" fillId="0" borderId="56" xfId="0" applyNumberFormat="1" applyFont="1" applyBorder="1" applyAlignment="1">
      <alignment horizontal="center" vertical="center" wrapText="1"/>
    </xf>
    <xf numFmtId="17" fontId="10" fillId="0" borderId="18" xfId="0" applyNumberFormat="1" applyFont="1" applyBorder="1" applyAlignment="1">
      <alignment horizontal="center" vertical="center" wrapText="1"/>
    </xf>
    <xf numFmtId="0" fontId="0" fillId="0" borderId="73" xfId="0" applyFont="1" applyBorder="1" applyAlignment="1">
      <alignment vertical="center" wrapText="1"/>
    </xf>
    <xf numFmtId="17" fontId="10" fillId="0" borderId="29" xfId="0" applyNumberFormat="1" applyFont="1" applyBorder="1" applyAlignment="1">
      <alignment horizontal="center" vertical="center" wrapText="1"/>
    </xf>
    <xf numFmtId="17" fontId="10" fillId="0" borderId="24" xfId="0" applyNumberFormat="1" applyFont="1" applyBorder="1" applyAlignment="1">
      <alignment horizontal="center" vertical="center" wrapText="1"/>
    </xf>
    <xf numFmtId="0" fontId="0" fillId="0" borderId="71" xfId="0" applyFont="1" applyBorder="1" applyAlignment="1">
      <alignment vertical="center" wrapText="1"/>
    </xf>
    <xf numFmtId="0" fontId="10" fillId="0" borderId="62" xfId="0" applyFont="1" applyBorder="1" applyAlignment="1">
      <alignment horizontal="center" vertical="center" wrapText="1"/>
    </xf>
    <xf numFmtId="14" fontId="17" fillId="0" borderId="13" xfId="33" applyNumberFormat="1" applyFont="1" applyFill="1" applyBorder="1" applyAlignment="1">
      <alignment horizontal="right" vertical="center" wrapText="1"/>
    </xf>
    <xf numFmtId="168" fontId="17" fillId="0" borderId="13" xfId="1" applyNumberFormat="1" applyFont="1" applyFill="1" applyBorder="1" applyAlignment="1" applyProtection="1">
      <alignment horizontal="center" vertical="center" wrapText="1"/>
      <protection hidden="1"/>
    </xf>
    <xf numFmtId="168" fontId="17" fillId="0" borderId="13" xfId="1" applyNumberFormat="1" applyFont="1" applyFill="1" applyBorder="1" applyAlignment="1">
      <alignment horizontal="right" vertical="center" wrapText="1"/>
    </xf>
    <xf numFmtId="168" fontId="17" fillId="0" borderId="61" xfId="1" applyNumberFormat="1" applyFont="1" applyFill="1" applyBorder="1" applyAlignment="1" applyProtection="1">
      <alignment horizontal="right" vertical="center" wrapText="1"/>
      <protection hidden="1"/>
    </xf>
    <xf numFmtId="0" fontId="18" fillId="0" borderId="14" xfId="0" applyFont="1" applyBorder="1" applyAlignment="1">
      <alignment horizontal="center" vertical="center" wrapText="1"/>
    </xf>
    <xf numFmtId="14" fontId="17" fillId="0" borderId="1" xfId="33" applyNumberFormat="1" applyFont="1" applyFill="1" applyBorder="1" applyAlignment="1">
      <alignment horizontal="right" vertical="center" wrapText="1"/>
    </xf>
    <xf numFmtId="168" fontId="17" fillId="0" borderId="60" xfId="1" applyNumberFormat="1" applyFont="1" applyFill="1" applyBorder="1" applyAlignment="1" applyProtection="1">
      <alignment horizontal="right" vertical="center" wrapText="1"/>
      <protection hidden="1"/>
    </xf>
    <xf numFmtId="0" fontId="18" fillId="0" borderId="60" xfId="0" applyFont="1" applyBorder="1" applyAlignment="1">
      <alignment horizontal="center" vertical="center" wrapText="1"/>
    </xf>
    <xf numFmtId="0" fontId="18" fillId="0" borderId="18" xfId="0" applyFont="1" applyBorder="1" applyAlignment="1">
      <alignment horizontal="center" vertical="center" wrapText="1"/>
    </xf>
    <xf numFmtId="0" fontId="0" fillId="0" borderId="1" xfId="0" applyBorder="1" applyAlignment="1">
      <alignment vertical="center"/>
    </xf>
    <xf numFmtId="9" fontId="10" fillId="0" borderId="1" xfId="4" applyFont="1" applyBorder="1" applyAlignment="1">
      <alignment horizontal="center" vertical="center" wrapText="1"/>
    </xf>
    <xf numFmtId="0" fontId="10" fillId="0" borderId="23" xfId="0" applyFont="1" applyBorder="1" applyAlignment="1">
      <alignment horizontal="center" vertical="center" wrapText="1"/>
    </xf>
    <xf numFmtId="168" fontId="17" fillId="0" borderId="62" xfId="1" applyNumberFormat="1" applyFont="1" applyFill="1" applyBorder="1" applyAlignment="1" applyProtection="1">
      <alignment horizontal="right" vertical="center" wrapText="1"/>
      <protection hidden="1"/>
    </xf>
    <xf numFmtId="0" fontId="0" fillId="0" borderId="22" xfId="0" applyBorder="1" applyAlignment="1">
      <alignment vertical="center"/>
    </xf>
    <xf numFmtId="0" fontId="0" fillId="0" borderId="2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17" fillId="0" borderId="25" xfId="0" applyFont="1" applyBorder="1" applyAlignment="1">
      <alignment horizontal="center" vertical="center" wrapText="1"/>
    </xf>
    <xf numFmtId="9" fontId="10" fillId="0" borderId="13" xfId="4" applyFont="1" applyBorder="1" applyAlignment="1">
      <alignment horizontal="center" vertical="center" wrapText="1"/>
    </xf>
    <xf numFmtId="9" fontId="10" fillId="0" borderId="61" xfId="4" applyFont="1" applyBorder="1" applyAlignment="1">
      <alignment horizontal="center" vertical="center" wrapText="1"/>
    </xf>
    <xf numFmtId="0" fontId="17" fillId="0" borderId="73" xfId="0" applyFont="1" applyBorder="1" applyAlignment="1">
      <alignment horizontal="center" vertical="center" wrapText="1"/>
    </xf>
    <xf numFmtId="0" fontId="10" fillId="0" borderId="77" xfId="0" applyFont="1" applyBorder="1" applyAlignment="1">
      <alignment horizontal="center" vertical="center" wrapText="1"/>
    </xf>
    <xf numFmtId="9" fontId="10" fillId="0" borderId="47" xfId="4" applyFont="1" applyBorder="1" applyAlignment="1">
      <alignment horizontal="center" vertical="center" wrapText="1"/>
    </xf>
    <xf numFmtId="9" fontId="10" fillId="0" borderId="60" xfId="4" applyFont="1" applyBorder="1" applyAlignment="1">
      <alignment horizontal="center" vertical="center" wrapText="1"/>
    </xf>
    <xf numFmtId="0" fontId="10" fillId="0" borderId="41" xfId="0" applyFont="1" applyBorder="1" applyAlignment="1">
      <alignment horizontal="center" vertical="center" wrapText="1"/>
    </xf>
    <xf numFmtId="0" fontId="11" fillId="0" borderId="41" xfId="0" applyFont="1" applyBorder="1" applyAlignment="1">
      <alignment horizontal="center" vertical="center" wrapText="1"/>
    </xf>
    <xf numFmtId="0" fontId="17" fillId="8" borderId="42"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10" fillId="8" borderId="43" xfId="0" applyFont="1" applyFill="1" applyBorder="1" applyAlignment="1">
      <alignment horizontal="center" vertical="center" wrapText="1"/>
    </xf>
    <xf numFmtId="9" fontId="10" fillId="8" borderId="44" xfId="4" applyFont="1" applyFill="1" applyBorder="1" applyAlignment="1">
      <alignment horizontal="center" vertical="center" wrapText="1"/>
    </xf>
    <xf numFmtId="9" fontId="10" fillId="0" borderId="5" xfId="0" applyNumberFormat="1" applyFont="1" applyBorder="1" applyAlignment="1">
      <alignment horizontal="center" vertical="center" wrapText="1"/>
    </xf>
    <xf numFmtId="9" fontId="10" fillId="0" borderId="2" xfId="4" applyFont="1" applyBorder="1" applyAlignment="1">
      <alignment horizontal="center" vertical="center" wrapText="1"/>
    </xf>
    <xf numFmtId="9" fontId="10" fillId="0" borderId="4" xfId="4" applyFont="1" applyBorder="1" applyAlignment="1">
      <alignment horizontal="center" vertical="center" wrapText="1"/>
    </xf>
    <xf numFmtId="0" fontId="11" fillId="0" borderId="28" xfId="0" applyFont="1" applyBorder="1" applyAlignment="1">
      <alignment vertical="center" wrapText="1"/>
    </xf>
    <xf numFmtId="0" fontId="17" fillId="0" borderId="28" xfId="0" applyFont="1" applyBorder="1" applyAlignment="1">
      <alignment horizontal="center" vertical="center" wrapText="1"/>
    </xf>
    <xf numFmtId="0" fontId="10" fillId="0" borderId="28" xfId="0" applyFont="1" applyBorder="1" applyAlignment="1">
      <alignment vertical="center" wrapText="1"/>
    </xf>
    <xf numFmtId="165" fontId="10" fillId="0" borderId="22" xfId="2" applyFont="1" applyBorder="1" applyAlignment="1">
      <alignment vertical="center" wrapText="1"/>
    </xf>
    <xf numFmtId="0" fontId="10" fillId="0" borderId="62" xfId="0" applyFont="1" applyBorder="1" applyAlignment="1">
      <alignment vertical="center" wrapText="1"/>
    </xf>
    <xf numFmtId="0" fontId="18" fillId="0" borderId="14" xfId="0" applyFont="1" applyBorder="1" applyAlignment="1">
      <alignment horizontal="center" vertical="center" wrapText="1"/>
    </xf>
    <xf numFmtId="0" fontId="10" fillId="0" borderId="21" xfId="0" applyFont="1" applyBorder="1" applyAlignment="1">
      <alignment horizontal="left" vertical="center" wrapText="1"/>
    </xf>
    <xf numFmtId="0" fontId="10" fillId="0" borderId="13" xfId="0" applyFont="1" applyBorder="1" applyAlignment="1">
      <alignment horizontal="center" vertical="center" wrapText="1"/>
    </xf>
    <xf numFmtId="168" fontId="8" fillId="11" borderId="2" xfId="1" applyNumberFormat="1" applyFont="1" applyFill="1" applyBorder="1" applyAlignment="1">
      <alignment horizontal="center" vertical="center" wrapText="1"/>
    </xf>
    <xf numFmtId="167" fontId="17" fillId="0" borderId="1" xfId="1" applyFont="1" applyFill="1" applyBorder="1" applyAlignment="1" applyProtection="1">
      <alignment horizontal="center" vertical="center" wrapText="1"/>
      <protection hidden="1"/>
    </xf>
    <xf numFmtId="167" fontId="17" fillId="0" borderId="60" xfId="1" applyFont="1" applyFill="1" applyBorder="1" applyAlignment="1" applyProtection="1">
      <alignment horizontal="center" vertical="center" wrapText="1"/>
      <protection hidden="1"/>
    </xf>
    <xf numFmtId="0" fontId="10" fillId="0" borderId="12" xfId="0" applyFont="1" applyBorder="1" applyAlignment="1">
      <alignment vertical="center" wrapText="1"/>
    </xf>
    <xf numFmtId="0" fontId="10" fillId="0" borderId="14" xfId="0" applyFont="1" applyBorder="1" applyAlignment="1">
      <alignment wrapText="1"/>
    </xf>
    <xf numFmtId="0" fontId="10" fillId="0" borderId="18" xfId="0" applyFont="1" applyBorder="1" applyAlignment="1">
      <alignment vertical="center" wrapText="1"/>
    </xf>
    <xf numFmtId="0" fontId="10" fillId="0" borderId="18" xfId="0" applyFont="1" applyBorder="1" applyAlignment="1">
      <alignment wrapText="1"/>
    </xf>
    <xf numFmtId="0" fontId="10" fillId="7" borderId="17" xfId="0" applyFont="1" applyFill="1" applyBorder="1" applyAlignment="1">
      <alignment vertical="center" wrapText="1"/>
    </xf>
    <xf numFmtId="14" fontId="17" fillId="8" borderId="1" xfId="33" applyNumberFormat="1" applyFont="1" applyFill="1" applyBorder="1" applyAlignment="1">
      <alignment vertical="center" wrapText="1"/>
    </xf>
    <xf numFmtId="167" fontId="17" fillId="0" borderId="23" xfId="1" applyFont="1" applyFill="1" applyBorder="1" applyAlignment="1" applyProtection="1">
      <alignment horizontal="center" vertical="center" wrapText="1"/>
      <protection hidden="1"/>
    </xf>
    <xf numFmtId="167" fontId="17" fillId="0" borderId="62" xfId="1" applyFont="1" applyFill="1" applyBorder="1" applyAlignment="1" applyProtection="1">
      <alignment horizontal="center" vertical="center" wrapText="1"/>
      <protection hidden="1"/>
    </xf>
    <xf numFmtId="0" fontId="8" fillId="3" borderId="63"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3" borderId="64" xfId="0" applyNumberFormat="1" applyFont="1" applyFill="1" applyBorder="1" applyAlignment="1">
      <alignment horizontal="center" vertical="center" wrapText="1"/>
    </xf>
    <xf numFmtId="168" fontId="8" fillId="3" borderId="64" xfId="1" applyNumberFormat="1" applyFont="1" applyFill="1" applyBorder="1" applyAlignment="1">
      <alignment horizontal="center" vertical="center" wrapText="1"/>
    </xf>
    <xf numFmtId="168" fontId="8" fillId="3" borderId="78" xfId="1" applyNumberFormat="1" applyFont="1" applyFill="1" applyBorder="1" applyAlignment="1">
      <alignment horizontal="center" vertical="center" wrapText="1"/>
    </xf>
    <xf numFmtId="0" fontId="17" fillId="0" borderId="12" xfId="33" applyNumberFormat="1" applyFont="1" applyFill="1" applyBorder="1" applyAlignment="1">
      <alignment vertical="center" wrapText="1"/>
    </xf>
    <xf numFmtId="168" fontId="17" fillId="0" borderId="14" xfId="1" applyNumberFormat="1" applyFont="1" applyFill="1" applyBorder="1" applyAlignment="1" applyProtection="1">
      <alignment horizontal="justify" vertical="center" wrapText="1"/>
      <protection hidden="1"/>
    </xf>
    <xf numFmtId="168" fontId="17" fillId="0" borderId="24" xfId="1" applyNumberFormat="1" applyFont="1" applyFill="1" applyBorder="1" applyAlignment="1" applyProtection="1">
      <alignment horizontal="justify" vertical="center" wrapText="1"/>
      <protection hidden="1"/>
    </xf>
    <xf numFmtId="0" fontId="17" fillId="0" borderId="0" xfId="33" applyNumberFormat="1" applyFont="1" applyFill="1" applyBorder="1" applyAlignment="1">
      <alignment vertical="center" wrapText="1"/>
    </xf>
    <xf numFmtId="14" fontId="17" fillId="0" borderId="0" xfId="33" applyNumberFormat="1" applyFont="1" applyFill="1" applyBorder="1" applyAlignment="1">
      <alignment vertical="center" wrapText="1"/>
    </xf>
    <xf numFmtId="0" fontId="17" fillId="0" borderId="0" xfId="0" applyNumberFormat="1" applyFont="1" applyFill="1" applyBorder="1" applyAlignment="1" applyProtection="1">
      <alignment horizontal="center" vertical="center" wrapText="1"/>
      <protection hidden="1"/>
    </xf>
    <xf numFmtId="168" fontId="17" fillId="0" borderId="0" xfId="1" applyNumberFormat="1" applyFont="1" applyFill="1" applyBorder="1" applyAlignment="1">
      <alignment horizontal="center" vertical="center" wrapText="1"/>
    </xf>
    <xf numFmtId="14" fontId="10" fillId="0" borderId="12" xfId="0" applyNumberFormat="1" applyFont="1" applyBorder="1" applyAlignment="1">
      <alignment vertical="center" wrapText="1"/>
    </xf>
    <xf numFmtId="14" fontId="10" fillId="0" borderId="14" xfId="0" applyNumberFormat="1" applyFont="1" applyBorder="1" applyAlignment="1">
      <alignment vertical="center" wrapText="1"/>
    </xf>
    <xf numFmtId="0" fontId="9" fillId="0" borderId="61" xfId="0" applyFont="1" applyBorder="1" applyAlignment="1">
      <alignment horizontal="center" vertical="center" wrapText="1"/>
    </xf>
    <xf numFmtId="14" fontId="10" fillId="0" borderId="17" xfId="0" applyNumberFormat="1" applyFont="1" applyBorder="1" applyAlignment="1">
      <alignment vertical="center" wrapText="1"/>
    </xf>
    <xf numFmtId="14" fontId="10" fillId="0" borderId="18" xfId="0" applyNumberFormat="1" applyFont="1" applyBorder="1" applyAlignment="1">
      <alignment vertical="center" wrapText="1"/>
    </xf>
    <xf numFmtId="0" fontId="9" fillId="0" borderId="60" xfId="0" applyFont="1" applyBorder="1" applyAlignment="1">
      <alignment horizontal="center" vertical="center" wrapText="1"/>
    </xf>
    <xf numFmtId="9" fontId="10" fillId="0" borderId="17" xfId="0" applyNumberFormat="1" applyFont="1" applyBorder="1" applyAlignment="1">
      <alignment horizontal="center" vertical="center" wrapText="1"/>
    </xf>
    <xf numFmtId="0" fontId="10" fillId="0" borderId="47" xfId="0" applyFont="1" applyBorder="1" applyAlignment="1">
      <alignment horizontal="left" vertical="center" wrapText="1"/>
    </xf>
    <xf numFmtId="9" fontId="10" fillId="0" borderId="47" xfId="0" applyNumberFormat="1" applyFont="1" applyBorder="1" applyAlignment="1">
      <alignment horizontal="center" vertical="center" wrapText="1"/>
    </xf>
    <xf numFmtId="14" fontId="10" fillId="0" borderId="37" xfId="0" applyNumberFormat="1" applyFont="1" applyBorder="1" applyAlignment="1">
      <alignment vertical="center" wrapText="1"/>
    </xf>
    <xf numFmtId="14" fontId="10" fillId="0" borderId="49" xfId="0" applyNumberFormat="1" applyFont="1" applyBorder="1" applyAlignment="1">
      <alignment vertical="center" wrapText="1"/>
    </xf>
    <xf numFmtId="9" fontId="10" fillId="0" borderId="22" xfId="0" applyNumberFormat="1" applyFont="1" applyBorder="1" applyAlignment="1">
      <alignment horizontal="center" vertical="center" wrapText="1"/>
    </xf>
    <xf numFmtId="17" fontId="17" fillId="0" borderId="3" xfId="33" applyNumberFormat="1" applyFont="1" applyFill="1" applyBorder="1" applyAlignment="1">
      <alignment horizontal="center" vertical="center" wrapText="1"/>
    </xf>
    <xf numFmtId="168" fontId="17" fillId="0" borderId="76" xfId="1" applyNumberFormat="1" applyFont="1" applyFill="1" applyBorder="1" applyAlignment="1" applyProtection="1">
      <alignment horizontal="justify" vertical="center" wrapText="1"/>
      <protection hidden="1"/>
    </xf>
    <xf numFmtId="0" fontId="10" fillId="0" borderId="14" xfId="0" applyFont="1" applyBorder="1" applyAlignment="1">
      <alignment vertical="center" wrapText="1"/>
    </xf>
    <xf numFmtId="10" fontId="10" fillId="0" borderId="12" xfId="0" applyNumberFormat="1" applyFont="1" applyBorder="1" applyAlignment="1">
      <alignment horizontal="center" vertical="center" wrapText="1"/>
    </xf>
    <xf numFmtId="17" fontId="17" fillId="0" borderId="1" xfId="33" applyNumberFormat="1" applyFont="1" applyFill="1" applyBorder="1" applyAlignment="1">
      <alignment horizontal="center" vertical="center" wrapText="1"/>
    </xf>
    <xf numFmtId="168" fontId="17" fillId="0" borderId="18" xfId="1" applyNumberFormat="1" applyFont="1" applyFill="1" applyBorder="1" applyAlignment="1" applyProtection="1">
      <alignment horizontal="justify" vertical="center" wrapText="1"/>
      <protection hidden="1"/>
    </xf>
    <xf numFmtId="0" fontId="10" fillId="0" borderId="18" xfId="0" applyFont="1" applyBorder="1" applyAlignment="1">
      <alignment vertical="center"/>
    </xf>
    <xf numFmtId="10" fontId="10" fillId="0" borderId="17" xfId="0" applyNumberFormat="1" applyFont="1" applyBorder="1" applyAlignment="1">
      <alignment horizontal="center" vertical="center" wrapText="1"/>
    </xf>
    <xf numFmtId="0" fontId="10" fillId="8" borderId="69" xfId="0" applyFont="1" applyFill="1" applyBorder="1" applyAlignment="1">
      <alignment horizontal="center" vertical="center" wrapText="1"/>
    </xf>
    <xf numFmtId="0" fontId="17" fillId="0" borderId="50" xfId="33" applyNumberFormat="1" applyFont="1" applyFill="1" applyBorder="1" applyAlignment="1">
      <alignment vertical="center" wrapText="1"/>
    </xf>
    <xf numFmtId="17" fontId="17" fillId="0" borderId="23" xfId="33" applyNumberFormat="1" applyFont="1" applyFill="1" applyBorder="1" applyAlignment="1">
      <alignment horizontal="center" vertical="center" wrapText="1"/>
    </xf>
    <xf numFmtId="0" fontId="10" fillId="0" borderId="24" xfId="0" applyFont="1" applyBorder="1" applyAlignment="1">
      <alignment vertical="center" wrapText="1"/>
    </xf>
    <xf numFmtId="0" fontId="10" fillId="0" borderId="12" xfId="0" applyFont="1" applyFill="1" applyBorder="1" applyAlignment="1">
      <alignment horizontal="left" vertical="center" wrapText="1"/>
    </xf>
    <xf numFmtId="14" fontId="17" fillId="0" borderId="13" xfId="33" applyNumberFormat="1" applyFont="1" applyFill="1" applyBorder="1" applyAlignment="1">
      <alignment horizontal="center" vertical="center" wrapText="1"/>
    </xf>
    <xf numFmtId="0" fontId="10" fillId="0" borderId="14" xfId="0" applyFont="1" applyBorder="1" applyAlignment="1">
      <alignment vertical="center"/>
    </xf>
    <xf numFmtId="9" fontId="10" fillId="0" borderId="45" xfId="0" applyNumberFormat="1" applyFont="1" applyBorder="1" applyAlignment="1">
      <alignment vertical="center" wrapText="1"/>
    </xf>
    <xf numFmtId="0" fontId="10" fillId="0" borderId="17" xfId="0" applyFont="1" applyFill="1" applyBorder="1" applyAlignment="1">
      <alignment horizontal="left" vertical="center" wrapText="1"/>
    </xf>
    <xf numFmtId="14" fontId="17" fillId="0" borderId="1" xfId="33" applyNumberFormat="1" applyFont="1" applyFill="1" applyBorder="1" applyAlignment="1">
      <alignment horizontal="center" vertical="center" wrapText="1"/>
    </xf>
    <xf numFmtId="0" fontId="10" fillId="0" borderId="17" xfId="0" applyFont="1" applyBorder="1" applyAlignment="1">
      <alignment vertical="center"/>
    </xf>
    <xf numFmtId="0" fontId="18" fillId="0" borderId="76" xfId="0" applyFont="1" applyBorder="1" applyAlignment="1">
      <alignment vertical="center" wrapText="1"/>
    </xf>
    <xf numFmtId="0" fontId="10" fillId="0" borderId="22" xfId="0" applyFont="1" applyFill="1" applyBorder="1" applyAlignment="1">
      <alignment horizontal="left" vertical="center" wrapText="1"/>
    </xf>
    <xf numFmtId="0" fontId="10" fillId="0" borderId="24" xfId="0" applyFont="1" applyBorder="1" applyAlignment="1">
      <alignment vertical="center"/>
    </xf>
    <xf numFmtId="167" fontId="17" fillId="0" borderId="13" xfId="1" applyFont="1" applyFill="1" applyBorder="1" applyAlignment="1" applyProtection="1">
      <alignment horizontal="center" vertical="center" wrapText="1"/>
      <protection hidden="1"/>
    </xf>
    <xf numFmtId="167" fontId="17" fillId="0" borderId="14" xfId="1" applyFont="1" applyFill="1" applyBorder="1" applyAlignment="1" applyProtection="1">
      <alignment horizontal="center" vertical="center" wrapText="1"/>
      <protection hidden="1"/>
    </xf>
    <xf numFmtId="0" fontId="10" fillId="0" borderId="66" xfId="0" applyFont="1" applyBorder="1" applyAlignment="1">
      <alignment vertical="center"/>
    </xf>
    <xf numFmtId="0" fontId="10" fillId="0" borderId="76" xfId="0" applyFont="1" applyBorder="1" applyAlignment="1">
      <alignment vertical="center" wrapText="1"/>
    </xf>
    <xf numFmtId="167" fontId="17" fillId="0" borderId="18" xfId="1" applyFont="1" applyFill="1" applyBorder="1" applyAlignment="1" applyProtection="1">
      <alignment horizontal="center" vertical="center" wrapText="1"/>
      <protection hidden="1"/>
    </xf>
    <xf numFmtId="168" fontId="8" fillId="3" borderId="65" xfId="1" applyNumberFormat="1" applyFont="1" applyFill="1" applyBorder="1" applyAlignment="1">
      <alignment horizontal="center" vertical="center" wrapText="1"/>
    </xf>
    <xf numFmtId="0" fontId="10" fillId="7" borderId="0" xfId="0" applyFont="1" applyFill="1" applyBorder="1" applyAlignment="1">
      <alignment wrapText="1"/>
    </xf>
    <xf numFmtId="14" fontId="24" fillId="0" borderId="23" xfId="33" applyNumberFormat="1" applyFont="1" applyFill="1" applyBorder="1" applyAlignment="1">
      <alignment vertical="center" wrapText="1"/>
    </xf>
    <xf numFmtId="0" fontId="17" fillId="0" borderId="15" xfId="33" applyNumberFormat="1" applyFont="1" applyFill="1" applyBorder="1" applyAlignment="1">
      <alignment horizontal="left" vertical="center" wrapText="1"/>
    </xf>
    <xf numFmtId="168" fontId="17" fillId="0" borderId="16" xfId="1" applyNumberFormat="1" applyFont="1" applyFill="1" applyBorder="1" applyAlignment="1" applyProtection="1">
      <alignment horizontal="justify" vertical="center" wrapText="1"/>
      <protection hidden="1"/>
    </xf>
    <xf numFmtId="0" fontId="0" fillId="0" borderId="0" xfId="0" applyAlignment="1">
      <alignment horizontal="center"/>
    </xf>
    <xf numFmtId="0" fontId="7" fillId="0" borderId="11"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9" fillId="3" borderId="25" xfId="0" applyFont="1" applyFill="1" applyBorder="1" applyAlignment="1">
      <alignment horizontal="center" wrapText="1"/>
    </xf>
    <xf numFmtId="0" fontId="9" fillId="0" borderId="25" xfId="0" applyFont="1" applyBorder="1" applyAlignment="1">
      <alignment horizontal="center" vertical="center" wrapText="1"/>
    </xf>
    <xf numFmtId="17" fontId="10" fillId="0" borderId="12" xfId="0" applyNumberFormat="1" applyFont="1" applyBorder="1" applyAlignment="1">
      <alignment horizontal="center" vertical="center" wrapText="1"/>
    </xf>
    <xf numFmtId="0" fontId="9" fillId="0" borderId="47" xfId="0" applyFont="1" applyBorder="1" applyAlignment="1">
      <alignment horizontal="center" vertical="center" wrapText="1"/>
    </xf>
    <xf numFmtId="17" fontId="10" fillId="0" borderId="17" xfId="0" applyNumberFormat="1" applyFont="1" applyBorder="1" applyAlignment="1">
      <alignment horizontal="center" vertical="center" wrapText="1"/>
    </xf>
    <xf numFmtId="0" fontId="9" fillId="8" borderId="44" xfId="0" applyFont="1" applyFill="1" applyBorder="1" applyAlignment="1">
      <alignment horizontal="center" vertical="center" wrapText="1"/>
    </xf>
    <xf numFmtId="17" fontId="11" fillId="8" borderId="45" xfId="0" applyNumberFormat="1" applyFont="1" applyFill="1" applyBorder="1" applyAlignment="1">
      <alignment horizontal="center" vertical="center" wrapText="1"/>
    </xf>
    <xf numFmtId="17" fontId="11" fillId="8" borderId="46" xfId="0" applyNumberFormat="1" applyFont="1" applyFill="1" applyBorder="1" applyAlignment="1">
      <alignment horizontal="center" vertical="center" wrapText="1"/>
    </xf>
    <xf numFmtId="0" fontId="17" fillId="8" borderId="28"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23" xfId="0" applyFont="1" applyFill="1" applyBorder="1" applyAlignment="1">
      <alignment horizontal="left" vertical="center" wrapText="1"/>
    </xf>
    <xf numFmtId="0" fontId="25" fillId="8" borderId="23" xfId="0" applyNumberFormat="1" applyFont="1" applyFill="1" applyBorder="1" applyAlignment="1">
      <alignment horizontal="center" vertical="center" wrapText="1"/>
    </xf>
    <xf numFmtId="0" fontId="18" fillId="8" borderId="24" xfId="0" applyFont="1" applyFill="1" applyBorder="1" applyAlignment="1">
      <alignment horizontal="center" vertical="center" wrapText="1"/>
    </xf>
    <xf numFmtId="0" fontId="10" fillId="0" borderId="27" xfId="0" applyFont="1" applyBorder="1" applyAlignment="1">
      <alignment horizontal="center" vertical="center" wrapText="1"/>
    </xf>
    <xf numFmtId="0" fontId="9" fillId="0" borderId="14" xfId="0" applyFont="1" applyBorder="1" applyAlignment="1">
      <alignment horizontal="center" vertical="center" wrapText="1"/>
    </xf>
    <xf numFmtId="9" fontId="10" fillId="0" borderId="56"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28" xfId="0" applyFont="1" applyBorder="1" applyAlignment="1">
      <alignment horizontal="center" vertical="center" wrapText="1"/>
    </xf>
    <xf numFmtId="0" fontId="17" fillId="7" borderId="1" xfId="33" applyNumberFormat="1" applyFont="1" applyFill="1" applyBorder="1" applyAlignment="1">
      <alignment horizontal="center" vertical="center" wrapText="1"/>
    </xf>
    <xf numFmtId="169" fontId="17" fillId="0" borderId="1" xfId="34" applyNumberFormat="1" applyFont="1" applyBorder="1" applyAlignment="1">
      <alignment vertical="center"/>
    </xf>
    <xf numFmtId="169" fontId="17" fillId="0" borderId="60" xfId="34" applyNumberFormat="1" applyFont="1" applyFill="1" applyBorder="1" applyAlignment="1" applyProtection="1">
      <alignment horizontal="justify" vertical="center" wrapText="1"/>
      <protection hidden="1"/>
    </xf>
    <xf numFmtId="9" fontId="10" fillId="0" borderId="1" xfId="0" applyNumberFormat="1" applyFont="1" applyBorder="1" applyAlignment="1">
      <alignment wrapText="1"/>
    </xf>
    <xf numFmtId="0" fontId="17" fillId="8" borderId="1" xfId="33" applyNumberFormat="1" applyFont="1" applyFill="1" applyBorder="1" applyAlignment="1">
      <alignment horizontal="center" vertical="center" wrapText="1"/>
    </xf>
    <xf numFmtId="14" fontId="17" fillId="8" borderId="1" xfId="33" applyNumberFormat="1" applyFont="1" applyFill="1" applyBorder="1" applyAlignment="1">
      <alignment horizontal="center" vertical="center" wrapText="1"/>
    </xf>
    <xf numFmtId="0" fontId="17" fillId="0" borderId="3" xfId="33" applyNumberFormat="1" applyFont="1" applyFill="1" applyBorder="1" applyAlignment="1">
      <alignment horizontal="center" vertical="center" wrapText="1"/>
    </xf>
    <xf numFmtId="166" fontId="17" fillId="0" borderId="1" xfId="34" applyFont="1" applyBorder="1" applyAlignment="1">
      <alignment vertical="center"/>
    </xf>
    <xf numFmtId="166" fontId="17" fillId="0" borderId="60" xfId="34" applyFont="1" applyFill="1" applyBorder="1" applyAlignment="1" applyProtection="1">
      <alignment horizontal="justify" vertical="center" wrapText="1"/>
      <protection hidden="1"/>
    </xf>
    <xf numFmtId="166" fontId="17" fillId="0" borderId="1" xfId="34" applyFont="1" applyFill="1" applyBorder="1" applyAlignment="1">
      <alignment horizontal="center" vertical="center" wrapText="1"/>
    </xf>
    <xf numFmtId="0" fontId="10" fillId="7" borderId="0" xfId="0" applyFont="1" applyFill="1" applyBorder="1"/>
    <xf numFmtId="0" fontId="24" fillId="0" borderId="1" xfId="33" applyNumberFormat="1" applyFont="1" applyFill="1" applyBorder="1" applyAlignment="1">
      <alignment horizontal="center" vertical="center" wrapText="1"/>
    </xf>
    <xf numFmtId="166" fontId="24" fillId="0" borderId="1" xfId="34" applyFont="1" applyFill="1" applyBorder="1" applyAlignment="1">
      <alignment horizontal="center" vertical="center" wrapText="1"/>
    </xf>
    <xf numFmtId="166" fontId="24" fillId="0" borderId="1" xfId="34" applyFont="1" applyFill="1" applyBorder="1" applyAlignment="1" applyProtection="1">
      <alignment horizontal="justify" vertical="center" wrapText="1"/>
      <protection hidden="1"/>
    </xf>
    <xf numFmtId="17" fontId="24" fillId="0" borderId="1" xfId="33" applyNumberFormat="1" applyFont="1" applyFill="1" applyBorder="1" applyAlignment="1">
      <alignment horizontal="center" vertical="center" wrapText="1"/>
    </xf>
    <xf numFmtId="0" fontId="9" fillId="0" borderId="51" xfId="0" applyFont="1" applyBorder="1" applyAlignment="1">
      <alignment horizontal="center" vertical="center" textRotation="90" wrapText="1"/>
    </xf>
    <xf numFmtId="0" fontId="10" fillId="0" borderId="51" xfId="0" applyFont="1" applyBorder="1" applyAlignment="1">
      <alignment horizontal="center" vertical="center" wrapText="1"/>
    </xf>
    <xf numFmtId="0" fontId="10" fillId="0" borderId="54" xfId="0" applyFont="1" applyBorder="1" applyAlignment="1">
      <alignment horizontal="center" vertical="center" wrapText="1"/>
    </xf>
    <xf numFmtId="9" fontId="10" fillId="0" borderId="51" xfId="4" applyFont="1" applyBorder="1" applyAlignment="1">
      <alignment horizontal="center" vertical="center" wrapText="1"/>
    </xf>
    <xf numFmtId="9" fontId="10" fillId="0" borderId="63" xfId="4" applyFont="1" applyBorder="1" applyAlignment="1">
      <alignment horizontal="center" vertical="center" wrapText="1"/>
    </xf>
    <xf numFmtId="9" fontId="10" fillId="0" borderId="64" xfId="4" applyFont="1" applyBorder="1" applyAlignment="1">
      <alignment horizontal="center" vertical="center" wrapText="1"/>
    </xf>
    <xf numFmtId="9" fontId="10" fillId="0" borderId="65" xfId="4" applyFont="1" applyBorder="1" applyAlignment="1">
      <alignment horizontal="center" vertical="center" wrapText="1"/>
    </xf>
    <xf numFmtId="168" fontId="8" fillId="2" borderId="1" xfId="1" applyNumberFormat="1" applyFont="1" applyFill="1" applyBorder="1" applyAlignment="1">
      <alignment horizontal="center" vertical="center" wrapText="1"/>
    </xf>
    <xf numFmtId="0" fontId="0" fillId="0" borderId="66" xfId="0" applyBorder="1" applyAlignment="1">
      <alignment vertical="center" wrapText="1"/>
    </xf>
    <xf numFmtId="0" fontId="0" fillId="0" borderId="3" xfId="0" applyBorder="1" applyAlignment="1">
      <alignment vertical="center" wrapText="1"/>
    </xf>
    <xf numFmtId="9" fontId="20" fillId="0" borderId="3" xfId="4" applyFont="1" applyBorder="1" applyAlignment="1">
      <alignment vertical="center" wrapText="1"/>
    </xf>
    <xf numFmtId="9" fontId="10" fillId="0" borderId="1" xfId="0" applyNumberFormat="1" applyFont="1" applyBorder="1" applyAlignment="1">
      <alignment horizontal="right" vertical="center" wrapText="1"/>
    </xf>
    <xf numFmtId="9" fontId="17" fillId="0" borderId="23" xfId="4" applyFont="1" applyFill="1" applyBorder="1" applyAlignment="1" applyProtection="1">
      <alignment horizontal="right" vertical="center" wrapText="1"/>
      <protection hidden="1"/>
    </xf>
    <xf numFmtId="0" fontId="0" fillId="0" borderId="0" xfId="0" applyAlignment="1">
      <alignment wrapText="1"/>
    </xf>
    <xf numFmtId="0" fontId="10" fillId="0" borderId="0" xfId="0" applyFont="1" applyAlignment="1">
      <alignment wrapText="1"/>
    </xf>
    <xf numFmtId="0" fontId="10" fillId="0" borderId="25" xfId="0" applyFont="1" applyBorder="1" applyAlignment="1">
      <alignment horizontal="center" vertical="center" textRotation="90" wrapText="1"/>
    </xf>
    <xf numFmtId="0" fontId="20" fillId="0" borderId="34" xfId="0" applyFont="1" applyBorder="1" applyAlignment="1">
      <alignment vertical="center" wrapText="1"/>
    </xf>
    <xf numFmtId="9" fontId="10" fillId="0" borderId="14" xfId="0" applyNumberFormat="1" applyFont="1" applyBorder="1" applyAlignment="1">
      <alignment horizontal="center" vertical="center" wrapText="1"/>
    </xf>
    <xf numFmtId="1" fontId="10" fillId="0" borderId="63" xfId="0" applyNumberFormat="1" applyFont="1" applyBorder="1" applyAlignment="1">
      <alignment horizontal="center" vertical="center" wrapText="1"/>
    </xf>
    <xf numFmtId="0" fontId="10" fillId="0" borderId="36" xfId="0" applyFont="1" applyBorder="1" applyAlignment="1">
      <alignment horizontal="center" vertical="center" textRotation="90" wrapText="1"/>
    </xf>
    <xf numFmtId="0" fontId="20" fillId="0" borderId="71" xfId="0" applyFont="1" applyBorder="1" applyAlignment="1">
      <alignment vertical="center" wrapText="1"/>
    </xf>
    <xf numFmtId="0" fontId="25" fillId="0" borderId="64"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0" fillId="0" borderId="1" xfId="0" applyFont="1" applyBorder="1" applyAlignment="1">
      <alignment horizontal="left" vertical="center" wrapText="1"/>
    </xf>
    <xf numFmtId="0" fontId="18" fillId="0" borderId="6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8" xfId="0" applyFont="1" applyBorder="1" applyAlignment="1">
      <alignment horizontal="center" vertical="center" wrapText="1"/>
    </xf>
    <xf numFmtId="0" fontId="2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3" xfId="0" applyFont="1" applyBorder="1" applyAlignment="1">
      <alignment horizontal="center" vertical="center" wrapText="1"/>
    </xf>
    <xf numFmtId="0" fontId="18" fillId="12" borderId="60" xfId="0" applyFont="1" applyFill="1" applyBorder="1" applyAlignment="1">
      <alignment horizontal="center" vertical="center" wrapText="1"/>
    </xf>
    <xf numFmtId="0" fontId="20" fillId="0" borderId="66" xfId="0" applyFont="1" applyBorder="1" applyAlignment="1">
      <alignment vertical="center" wrapText="1"/>
    </xf>
    <xf numFmtId="0" fontId="20" fillId="0" borderId="3" xfId="0" applyFont="1" applyBorder="1" applyAlignment="1">
      <alignment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20" fillId="0" borderId="32" xfId="0" applyFont="1" applyBorder="1" applyAlignment="1">
      <alignment vertical="center" wrapText="1"/>
    </xf>
    <xf numFmtId="0" fontId="21" fillId="0" borderId="12" xfId="0" applyFont="1" applyBorder="1" applyAlignment="1">
      <alignment vertical="center" wrapText="1"/>
    </xf>
    <xf numFmtId="168" fontId="17" fillId="0" borderId="0" xfId="1" applyNumberFormat="1" applyFont="1" applyBorder="1" applyAlignment="1">
      <alignment horizontal="left" vertical="center" wrapText="1"/>
    </xf>
    <xf numFmtId="1" fontId="20" fillId="0" borderId="66" xfId="0" applyNumberFormat="1" applyFont="1" applyBorder="1" applyAlignment="1">
      <alignment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5" xfId="33" applyNumberFormat="1" applyFont="1" applyFill="1" applyBorder="1" applyAlignment="1">
      <alignment horizontal="left" vertical="center" wrapText="1"/>
    </xf>
    <xf numFmtId="0" fontId="17" fillId="0" borderId="2" xfId="33" applyNumberFormat="1" applyFont="1" applyFill="1" applyBorder="1" applyAlignment="1">
      <alignment horizontal="center" vertical="center" wrapText="1"/>
    </xf>
    <xf numFmtId="0" fontId="17" fillId="0" borderId="2" xfId="33" applyNumberFormat="1" applyFont="1" applyFill="1" applyBorder="1" applyAlignment="1">
      <alignment horizontal="left" vertical="center" wrapText="1"/>
    </xf>
    <xf numFmtId="0" fontId="17" fillId="0" borderId="2" xfId="33" applyNumberFormat="1" applyFont="1" applyFill="1" applyBorder="1" applyAlignment="1">
      <alignment vertical="center" wrapText="1"/>
    </xf>
    <xf numFmtId="168" fontId="17" fillId="0" borderId="2" xfId="1" applyNumberFormat="1" applyFont="1" applyFill="1" applyBorder="1" applyAlignment="1">
      <alignment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18" fillId="0" borderId="46"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0" fillId="0" borderId="75" xfId="0" applyFont="1" applyBorder="1" applyAlignment="1">
      <alignment horizontal="center" vertical="center" wrapText="1"/>
    </xf>
    <xf numFmtId="0" fontId="0" fillId="0" borderId="17" xfId="0" applyBorder="1" applyAlignment="1">
      <alignment horizontal="left" vertical="center" wrapText="1"/>
    </xf>
    <xf numFmtId="0" fontId="0" fillId="0" borderId="1" xfId="0" applyBorder="1" applyAlignment="1">
      <alignment horizontal="left" vertical="center" wrapText="1"/>
    </xf>
    <xf numFmtId="9" fontId="10" fillId="0" borderId="1" xfId="4" applyFont="1" applyBorder="1" applyAlignment="1">
      <alignment horizontal="center" vertical="center" wrapText="1"/>
    </xf>
    <xf numFmtId="0" fontId="18" fillId="0" borderId="18" xfId="0" applyFont="1" applyBorder="1" applyAlignment="1">
      <alignment horizontal="center" vertical="center" wrapText="1"/>
    </xf>
    <xf numFmtId="9" fontId="10" fillId="0" borderId="2" xfId="0" applyNumberFormat="1" applyFont="1" applyBorder="1" applyAlignment="1">
      <alignment horizontal="center" vertical="center" wrapText="1"/>
    </xf>
    <xf numFmtId="9" fontId="10" fillId="0" borderId="3" xfId="0" applyNumberFormat="1" applyFont="1" applyBorder="1" applyAlignment="1">
      <alignment horizontal="center" vertical="center" wrapText="1"/>
    </xf>
    <xf numFmtId="0" fontId="0" fillId="0" borderId="1" xfId="0" applyBorder="1" applyAlignment="1">
      <alignment horizontal="center" vertical="center"/>
    </xf>
    <xf numFmtId="0" fontId="2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25" fillId="0" borderId="3" xfId="0" applyNumberFormat="1" applyFont="1" applyBorder="1" applyAlignment="1">
      <alignment horizontal="center" vertical="center" wrapText="1"/>
    </xf>
    <xf numFmtId="0" fontId="10" fillId="0" borderId="6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3" xfId="0" applyFont="1" applyBorder="1" applyAlignment="1">
      <alignment horizontal="center" vertical="center" wrapText="1"/>
    </xf>
    <xf numFmtId="0" fontId="18" fillId="0" borderId="33" xfId="0" applyFont="1" applyBorder="1" applyAlignment="1">
      <alignment horizontal="center" vertical="center" wrapText="1"/>
    </xf>
    <xf numFmtId="0" fontId="20" fillId="0" borderId="17" xfId="0" applyFont="1" applyBorder="1" applyAlignment="1">
      <alignment horizontal="center" vertical="center" wrapText="1"/>
    </xf>
    <xf numFmtId="14" fontId="0" fillId="0" borderId="0" xfId="0" applyNumberFormat="1"/>
    <xf numFmtId="0" fontId="0" fillId="8" borderId="0" xfId="0" applyFill="1"/>
    <xf numFmtId="0" fontId="20" fillId="0" borderId="45" xfId="0" applyFont="1" applyBorder="1" applyAlignment="1">
      <alignment horizontal="center" vertical="center" wrapText="1"/>
    </xf>
    <xf numFmtId="0" fontId="35" fillId="0" borderId="0" xfId="0" applyFont="1"/>
    <xf numFmtId="0" fontId="0" fillId="0" borderId="0" xfId="0"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8" fillId="0" borderId="14" xfId="0" applyFont="1" applyBorder="1" applyAlignment="1">
      <alignment horizontal="center" vertical="center" wrapText="1"/>
    </xf>
    <xf numFmtId="0" fontId="18" fillId="0" borderId="18" xfId="0" applyFont="1" applyBorder="1" applyAlignment="1">
      <alignment horizontal="center" vertical="center" wrapText="1"/>
    </xf>
    <xf numFmtId="0" fontId="10" fillId="0" borderId="23" xfId="0" applyFont="1" applyBorder="1" applyAlignment="1">
      <alignment horizontal="center" vertical="center" wrapText="1"/>
    </xf>
    <xf numFmtId="0" fontId="17" fillId="8" borderId="1" xfId="33" applyNumberFormat="1" applyFont="1" applyFill="1" applyBorder="1" applyAlignment="1">
      <alignment horizontal="left" vertical="center" wrapText="1"/>
    </xf>
    <xf numFmtId="0" fontId="0" fillId="8" borderId="1" xfId="0" applyFill="1" applyBorder="1"/>
    <xf numFmtId="14" fontId="0" fillId="8" borderId="1" xfId="0" applyNumberFormat="1" applyFill="1" applyBorder="1"/>
    <xf numFmtId="0" fontId="35" fillId="8" borderId="1" xfId="0" applyFont="1" applyFill="1" applyBorder="1"/>
    <xf numFmtId="9" fontId="10" fillId="0" borderId="6" xfId="0" applyNumberFormat="1" applyFont="1" applyBorder="1" applyAlignment="1">
      <alignment horizontal="center" vertical="center" wrapText="1"/>
    </xf>
    <xf numFmtId="9" fontId="10" fillId="0" borderId="3" xfId="4" applyFont="1" applyBorder="1" applyAlignment="1">
      <alignment horizontal="center" vertical="center" wrapText="1"/>
    </xf>
    <xf numFmtId="0" fontId="0" fillId="7" borderId="0" xfId="0" applyFill="1" applyAlignment="1">
      <alignment vertical="center" wrapText="1"/>
    </xf>
    <xf numFmtId="0" fontId="0" fillId="7" borderId="1" xfId="0" applyFill="1" applyBorder="1" applyAlignment="1">
      <alignment vertical="center" wrapText="1"/>
    </xf>
    <xf numFmtId="0" fontId="0" fillId="7" borderId="1" xfId="0" applyFill="1" applyBorder="1" applyAlignment="1">
      <alignment vertical="center"/>
    </xf>
    <xf numFmtId="0" fontId="0" fillId="0" borderId="45" xfId="0" applyBorder="1" applyAlignment="1">
      <alignment vertical="center"/>
    </xf>
    <xf numFmtId="0" fontId="0" fillId="0" borderId="2" xfId="0" applyBorder="1" applyAlignment="1">
      <alignment vertical="center" wrapText="1"/>
    </xf>
    <xf numFmtId="9" fontId="10" fillId="0" borderId="4"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0" fillId="8" borderId="12" xfId="0" applyFill="1" applyBorder="1" applyAlignment="1">
      <alignment vertical="center"/>
    </xf>
    <xf numFmtId="0" fontId="0" fillId="8" borderId="13" xfId="0" applyFill="1" applyBorder="1" applyAlignment="1">
      <alignment vertical="center"/>
    </xf>
    <xf numFmtId="0" fontId="0" fillId="8" borderId="13" xfId="0" applyFill="1" applyBorder="1" applyAlignment="1">
      <alignment horizontal="center" vertical="center"/>
    </xf>
    <xf numFmtId="0" fontId="0" fillId="0" borderId="23" xfId="0" applyBorder="1" applyAlignment="1">
      <alignment vertical="center"/>
    </xf>
    <xf numFmtId="0" fontId="0" fillId="0" borderId="23" xfId="0" applyBorder="1" applyAlignment="1">
      <alignment horizontal="center" vertical="center"/>
    </xf>
    <xf numFmtId="0" fontId="18" fillId="0" borderId="65" xfId="0" applyFont="1" applyBorder="1" applyAlignment="1">
      <alignment horizontal="center" vertical="center" wrapText="1"/>
    </xf>
    <xf numFmtId="0" fontId="0" fillId="0" borderId="22" xfId="0" applyBorder="1" applyAlignment="1">
      <alignment vertical="center" wrapText="1"/>
    </xf>
    <xf numFmtId="0" fontId="0" fillId="7" borderId="13" xfId="0" applyFill="1" applyBorder="1" applyAlignment="1">
      <alignment vertical="center"/>
    </xf>
    <xf numFmtId="0" fontId="0" fillId="7" borderId="12" xfId="0" applyFill="1" applyBorder="1" applyAlignment="1">
      <alignment vertical="center" wrapText="1"/>
    </xf>
    <xf numFmtId="0" fontId="0" fillId="7" borderId="13" xfId="0" applyFill="1" applyBorder="1" applyAlignment="1">
      <alignment vertical="center" wrapText="1"/>
    </xf>
    <xf numFmtId="9" fontId="10" fillId="0" borderId="12" xfId="4" applyFont="1" applyBorder="1" applyAlignment="1">
      <alignment horizontal="center" vertical="center" wrapText="1"/>
    </xf>
    <xf numFmtId="9" fontId="10" fillId="0" borderId="17" xfId="4" applyFont="1" applyBorder="1" applyAlignment="1">
      <alignment horizontal="center" vertical="center" wrapText="1"/>
    </xf>
    <xf numFmtId="0" fontId="10" fillId="0" borderId="3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left" vertical="center" wrapText="1"/>
    </xf>
    <xf numFmtId="0" fontId="18" fillId="7" borderId="0" xfId="0"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14" xfId="0" applyFont="1" applyBorder="1" applyAlignment="1">
      <alignment horizontal="center" vertical="center" wrapText="1"/>
    </xf>
    <xf numFmtId="9" fontId="10" fillId="0" borderId="22" xfId="4" applyFont="1" applyBorder="1" applyAlignment="1">
      <alignment horizontal="center" vertical="center" wrapText="1"/>
    </xf>
    <xf numFmtId="168" fontId="3" fillId="0" borderId="0" xfId="1" applyNumberFormat="1" applyFont="1" applyAlignment="1">
      <alignment wrapText="1"/>
    </xf>
    <xf numFmtId="0" fontId="20" fillId="7" borderId="12" xfId="0" applyFont="1" applyFill="1" applyBorder="1" applyAlignment="1">
      <alignment vertical="center" wrapText="1"/>
    </xf>
    <xf numFmtId="9" fontId="20" fillId="0" borderId="12" xfId="4" applyFont="1" applyBorder="1" applyAlignment="1">
      <alignment vertical="center" wrapText="1"/>
    </xf>
    <xf numFmtId="165" fontId="20" fillId="0" borderId="12" xfId="2"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20" fillId="0" borderId="1"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8" xfId="0" applyFont="1" applyBorder="1" applyAlignment="1">
      <alignment horizontal="center" vertical="center" wrapText="1"/>
    </xf>
    <xf numFmtId="0" fontId="10" fillId="0" borderId="23" xfId="0" applyFont="1" applyBorder="1" applyAlignment="1">
      <alignment horizontal="center" vertical="center" wrapText="1"/>
    </xf>
    <xf numFmtId="0" fontId="20" fillId="0" borderId="1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3"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9" fontId="20" fillId="0" borderId="13" xfId="4" applyFont="1" applyBorder="1" applyAlignment="1">
      <alignment horizontal="center" vertical="center" wrapText="1"/>
    </xf>
    <xf numFmtId="0" fontId="20" fillId="0" borderId="39" xfId="0" applyFont="1" applyBorder="1" applyAlignment="1">
      <alignment vertical="center" wrapText="1"/>
    </xf>
    <xf numFmtId="0" fontId="18" fillId="0" borderId="14" xfId="0" applyFont="1" applyBorder="1" applyAlignment="1">
      <alignment horizontal="center" vertical="center" wrapText="1"/>
    </xf>
    <xf numFmtId="0" fontId="18" fillId="0" borderId="18" xfId="0" applyFont="1" applyBorder="1" applyAlignment="1">
      <alignment horizontal="center" vertical="center" wrapText="1"/>
    </xf>
    <xf numFmtId="0" fontId="10" fillId="0" borderId="52" xfId="0" applyFont="1" applyBorder="1" applyAlignment="1">
      <alignment horizontal="left" vertical="center" wrapText="1"/>
    </xf>
    <xf numFmtId="0" fontId="18" fillId="0" borderId="4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9" xfId="0" applyFont="1" applyBorder="1" applyAlignment="1">
      <alignment horizontal="left" vertical="center" wrapText="1"/>
    </xf>
    <xf numFmtId="0" fontId="10" fillId="0" borderId="36" xfId="0" applyFont="1" applyBorder="1" applyAlignment="1">
      <alignment horizontal="left" vertical="center" wrapText="1"/>
    </xf>
    <xf numFmtId="0" fontId="25" fillId="0" borderId="2" xfId="0" applyNumberFormat="1" applyFont="1" applyBorder="1" applyAlignment="1">
      <alignment horizontal="center" vertical="center" wrapText="1"/>
    </xf>
    <xf numFmtId="0" fontId="25" fillId="0" borderId="3" xfId="0" applyNumberFormat="1" applyFont="1" applyBorder="1" applyAlignment="1">
      <alignment horizontal="center" vertical="center" wrapText="1"/>
    </xf>
    <xf numFmtId="0" fontId="10" fillId="0" borderId="52" xfId="0" applyFont="1" applyBorder="1" applyAlignment="1">
      <alignment horizontal="center" vertical="center" wrapText="1"/>
    </xf>
    <xf numFmtId="0" fontId="25" fillId="0" borderId="10" xfId="0" applyNumberFormat="1" applyFont="1" applyBorder="1" applyAlignment="1">
      <alignment horizontal="center" vertical="center" wrapText="1"/>
    </xf>
    <xf numFmtId="0" fontId="10" fillId="0" borderId="19" xfId="0" applyFont="1" applyBorder="1" applyAlignment="1">
      <alignment horizontal="center" vertical="center" wrapText="1"/>
    </xf>
    <xf numFmtId="0" fontId="25" fillId="0" borderId="20" xfId="0" applyNumberFormat="1" applyFont="1" applyBorder="1" applyAlignment="1">
      <alignment horizontal="center" vertical="center" wrapText="1"/>
    </xf>
    <xf numFmtId="0" fontId="10" fillId="0" borderId="51" xfId="0" applyFont="1" applyBorder="1" applyAlignment="1">
      <alignment horizontal="left" vertical="center" wrapText="1"/>
    </xf>
    <xf numFmtId="0" fontId="25" fillId="0" borderId="54" xfId="0" applyNumberFormat="1" applyFont="1" applyBorder="1" applyAlignment="1">
      <alignment horizontal="center" vertical="center" wrapText="1"/>
    </xf>
    <xf numFmtId="0" fontId="18" fillId="0" borderId="5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6" xfId="0" applyFont="1" applyBorder="1" applyAlignment="1">
      <alignment horizontal="center" vertical="center" wrapText="1"/>
    </xf>
    <xf numFmtId="0" fontId="17" fillId="7" borderId="48" xfId="33" applyNumberFormat="1" applyFont="1" applyFill="1" applyBorder="1" applyAlignment="1">
      <alignment vertical="center" wrapText="1"/>
    </xf>
    <xf numFmtId="0" fontId="17" fillId="7" borderId="1" xfId="33" applyNumberFormat="1" applyFont="1" applyFill="1" applyBorder="1" applyAlignment="1">
      <alignment vertical="center" wrapText="1"/>
    </xf>
    <xf numFmtId="168" fontId="17" fillId="7" borderId="1" xfId="1" applyNumberFormat="1" applyFont="1" applyFill="1" applyBorder="1" applyAlignment="1">
      <alignment vertical="center" wrapText="1"/>
    </xf>
    <xf numFmtId="168" fontId="17" fillId="7" borderId="1" xfId="1" applyNumberFormat="1" applyFont="1" applyFill="1" applyBorder="1" applyAlignment="1" applyProtection="1">
      <alignment horizontal="center" vertical="center" wrapText="1"/>
      <protection hidden="1"/>
    </xf>
    <xf numFmtId="168" fontId="17" fillId="7" borderId="1" xfId="1" applyNumberFormat="1" applyFont="1" applyFill="1" applyBorder="1" applyAlignment="1">
      <alignment horizontal="center" vertical="center" wrapText="1"/>
    </xf>
    <xf numFmtId="168" fontId="17" fillId="7" borderId="60" xfId="1" applyNumberFormat="1" applyFont="1" applyFill="1" applyBorder="1" applyAlignment="1" applyProtection="1">
      <alignment horizontal="justify" vertical="center" wrapText="1"/>
      <protection hidden="1"/>
    </xf>
    <xf numFmtId="0" fontId="10" fillId="7" borderId="1" xfId="0" applyFont="1" applyFill="1" applyBorder="1" applyAlignment="1">
      <alignment horizontal="left" vertical="center" wrapText="1"/>
    </xf>
    <xf numFmtId="0" fontId="18" fillId="7" borderId="0" xfId="0" applyFont="1" applyFill="1" applyBorder="1" applyAlignment="1">
      <alignment horizontal="center" vertical="center" wrapText="1"/>
    </xf>
    <xf numFmtId="0" fontId="10" fillId="7" borderId="0" xfId="0" applyFont="1" applyFill="1" applyBorder="1" applyAlignment="1">
      <alignment horizontal="center" vertical="center" wrapText="1"/>
    </xf>
    <xf numFmtId="9" fontId="10" fillId="7" borderId="0" xfId="0" applyNumberFormat="1"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56"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17" fillId="7" borderId="3" xfId="33" applyNumberFormat="1" applyFont="1" applyFill="1" applyBorder="1" applyAlignment="1">
      <alignment vertical="center" wrapText="1"/>
    </xf>
    <xf numFmtId="14" fontId="17" fillId="7" borderId="3" xfId="33" applyNumberFormat="1" applyFont="1" applyFill="1" applyBorder="1" applyAlignment="1">
      <alignment horizontal="right" vertical="center" wrapText="1"/>
    </xf>
    <xf numFmtId="168" fontId="17" fillId="7" borderId="3" xfId="1" applyNumberFormat="1" applyFont="1" applyFill="1" applyBorder="1" applyAlignment="1">
      <alignment horizontal="left" vertical="center" wrapText="1"/>
    </xf>
    <xf numFmtId="168" fontId="17" fillId="7" borderId="3" xfId="1" applyNumberFormat="1" applyFont="1" applyFill="1" applyBorder="1" applyAlignment="1" applyProtection="1">
      <alignment horizontal="center" vertical="center" wrapText="1"/>
      <protection hidden="1"/>
    </xf>
    <xf numFmtId="168" fontId="17" fillId="7" borderId="3" xfId="1" applyNumberFormat="1" applyFont="1" applyFill="1" applyBorder="1" applyAlignment="1">
      <alignment horizontal="center" vertical="center" wrapText="1"/>
    </xf>
    <xf numFmtId="168" fontId="17" fillId="7" borderId="6" xfId="1" applyNumberFormat="1" applyFont="1" applyFill="1" applyBorder="1" applyAlignment="1" applyProtection="1">
      <alignment horizontal="justify" vertical="center" wrapText="1"/>
      <protection hidden="1"/>
    </xf>
    <xf numFmtId="168" fontId="17" fillId="7" borderId="1" xfId="1" applyNumberFormat="1" applyFont="1" applyFill="1" applyBorder="1" applyAlignment="1">
      <alignment horizontal="left" vertical="center" wrapText="1"/>
    </xf>
    <xf numFmtId="0" fontId="17" fillId="7" borderId="1" xfId="0" applyNumberFormat="1" applyFont="1" applyFill="1" applyBorder="1" applyAlignment="1" applyProtection="1">
      <alignment horizontal="center" vertical="center" wrapText="1"/>
      <protection hidden="1"/>
    </xf>
    <xf numFmtId="168" fontId="17" fillId="7" borderId="1" xfId="1" applyNumberFormat="1" applyFont="1" applyFill="1" applyBorder="1" applyAlignment="1" applyProtection="1">
      <alignment horizontal="justify" vertical="center" wrapText="1"/>
      <protection hidden="1"/>
    </xf>
    <xf numFmtId="168" fontId="10" fillId="7" borderId="0" xfId="1" applyNumberFormat="1" applyFont="1" applyFill="1" applyBorder="1"/>
    <xf numFmtId="168" fontId="10" fillId="7" borderId="60" xfId="1" applyNumberFormat="1" applyFont="1" applyFill="1" applyBorder="1"/>
    <xf numFmtId="0" fontId="17" fillId="7" borderId="1" xfId="33" applyNumberFormat="1" applyFont="1" applyFill="1" applyBorder="1" applyAlignment="1">
      <alignment horizontal="left" vertical="center" wrapText="1"/>
    </xf>
    <xf numFmtId="168" fontId="17" fillId="7" borderId="1" xfId="1" applyNumberFormat="1" applyFont="1" applyFill="1" applyBorder="1" applyAlignment="1">
      <alignment horizontal="right" vertical="center" wrapText="1"/>
    </xf>
    <xf numFmtId="0" fontId="10" fillId="7" borderId="1" xfId="0" applyFont="1" applyFill="1" applyBorder="1" applyAlignment="1">
      <alignment vertical="center"/>
    </xf>
    <xf numFmtId="168" fontId="10" fillId="7" borderId="1" xfId="1" applyNumberFormat="1" applyFont="1" applyFill="1" applyBorder="1" applyAlignment="1">
      <alignment vertical="center"/>
    </xf>
    <xf numFmtId="168" fontId="10" fillId="7" borderId="1" xfId="1" applyNumberFormat="1" applyFont="1" applyFill="1" applyBorder="1" applyAlignment="1">
      <alignment horizontal="center" vertical="center"/>
    </xf>
    <xf numFmtId="14" fontId="10" fillId="7" borderId="1" xfId="0" applyNumberFormat="1" applyFont="1" applyFill="1" applyBorder="1" applyAlignment="1">
      <alignment horizontal="right" vertical="center"/>
    </xf>
    <xf numFmtId="168" fontId="10" fillId="7" borderId="1" xfId="1" applyNumberFormat="1" applyFont="1" applyFill="1" applyBorder="1" applyAlignment="1">
      <alignment horizontal="right" vertical="center"/>
    </xf>
    <xf numFmtId="0" fontId="17" fillId="7" borderId="7" xfId="33" applyNumberFormat="1" applyFont="1" applyFill="1" applyBorder="1" applyAlignment="1">
      <alignment horizontal="left" vertical="center" wrapText="1"/>
    </xf>
    <xf numFmtId="168" fontId="17" fillId="7" borderId="3" xfId="1" applyNumberFormat="1" applyFont="1" applyFill="1" applyBorder="1" applyAlignment="1">
      <alignment vertical="center" wrapText="1"/>
    </xf>
    <xf numFmtId="14" fontId="17" fillId="7" borderId="2" xfId="33" applyNumberFormat="1" applyFont="1" applyFill="1" applyBorder="1" applyAlignment="1">
      <alignment vertical="center" wrapText="1"/>
    </xf>
    <xf numFmtId="0" fontId="17" fillId="7" borderId="48" xfId="33" applyNumberFormat="1" applyFont="1" applyFill="1" applyBorder="1" applyAlignment="1">
      <alignment horizontal="left" vertical="center" wrapText="1"/>
    </xf>
    <xf numFmtId="0" fontId="17" fillId="7" borderId="5" xfId="33" applyNumberFormat="1" applyFont="1" applyFill="1" applyBorder="1" applyAlignment="1">
      <alignment vertical="center" wrapText="1"/>
    </xf>
    <xf numFmtId="14" fontId="17" fillId="7" borderId="2" xfId="33" applyNumberFormat="1" applyFont="1" applyFill="1" applyBorder="1" applyAlignment="1">
      <alignment horizontal="right" vertical="center" wrapText="1"/>
    </xf>
    <xf numFmtId="0" fontId="17" fillId="7" borderId="2" xfId="33" applyNumberFormat="1" applyFont="1" applyFill="1" applyBorder="1" applyAlignment="1">
      <alignment vertical="center" wrapText="1"/>
    </xf>
    <xf numFmtId="168" fontId="17" fillId="7" borderId="23" xfId="1" applyNumberFormat="1" applyFont="1" applyFill="1" applyBorder="1" applyAlignment="1">
      <alignment vertical="center" wrapText="1"/>
    </xf>
    <xf numFmtId="0" fontId="17" fillId="7" borderId="23" xfId="33" applyNumberFormat="1" applyFont="1" applyFill="1" applyBorder="1" applyAlignment="1">
      <alignment vertical="center" wrapText="1"/>
    </xf>
    <xf numFmtId="168" fontId="17" fillId="7" borderId="23" xfId="1" applyNumberFormat="1" applyFont="1" applyFill="1" applyBorder="1" applyAlignment="1" applyProtection="1">
      <alignment horizontal="center" vertical="center" wrapText="1"/>
      <protection hidden="1"/>
    </xf>
    <xf numFmtId="168" fontId="17" fillId="7" borderId="23" xfId="1" applyNumberFormat="1" applyFont="1" applyFill="1" applyBorder="1" applyAlignment="1">
      <alignment horizontal="center" vertical="center" wrapText="1"/>
    </xf>
    <xf numFmtId="168" fontId="17" fillId="7" borderId="62" xfId="1" applyNumberFormat="1" applyFont="1" applyFill="1" applyBorder="1" applyAlignment="1" applyProtection="1">
      <alignment horizontal="justify" vertical="center" wrapText="1"/>
      <protection hidden="1"/>
    </xf>
    <xf numFmtId="14" fontId="17" fillId="7" borderId="23" xfId="33" applyNumberFormat="1" applyFont="1" applyFill="1" applyBorder="1" applyAlignment="1">
      <alignment horizontal="right" vertical="center" wrapText="1"/>
    </xf>
    <xf numFmtId="14" fontId="10" fillId="7" borderId="1" xfId="0" applyNumberFormat="1" applyFont="1" applyFill="1" applyBorder="1" applyAlignment="1">
      <alignment horizontal="right"/>
    </xf>
    <xf numFmtId="168" fontId="17" fillId="7" borderId="60" xfId="1" applyNumberFormat="1" applyFont="1" applyFill="1" applyBorder="1" applyAlignment="1" applyProtection="1">
      <alignment horizontal="left" vertical="center" wrapText="1"/>
      <protection hidden="1"/>
    </xf>
    <xf numFmtId="0" fontId="17" fillId="7" borderId="1" xfId="33" applyNumberFormat="1" applyFont="1" applyFill="1" applyBorder="1" applyAlignment="1">
      <alignment vertical="justify" wrapText="1"/>
    </xf>
    <xf numFmtId="0" fontId="10" fillId="7" borderId="0" xfId="0" applyFont="1" applyFill="1" applyBorder="1" applyAlignment="1">
      <alignment horizontal="left" vertical="center" wrapText="1"/>
    </xf>
    <xf numFmtId="0" fontId="17" fillId="7" borderId="23" xfId="33" applyNumberFormat="1" applyFont="1" applyFill="1" applyBorder="1" applyAlignment="1">
      <alignment horizontal="left" vertical="center" wrapText="1"/>
    </xf>
    <xf numFmtId="10" fontId="0" fillId="7" borderId="0" xfId="4" applyNumberFormat="1" applyFont="1" applyFill="1"/>
    <xf numFmtId="9" fontId="0" fillId="7" borderId="0" xfId="4" applyFont="1" applyFill="1" applyBorder="1"/>
    <xf numFmtId="0" fontId="0" fillId="7" borderId="0" xfId="0" applyFill="1"/>
    <xf numFmtId="0" fontId="10" fillId="7" borderId="0" xfId="0" applyFont="1" applyFill="1"/>
    <xf numFmtId="0" fontId="17" fillId="7" borderId="0" xfId="33" applyNumberFormat="1" applyFont="1" applyFill="1" applyBorder="1" applyAlignment="1">
      <alignment vertical="center" wrapText="1"/>
    </xf>
    <xf numFmtId="0" fontId="17" fillId="7" borderId="0" xfId="33" applyNumberFormat="1" applyFont="1" applyFill="1" applyBorder="1" applyAlignment="1">
      <alignment horizontal="center" vertical="center" wrapText="1"/>
    </xf>
    <xf numFmtId="17" fontId="17" fillId="7" borderId="0" xfId="33" applyNumberFormat="1" applyFont="1" applyFill="1" applyBorder="1" applyAlignment="1">
      <alignment horizontal="center" vertical="center" wrapText="1"/>
    </xf>
    <xf numFmtId="0" fontId="17" fillId="7" borderId="0" xfId="0" applyNumberFormat="1" applyFont="1" applyFill="1" applyBorder="1" applyAlignment="1" applyProtection="1">
      <alignment horizontal="center" vertical="center" wrapText="1"/>
      <protection hidden="1"/>
    </xf>
    <xf numFmtId="166" fontId="17" fillId="7" borderId="0" xfId="34" applyFont="1" applyFill="1" applyBorder="1" applyAlignment="1">
      <alignment horizontal="center" vertical="center" wrapText="1"/>
    </xf>
    <xf numFmtId="166" fontId="17" fillId="7" borderId="0" xfId="34" applyFont="1" applyFill="1" applyBorder="1" applyAlignment="1" applyProtection="1">
      <alignment horizontal="justify" vertical="center" wrapText="1"/>
      <protection hidden="1"/>
    </xf>
    <xf numFmtId="168" fontId="17" fillId="7" borderId="0" xfId="1" applyNumberFormat="1" applyFont="1" applyFill="1" applyBorder="1" applyAlignment="1">
      <alignment horizontal="center" vertical="center" wrapText="1"/>
    </xf>
    <xf numFmtId="168" fontId="17" fillId="7" borderId="0" xfId="1" applyNumberFormat="1" applyFont="1" applyFill="1" applyBorder="1" applyAlignment="1" applyProtection="1">
      <alignment horizontal="justify" vertical="center" wrapText="1"/>
      <protection hidden="1"/>
    </xf>
    <xf numFmtId="168" fontId="8" fillId="7" borderId="0" xfId="1" applyNumberFormat="1" applyFont="1" applyFill="1" applyBorder="1" applyAlignment="1">
      <alignment horizontal="left" vertical="center"/>
    </xf>
    <xf numFmtId="9" fontId="0" fillId="7" borderId="0" xfId="0" applyNumberFormat="1" applyFill="1"/>
    <xf numFmtId="0" fontId="6" fillId="7" borderId="0" xfId="0" applyFont="1" applyFill="1" applyBorder="1" applyAlignment="1" applyProtection="1">
      <alignment horizontal="center" wrapText="1"/>
      <protection locked="0"/>
    </xf>
    <xf numFmtId="0" fontId="7" fillId="7" borderId="0" xfId="0" applyFont="1" applyFill="1" applyBorder="1" applyAlignment="1" applyProtection="1">
      <alignment horizontal="center" vertical="center" wrapText="1"/>
      <protection locked="0"/>
    </xf>
    <xf numFmtId="0" fontId="0" fillId="7" borderId="0" xfId="0" applyFill="1" applyAlignment="1">
      <alignment wrapText="1"/>
    </xf>
    <xf numFmtId="0" fontId="10" fillId="7" borderId="0" xfId="0" applyFont="1" applyFill="1" applyAlignment="1">
      <alignment wrapText="1"/>
    </xf>
    <xf numFmtId="0" fontId="10" fillId="7" borderId="0" xfId="0" applyFont="1" applyFill="1" applyAlignment="1">
      <alignment horizontal="center" vertical="center" wrapText="1"/>
    </xf>
    <xf numFmtId="0" fontId="9" fillId="7" borderId="0" xfId="0" applyFont="1" applyFill="1"/>
    <xf numFmtId="9" fontId="10" fillId="0" borderId="63" xfId="0" applyNumberFormat="1" applyFont="1" applyBorder="1" applyAlignment="1">
      <alignment horizontal="center" vertical="center" wrapText="1"/>
    </xf>
    <xf numFmtId="0" fontId="10" fillId="0" borderId="64" xfId="0" applyFont="1" applyBorder="1" applyAlignment="1">
      <alignment horizontal="left" vertical="center" wrapText="1"/>
    </xf>
    <xf numFmtId="0" fontId="10" fillId="0" borderId="53" xfId="0" applyFont="1" applyBorder="1" applyAlignment="1">
      <alignment horizontal="center" vertical="center" wrapText="1"/>
    </xf>
    <xf numFmtId="0" fontId="20" fillId="7" borderId="0" xfId="0" applyFont="1" applyFill="1"/>
    <xf numFmtId="171" fontId="0" fillId="7" borderId="0" xfId="4" applyNumberFormat="1" applyFont="1" applyFill="1"/>
    <xf numFmtId="0" fontId="8" fillId="7" borderId="0" xfId="0" applyFont="1" applyFill="1" applyBorder="1" applyAlignment="1">
      <alignment horizontal="left" vertical="center"/>
    </xf>
    <xf numFmtId="165" fontId="0" fillId="7" borderId="0" xfId="2" applyFont="1" applyFill="1"/>
    <xf numFmtId="0" fontId="0" fillId="7" borderId="0" xfId="0" applyFill="1" applyAlignment="1">
      <alignment horizontal="center"/>
    </xf>
    <xf numFmtId="0" fontId="0" fillId="7" borderId="15" xfId="0" applyFill="1" applyBorder="1"/>
    <xf numFmtId="0" fontId="10" fillId="7" borderId="15" xfId="0" applyFont="1" applyFill="1" applyBorder="1"/>
    <xf numFmtId="0" fontId="24" fillId="7" borderId="0" xfId="33" applyNumberFormat="1" applyFont="1" applyFill="1" applyBorder="1" applyAlignment="1">
      <alignment vertical="center" wrapText="1"/>
    </xf>
    <xf numFmtId="14" fontId="17" fillId="7" borderId="0" xfId="33" applyNumberFormat="1" applyFont="1" applyFill="1" applyBorder="1" applyAlignment="1">
      <alignment vertical="center" wrapText="1"/>
    </xf>
    <xf numFmtId="0" fontId="10" fillId="0" borderId="45" xfId="0" applyFont="1" applyBorder="1" applyAlignment="1">
      <alignment vertical="center" wrapText="1"/>
    </xf>
    <xf numFmtId="0" fontId="10" fillId="0" borderId="46" xfId="0" applyFont="1" applyBorder="1" applyAlignment="1">
      <alignment wrapText="1"/>
    </xf>
    <xf numFmtId="9" fontId="20" fillId="0" borderId="39" xfId="0" applyNumberFormat="1" applyFont="1" applyBorder="1" applyAlignment="1">
      <alignment vertical="center" wrapText="1"/>
    </xf>
    <xf numFmtId="9" fontId="20" fillId="0" borderId="39" xfId="4" applyFont="1" applyBorder="1" applyAlignment="1">
      <alignment vertical="center" wrapText="1"/>
    </xf>
    <xf numFmtId="0" fontId="18" fillId="0" borderId="72" xfId="0" applyFont="1" applyBorder="1" applyAlignment="1">
      <alignment horizontal="center" vertical="center" wrapText="1"/>
    </xf>
    <xf numFmtId="0" fontId="18" fillId="0" borderId="32" xfId="0" applyFont="1" applyBorder="1" applyAlignment="1">
      <alignment vertical="center" wrapText="1"/>
    </xf>
    <xf numFmtId="0" fontId="18" fillId="0" borderId="39" xfId="0" applyFont="1" applyBorder="1" applyAlignment="1">
      <alignment vertical="center" wrapText="1"/>
    </xf>
    <xf numFmtId="168" fontId="8" fillId="7" borderId="0" xfId="1" applyNumberFormat="1" applyFont="1" applyFill="1" applyBorder="1" applyAlignment="1">
      <alignment horizontal="center" vertical="center"/>
    </xf>
    <xf numFmtId="0" fontId="0" fillId="7" borderId="0" xfId="0" applyFill="1" applyAlignment="1">
      <alignment vertical="center"/>
    </xf>
    <xf numFmtId="0" fontId="0" fillId="7" borderId="0" xfId="0" applyFill="1" applyAlignment="1">
      <alignment horizontal="center" vertical="center"/>
    </xf>
    <xf numFmtId="0" fontId="0" fillId="7" borderId="0" xfId="0" applyFill="1" applyAlignment="1"/>
    <xf numFmtId="165" fontId="8" fillId="7" borderId="0" xfId="2" applyFont="1" applyFill="1" applyBorder="1" applyAlignment="1">
      <alignment horizontal="left" vertical="center"/>
    </xf>
    <xf numFmtId="0" fontId="7" fillId="7" borderId="55" xfId="0" applyFont="1" applyFill="1" applyBorder="1" applyAlignment="1" applyProtection="1">
      <alignment vertical="center" wrapText="1"/>
      <protection locked="0"/>
    </xf>
    <xf numFmtId="0" fontId="7" fillId="7" borderId="0" xfId="0" applyFont="1" applyFill="1" applyBorder="1" applyAlignment="1" applyProtection="1">
      <alignment vertical="center" wrapText="1"/>
      <protection locked="0"/>
    </xf>
    <xf numFmtId="170" fontId="10" fillId="7" borderId="0" xfId="0" applyNumberFormat="1" applyFont="1" applyFill="1" applyBorder="1" applyAlignment="1">
      <alignment horizontal="left" vertical="center" wrapText="1"/>
    </xf>
    <xf numFmtId="0" fontId="9" fillId="7" borderId="11" xfId="0" applyFont="1" applyFill="1" applyBorder="1" applyAlignment="1">
      <alignment horizontal="left" vertical="center"/>
    </xf>
    <xf numFmtId="0" fontId="10" fillId="7" borderId="11" xfId="0" applyFont="1" applyFill="1" applyBorder="1" applyAlignment="1">
      <alignment horizontal="left" vertical="center" wrapText="1"/>
    </xf>
    <xf numFmtId="170" fontId="10" fillId="7" borderId="11" xfId="0" applyNumberFormat="1" applyFont="1" applyFill="1" applyBorder="1" applyAlignment="1">
      <alignment horizontal="left" vertical="center" wrapText="1"/>
    </xf>
    <xf numFmtId="170" fontId="0" fillId="7" borderId="0" xfId="0" applyNumberFormat="1" applyFill="1"/>
    <xf numFmtId="0" fontId="9" fillId="7" borderId="0" xfId="0" applyFont="1" applyFill="1" applyBorder="1" applyAlignment="1">
      <alignment horizontal="center" vertical="center"/>
    </xf>
    <xf numFmtId="0" fontId="10" fillId="7" borderId="0" xfId="0" applyFont="1" applyFill="1" applyBorder="1" applyAlignment="1">
      <alignment horizontal="left" vertical="top"/>
    </xf>
    <xf numFmtId="0" fontId="9" fillId="7" borderId="0" xfId="0" applyFont="1" applyFill="1" applyBorder="1" applyAlignment="1">
      <alignment horizontal="center" vertical="center" textRotation="90" wrapText="1"/>
    </xf>
    <xf numFmtId="0" fontId="9" fillId="7" borderId="0" xfId="0" applyFont="1" applyFill="1" applyBorder="1" applyAlignment="1">
      <alignment horizontal="center" vertical="center" wrapText="1"/>
    </xf>
    <xf numFmtId="14" fontId="10" fillId="7" borderId="0" xfId="0" applyNumberFormat="1" applyFont="1" applyFill="1" applyBorder="1" applyAlignment="1">
      <alignment horizontal="center" vertical="center" wrapText="1"/>
    </xf>
    <xf numFmtId="165" fontId="7" fillId="7" borderId="0" xfId="2" applyFont="1" applyFill="1" applyBorder="1" applyAlignment="1" applyProtection="1">
      <alignment horizontal="center" vertical="center" wrapText="1"/>
      <protection locked="0"/>
    </xf>
    <xf numFmtId="171" fontId="0" fillId="7" borderId="0" xfId="4" applyNumberFormat="1" applyFont="1" applyFill="1" applyBorder="1"/>
    <xf numFmtId="10" fontId="0" fillId="7" borderId="0" xfId="4" applyNumberFormat="1" applyFont="1" applyFill="1" applyBorder="1"/>
    <xf numFmtId="9" fontId="0" fillId="7" borderId="0" xfId="0" applyNumberFormat="1" applyFill="1" applyBorder="1"/>
    <xf numFmtId="0" fontId="0" fillId="7" borderId="0" xfId="0" applyFill="1" applyBorder="1" applyAlignment="1">
      <alignment horizontal="left" vertical="center" wrapText="1"/>
    </xf>
    <xf numFmtId="0" fontId="32" fillId="7" borderId="11" xfId="0" applyFont="1" applyFill="1" applyBorder="1" applyAlignment="1">
      <alignment horizontal="left" vertical="center"/>
    </xf>
    <xf numFmtId="0" fontId="0" fillId="7" borderId="11" xfId="0" applyFill="1" applyBorder="1" applyAlignment="1">
      <alignment horizontal="left" vertical="center" wrapText="1"/>
    </xf>
    <xf numFmtId="0" fontId="0" fillId="7" borderId="0" xfId="0" applyFill="1" applyAlignment="1">
      <alignment horizontal="left"/>
    </xf>
    <xf numFmtId="168" fontId="3" fillId="7" borderId="0" xfId="1" applyNumberFormat="1" applyFont="1" applyFill="1"/>
    <xf numFmtId="9" fontId="3" fillId="7" borderId="0" xfId="4" applyFont="1" applyFill="1"/>
    <xf numFmtId="0" fontId="9" fillId="3" borderId="36" xfId="0" applyFont="1" applyFill="1" applyBorder="1" applyAlignment="1">
      <alignment vertical="center" wrapText="1"/>
    </xf>
    <xf numFmtId="0" fontId="31" fillId="7" borderId="0" xfId="0" applyFont="1" applyFill="1" applyBorder="1" applyAlignment="1">
      <alignment vertical="center" wrapText="1"/>
    </xf>
    <xf numFmtId="0" fontId="31" fillId="7" borderId="16" xfId="0" applyFont="1" applyFill="1" applyBorder="1" applyAlignment="1">
      <alignment vertical="center" wrapText="1"/>
    </xf>
    <xf numFmtId="0" fontId="37" fillId="0" borderId="51" xfId="0" applyFont="1" applyBorder="1" applyAlignment="1">
      <alignment horizontal="center" vertical="center" wrapText="1"/>
    </xf>
    <xf numFmtId="0" fontId="38" fillId="0" borderId="54" xfId="0" applyFont="1" applyBorder="1" applyAlignment="1">
      <alignment horizontal="center" vertical="center" wrapText="1"/>
    </xf>
    <xf numFmtId="0" fontId="37" fillId="0" borderId="81" xfId="0" applyFont="1" applyBorder="1" applyAlignment="1">
      <alignment horizontal="center" vertical="center" wrapText="1"/>
    </xf>
    <xf numFmtId="0" fontId="39" fillId="0" borderId="51" xfId="0" applyFont="1" applyBorder="1" applyAlignment="1">
      <alignment horizontal="center" vertical="center" wrapText="1"/>
    </xf>
    <xf numFmtId="0" fontId="40" fillId="0" borderId="54" xfId="0" applyFont="1" applyBorder="1" applyAlignment="1">
      <alignment horizontal="center" vertical="center" wrapText="1"/>
    </xf>
    <xf numFmtId="0" fontId="39" fillId="0" borderId="81" xfId="0" applyFont="1" applyBorder="1" applyAlignment="1">
      <alignment horizontal="center" vertical="center" wrapText="1"/>
    </xf>
    <xf numFmtId="168" fontId="8" fillId="2" borderId="34" xfId="1" applyNumberFormat="1" applyFont="1" applyFill="1" applyBorder="1" applyAlignment="1">
      <alignment horizontal="center" vertical="center" wrapText="1"/>
    </xf>
    <xf numFmtId="168" fontId="8" fillId="2" borderId="26" xfId="1" applyNumberFormat="1" applyFont="1" applyFill="1" applyBorder="1" applyAlignment="1">
      <alignment horizontal="center" vertical="center" wrapText="1"/>
    </xf>
    <xf numFmtId="168" fontId="8" fillId="2" borderId="27" xfId="1" applyNumberFormat="1" applyFont="1" applyFill="1" applyBorder="1" applyAlignment="1">
      <alignment horizontal="center" vertical="center" wrapText="1"/>
    </xf>
    <xf numFmtId="0" fontId="9" fillId="0" borderId="31" xfId="0" applyFont="1" applyBorder="1" applyAlignment="1">
      <alignment horizontal="center" vertical="center" textRotation="90" wrapText="1"/>
    </xf>
    <xf numFmtId="0" fontId="9" fillId="0" borderId="41" xfId="0" applyFont="1" applyBorder="1" applyAlignment="1">
      <alignment horizontal="center" vertical="center" textRotation="90" wrapText="1"/>
    </xf>
    <xf numFmtId="0" fontId="6" fillId="0" borderId="9" xfId="0" applyFont="1" applyBorder="1" applyAlignment="1" applyProtection="1">
      <alignment horizontal="center" wrapText="1"/>
      <protection locked="0"/>
    </xf>
    <xf numFmtId="0" fontId="6" fillId="0" borderId="10" xfId="0" applyFont="1" applyBorder="1" applyAlignment="1" applyProtection="1">
      <alignment horizontal="center" wrapText="1"/>
      <protection locked="0"/>
    </xf>
    <xf numFmtId="0" fontId="6" fillId="0" borderId="15" xfId="0" applyFont="1" applyBorder="1" applyAlignment="1" applyProtection="1">
      <alignment horizontal="center" wrapText="1"/>
      <protection locked="0"/>
    </xf>
    <xf numFmtId="0" fontId="6" fillId="0" borderId="16" xfId="0" applyFont="1" applyBorder="1" applyAlignment="1" applyProtection="1">
      <alignment horizontal="center" wrapText="1"/>
      <protection locked="0"/>
    </xf>
    <xf numFmtId="0" fontId="6" fillId="0" borderId="19" xfId="0" applyFont="1" applyBorder="1" applyAlignment="1" applyProtection="1">
      <alignment horizontal="center" wrapText="1"/>
      <protection locked="0"/>
    </xf>
    <xf numFmtId="0" fontId="6" fillId="0" borderId="20" xfId="0" applyFont="1" applyBorder="1" applyAlignment="1" applyProtection="1">
      <alignment horizontal="center" wrapText="1"/>
      <protection locked="0"/>
    </xf>
    <xf numFmtId="0" fontId="7" fillId="0" borderId="9"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7" xfId="0" applyFont="1" applyBorder="1" applyAlignment="1">
      <alignment horizontal="left" vertical="center"/>
    </xf>
    <xf numFmtId="0" fontId="8" fillId="0" borderId="1" xfId="0" applyFont="1" applyBorder="1" applyAlignment="1">
      <alignment horizontal="left" vertical="center"/>
    </xf>
    <xf numFmtId="0" fontId="8" fillId="0" borderId="18"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10" fillId="0" borderId="26" xfId="0" applyFont="1" applyBorder="1" applyAlignment="1">
      <alignment horizontal="left"/>
    </xf>
    <xf numFmtId="0" fontId="10" fillId="0" borderId="27" xfId="0" applyFont="1" applyBorder="1" applyAlignment="1">
      <alignment horizontal="left"/>
    </xf>
    <xf numFmtId="0" fontId="10" fillId="0" borderId="29" xfId="0" applyFont="1" applyBorder="1" applyAlignment="1">
      <alignment horizontal="left" wrapText="1"/>
    </xf>
    <xf numFmtId="0" fontId="10" fillId="0" borderId="30" xfId="0" applyFont="1" applyBorder="1" applyAlignment="1">
      <alignment horizontal="left" wrapText="1"/>
    </xf>
    <xf numFmtId="0" fontId="9" fillId="3" borderId="31"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10" xfId="0" applyFont="1" applyFill="1" applyBorder="1" applyAlignment="1">
      <alignment horizontal="center" vertical="center"/>
    </xf>
    <xf numFmtId="0" fontId="9" fillId="0" borderId="39"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9" xfId="0" applyFont="1" applyFill="1" applyBorder="1" applyAlignment="1">
      <alignment horizontal="center" vertical="center" wrapText="1"/>
    </xf>
    <xf numFmtId="9" fontId="10" fillId="0" borderId="31" xfId="4" applyFont="1" applyFill="1" applyBorder="1" applyAlignment="1">
      <alignment horizontal="center" vertical="center" wrapText="1"/>
    </xf>
    <xf numFmtId="9" fontId="10" fillId="0" borderId="41" xfId="4" applyFont="1" applyFill="1" applyBorder="1" applyAlignment="1">
      <alignment horizontal="center" vertical="center" wrapText="1"/>
    </xf>
    <xf numFmtId="9" fontId="10" fillId="0" borderId="36" xfId="4" applyFont="1" applyFill="1" applyBorder="1" applyAlignment="1">
      <alignment horizontal="center" vertical="center" wrapText="1"/>
    </xf>
    <xf numFmtId="9" fontId="10" fillId="7" borderId="32" xfId="0" applyNumberFormat="1" applyFont="1" applyFill="1" applyBorder="1" applyAlignment="1">
      <alignment horizontal="center" vertical="center" wrapText="1"/>
    </xf>
    <xf numFmtId="0" fontId="10" fillId="7" borderId="67"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25" fillId="7" borderId="41" xfId="0" applyNumberFormat="1" applyFont="1" applyFill="1" applyBorder="1" applyAlignment="1">
      <alignment horizontal="center" vertical="center" wrapText="1"/>
    </xf>
    <xf numFmtId="0" fontId="25" fillId="7" borderId="36" xfId="0" applyNumberFormat="1"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3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1" xfId="0" applyFont="1" applyFill="1" applyBorder="1" applyAlignment="1">
      <alignment horizontal="center" vertical="center" wrapText="1"/>
    </xf>
    <xf numFmtId="14" fontId="10" fillId="0" borderId="32" xfId="0" applyNumberFormat="1"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37" xfId="0" applyFont="1" applyFill="1" applyBorder="1" applyAlignment="1">
      <alignment horizontal="center" vertical="center" wrapText="1"/>
    </xf>
    <xf numFmtId="14" fontId="10" fillId="0" borderId="33" xfId="0" applyNumberFormat="1"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3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9" xfId="0" applyFont="1" applyBorder="1" applyAlignment="1">
      <alignment horizontal="center" vertical="center" wrapText="1"/>
    </xf>
    <xf numFmtId="0" fontId="10" fillId="7" borderId="9" xfId="0" applyFont="1" applyFill="1" applyBorder="1" applyAlignment="1">
      <alignment horizontal="left" vertical="center" wrapText="1"/>
    </xf>
    <xf numFmtId="0" fontId="10" fillId="7" borderId="11" xfId="0" applyFont="1" applyFill="1" applyBorder="1" applyAlignment="1">
      <alignment horizontal="left" vertical="center" wrapText="1"/>
    </xf>
    <xf numFmtId="0" fontId="10" fillId="7" borderId="15" xfId="0" applyFont="1" applyFill="1" applyBorder="1" applyAlignment="1">
      <alignment horizontal="left" vertical="center" wrapText="1"/>
    </xf>
    <xf numFmtId="0" fontId="10" fillId="7" borderId="0" xfId="0" applyFont="1" applyFill="1" applyBorder="1" applyAlignment="1">
      <alignment horizontal="left" vertical="center" wrapText="1"/>
    </xf>
    <xf numFmtId="0" fontId="10" fillId="7" borderId="19" xfId="0" applyFont="1" applyFill="1" applyBorder="1" applyAlignment="1">
      <alignment horizontal="left" vertical="center" wrapText="1"/>
    </xf>
    <xf numFmtId="0" fontId="10" fillId="7" borderId="21" xfId="0" applyFont="1" applyFill="1" applyBorder="1" applyAlignment="1">
      <alignment horizontal="left" vertical="center" wrapText="1"/>
    </xf>
    <xf numFmtId="0" fontId="10" fillId="7" borderId="31"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0" fillId="7" borderId="36" xfId="0" applyFont="1" applyFill="1" applyBorder="1" applyAlignment="1">
      <alignment horizontal="center" vertical="center" wrapText="1"/>
    </xf>
    <xf numFmtId="14" fontId="10" fillId="7" borderId="32" xfId="0" applyNumberFormat="1" applyFont="1" applyFill="1" applyBorder="1" applyAlignment="1">
      <alignment horizontal="center" vertical="center" wrapText="1"/>
    </xf>
    <xf numFmtId="0" fontId="10" fillId="0" borderId="72"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3"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10" fillId="0" borderId="4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47" xfId="0" applyFont="1" applyFill="1" applyBorder="1" applyAlignment="1">
      <alignment horizontal="center" vertical="center" wrapText="1"/>
    </xf>
    <xf numFmtId="0" fontId="10" fillId="0" borderId="28" xfId="0" applyFont="1" applyFill="1" applyBorder="1" applyAlignment="1">
      <alignment horizontal="center" vertical="center" wrapText="1"/>
    </xf>
    <xf numFmtId="9" fontId="10" fillId="0" borderId="48" xfId="0" applyNumberFormat="1" applyFont="1" applyFill="1" applyBorder="1" applyAlignment="1">
      <alignment horizontal="center" vertical="center" wrapText="1"/>
    </xf>
    <xf numFmtId="9" fontId="10" fillId="0" borderId="69"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7" xfId="0" applyFont="1" applyBorder="1" applyAlignment="1">
      <alignment horizontal="center" vertical="center" wrapText="1"/>
    </xf>
    <xf numFmtId="9" fontId="10" fillId="0" borderId="40" xfId="4" applyFont="1" applyFill="1" applyBorder="1" applyAlignment="1">
      <alignment horizontal="center" vertical="center" wrapText="1"/>
    </xf>
    <xf numFmtId="9" fontId="10" fillId="0" borderId="59" xfId="4" applyFont="1" applyFill="1" applyBorder="1" applyAlignment="1">
      <alignment horizontal="center" vertical="center" wrapText="1"/>
    </xf>
    <xf numFmtId="9" fontId="10" fillId="0" borderId="38" xfId="4"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74" xfId="0" applyFont="1" applyBorder="1" applyAlignment="1">
      <alignment horizontal="center" vertical="center" wrapText="1"/>
    </xf>
    <xf numFmtId="0" fontId="10" fillId="3" borderId="9"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9" fillId="0" borderId="31"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6"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5" xfId="0" applyFont="1" applyFill="1" applyBorder="1" applyAlignment="1">
      <alignment horizontal="center" vertical="center" wrapText="1"/>
    </xf>
    <xf numFmtId="9" fontId="10" fillId="0" borderId="68" xfId="0" applyNumberFormat="1"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8" xfId="0" applyFont="1" applyBorder="1" applyAlignment="1">
      <alignment horizontal="center" vertical="center" wrapText="1"/>
    </xf>
    <xf numFmtId="0" fontId="9" fillId="0" borderId="36" xfId="0" applyFont="1" applyBorder="1" applyAlignment="1">
      <alignment horizontal="center" vertical="center" textRotation="90" wrapText="1"/>
    </xf>
    <xf numFmtId="14" fontId="10" fillId="0" borderId="32" xfId="0" applyNumberFormat="1" applyFont="1" applyBorder="1" applyAlignment="1">
      <alignment horizontal="center" vertical="center" wrapText="1"/>
    </xf>
    <xf numFmtId="0" fontId="10" fillId="0" borderId="37" xfId="0" applyFont="1" applyBorder="1" applyAlignment="1">
      <alignment horizontal="center" vertical="center" wrapText="1"/>
    </xf>
    <xf numFmtId="14" fontId="10" fillId="0" borderId="33" xfId="0" applyNumberFormat="1" applyFont="1" applyBorder="1" applyAlignment="1">
      <alignment horizontal="center" vertical="center" wrapText="1"/>
    </xf>
    <xf numFmtId="0" fontId="9" fillId="0" borderId="21" xfId="0" applyFont="1" applyFill="1" applyBorder="1" applyAlignment="1">
      <alignment horizontal="center" vertical="center" wrapText="1"/>
    </xf>
    <xf numFmtId="0" fontId="10" fillId="7" borderId="39" xfId="0" applyFont="1" applyFill="1" applyBorder="1" applyAlignment="1">
      <alignment horizontal="center" vertical="center" wrapText="1"/>
    </xf>
    <xf numFmtId="0" fontId="10" fillId="7" borderId="57" xfId="0" applyFont="1" applyFill="1" applyBorder="1" applyAlignment="1">
      <alignment horizontal="center" vertical="center" wrapText="1"/>
    </xf>
    <xf numFmtId="0" fontId="10" fillId="7" borderId="50" xfId="0" applyFont="1" applyFill="1" applyBorder="1" applyAlignment="1">
      <alignment horizontal="center" vertical="center" wrapText="1"/>
    </xf>
    <xf numFmtId="0" fontId="10" fillId="7" borderId="72" xfId="0" applyFont="1" applyFill="1" applyBorder="1" applyAlignment="1">
      <alignment horizontal="center" vertical="center" wrapText="1"/>
    </xf>
    <xf numFmtId="0" fontId="10" fillId="7" borderId="58" xfId="0" applyFont="1" applyFill="1" applyBorder="1" applyAlignment="1">
      <alignment horizontal="center" vertical="center" wrapText="1"/>
    </xf>
    <xf numFmtId="0" fontId="10" fillId="7" borderId="74" xfId="0" applyFont="1" applyFill="1" applyBorder="1" applyAlignment="1">
      <alignment horizontal="center" vertical="center" wrapText="1"/>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10" fillId="0" borderId="54" xfId="0" applyFont="1" applyBorder="1" applyAlignment="1">
      <alignment horizontal="left" vertical="center" wrapText="1"/>
    </xf>
    <xf numFmtId="0" fontId="10" fillId="7" borderId="11"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21" xfId="0" applyFont="1" applyFill="1" applyBorder="1" applyAlignment="1">
      <alignment horizontal="center" vertical="center" wrapText="1"/>
    </xf>
    <xf numFmtId="9" fontId="10" fillId="7" borderId="31" xfId="0" applyNumberFormat="1" applyFont="1" applyFill="1" applyBorder="1" applyAlignment="1">
      <alignment horizontal="center" vertical="center" wrapText="1"/>
    </xf>
    <xf numFmtId="9" fontId="10" fillId="7" borderId="40" xfId="0" applyNumberFormat="1" applyFont="1" applyFill="1" applyBorder="1" applyAlignment="1">
      <alignment horizontal="center" vertical="center" wrapText="1"/>
    </xf>
    <xf numFmtId="0" fontId="10" fillId="7" borderId="59" xfId="0" applyFont="1" applyFill="1" applyBorder="1" applyAlignment="1">
      <alignment horizontal="center" vertical="center" wrapText="1"/>
    </xf>
    <xf numFmtId="0" fontId="10" fillId="7" borderId="38" xfId="0" applyFont="1" applyFill="1" applyBorder="1" applyAlignment="1">
      <alignment horizontal="center" vertical="center" wrapText="1"/>
    </xf>
    <xf numFmtId="14" fontId="10" fillId="7" borderId="33" xfId="0" applyNumberFormat="1" applyFont="1" applyFill="1" applyBorder="1" applyAlignment="1">
      <alignment horizontal="center" vertical="center" wrapText="1"/>
    </xf>
    <xf numFmtId="0" fontId="10" fillId="7" borderId="70" xfId="0" applyFont="1" applyFill="1" applyBorder="1" applyAlignment="1">
      <alignment horizontal="center" vertical="center" wrapText="1"/>
    </xf>
    <xf numFmtId="0" fontId="10" fillId="7" borderId="49"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19" xfId="0" applyFont="1" applyBorder="1" applyAlignment="1">
      <alignment horizontal="center" vertical="center" wrapText="1"/>
    </xf>
    <xf numFmtId="0" fontId="25" fillId="0" borderId="31" xfId="0" applyNumberFormat="1" applyFont="1" applyBorder="1" applyAlignment="1">
      <alignment horizontal="center" vertical="center" wrapText="1"/>
    </xf>
    <xf numFmtId="0" fontId="25" fillId="0" borderId="36"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18" fillId="0" borderId="20" xfId="0" applyFont="1" applyBorder="1" applyAlignment="1">
      <alignment horizontal="center" vertical="center" wrapText="1"/>
    </xf>
    <xf numFmtId="0" fontId="10" fillId="0" borderId="67" xfId="0" applyFont="1" applyBorder="1" applyAlignment="1">
      <alignment horizontal="center" vertical="center" wrapText="1"/>
    </xf>
    <xf numFmtId="0" fontId="25" fillId="0" borderId="16" xfId="0" applyNumberFormat="1" applyFont="1" applyBorder="1" applyAlignment="1">
      <alignment horizontal="center" vertical="center" wrapText="1"/>
    </xf>
    <xf numFmtId="0" fontId="25" fillId="0" borderId="20"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18" fillId="0" borderId="80" xfId="0" applyFont="1" applyBorder="1" applyAlignment="1">
      <alignment horizontal="center" vertical="center" wrapText="1"/>
    </xf>
    <xf numFmtId="0" fontId="10" fillId="0" borderId="32" xfId="0" applyFont="1" applyBorder="1" applyAlignment="1">
      <alignment horizontal="center" vertical="center" wrapText="1"/>
    </xf>
    <xf numFmtId="0" fontId="25" fillId="0" borderId="10"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0" borderId="15"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6" xfId="0" applyFont="1" applyBorder="1" applyAlignment="1">
      <alignment horizontal="center" vertical="center" wrapText="1"/>
    </xf>
    <xf numFmtId="168" fontId="17" fillId="7" borderId="2" xfId="1" applyNumberFormat="1" applyFont="1" applyFill="1" applyBorder="1" applyAlignment="1">
      <alignment horizontal="center" vertical="center" wrapText="1"/>
    </xf>
    <xf numFmtId="168" fontId="17" fillId="7" borderId="57" xfId="1" applyNumberFormat="1" applyFont="1" applyFill="1" applyBorder="1" applyAlignment="1">
      <alignment horizontal="center" vertical="center" wrapText="1"/>
    </xf>
    <xf numFmtId="168" fontId="17" fillId="7" borderId="50" xfId="1" applyNumberFormat="1" applyFont="1" applyFill="1" applyBorder="1" applyAlignment="1">
      <alignment horizontal="center" vertical="center" wrapText="1"/>
    </xf>
    <xf numFmtId="0" fontId="17" fillId="7" borderId="2" xfId="33" applyNumberFormat="1" applyFont="1" applyFill="1" applyBorder="1" applyAlignment="1">
      <alignment horizontal="left" vertical="center" wrapText="1"/>
    </xf>
    <xf numFmtId="0" fontId="17" fillId="7" borderId="50" xfId="33" applyNumberFormat="1" applyFont="1" applyFill="1" applyBorder="1" applyAlignment="1">
      <alignment horizontal="left" vertical="center" wrapText="1"/>
    </xf>
    <xf numFmtId="0" fontId="17" fillId="0" borderId="5" xfId="33" applyNumberFormat="1" applyFont="1" applyFill="1" applyBorder="1" applyAlignment="1">
      <alignment horizontal="center" vertical="center" wrapText="1"/>
    </xf>
    <xf numFmtId="0" fontId="17" fillId="0" borderId="59" xfId="33" applyNumberFormat="1" applyFont="1" applyFill="1" applyBorder="1" applyAlignment="1">
      <alignment horizontal="center" vertical="center" wrapText="1"/>
    </xf>
    <xf numFmtId="0" fontId="17" fillId="0" borderId="7" xfId="33" applyNumberFormat="1"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39" xfId="0" applyNumberFormat="1" applyFont="1" applyFill="1" applyBorder="1" applyAlignment="1">
      <alignment horizontal="center" vertical="center" wrapText="1"/>
    </xf>
    <xf numFmtId="0" fontId="8" fillId="3" borderId="50" xfId="0" applyNumberFormat="1" applyFont="1" applyFill="1" applyBorder="1" applyAlignment="1">
      <alignment horizontal="center" vertical="center" wrapText="1"/>
    </xf>
    <xf numFmtId="0" fontId="17" fillId="0" borderId="59" xfId="33" applyNumberFormat="1" applyFont="1" applyFill="1" applyBorder="1" applyAlignment="1">
      <alignment horizontal="left" vertical="center" wrapText="1"/>
    </xf>
    <xf numFmtId="0" fontId="17" fillId="0" borderId="38" xfId="33" applyNumberFormat="1" applyFont="1" applyFill="1" applyBorder="1" applyAlignment="1">
      <alignment horizontal="left" vertical="center" wrapText="1"/>
    </xf>
    <xf numFmtId="168" fontId="17" fillId="7" borderId="2" xfId="1" applyNumberFormat="1" applyFont="1" applyFill="1" applyBorder="1" applyAlignment="1">
      <alignment vertical="center" wrapText="1"/>
    </xf>
    <xf numFmtId="168" fontId="17" fillId="7" borderId="57" xfId="1" applyNumberFormat="1" applyFont="1" applyFill="1" applyBorder="1" applyAlignment="1">
      <alignment vertical="center" wrapText="1"/>
    </xf>
    <xf numFmtId="168" fontId="17" fillId="7" borderId="3" xfId="1" applyNumberFormat="1" applyFont="1" applyFill="1" applyBorder="1" applyAlignment="1">
      <alignment vertical="center" wrapText="1"/>
    </xf>
    <xf numFmtId="0" fontId="17" fillId="0" borderId="48" xfId="33" applyNumberFormat="1" applyFont="1" applyFill="1" applyBorder="1" applyAlignment="1">
      <alignment horizontal="left" vertical="center" wrapText="1"/>
    </xf>
    <xf numFmtId="0" fontId="17" fillId="7" borderId="1" xfId="33" applyNumberFormat="1" applyFont="1" applyFill="1" applyBorder="1" applyAlignment="1">
      <alignment horizontal="left" vertical="center" wrapText="1"/>
    </xf>
    <xf numFmtId="0" fontId="17" fillId="7" borderId="5" xfId="33" applyNumberFormat="1" applyFont="1" applyFill="1" applyBorder="1" applyAlignment="1">
      <alignment horizontal="left" vertical="center" wrapText="1"/>
    </xf>
    <xf numFmtId="0" fontId="17" fillId="7" borderId="59" xfId="33" applyNumberFormat="1" applyFont="1" applyFill="1" applyBorder="1" applyAlignment="1">
      <alignment horizontal="left" vertical="center" wrapText="1"/>
    </xf>
    <xf numFmtId="0" fontId="17" fillId="7" borderId="7" xfId="33" applyNumberFormat="1" applyFont="1" applyFill="1" applyBorder="1" applyAlignment="1">
      <alignment horizontal="left" vertical="center" wrapText="1"/>
    </xf>
    <xf numFmtId="0" fontId="17" fillId="7" borderId="57" xfId="33" applyNumberFormat="1" applyFont="1" applyFill="1" applyBorder="1" applyAlignment="1">
      <alignment horizontal="left" vertical="center" wrapText="1"/>
    </xf>
    <xf numFmtId="0" fontId="17" fillId="7" borderId="3" xfId="33" applyNumberFormat="1" applyFont="1" applyFill="1" applyBorder="1" applyAlignment="1">
      <alignment horizontal="left" vertical="center" wrapText="1"/>
    </xf>
    <xf numFmtId="0" fontId="6" fillId="0" borderId="4"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58" xfId="0" applyFont="1" applyBorder="1" applyAlignment="1" applyProtection="1">
      <alignment horizontal="center" wrapText="1"/>
      <protection locked="0"/>
    </xf>
    <xf numFmtId="0" fontId="6" fillId="0" borderId="59" xfId="0" applyFont="1" applyBorder="1" applyAlignment="1" applyProtection="1">
      <alignment horizontal="center" wrapText="1"/>
      <protection locked="0"/>
    </xf>
    <xf numFmtId="0" fontId="6" fillId="0" borderId="6" xfId="0" applyFont="1" applyBorder="1" applyAlignment="1" applyProtection="1">
      <alignment horizontal="center" wrapText="1"/>
      <protection locked="0"/>
    </xf>
    <xf numFmtId="0" fontId="6" fillId="0" borderId="7" xfId="0" applyFont="1" applyBorder="1" applyAlignment="1" applyProtection="1">
      <alignment horizontal="center" wrapText="1"/>
      <protection locked="0"/>
    </xf>
    <xf numFmtId="0" fontId="7" fillId="0" borderId="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168" fontId="8" fillId="0" borderId="60" xfId="1" applyNumberFormat="1" applyFont="1" applyBorder="1" applyAlignment="1">
      <alignment horizontal="left" vertical="center"/>
    </xf>
    <xf numFmtId="168" fontId="8" fillId="0" borderId="48" xfId="1" applyNumberFormat="1" applyFont="1" applyBorder="1" applyAlignment="1">
      <alignment horizontal="left" vertical="center"/>
    </xf>
    <xf numFmtId="168" fontId="8" fillId="0" borderId="56" xfId="1" applyNumberFormat="1" applyFont="1" applyBorder="1" applyAlignment="1">
      <alignment horizontal="left" vertical="center"/>
    </xf>
    <xf numFmtId="168" fontId="8" fillId="3" borderId="52" xfId="1" applyNumberFormat="1" applyFont="1" applyFill="1" applyBorder="1" applyAlignment="1">
      <alignment horizontal="center" vertical="center" wrapText="1"/>
    </xf>
    <xf numFmtId="168" fontId="8" fillId="3" borderId="53" xfId="1" applyNumberFormat="1" applyFont="1" applyFill="1" applyBorder="1" applyAlignment="1">
      <alignment horizontal="center" vertical="center" wrapText="1"/>
    </xf>
    <xf numFmtId="168" fontId="8" fillId="3" borderId="54" xfId="1" applyNumberFormat="1" applyFont="1" applyFill="1" applyBorder="1" applyAlignment="1">
      <alignment horizontal="center" vertical="center" wrapText="1"/>
    </xf>
    <xf numFmtId="0" fontId="10" fillId="0" borderId="3" xfId="0" applyFont="1" applyBorder="1" applyAlignment="1">
      <alignment horizontal="center" vertical="center" textRotation="90"/>
    </xf>
    <xf numFmtId="0" fontId="10" fillId="0" borderId="1" xfId="0" applyFont="1" applyBorder="1" applyAlignment="1">
      <alignment horizontal="center" vertical="center" textRotation="90"/>
    </xf>
    <xf numFmtId="168" fontId="8" fillId="3" borderId="39" xfId="1" applyNumberFormat="1" applyFont="1" applyFill="1" applyBorder="1" applyAlignment="1">
      <alignment horizontal="center" vertical="center" wrapText="1"/>
    </xf>
    <xf numFmtId="168" fontId="8" fillId="3" borderId="50" xfId="1" applyNumberFormat="1" applyFont="1" applyFill="1" applyBorder="1" applyAlignment="1">
      <alignment horizontal="center" vertical="center" wrapText="1"/>
    </xf>
    <xf numFmtId="168" fontId="8" fillId="3" borderId="33" xfId="1" applyNumberFormat="1" applyFont="1" applyFill="1" applyBorder="1" applyAlignment="1">
      <alignment horizontal="center" vertical="center" wrapText="1"/>
    </xf>
    <xf numFmtId="168" fontId="8" fillId="3" borderId="49" xfId="1" applyNumberFormat="1" applyFont="1" applyFill="1" applyBorder="1" applyAlignment="1">
      <alignment horizontal="center" vertical="center" wrapText="1"/>
    </xf>
    <xf numFmtId="168" fontId="8" fillId="3" borderId="12" xfId="1" applyNumberFormat="1" applyFont="1" applyFill="1" applyBorder="1" applyAlignment="1">
      <alignment horizontal="center" vertical="center" wrapText="1"/>
    </xf>
    <xf numFmtId="168" fontId="8" fillId="3" borderId="13" xfId="1" applyNumberFormat="1" applyFont="1" applyFill="1" applyBorder="1" applyAlignment="1">
      <alignment horizontal="center" vertical="center" wrapText="1"/>
    </xf>
    <xf numFmtId="168" fontId="8" fillId="3" borderId="14" xfId="1" applyNumberFormat="1"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7" xfId="0" applyFont="1" applyFill="1" applyBorder="1" applyAlignment="1">
      <alignment horizontal="center" vertical="center" wrapText="1"/>
    </xf>
    <xf numFmtId="168" fontId="17" fillId="7" borderId="4" xfId="1" applyNumberFormat="1" applyFont="1" applyFill="1" applyBorder="1" applyAlignment="1" applyProtection="1">
      <alignment horizontal="center" vertical="center" wrapText="1"/>
      <protection hidden="1"/>
    </xf>
    <xf numFmtId="168" fontId="17" fillId="7" borderId="58" xfId="1" applyNumberFormat="1" applyFont="1" applyFill="1" applyBorder="1" applyAlignment="1" applyProtection="1">
      <alignment horizontal="center" vertical="center" wrapText="1"/>
      <protection hidden="1"/>
    </xf>
    <xf numFmtId="168" fontId="17" fillId="7" borderId="74" xfId="1" applyNumberFormat="1" applyFont="1" applyFill="1" applyBorder="1" applyAlignment="1" applyProtection="1">
      <alignment horizontal="center" vertical="center" wrapText="1"/>
      <protection hidden="1"/>
    </xf>
    <xf numFmtId="0" fontId="17" fillId="7" borderId="38" xfId="33" applyNumberFormat="1" applyFont="1" applyFill="1" applyBorder="1" applyAlignment="1">
      <alignment horizontal="left" vertical="center" wrapText="1"/>
    </xf>
    <xf numFmtId="0" fontId="17" fillId="7" borderId="48" xfId="33" applyNumberFormat="1" applyFont="1" applyFill="1" applyBorder="1" applyAlignment="1">
      <alignment horizontal="left" vertical="center" wrapText="1"/>
    </xf>
    <xf numFmtId="0" fontId="17" fillId="7" borderId="2" xfId="33" applyNumberFormat="1" applyFont="1" applyFill="1" applyBorder="1" applyAlignment="1">
      <alignment vertical="center" wrapText="1"/>
    </xf>
    <xf numFmtId="0" fontId="17" fillId="7" borderId="57" xfId="33" applyNumberFormat="1" applyFont="1" applyFill="1" applyBorder="1" applyAlignment="1">
      <alignment vertical="center" wrapText="1"/>
    </xf>
    <xf numFmtId="0" fontId="17" fillId="7" borderId="3" xfId="33" applyNumberFormat="1" applyFont="1" applyFill="1" applyBorder="1" applyAlignment="1">
      <alignment vertical="center" wrapText="1"/>
    </xf>
    <xf numFmtId="0" fontId="17" fillId="0" borderId="5" xfId="33" applyNumberFormat="1" applyFont="1" applyFill="1" applyBorder="1" applyAlignment="1">
      <alignment horizontal="left" vertical="center" wrapText="1"/>
    </xf>
    <xf numFmtId="0" fontId="17" fillId="0" borderId="7" xfId="33" applyNumberFormat="1" applyFont="1" applyFill="1" applyBorder="1" applyAlignment="1">
      <alignment horizontal="left" vertical="center" wrapText="1"/>
    </xf>
    <xf numFmtId="0" fontId="17" fillId="7" borderId="2" xfId="33" applyNumberFormat="1" applyFont="1" applyFill="1" applyBorder="1" applyAlignment="1">
      <alignment horizontal="center" vertical="center" wrapText="1"/>
    </xf>
    <xf numFmtId="0" fontId="17" fillId="7" borderId="57" xfId="33" applyNumberFormat="1" applyFont="1" applyFill="1" applyBorder="1" applyAlignment="1">
      <alignment horizontal="center" vertical="center" wrapText="1"/>
    </xf>
    <xf numFmtId="0" fontId="17" fillId="7" borderId="50" xfId="33" applyNumberFormat="1"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0" borderId="9" xfId="0" applyFont="1" applyBorder="1" applyAlignment="1">
      <alignment horizontal="center" vertical="center" textRotation="90" wrapText="1"/>
    </xf>
    <xf numFmtId="0" fontId="9" fillId="0" borderId="15" xfId="0" applyFont="1" applyBorder="1" applyAlignment="1">
      <alignment horizontal="center" vertical="center" textRotation="90" wrapText="1"/>
    </xf>
    <xf numFmtId="0" fontId="28" fillId="10" borderId="13"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0" borderId="23"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9" fillId="0" borderId="1" xfId="0" applyFont="1" applyBorder="1" applyAlignment="1">
      <alignment horizontal="center" vertical="center" textRotation="90"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168" fontId="10" fillId="7" borderId="45" xfId="1" applyNumberFormat="1" applyFont="1" applyFill="1" applyBorder="1" applyAlignment="1">
      <alignment horizontal="left" vertical="center" wrapText="1"/>
    </xf>
    <xf numFmtId="168" fontId="10" fillId="7" borderId="67" xfId="1" applyNumberFormat="1" applyFont="1" applyFill="1" applyBorder="1" applyAlignment="1">
      <alignment horizontal="left" vertical="center" wrapText="1"/>
    </xf>
    <xf numFmtId="168" fontId="10" fillId="7" borderId="66" xfId="1" applyNumberFormat="1" applyFont="1" applyFill="1" applyBorder="1" applyAlignment="1">
      <alignment horizontal="left" vertical="center" wrapText="1"/>
    </xf>
    <xf numFmtId="168" fontId="10" fillId="7" borderId="2" xfId="1" applyNumberFormat="1" applyFont="1" applyFill="1" applyBorder="1" applyAlignment="1">
      <alignment horizontal="center" vertical="center" wrapText="1"/>
    </xf>
    <xf numFmtId="168" fontId="10" fillId="7" borderId="57" xfId="1" applyNumberFormat="1" applyFont="1" applyFill="1" applyBorder="1" applyAlignment="1">
      <alignment horizontal="center" vertical="center" wrapText="1"/>
    </xf>
    <xf numFmtId="168" fontId="10" fillId="7" borderId="3" xfId="1" applyNumberFormat="1" applyFont="1" applyFill="1" applyBorder="1" applyAlignment="1">
      <alignment horizontal="center" vertical="center" wrapText="1"/>
    </xf>
    <xf numFmtId="9" fontId="10" fillId="0" borderId="2" xfId="0" applyNumberFormat="1" applyFont="1" applyBorder="1" applyAlignment="1">
      <alignment horizontal="right" vertical="center" wrapText="1"/>
    </xf>
    <xf numFmtId="9" fontId="10" fillId="0" borderId="57" xfId="0" applyNumberFormat="1" applyFont="1" applyBorder="1" applyAlignment="1">
      <alignment horizontal="right" vertical="center" wrapText="1"/>
    </xf>
    <xf numFmtId="9" fontId="10" fillId="0" borderId="3" xfId="0" applyNumberFormat="1" applyFont="1" applyBorder="1" applyAlignment="1">
      <alignment horizontal="right" vertical="center" wrapText="1"/>
    </xf>
    <xf numFmtId="0" fontId="10" fillId="7" borderId="1" xfId="0" applyFont="1" applyFill="1" applyBorder="1" applyAlignment="1">
      <alignment horizontal="center" vertical="center" wrapText="1"/>
    </xf>
    <xf numFmtId="0" fontId="18" fillId="0" borderId="46"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0" fillId="7" borderId="1" xfId="0" applyFont="1" applyFill="1" applyBorder="1" applyAlignment="1">
      <alignment horizontal="left" vertical="center" wrapText="1"/>
    </xf>
    <xf numFmtId="0" fontId="20" fillId="0" borderId="32" xfId="0" applyFont="1" applyBorder="1" applyAlignment="1">
      <alignment horizontal="center" vertical="center" wrapText="1"/>
    </xf>
    <xf numFmtId="0" fontId="20" fillId="0" borderId="37" xfId="0" applyFont="1" applyBorder="1" applyAlignment="1">
      <alignment horizontal="center" vertical="center" wrapText="1"/>
    </xf>
    <xf numFmtId="0" fontId="10" fillId="0" borderId="12" xfId="0" applyFont="1" applyBorder="1" applyAlignment="1">
      <alignment horizontal="center" vertical="center" textRotation="89"/>
    </xf>
    <xf numFmtId="0" fontId="10" fillId="0" borderId="17" xfId="0" applyFont="1" applyBorder="1" applyAlignment="1">
      <alignment horizontal="center" vertical="center" textRotation="89"/>
    </xf>
    <xf numFmtId="0" fontId="10" fillId="0" borderId="22" xfId="0" applyFont="1" applyBorder="1" applyAlignment="1">
      <alignment horizontal="center" vertical="center" textRotation="89"/>
    </xf>
    <xf numFmtId="0" fontId="10" fillId="7" borderId="68" xfId="0" applyFont="1" applyFill="1" applyBorder="1" applyAlignment="1">
      <alignment horizontal="left" vertical="center" wrapText="1"/>
    </xf>
    <xf numFmtId="0" fontId="10" fillId="7" borderId="48" xfId="0" applyFont="1" applyFill="1" applyBorder="1" applyAlignment="1">
      <alignment horizontal="left" vertical="center" wrapText="1"/>
    </xf>
    <xf numFmtId="0" fontId="0" fillId="0" borderId="45" xfId="0" applyBorder="1" applyAlignment="1">
      <alignment horizontal="left" vertical="center" wrapText="1"/>
    </xf>
    <xf numFmtId="0" fontId="0" fillId="0" borderId="66" xfId="0"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10" fillId="7" borderId="23" xfId="0" applyFont="1" applyFill="1" applyBorder="1" applyAlignment="1">
      <alignment horizontal="left" vertical="center" wrapText="1"/>
    </xf>
    <xf numFmtId="0" fontId="10" fillId="0" borderId="34" xfId="0" applyFont="1" applyBorder="1" applyAlignment="1">
      <alignment horizontal="left"/>
    </xf>
    <xf numFmtId="0" fontId="10" fillId="0" borderId="71" xfId="0" applyFont="1" applyBorder="1" applyAlignment="1">
      <alignment horizontal="left" wrapText="1"/>
    </xf>
    <xf numFmtId="0" fontId="9" fillId="3" borderId="9" xfId="0" applyFont="1" applyFill="1" applyBorder="1" applyAlignment="1">
      <alignment horizontal="center" vertical="center"/>
    </xf>
    <xf numFmtId="0" fontId="7" fillId="0" borderId="10"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14" fontId="10" fillId="0" borderId="67" xfId="0" applyNumberFormat="1" applyFont="1" applyFill="1" applyBorder="1" applyAlignment="1">
      <alignment horizontal="center" vertical="center" wrapText="1"/>
    </xf>
    <xf numFmtId="14" fontId="10" fillId="0" borderId="37" xfId="0" applyNumberFormat="1" applyFont="1" applyFill="1" applyBorder="1" applyAlignment="1">
      <alignment horizontal="center" vertical="center" wrapText="1"/>
    </xf>
    <xf numFmtId="14" fontId="10" fillId="0" borderId="70" xfId="0" applyNumberFormat="1"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75" xfId="0" applyFont="1" applyFill="1" applyBorder="1" applyAlignment="1">
      <alignment horizontal="left" vertical="center" wrapText="1"/>
    </xf>
    <xf numFmtId="168" fontId="8" fillId="6" borderId="52" xfId="0" applyNumberFormat="1" applyFont="1" applyFill="1" applyBorder="1" applyAlignment="1">
      <alignment horizontal="center" vertical="center" wrapText="1"/>
    </xf>
    <xf numFmtId="168" fontId="8" fillId="6" borderId="53" xfId="0" applyNumberFormat="1" applyFont="1" applyFill="1" applyBorder="1" applyAlignment="1">
      <alignment horizontal="center" vertical="center" wrapText="1"/>
    </xf>
    <xf numFmtId="168" fontId="8" fillId="6" borderId="54" xfId="0" applyNumberFormat="1" applyFont="1" applyFill="1" applyBorder="1" applyAlignment="1">
      <alignment horizontal="center" vertical="center" wrapText="1"/>
    </xf>
    <xf numFmtId="0" fontId="6" fillId="0" borderId="31" xfId="0" applyFont="1" applyBorder="1" applyAlignment="1" applyProtection="1">
      <alignment horizontal="center" wrapText="1"/>
      <protection locked="0"/>
    </xf>
    <xf numFmtId="0" fontId="6" fillId="0" borderId="41" xfId="0" applyFont="1" applyBorder="1" applyAlignment="1" applyProtection="1">
      <alignment horizontal="center" wrapText="1"/>
      <protection locked="0"/>
    </xf>
    <xf numFmtId="0" fontId="6" fillId="0" borderId="36" xfId="0" applyFont="1" applyBorder="1" applyAlignment="1" applyProtection="1">
      <alignment horizontal="center" wrapText="1"/>
      <protection locked="0"/>
    </xf>
    <xf numFmtId="0" fontId="8" fillId="3" borderId="13" xfId="0" applyNumberFormat="1"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168" fontId="8" fillId="3" borderId="2" xfId="1" applyNumberFormat="1" applyFont="1" applyFill="1" applyBorder="1" applyAlignment="1">
      <alignment horizontal="center" vertical="center" wrapText="1"/>
    </xf>
    <xf numFmtId="168" fontId="8" fillId="3" borderId="61" xfId="1" applyNumberFormat="1" applyFont="1" applyFill="1" applyBorder="1" applyAlignment="1">
      <alignment horizontal="center" vertical="center" wrapText="1"/>
    </xf>
    <xf numFmtId="168" fontId="8" fillId="3" borderId="4" xfId="1" applyNumberFormat="1" applyFont="1" applyFill="1" applyBorder="1" applyAlignment="1">
      <alignment horizontal="center" vertical="center" wrapText="1"/>
    </xf>
    <xf numFmtId="0" fontId="0" fillId="7" borderId="0" xfId="0" applyFill="1" applyAlignment="1">
      <alignment horizontal="center"/>
    </xf>
    <xf numFmtId="0" fontId="0" fillId="0" borderId="52" xfId="0" applyBorder="1" applyAlignment="1">
      <alignment horizontal="left" vertical="top" wrapText="1"/>
    </xf>
    <xf numFmtId="0" fontId="0" fillId="0" borderId="53" xfId="0" applyBorder="1" applyAlignment="1">
      <alignment horizontal="left" vertical="top"/>
    </xf>
    <xf numFmtId="0" fontId="0" fillId="0" borderId="54" xfId="0" applyBorder="1" applyAlignment="1">
      <alignment horizontal="left" vertical="top"/>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7" fillId="0" borderId="12" xfId="33" applyNumberFormat="1" applyFont="1" applyFill="1" applyBorder="1" applyAlignment="1">
      <alignment horizontal="left" vertical="center" wrapText="1"/>
    </xf>
    <xf numFmtId="0" fontId="17" fillId="0" borderId="17" xfId="33" applyNumberFormat="1" applyFont="1" applyFill="1" applyBorder="1" applyAlignment="1">
      <alignment horizontal="left" vertical="center" wrapText="1"/>
    </xf>
    <xf numFmtId="0" fontId="17" fillId="0" borderId="22" xfId="33" applyNumberFormat="1" applyFont="1" applyFill="1" applyBorder="1" applyAlignment="1">
      <alignment horizontal="left" vertical="center" wrapText="1"/>
    </xf>
    <xf numFmtId="0" fontId="17" fillId="0" borderId="13" xfId="33" applyNumberFormat="1" applyFont="1" applyFill="1" applyBorder="1" applyAlignment="1">
      <alignment horizontal="left" vertical="center" wrapText="1"/>
    </xf>
    <xf numFmtId="0" fontId="17" fillId="0" borderId="1" xfId="33" applyNumberFormat="1" applyFont="1" applyFill="1" applyBorder="1" applyAlignment="1">
      <alignment horizontal="left" vertical="center" wrapText="1"/>
    </xf>
    <xf numFmtId="0" fontId="32" fillId="0" borderId="52" xfId="0" applyFont="1" applyBorder="1" applyAlignment="1">
      <alignment horizontal="left" vertical="top" wrapText="1"/>
    </xf>
    <xf numFmtId="0" fontId="17" fillId="0" borderId="32" xfId="33" applyNumberFormat="1" applyFont="1" applyFill="1" applyBorder="1" applyAlignment="1">
      <alignment horizontal="left" vertical="center" wrapText="1"/>
    </xf>
    <xf numFmtId="0" fontId="17" fillId="0" borderId="67" xfId="33" applyNumberFormat="1" applyFont="1" applyFill="1" applyBorder="1" applyAlignment="1">
      <alignment horizontal="left" vertical="center" wrapText="1"/>
    </xf>
    <xf numFmtId="0" fontId="17" fillId="0" borderId="57" xfId="33" applyNumberFormat="1" applyFont="1" applyFill="1" applyBorder="1" applyAlignment="1">
      <alignment horizontal="left" vertical="center" wrapText="1"/>
    </xf>
    <xf numFmtId="0" fontId="17" fillId="0" borderId="3" xfId="33" applyNumberFormat="1" applyFont="1" applyFill="1"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0" xfId="0" applyBorder="1" applyAlignment="1">
      <alignment horizontal="left" vertical="center" wrapText="1"/>
    </xf>
    <xf numFmtId="0" fontId="32" fillId="3" borderId="52" xfId="0" applyFont="1" applyFill="1" applyBorder="1" applyAlignment="1">
      <alignment horizontal="center" vertical="center"/>
    </xf>
    <xf numFmtId="0" fontId="32" fillId="3" borderId="53" xfId="0" applyFont="1" applyFill="1" applyBorder="1" applyAlignment="1">
      <alignment horizontal="center" vertical="center"/>
    </xf>
    <xf numFmtId="0" fontId="32" fillId="3" borderId="54" xfId="0" applyFont="1" applyFill="1" applyBorder="1" applyAlignment="1">
      <alignment horizontal="center" vertical="center"/>
    </xf>
    <xf numFmtId="0" fontId="9" fillId="3" borderId="66"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72" xfId="0" applyFont="1" applyFill="1" applyBorder="1" applyAlignment="1">
      <alignment horizontal="center" vertical="center"/>
    </xf>
    <xf numFmtId="0" fontId="10"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0" fillId="0" borderId="1" xfId="0" applyFont="1" applyBorder="1" applyAlignment="1">
      <alignment horizontal="center" vertical="center" textRotation="90" wrapText="1"/>
    </xf>
    <xf numFmtId="0" fontId="10" fillId="0" borderId="1" xfId="0" applyFont="1" applyBorder="1" applyAlignment="1">
      <alignment horizontal="left" vertical="center" wrapText="1"/>
    </xf>
    <xf numFmtId="168" fontId="20" fillId="0" borderId="45" xfId="0" applyNumberFormat="1" applyFont="1" applyFill="1" applyBorder="1" applyAlignment="1">
      <alignment horizontal="center" vertical="center" wrapText="1"/>
    </xf>
    <xf numFmtId="0" fontId="20" fillId="0" borderId="67"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0" borderId="39"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3" xfId="0" applyFont="1" applyBorder="1" applyAlignment="1">
      <alignment horizontal="center" vertical="center" wrapText="1"/>
    </xf>
    <xf numFmtId="168" fontId="8" fillId="3" borderId="72" xfId="1" applyNumberFormat="1" applyFont="1" applyFill="1" applyBorder="1" applyAlignment="1">
      <alignment horizontal="center" vertical="center" wrapText="1"/>
    </xf>
    <xf numFmtId="168" fontId="8" fillId="3" borderId="74" xfId="1" applyNumberFormat="1" applyFont="1" applyFill="1" applyBorder="1" applyAlignment="1">
      <alignment horizontal="center" vertical="center" wrapText="1"/>
    </xf>
    <xf numFmtId="0" fontId="6" fillId="0" borderId="2" xfId="0" applyFont="1" applyBorder="1" applyAlignment="1" applyProtection="1">
      <alignment horizontal="center" wrapText="1"/>
      <protection locked="0"/>
    </xf>
    <xf numFmtId="0" fontId="6" fillId="0" borderId="57" xfId="0" applyFont="1" applyBorder="1" applyAlignment="1" applyProtection="1">
      <alignment horizontal="center" wrapText="1"/>
      <protection locked="0"/>
    </xf>
    <xf numFmtId="0" fontId="6" fillId="0" borderId="3" xfId="0" applyFont="1" applyBorder="1" applyAlignment="1" applyProtection="1">
      <alignment horizontal="center" wrapText="1"/>
      <protection locked="0"/>
    </xf>
    <xf numFmtId="0" fontId="8" fillId="0" borderId="56" xfId="0" applyFont="1" applyBorder="1" applyAlignment="1">
      <alignment horizontal="left" vertical="center"/>
    </xf>
    <xf numFmtId="0" fontId="8" fillId="0" borderId="48" xfId="0" applyFont="1" applyBorder="1" applyAlignment="1">
      <alignment horizontal="left" vertical="center"/>
    </xf>
    <xf numFmtId="0" fontId="8" fillId="0" borderId="60" xfId="0" applyFont="1" applyBorder="1" applyAlignment="1">
      <alignment horizontal="left" vertical="center"/>
    </xf>
    <xf numFmtId="170" fontId="8" fillId="3" borderId="39" xfId="0" applyNumberFormat="1" applyFont="1" applyFill="1" applyBorder="1" applyAlignment="1">
      <alignment horizontal="center" vertical="center" wrapText="1"/>
    </xf>
    <xf numFmtId="170" fontId="8" fillId="3" borderId="50" xfId="0" applyNumberFormat="1" applyFont="1" applyFill="1" applyBorder="1" applyAlignment="1">
      <alignment horizontal="center" vertical="center" wrapText="1"/>
    </xf>
    <xf numFmtId="0" fontId="9" fillId="0" borderId="52" xfId="0" applyFont="1" applyBorder="1" applyAlignment="1">
      <alignment horizontal="left" vertical="top" wrapText="1"/>
    </xf>
    <xf numFmtId="0" fontId="10" fillId="0" borderId="53" xfId="0" applyFont="1" applyBorder="1" applyAlignment="1">
      <alignment horizontal="left" vertical="top"/>
    </xf>
    <xf numFmtId="0" fontId="10" fillId="0" borderId="54" xfId="0" applyFont="1" applyBorder="1" applyAlignment="1">
      <alignment horizontal="left" vertical="top"/>
    </xf>
    <xf numFmtId="0" fontId="17" fillId="0" borderId="37" xfId="33" applyNumberFormat="1" applyFont="1" applyFill="1" applyBorder="1" applyAlignment="1">
      <alignment horizontal="left" vertical="center" wrapText="1"/>
    </xf>
    <xf numFmtId="0" fontId="18" fillId="0" borderId="72"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74" xfId="0" applyFont="1" applyFill="1" applyBorder="1" applyAlignment="1">
      <alignment horizontal="center" vertical="center" wrapText="1"/>
    </xf>
    <xf numFmtId="0" fontId="17" fillId="0" borderId="9" xfId="33" applyNumberFormat="1" applyFont="1" applyFill="1" applyBorder="1" applyAlignment="1">
      <alignment horizontal="center" vertical="center" wrapText="1"/>
    </xf>
    <xf numFmtId="0" fontId="17" fillId="0" borderId="15" xfId="33" applyNumberFormat="1" applyFont="1" applyFill="1" applyBorder="1" applyAlignment="1">
      <alignment horizontal="center" vertical="center" wrapText="1"/>
    </xf>
    <xf numFmtId="0" fontId="17" fillId="0" borderId="19" xfId="33" applyNumberFormat="1"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54" xfId="0" applyFont="1" applyFill="1" applyBorder="1" applyAlignment="1">
      <alignment horizontal="center" vertical="center"/>
    </xf>
    <xf numFmtId="0" fontId="10" fillId="0" borderId="52" xfId="0" applyFont="1" applyBorder="1" applyAlignment="1">
      <alignment horizontal="left" vertical="top" wrapText="1"/>
    </xf>
    <xf numFmtId="0" fontId="17" fillId="0" borderId="12" xfId="33" applyNumberFormat="1" applyFont="1" applyFill="1" applyBorder="1" applyAlignment="1">
      <alignment horizontal="center" vertical="center" wrapText="1"/>
    </xf>
    <xf numFmtId="0" fontId="17" fillId="0" borderId="17" xfId="33" applyNumberFormat="1" applyFont="1" applyFill="1" applyBorder="1" applyAlignment="1">
      <alignment horizontal="center" vertical="center" wrapText="1"/>
    </xf>
    <xf numFmtId="0" fontId="17" fillId="0" borderId="22" xfId="33" applyNumberFormat="1" applyFont="1" applyFill="1" applyBorder="1" applyAlignment="1">
      <alignment horizontal="center" vertical="center" wrapText="1"/>
    </xf>
    <xf numFmtId="170" fontId="17" fillId="0" borderId="39" xfId="33" applyNumberFormat="1" applyFont="1" applyFill="1" applyBorder="1" applyAlignment="1">
      <alignment horizontal="center" vertical="center" wrapText="1"/>
    </xf>
    <xf numFmtId="170" fontId="17" fillId="0" borderId="57" xfId="33" applyNumberFormat="1" applyFont="1" applyFill="1" applyBorder="1" applyAlignment="1">
      <alignment horizontal="center" vertical="center" wrapText="1"/>
    </xf>
    <xf numFmtId="170" fontId="17" fillId="0" borderId="3" xfId="33" applyNumberFormat="1" applyFont="1" applyFill="1" applyBorder="1" applyAlignment="1">
      <alignment horizontal="center" vertical="center" wrapText="1"/>
    </xf>
    <xf numFmtId="0" fontId="17" fillId="0" borderId="39" xfId="33" applyNumberFormat="1" applyFont="1" applyFill="1" applyBorder="1" applyAlignment="1">
      <alignment horizontal="left" vertical="center" wrapText="1"/>
    </xf>
    <xf numFmtId="168" fontId="17" fillId="0" borderId="32" xfId="1" applyNumberFormat="1" applyFont="1" applyFill="1" applyBorder="1" applyAlignment="1" applyProtection="1">
      <alignment horizontal="left" vertical="center" wrapText="1"/>
      <protection hidden="1"/>
    </xf>
    <xf numFmtId="168" fontId="17" fillId="0" borderId="67" xfId="1" applyNumberFormat="1" applyFont="1" applyFill="1" applyBorder="1" applyAlignment="1" applyProtection="1">
      <alignment horizontal="left" vertical="center" wrapText="1"/>
      <protection hidden="1"/>
    </xf>
    <xf numFmtId="168" fontId="17" fillId="0" borderId="37" xfId="1" applyNumberFormat="1" applyFont="1" applyFill="1" applyBorder="1" applyAlignment="1" applyProtection="1">
      <alignment horizontal="left" vertical="center" wrapText="1"/>
      <protection hidden="1"/>
    </xf>
    <xf numFmtId="168" fontId="17" fillId="0" borderId="39" xfId="1" applyNumberFormat="1" applyFont="1" applyFill="1" applyBorder="1" applyAlignment="1" applyProtection="1">
      <alignment horizontal="center" vertical="center" wrapText="1"/>
      <protection hidden="1"/>
    </xf>
    <xf numFmtId="168" fontId="17" fillId="0" borderId="57" xfId="1" applyNumberFormat="1" applyFont="1" applyFill="1" applyBorder="1" applyAlignment="1" applyProtection="1">
      <alignment horizontal="center" vertical="center" wrapText="1"/>
      <protection hidden="1"/>
    </xf>
    <xf numFmtId="168" fontId="17" fillId="0" borderId="50" xfId="1" applyNumberFormat="1" applyFont="1" applyFill="1" applyBorder="1" applyAlignment="1" applyProtection="1">
      <alignment horizontal="center" vertical="center" wrapText="1"/>
      <protection hidden="1"/>
    </xf>
    <xf numFmtId="9" fontId="10" fillId="0" borderId="39" xfId="0" applyNumberFormat="1" applyFont="1" applyFill="1" applyBorder="1" applyAlignment="1">
      <alignment horizontal="right" vertical="center" wrapText="1"/>
    </xf>
    <xf numFmtId="9" fontId="10" fillId="0" borderId="57" xfId="0" applyNumberFormat="1" applyFont="1" applyFill="1" applyBorder="1" applyAlignment="1">
      <alignment horizontal="right" vertical="center" wrapText="1"/>
    </xf>
    <xf numFmtId="9" fontId="10" fillId="0" borderId="50" xfId="0" applyNumberFormat="1" applyFont="1" applyFill="1" applyBorder="1" applyAlignment="1">
      <alignment horizontal="right"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0" fillId="0" borderId="73" xfId="0" applyFont="1" applyBorder="1" applyAlignment="1">
      <alignment horizontal="left" vertical="center" wrapText="1"/>
    </xf>
    <xf numFmtId="0" fontId="0" fillId="0" borderId="77" xfId="0" applyFont="1" applyBorder="1" applyAlignment="1">
      <alignment horizontal="left" vertical="center" wrapText="1"/>
    </xf>
    <xf numFmtId="0" fontId="0" fillId="0" borderId="71" xfId="0" applyFont="1" applyBorder="1" applyAlignment="1">
      <alignment horizontal="left" vertical="center" wrapText="1"/>
    </xf>
    <xf numFmtId="0" fontId="0" fillId="0" borderId="30" xfId="0" applyFont="1" applyBorder="1" applyAlignment="1">
      <alignment horizontal="left" vertical="center" wrapText="1"/>
    </xf>
    <xf numFmtId="0" fontId="10" fillId="0" borderId="7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75" xfId="0" applyFont="1" applyBorder="1" applyAlignment="1">
      <alignment horizontal="center" vertical="center" wrapText="1"/>
    </xf>
    <xf numFmtId="17" fontId="10" fillId="0" borderId="33" xfId="0" applyNumberFormat="1" applyFont="1" applyBorder="1" applyAlignment="1">
      <alignment horizontal="center" vertical="center" wrapText="1"/>
    </xf>
    <xf numFmtId="17" fontId="10" fillId="0" borderId="76" xfId="0" applyNumberFormat="1" applyFont="1" applyBorder="1" applyAlignment="1">
      <alignment horizontal="center" vertical="center" wrapText="1"/>
    </xf>
    <xf numFmtId="17" fontId="10" fillId="0" borderId="39" xfId="0" applyNumberFormat="1" applyFont="1" applyBorder="1" applyAlignment="1">
      <alignment horizontal="center" vertical="center" wrapText="1"/>
    </xf>
    <xf numFmtId="17" fontId="10" fillId="0" borderId="3" xfId="0" applyNumberFormat="1" applyFont="1" applyBorder="1" applyAlignment="1">
      <alignment horizontal="center" vertical="center" wrapText="1"/>
    </xf>
    <xf numFmtId="0" fontId="10" fillId="0" borderId="66" xfId="0" applyFont="1" applyBorder="1" applyAlignment="1">
      <alignment horizontal="center" vertical="center" wrapText="1"/>
    </xf>
    <xf numFmtId="0" fontId="10" fillId="0" borderId="12" xfId="0" applyFont="1" applyBorder="1" applyAlignment="1">
      <alignment horizontal="center" vertical="center" textRotation="90"/>
    </xf>
    <xf numFmtId="0" fontId="10" fillId="0" borderId="17" xfId="0" applyFont="1" applyBorder="1" applyAlignment="1">
      <alignment horizontal="center" vertical="center" textRotation="90"/>
    </xf>
    <xf numFmtId="0" fontId="10" fillId="0" borderId="22" xfId="0" applyFont="1" applyBorder="1" applyAlignment="1">
      <alignment horizontal="center" vertical="center" textRotation="90"/>
    </xf>
    <xf numFmtId="0" fontId="17" fillId="0" borderId="68" xfId="33" applyNumberFormat="1" applyFont="1" applyFill="1" applyBorder="1" applyAlignment="1">
      <alignment horizontal="center" vertical="center" wrapText="1"/>
    </xf>
    <xf numFmtId="0" fontId="17" fillId="0" borderId="48" xfId="33" applyNumberFormat="1" applyFont="1" applyFill="1" applyBorder="1" applyAlignment="1">
      <alignment horizontal="center" vertical="center" wrapText="1"/>
    </xf>
    <xf numFmtId="0" fontId="17" fillId="0" borderId="13" xfId="33" applyNumberFormat="1" applyFont="1" applyFill="1" applyBorder="1" applyAlignment="1">
      <alignment horizontal="center" vertical="center" wrapText="1"/>
    </xf>
    <xf numFmtId="0" fontId="17" fillId="0" borderId="1" xfId="33" applyNumberFormat="1" applyFont="1" applyFill="1" applyBorder="1" applyAlignment="1">
      <alignment horizontal="center" vertical="center" wrapText="1"/>
    </xf>
    <xf numFmtId="0" fontId="0" fillId="0" borderId="45" xfId="0" applyBorder="1" applyAlignment="1">
      <alignment horizontal="center" vertical="center" wrapText="1"/>
    </xf>
    <xf numFmtId="0" fontId="0" fillId="0" borderId="67" xfId="0" applyBorder="1" applyAlignment="1">
      <alignment horizontal="center" vertical="center" wrapText="1"/>
    </xf>
    <xf numFmtId="0" fontId="0" fillId="0" borderId="66" xfId="0" applyBorder="1" applyAlignment="1">
      <alignment horizontal="center" vertical="center" wrapText="1"/>
    </xf>
    <xf numFmtId="0" fontId="0" fillId="0" borderId="2" xfId="0" applyBorder="1" applyAlignment="1">
      <alignment horizontal="center" vertical="center" wrapText="1"/>
    </xf>
    <xf numFmtId="0" fontId="0" fillId="0" borderId="57" xfId="0" applyBorder="1" applyAlignment="1">
      <alignment horizontal="center" vertical="center" wrapText="1"/>
    </xf>
    <xf numFmtId="0" fontId="0" fillId="0" borderId="3" xfId="0" applyBorder="1" applyAlignment="1">
      <alignment horizontal="center" vertical="center" wrapText="1"/>
    </xf>
    <xf numFmtId="168" fontId="8" fillId="6" borderId="9" xfId="0" applyNumberFormat="1" applyFont="1" applyFill="1" applyBorder="1" applyAlignment="1">
      <alignment horizontal="center" vertical="center" wrapText="1"/>
    </xf>
    <xf numFmtId="168" fontId="8" fillId="6" borderId="11" xfId="0" applyNumberFormat="1" applyFont="1" applyFill="1" applyBorder="1" applyAlignment="1">
      <alignment horizontal="center" vertical="center" wrapText="1"/>
    </xf>
    <xf numFmtId="168" fontId="8" fillId="6" borderId="10" xfId="0" applyNumberFormat="1" applyFont="1" applyFill="1" applyBorder="1" applyAlignment="1">
      <alignment horizontal="center"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1" fillId="0" borderId="31" xfId="0" applyFont="1" applyBorder="1" applyAlignment="1">
      <alignment horizontal="center" vertical="center" wrapText="1"/>
    </xf>
    <xf numFmtId="0" fontId="11" fillId="0" borderId="75" xfId="0" applyFont="1" applyBorder="1" applyAlignment="1">
      <alignment horizontal="center" vertical="center" wrapText="1"/>
    </xf>
    <xf numFmtId="0" fontId="10" fillId="0" borderId="32" xfId="0" applyNumberFormat="1" applyFont="1" applyBorder="1" applyAlignment="1">
      <alignment horizontal="center" vertical="center" wrapText="1"/>
    </xf>
    <xf numFmtId="0" fontId="10" fillId="0" borderId="67" xfId="0" applyNumberFormat="1" applyFont="1" applyBorder="1" applyAlignment="1">
      <alignment horizontal="center" vertical="center" wrapText="1"/>
    </xf>
    <xf numFmtId="0" fontId="10" fillId="0" borderId="37" xfId="0" applyNumberFormat="1" applyFont="1" applyBorder="1" applyAlignment="1">
      <alignment horizontal="center" vertical="center" wrapText="1"/>
    </xf>
    <xf numFmtId="14" fontId="17" fillId="0" borderId="33" xfId="0" applyNumberFormat="1" applyFont="1" applyBorder="1" applyAlignment="1">
      <alignment horizontal="center" vertical="center" wrapText="1"/>
    </xf>
    <xf numFmtId="14" fontId="17" fillId="0" borderId="70" xfId="0" applyNumberFormat="1" applyFont="1" applyBorder="1" applyAlignment="1">
      <alignment horizontal="center" vertical="center" wrapText="1"/>
    </xf>
    <xf numFmtId="14" fontId="17" fillId="0" borderId="49" xfId="0" applyNumberFormat="1" applyFont="1" applyBorder="1" applyAlignment="1">
      <alignment horizontal="center" vertical="center" wrapText="1"/>
    </xf>
    <xf numFmtId="9" fontId="10" fillId="0" borderId="13" xfId="4" applyFont="1" applyBorder="1" applyAlignment="1">
      <alignment horizontal="center" vertical="center" wrapText="1"/>
    </xf>
    <xf numFmtId="9" fontId="10" fillId="0" borderId="1" xfId="4" applyFont="1" applyBorder="1" applyAlignment="1">
      <alignment horizontal="center" vertical="center" wrapText="1"/>
    </xf>
    <xf numFmtId="0" fontId="18" fillId="0" borderId="14" xfId="0" applyFont="1" applyBorder="1" applyAlignment="1">
      <alignment horizontal="center" vertical="center" wrapText="1"/>
    </xf>
    <xf numFmtId="0" fontId="18" fillId="0" borderId="18" xfId="0" applyFont="1" applyBorder="1" applyAlignment="1">
      <alignment horizontal="center" vertical="center" wrapText="1"/>
    </xf>
    <xf numFmtId="0" fontId="10" fillId="0" borderId="11" xfId="0" applyFont="1" applyBorder="1" applyAlignment="1">
      <alignment horizontal="center" vertical="center" textRotation="90"/>
    </xf>
    <xf numFmtId="0" fontId="10" fillId="0" borderId="0" xfId="0" applyFont="1" applyBorder="1" applyAlignment="1">
      <alignment horizontal="center" vertical="center" textRotation="90"/>
    </xf>
    <xf numFmtId="0" fontId="0" fillId="0" borderId="17" xfId="0" applyBorder="1" applyAlignment="1">
      <alignment horizontal="left" vertical="center" wrapText="1"/>
    </xf>
    <xf numFmtId="0" fontId="0" fillId="0" borderId="1" xfId="0" applyBorder="1" applyAlignment="1">
      <alignment horizontal="center" vertical="center"/>
    </xf>
    <xf numFmtId="9" fontId="10" fillId="0" borderId="2" xfId="0" applyNumberFormat="1" applyFont="1" applyBorder="1" applyAlignment="1">
      <alignment horizontal="center" vertical="center" wrapText="1"/>
    </xf>
    <xf numFmtId="9" fontId="10" fillId="0" borderId="3" xfId="0" applyNumberFormat="1" applyFont="1" applyBorder="1" applyAlignment="1">
      <alignment horizontal="center" vertical="center" wrapText="1"/>
    </xf>
    <xf numFmtId="0" fontId="20" fillId="0" borderId="17" xfId="0" applyFont="1" applyBorder="1" applyAlignment="1">
      <alignment horizontal="center" vertical="center" wrapText="1"/>
    </xf>
    <xf numFmtId="0" fontId="20" fillId="7"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7" fillId="0" borderId="2" xfId="33" applyNumberFormat="1" applyFont="1" applyFill="1" applyBorder="1" applyAlignment="1">
      <alignment horizontal="left" vertical="center" wrapText="1"/>
    </xf>
    <xf numFmtId="0" fontId="0" fillId="0" borderId="1" xfId="0" applyBorder="1" applyAlignment="1">
      <alignment horizontal="left" vertical="center" wrapText="1"/>
    </xf>
    <xf numFmtId="9" fontId="10" fillId="0" borderId="57" xfId="0" applyNumberFormat="1" applyFont="1" applyBorder="1" applyAlignment="1">
      <alignment horizontal="center" vertical="center" wrapText="1"/>
    </xf>
    <xf numFmtId="0" fontId="18" fillId="0" borderId="58" xfId="0" applyFont="1" applyBorder="1" applyAlignment="1">
      <alignment horizontal="center" vertical="center" wrapText="1"/>
    </xf>
    <xf numFmtId="9" fontId="10" fillId="0" borderId="2" xfId="4" applyFont="1" applyBorder="1" applyAlignment="1">
      <alignment horizontal="center" vertical="center" wrapText="1"/>
    </xf>
    <xf numFmtId="9" fontId="10" fillId="0" borderId="3" xfId="4" applyFont="1" applyBorder="1" applyAlignment="1">
      <alignment horizontal="center" vertical="center" wrapText="1"/>
    </xf>
    <xf numFmtId="9" fontId="10" fillId="0" borderId="1" xfId="0" applyNumberFormat="1" applyFont="1" applyBorder="1" applyAlignment="1">
      <alignment horizontal="center" vertical="center" wrapText="1"/>
    </xf>
    <xf numFmtId="9" fontId="10" fillId="0" borderId="39" xfId="0" applyNumberFormat="1" applyFont="1" applyBorder="1" applyAlignment="1">
      <alignment horizontal="center" vertical="center" wrapText="1"/>
    </xf>
    <xf numFmtId="0" fontId="18" fillId="0" borderId="60"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3" xfId="0" applyBorder="1" applyAlignment="1">
      <alignment horizontal="left" vertical="center" wrapText="1"/>
    </xf>
    <xf numFmtId="0" fontId="0" fillId="8" borderId="1" xfId="0" applyFill="1" applyBorder="1" applyAlignment="1">
      <alignment horizontal="center" wrapText="1"/>
    </xf>
    <xf numFmtId="0" fontId="20" fillId="0" borderId="59" xfId="0" applyFont="1" applyBorder="1" applyAlignment="1">
      <alignment horizontal="center" vertical="center" wrapText="1"/>
    </xf>
    <xf numFmtId="0" fontId="20" fillId="0" borderId="7" xfId="0" applyFont="1" applyBorder="1" applyAlignment="1">
      <alignment horizontal="center" vertical="center" wrapText="1"/>
    </xf>
    <xf numFmtId="0" fontId="0" fillId="8" borderId="1" xfId="0" applyFill="1" applyBorder="1" applyAlignment="1">
      <alignment horizontal="center" vertical="center"/>
    </xf>
    <xf numFmtId="0" fontId="17" fillId="0" borderId="68" xfId="33" applyNumberFormat="1" applyFont="1" applyFill="1" applyBorder="1" applyAlignment="1">
      <alignment horizontal="left" vertical="center" wrapText="1"/>
    </xf>
    <xf numFmtId="0" fontId="20" fillId="0" borderId="13" xfId="0" applyFont="1" applyBorder="1" applyAlignment="1">
      <alignment horizontal="center" vertical="center" wrapText="1"/>
    </xf>
    <xf numFmtId="0" fontId="17" fillId="0" borderId="2" xfId="33" applyNumberFormat="1" applyFont="1" applyFill="1" applyBorder="1" applyAlignment="1">
      <alignment horizontal="center" vertical="center" wrapText="1"/>
    </xf>
    <xf numFmtId="0" fontId="17" fillId="0" borderId="57" xfId="33" applyNumberFormat="1" applyFont="1" applyFill="1" applyBorder="1" applyAlignment="1">
      <alignment horizontal="center" vertical="center" wrapText="1"/>
    </xf>
    <xf numFmtId="0" fontId="17" fillId="0" borderId="3" xfId="33" applyNumberFormat="1"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center" vertical="center" wrapText="1"/>
    </xf>
    <xf numFmtId="9" fontId="10" fillId="0" borderId="45" xfId="4" applyFont="1" applyBorder="1" applyAlignment="1">
      <alignment horizontal="center" vertical="center" wrapText="1"/>
    </xf>
    <xf numFmtId="9" fontId="10" fillId="0" borderId="67" xfId="4" applyFont="1" applyBorder="1" applyAlignment="1">
      <alignment horizontal="center" vertical="center" wrapText="1"/>
    </xf>
    <xf numFmtId="9" fontId="10" fillId="0" borderId="66" xfId="4" applyFont="1" applyBorder="1" applyAlignment="1">
      <alignment horizontal="center" vertical="center" wrapText="1"/>
    </xf>
    <xf numFmtId="0" fontId="10" fillId="0" borderId="2" xfId="0" applyFont="1" applyBorder="1" applyAlignment="1">
      <alignment horizontal="left" vertical="center" wrapText="1"/>
    </xf>
    <xf numFmtId="0" fontId="10" fillId="0" borderId="57" xfId="0" applyFont="1" applyBorder="1" applyAlignment="1">
      <alignment horizontal="left" vertical="center" wrapText="1"/>
    </xf>
    <xf numFmtId="0" fontId="10" fillId="0" borderId="3" xfId="0" applyFont="1" applyBorder="1" applyAlignment="1">
      <alignment horizontal="left" vertical="center" wrapText="1"/>
    </xf>
    <xf numFmtId="0" fontId="25" fillId="0" borderId="2" xfId="0" applyNumberFormat="1" applyFont="1" applyBorder="1" applyAlignment="1">
      <alignment horizontal="center" vertical="center" wrapText="1"/>
    </xf>
    <xf numFmtId="0" fontId="25" fillId="0" borderId="57" xfId="0" applyNumberFormat="1" applyFont="1" applyBorder="1" applyAlignment="1">
      <alignment horizontal="center" vertical="center" wrapText="1"/>
    </xf>
    <xf numFmtId="0" fontId="25" fillId="0" borderId="3" xfId="0" applyNumberFormat="1" applyFont="1" applyBorder="1" applyAlignment="1">
      <alignment horizontal="center" vertical="center" wrapText="1"/>
    </xf>
    <xf numFmtId="0" fontId="10" fillId="0" borderId="44" xfId="0" applyFont="1" applyBorder="1" applyAlignment="1">
      <alignment horizontal="left" vertical="center" wrapText="1"/>
    </xf>
    <xf numFmtId="0" fontId="10" fillId="0" borderId="41" xfId="0" applyFont="1" applyBorder="1" applyAlignment="1">
      <alignment horizontal="left" vertical="center" wrapText="1"/>
    </xf>
    <xf numFmtId="0" fontId="10" fillId="0" borderId="36" xfId="0" applyFont="1" applyBorder="1" applyAlignment="1">
      <alignment horizontal="left" vertical="center" wrapText="1"/>
    </xf>
    <xf numFmtId="0" fontId="10" fillId="0" borderId="73" xfId="0" applyFont="1" applyBorder="1" applyAlignment="1">
      <alignment horizontal="left" vertical="center" wrapText="1"/>
    </xf>
    <xf numFmtId="0" fontId="10" fillId="0" borderId="77" xfId="0" applyFont="1" applyBorder="1" applyAlignment="1">
      <alignment horizontal="left" vertical="center" wrapText="1"/>
    </xf>
    <xf numFmtId="9" fontId="10" fillId="0" borderId="45" xfId="0" applyNumberFormat="1" applyFont="1" applyBorder="1" applyAlignment="1">
      <alignment horizontal="center" vertical="center" wrapText="1"/>
    </xf>
    <xf numFmtId="9" fontId="10" fillId="0" borderId="67" xfId="0" applyNumberFormat="1" applyFont="1" applyBorder="1" applyAlignment="1">
      <alignment horizontal="center" vertical="center" wrapText="1"/>
    </xf>
    <xf numFmtId="9" fontId="10" fillId="0" borderId="66" xfId="0" applyNumberFormat="1" applyFont="1" applyBorder="1" applyAlignment="1">
      <alignment horizontal="center" vertical="center" wrapText="1"/>
    </xf>
    <xf numFmtId="0" fontId="10" fillId="0" borderId="44" xfId="0" applyFont="1" applyBorder="1" applyAlignment="1">
      <alignment horizontal="center" vertical="center" wrapText="1"/>
    </xf>
    <xf numFmtId="0" fontId="10" fillId="0" borderId="34" xfId="0" applyFont="1" applyBorder="1" applyAlignment="1">
      <alignment horizontal="left" vertical="center" wrapText="1"/>
    </xf>
    <xf numFmtId="0" fontId="10" fillId="0" borderId="27"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25" xfId="0" applyFont="1" applyBorder="1" applyAlignment="1">
      <alignment horizontal="left" vertical="center" wrapText="1"/>
    </xf>
    <xf numFmtId="0" fontId="10" fillId="0" borderId="47" xfId="0" applyFont="1" applyBorder="1" applyAlignment="1">
      <alignment horizontal="left" vertical="center" wrapText="1"/>
    </xf>
    <xf numFmtId="0" fontId="10" fillId="0" borderId="42" xfId="0" applyFont="1" applyBorder="1" applyAlignment="1">
      <alignment horizontal="left" vertical="center" wrapText="1"/>
    </xf>
    <xf numFmtId="0" fontId="10" fillId="0" borderId="43" xfId="0" applyFont="1" applyBorder="1" applyAlignment="1">
      <alignment horizontal="left" vertical="center" wrapText="1"/>
    </xf>
    <xf numFmtId="0" fontId="10" fillId="0" borderId="79" xfId="0" applyFont="1" applyBorder="1" applyAlignment="1">
      <alignment horizontal="left" vertical="center" wrapText="1"/>
    </xf>
    <xf numFmtId="0" fontId="10" fillId="0" borderId="80" xfId="0" applyFont="1" applyBorder="1" applyAlignment="1">
      <alignment horizontal="left" vertical="center" wrapText="1"/>
    </xf>
    <xf numFmtId="14" fontId="10" fillId="0" borderId="45" xfId="0" applyNumberFormat="1" applyFont="1" applyBorder="1" applyAlignment="1">
      <alignment horizontal="center" vertical="center" wrapText="1"/>
    </xf>
    <xf numFmtId="14" fontId="10" fillId="0" borderId="67" xfId="0" applyNumberFormat="1" applyFont="1" applyBorder="1" applyAlignment="1">
      <alignment horizontal="center" vertical="center" wrapText="1"/>
    </xf>
    <xf numFmtId="14" fontId="10" fillId="0" borderId="66" xfId="0" applyNumberFormat="1" applyFont="1" applyBorder="1" applyAlignment="1">
      <alignment horizontal="center" vertical="center" wrapText="1"/>
    </xf>
    <xf numFmtId="14" fontId="10" fillId="0" borderId="46" xfId="0" applyNumberFormat="1" applyFont="1" applyBorder="1" applyAlignment="1">
      <alignment horizontal="center" vertical="center" wrapText="1"/>
    </xf>
    <xf numFmtId="14" fontId="10" fillId="0" borderId="70" xfId="0" applyNumberFormat="1" applyFont="1" applyBorder="1" applyAlignment="1">
      <alignment horizontal="center" vertical="center" wrapText="1"/>
    </xf>
    <xf numFmtId="14" fontId="10" fillId="0" borderId="76" xfId="0" applyNumberFormat="1" applyFont="1" applyBorder="1" applyAlignment="1">
      <alignment horizontal="center" vertical="center" wrapText="1"/>
    </xf>
    <xf numFmtId="168" fontId="8" fillId="3" borderId="1" xfId="1" applyNumberFormat="1" applyFont="1" applyFill="1" applyBorder="1" applyAlignment="1">
      <alignment horizontal="center" vertical="center" wrapText="1"/>
    </xf>
    <xf numFmtId="168" fontId="8" fillId="11" borderId="60" xfId="1" applyNumberFormat="1" applyFont="1" applyFill="1" applyBorder="1" applyAlignment="1">
      <alignment horizontal="center" vertical="center" wrapText="1"/>
    </xf>
    <xf numFmtId="168" fontId="8" fillId="11" borderId="48" xfId="1"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0" borderId="31" xfId="0" applyFont="1" applyBorder="1" applyAlignment="1">
      <alignment horizontal="center" vertical="center" textRotation="90" wrapText="1"/>
    </xf>
    <xf numFmtId="0" fontId="10" fillId="0" borderId="41" xfId="0" applyFont="1" applyBorder="1" applyAlignment="1">
      <alignment horizontal="center" vertical="center" textRotation="90" wrapText="1"/>
    </xf>
    <xf numFmtId="0" fontId="10" fillId="0" borderId="36" xfId="0" applyFont="1" applyBorder="1" applyAlignment="1">
      <alignment horizontal="center" vertical="center" textRotation="90" wrapText="1"/>
    </xf>
    <xf numFmtId="0" fontId="10" fillId="0" borderId="1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0" xfId="0" applyFont="1" applyFill="1" applyBorder="1" applyAlignment="1">
      <alignment horizontal="center" vertical="center" wrapText="1"/>
    </xf>
    <xf numFmtId="17" fontId="11" fillId="0" borderId="32" xfId="0" applyNumberFormat="1" applyFont="1" applyBorder="1" applyAlignment="1">
      <alignment horizontal="center" vertical="center" wrapText="1"/>
    </xf>
    <xf numFmtId="17" fontId="11" fillId="0" borderId="67" xfId="0" applyNumberFormat="1" applyFont="1" applyBorder="1" applyAlignment="1">
      <alignment horizontal="center" vertical="center" wrapText="1"/>
    </xf>
    <xf numFmtId="17" fontId="11" fillId="0" borderId="37" xfId="0" applyNumberFormat="1" applyFont="1" applyBorder="1" applyAlignment="1">
      <alignment horizontal="center" vertical="center" wrapText="1"/>
    </xf>
    <xf numFmtId="17" fontId="11" fillId="0" borderId="33" xfId="0" applyNumberFormat="1" applyFont="1" applyBorder="1" applyAlignment="1">
      <alignment horizontal="center" vertical="center" wrapText="1"/>
    </xf>
    <xf numFmtId="17" fontId="11" fillId="0" borderId="70" xfId="0" applyNumberFormat="1" applyFont="1" applyBorder="1" applyAlignment="1">
      <alignment horizontal="center" vertical="center" wrapText="1"/>
    </xf>
    <xf numFmtId="17" fontId="11" fillId="0" borderId="49" xfId="0" applyNumberFormat="1" applyFont="1" applyBorder="1" applyAlignment="1">
      <alignment horizontal="center" vertical="center" wrapText="1"/>
    </xf>
    <xf numFmtId="0" fontId="10" fillId="0" borderId="34" xfId="0" applyFont="1" applyBorder="1" applyAlignment="1">
      <alignment horizontal="left" wrapText="1"/>
    </xf>
    <xf numFmtId="0" fontId="10" fillId="0" borderId="26" xfId="0" applyFont="1" applyBorder="1" applyAlignment="1">
      <alignment horizontal="left" wrapText="1"/>
    </xf>
    <xf numFmtId="0" fontId="10" fillId="0" borderId="27" xfId="0" applyFont="1" applyBorder="1" applyAlignment="1">
      <alignment horizontal="left" wrapText="1"/>
    </xf>
    <xf numFmtId="168" fontId="8" fillId="4" borderId="34" xfId="0" applyNumberFormat="1" applyFont="1" applyFill="1" applyBorder="1" applyAlignment="1">
      <alignment horizontal="center" vertical="center" wrapText="1"/>
    </xf>
    <xf numFmtId="168" fontId="8" fillId="4" borderId="26" xfId="0" applyNumberFormat="1" applyFont="1" applyFill="1" applyBorder="1" applyAlignment="1">
      <alignment horizontal="center" vertical="center" wrapText="1"/>
    </xf>
    <xf numFmtId="168" fontId="8" fillId="4" borderId="35" xfId="0" applyNumberFormat="1" applyFont="1" applyFill="1" applyBorder="1" applyAlignment="1">
      <alignment horizontal="center" vertical="center" wrapText="1"/>
    </xf>
    <xf numFmtId="14" fontId="10" fillId="0" borderId="45" xfId="0" applyNumberFormat="1" applyFont="1" applyBorder="1" applyAlignment="1">
      <alignment horizontal="left" vertical="center" wrapText="1"/>
    </xf>
    <xf numFmtId="0" fontId="10" fillId="0" borderId="37" xfId="0" applyFont="1" applyBorder="1" applyAlignment="1">
      <alignment horizontal="left" vertical="center" wrapText="1"/>
    </xf>
    <xf numFmtId="14" fontId="10" fillId="0" borderId="46" xfId="0" applyNumberFormat="1" applyFont="1" applyBorder="1" applyAlignment="1">
      <alignment horizontal="left" vertical="center" wrapText="1"/>
    </xf>
    <xf numFmtId="0" fontId="10" fillId="0" borderId="49" xfId="0" applyFont="1" applyBorder="1" applyAlignment="1">
      <alignment horizontal="left" vertical="center" wrapText="1"/>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0" fontId="10" fillId="0" borderId="15" xfId="0" applyFont="1" applyBorder="1" applyAlignment="1">
      <alignment vertical="center" wrapText="1"/>
    </xf>
    <xf numFmtId="0" fontId="10" fillId="0" borderId="0" xfId="0" applyFont="1" applyBorder="1" applyAlignment="1">
      <alignment vertical="center" wrapText="1"/>
    </xf>
    <xf numFmtId="0" fontId="10" fillId="0" borderId="16" xfId="0" applyFont="1" applyBorder="1" applyAlignment="1">
      <alignment vertical="center" wrapText="1"/>
    </xf>
    <xf numFmtId="0" fontId="10" fillId="0" borderId="19" xfId="0" applyFont="1" applyBorder="1" applyAlignment="1">
      <alignment vertical="center" wrapText="1"/>
    </xf>
    <xf numFmtId="0" fontId="10" fillId="0" borderId="21" xfId="0" applyFont="1" applyBorder="1" applyAlignment="1">
      <alignment vertical="center" wrapText="1"/>
    </xf>
    <xf numFmtId="0" fontId="10" fillId="0" borderId="20" xfId="0" applyFont="1" applyBorder="1" applyAlignment="1">
      <alignment vertical="center" wrapText="1"/>
    </xf>
    <xf numFmtId="0" fontId="17" fillId="0" borderId="66" xfId="33" applyNumberFormat="1" applyFont="1" applyFill="1" applyBorder="1" applyAlignment="1">
      <alignment horizontal="left" vertical="center" wrapText="1"/>
    </xf>
    <xf numFmtId="0" fontId="17" fillId="0" borderId="45" xfId="33" applyNumberFormat="1" applyFont="1" applyFill="1" applyBorder="1" applyAlignment="1">
      <alignment horizontal="left" vertical="center" wrapText="1"/>
    </xf>
    <xf numFmtId="168" fontId="8" fillId="3" borderId="24" xfId="1" applyNumberFormat="1" applyFont="1" applyFill="1" applyBorder="1" applyAlignment="1">
      <alignment horizontal="center" vertical="center" wrapText="1"/>
    </xf>
    <xf numFmtId="0" fontId="8" fillId="3" borderId="23" xfId="0" applyNumberFormat="1" applyFont="1" applyFill="1" applyBorder="1" applyAlignment="1">
      <alignment horizontal="center" vertical="center" wrapText="1"/>
    </xf>
    <xf numFmtId="168" fontId="8" fillId="3" borderId="23" xfId="1" applyNumberFormat="1"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168" fontId="8" fillId="6" borderId="12" xfId="0" applyNumberFormat="1" applyFont="1" applyFill="1" applyBorder="1" applyAlignment="1">
      <alignment horizontal="center" vertical="center" wrapText="1"/>
    </xf>
    <xf numFmtId="168" fontId="8" fillId="6" borderId="13" xfId="0" applyNumberFormat="1" applyFont="1" applyFill="1" applyBorder="1" applyAlignment="1">
      <alignment horizontal="center" vertical="center" wrapText="1"/>
    </xf>
    <xf numFmtId="168" fontId="8" fillId="6" borderId="14" xfId="0" applyNumberFormat="1" applyFont="1" applyFill="1" applyBorder="1" applyAlignment="1">
      <alignment horizontal="center" vertical="center" wrapText="1"/>
    </xf>
    <xf numFmtId="0" fontId="10" fillId="0" borderId="67" xfId="0" applyFont="1" applyBorder="1" applyAlignment="1">
      <alignment horizontal="left" vertical="center" wrapText="1"/>
    </xf>
    <xf numFmtId="0" fontId="10" fillId="0" borderId="66" xfId="0" applyFont="1" applyBorder="1" applyAlignment="1">
      <alignment horizontal="left" vertical="center" wrapText="1"/>
    </xf>
    <xf numFmtId="168" fontId="8" fillId="3" borderId="60" xfId="1" applyNumberFormat="1"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57" xfId="0" applyFont="1" applyBorder="1" applyAlignment="1">
      <alignment horizontal="left" vertical="center" wrapText="1"/>
    </xf>
    <xf numFmtId="0" fontId="11" fillId="0" borderId="3"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21" xfId="0" applyFont="1" applyBorder="1" applyAlignment="1">
      <alignment horizontal="left" vertical="center" wrapText="1"/>
    </xf>
    <xf numFmtId="0" fontId="10" fillId="0" borderId="52" xfId="0" applyFont="1" applyBorder="1" applyAlignment="1">
      <alignment horizontal="center" vertical="center" wrapText="1"/>
    </xf>
    <xf numFmtId="0" fontId="10" fillId="0" borderId="54" xfId="0" applyFont="1" applyBorder="1" applyAlignment="1">
      <alignment horizontal="center" vertical="center" wrapText="1"/>
    </xf>
    <xf numFmtId="0" fontId="24" fillId="0" borderId="2" xfId="33" applyNumberFormat="1" applyFont="1" applyFill="1" applyBorder="1" applyAlignment="1">
      <alignment horizontal="center" vertical="center" wrapText="1"/>
    </xf>
    <xf numFmtId="0" fontId="24" fillId="0" borderId="57" xfId="33" applyNumberFormat="1" applyFont="1" applyFill="1" applyBorder="1" applyAlignment="1">
      <alignment horizontal="center" vertical="center" wrapText="1"/>
    </xf>
    <xf numFmtId="0" fontId="24" fillId="0" borderId="3" xfId="33" applyNumberFormat="1" applyFont="1" applyFill="1" applyBorder="1" applyAlignment="1">
      <alignment horizontal="center" vertical="center" wrapText="1"/>
    </xf>
    <xf numFmtId="0" fontId="20" fillId="0" borderId="50" xfId="0" applyFont="1" applyBorder="1" applyAlignment="1">
      <alignment horizontal="center" vertical="center" wrapText="1"/>
    </xf>
    <xf numFmtId="9" fontId="20" fillId="0" borderId="39" xfId="0" applyNumberFormat="1" applyFont="1" applyBorder="1" applyAlignment="1">
      <alignment horizontal="center" vertical="center" wrapText="1"/>
    </xf>
    <xf numFmtId="9" fontId="20" fillId="0" borderId="50" xfId="0" applyNumberFormat="1" applyFont="1" applyBorder="1" applyAlignment="1">
      <alignment horizontal="center" vertical="center" wrapText="1"/>
    </xf>
    <xf numFmtId="9" fontId="20" fillId="0" borderId="39" xfId="4" applyFont="1" applyBorder="1" applyAlignment="1">
      <alignment horizontal="center" vertical="center" wrapText="1"/>
    </xf>
    <xf numFmtId="9" fontId="20" fillId="0" borderId="50" xfId="4" applyFont="1" applyBorder="1" applyAlignment="1">
      <alignment horizontal="center" vertical="center" wrapText="1"/>
    </xf>
    <xf numFmtId="0" fontId="18" fillId="0" borderId="33" xfId="0" applyFont="1" applyBorder="1" applyAlignment="1">
      <alignment horizontal="center" vertical="center" wrapText="1"/>
    </xf>
    <xf numFmtId="0" fontId="18" fillId="0" borderId="49"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0" applyNumberFormat="1" applyFont="1" applyFill="1" applyBorder="1" applyAlignment="1">
      <alignment horizontal="center" vertical="center" wrapText="1"/>
    </xf>
    <xf numFmtId="168" fontId="8" fillId="3" borderId="3" xfId="1" applyNumberFormat="1"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1" xfId="0" applyFont="1" applyBorder="1" applyAlignment="1">
      <alignment horizontal="left" wrapText="1"/>
    </xf>
    <xf numFmtId="0" fontId="10" fillId="0" borderId="3" xfId="0" applyFont="1" applyBorder="1" applyAlignment="1">
      <alignment horizontal="right" vertical="center" wrapText="1"/>
    </xf>
    <xf numFmtId="0" fontId="20" fillId="0" borderId="34" xfId="0" applyFont="1" applyBorder="1" applyAlignment="1">
      <alignment horizontal="left" vertical="center" wrapText="1"/>
    </xf>
    <xf numFmtId="0" fontId="20" fillId="0" borderId="27" xfId="0" applyFont="1" applyBorder="1" applyAlignment="1">
      <alignment horizontal="left" vertical="center" wrapText="1"/>
    </xf>
    <xf numFmtId="0" fontId="20" fillId="0" borderId="71" xfId="0" applyFont="1" applyBorder="1" applyAlignment="1">
      <alignment horizontal="left" vertical="center" wrapText="1"/>
    </xf>
    <xf numFmtId="0" fontId="20" fillId="0" borderId="30" xfId="0" applyFont="1" applyBorder="1" applyAlignment="1">
      <alignment horizontal="left" vertical="center" wrapText="1"/>
    </xf>
    <xf numFmtId="0" fontId="8" fillId="0" borderId="1" xfId="0" applyFont="1" applyBorder="1" applyAlignment="1">
      <alignment horizontal="left" vertical="center" wrapText="1"/>
    </xf>
    <xf numFmtId="0" fontId="9" fillId="0" borderId="17" xfId="0" applyFont="1" applyBorder="1" applyAlignment="1">
      <alignment horizontal="center" vertical="center" textRotation="90"/>
    </xf>
    <xf numFmtId="0" fontId="9" fillId="0" borderId="22" xfId="0" applyFont="1" applyBorder="1" applyAlignment="1">
      <alignment horizontal="center" vertical="center" textRotation="90"/>
    </xf>
    <xf numFmtId="0" fontId="17" fillId="0" borderId="48" xfId="33" applyNumberFormat="1" applyFont="1" applyFill="1" applyBorder="1" applyAlignment="1">
      <alignment vertical="center" wrapText="1"/>
    </xf>
    <xf numFmtId="168" fontId="8" fillId="3" borderId="9" xfId="1" applyNumberFormat="1" applyFont="1" applyFill="1" applyBorder="1" applyAlignment="1">
      <alignment horizontal="center" vertical="center" wrapText="1"/>
    </xf>
    <xf numFmtId="168" fontId="8" fillId="3" borderId="11" xfId="1" applyNumberFormat="1" applyFont="1" applyFill="1" applyBorder="1" applyAlignment="1">
      <alignment horizontal="center" vertical="center" wrapText="1"/>
    </xf>
    <xf numFmtId="168" fontId="8" fillId="3" borderId="10" xfId="1" applyNumberFormat="1" applyFont="1" applyFill="1" applyBorder="1" applyAlignment="1">
      <alignment horizontal="center" vertical="center" wrapText="1"/>
    </xf>
  </cellXfs>
  <cellStyles count="335">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Millares" xfId="1" builtinId="3"/>
    <cellStyle name="Millares [0]" xfId="2" builtinId="6"/>
    <cellStyle name="Moneda" xfId="34" builtinId="4"/>
    <cellStyle name="Moneda [0]" xfId="3" builtinId="7"/>
    <cellStyle name="Normal" xfId="0" builtinId="0"/>
    <cellStyle name="Normal 3" xfId="33" xr:uid="{00000000-0005-0000-0000-00004D010000}"/>
    <cellStyle name="Porcentaje" xfId="4" builtinId="5"/>
  </cellStyles>
  <dxfs count="1148">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b/>
        <i val="0"/>
        <color rgb="FFFFFF00"/>
      </font>
      <fill>
        <patternFill>
          <bgColor rgb="FFFF0000"/>
        </patternFill>
      </fill>
    </dxf>
    <dxf>
      <font>
        <color theme="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theme="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theme="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theme="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theme="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theme="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theme="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theme="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theme="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theme="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theme="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theme="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rgb="FF9C0006"/>
      </font>
      <fill>
        <patternFill patternType="solid">
          <fgColor indexed="64"/>
          <bgColor rgb="FFFFFF00"/>
        </patternFill>
      </fill>
    </dxf>
    <dxf>
      <font>
        <b/>
        <i val="0"/>
        <color rgb="FFFFFF00"/>
      </font>
      <fill>
        <patternFill>
          <bgColor rgb="FFFF00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b/>
        <i val="0"/>
        <color rgb="FFFFFF00"/>
      </font>
      <fill>
        <patternFill>
          <bgColor rgb="FFFF0000"/>
        </patternFill>
      </fill>
    </dxf>
    <dxf>
      <font>
        <color theme="0"/>
      </font>
      <fill>
        <patternFill patternType="solid">
          <fgColor indexed="64"/>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theme="0"/>
      </font>
      <fill>
        <patternFill patternType="solid">
          <fgColor indexed="64"/>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theme="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6"/>
        </patternFill>
      </fill>
    </dxf>
    <dxf>
      <font>
        <color rgb="FF9C0006"/>
      </font>
      <fill>
        <patternFill patternType="solid">
          <fgColor indexed="64"/>
          <bgColor rgb="FFFFFF00"/>
        </patternFill>
      </fill>
    </dxf>
    <dxf>
      <font>
        <b/>
        <i val="0"/>
        <color rgb="FFFFFF0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
      <font>
        <b/>
        <i val="0"/>
        <color rgb="FFFFFF00"/>
      </font>
      <fill>
        <patternFill>
          <bgColor rgb="FFFF0000"/>
        </patternFill>
      </fill>
    </dxf>
    <dxf>
      <font>
        <color theme="0"/>
      </font>
      <fill>
        <patternFill>
          <bgColor rgb="FFFF0000"/>
        </patternFill>
      </fill>
    </dxf>
    <dxf>
      <font>
        <color auto="1"/>
      </font>
      <fill>
        <patternFill patternType="solid">
          <fgColor indexed="64"/>
          <bgColor theme="9" tint="0.39997558519241921"/>
        </patternFill>
      </fill>
    </dxf>
    <dxf>
      <font>
        <color rgb="FF9C0006"/>
      </font>
      <fill>
        <patternFill patternType="solid">
          <fgColor indexed="64"/>
          <bgColor rgb="FFFF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0</xdr:row>
      <xdr:rowOff>165100</xdr:rowOff>
    </xdr:from>
    <xdr:to>
      <xdr:col>1</xdr:col>
      <xdr:colOff>368300</xdr:colOff>
      <xdr:row>2</xdr:row>
      <xdr:rowOff>190500</xdr:rowOff>
    </xdr:to>
    <xdr:pic>
      <xdr:nvPicPr>
        <xdr:cNvPr id="3" name="Imagen 2" descr="ESCUDO (3).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 y="165100"/>
          <a:ext cx="53340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800100</xdr:colOff>
      <xdr:row>0</xdr:row>
      <xdr:rowOff>139700</xdr:rowOff>
    </xdr:from>
    <xdr:to>
      <xdr:col>1</xdr:col>
      <xdr:colOff>508000</xdr:colOff>
      <xdr:row>2</xdr:row>
      <xdr:rowOff>165100</xdr:rowOff>
    </xdr:to>
    <xdr:pic>
      <xdr:nvPicPr>
        <xdr:cNvPr id="3" name="Imagen 2" descr="ESCUDO (3).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139700"/>
          <a:ext cx="533400"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482600</xdr:colOff>
      <xdr:row>0</xdr:row>
      <xdr:rowOff>177800</xdr:rowOff>
    </xdr:from>
    <xdr:to>
      <xdr:col>1</xdr:col>
      <xdr:colOff>317500</xdr:colOff>
      <xdr:row>2</xdr:row>
      <xdr:rowOff>203200</xdr:rowOff>
    </xdr:to>
    <xdr:pic>
      <xdr:nvPicPr>
        <xdr:cNvPr id="3" name="Imagen 2" descr="ESCUDO (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2600" y="177800"/>
          <a:ext cx="533400"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774700</xdr:colOff>
      <xdr:row>0</xdr:row>
      <xdr:rowOff>139700</xdr:rowOff>
    </xdr:from>
    <xdr:to>
      <xdr:col>1</xdr:col>
      <xdr:colOff>482600</xdr:colOff>
      <xdr:row>2</xdr:row>
      <xdr:rowOff>165100</xdr:rowOff>
    </xdr:to>
    <xdr:pic>
      <xdr:nvPicPr>
        <xdr:cNvPr id="3" name="Imagen 2" descr="ESCUDO (3).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4700" y="139700"/>
          <a:ext cx="533400"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342900</xdr:colOff>
      <xdr:row>0</xdr:row>
      <xdr:rowOff>228600</xdr:rowOff>
    </xdr:from>
    <xdr:to>
      <xdr:col>1</xdr:col>
      <xdr:colOff>317500</xdr:colOff>
      <xdr:row>2</xdr:row>
      <xdr:rowOff>152400</xdr:rowOff>
    </xdr:to>
    <xdr:pic>
      <xdr:nvPicPr>
        <xdr:cNvPr id="3" name="Imagen 2" descr="ESCUDO (3).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228600"/>
          <a:ext cx="533400" cy="533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495300</xdr:colOff>
      <xdr:row>0</xdr:row>
      <xdr:rowOff>152400</xdr:rowOff>
    </xdr:from>
    <xdr:to>
      <xdr:col>0</xdr:col>
      <xdr:colOff>1028700</xdr:colOff>
      <xdr:row>2</xdr:row>
      <xdr:rowOff>177800</xdr:rowOff>
    </xdr:to>
    <xdr:pic>
      <xdr:nvPicPr>
        <xdr:cNvPr id="3" name="Imagen 2" descr="ESCUDO (3).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152400"/>
          <a:ext cx="533400" cy="533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673100</xdr:colOff>
      <xdr:row>0</xdr:row>
      <xdr:rowOff>165100</xdr:rowOff>
    </xdr:from>
    <xdr:to>
      <xdr:col>1</xdr:col>
      <xdr:colOff>508000</xdr:colOff>
      <xdr:row>2</xdr:row>
      <xdr:rowOff>190500</xdr:rowOff>
    </xdr:to>
    <xdr:pic>
      <xdr:nvPicPr>
        <xdr:cNvPr id="10" name="Imagen 9" descr="ESCUDO (3).jpg">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100" y="165100"/>
          <a:ext cx="533400" cy="533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495300</xdr:colOff>
      <xdr:row>0</xdr:row>
      <xdr:rowOff>139700</xdr:rowOff>
    </xdr:from>
    <xdr:to>
      <xdr:col>0</xdr:col>
      <xdr:colOff>1028700</xdr:colOff>
      <xdr:row>2</xdr:row>
      <xdr:rowOff>165100</xdr:rowOff>
    </xdr:to>
    <xdr:pic>
      <xdr:nvPicPr>
        <xdr:cNvPr id="3" name="Imagen 2" descr="ESCUDO (3).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139700"/>
          <a:ext cx="533400" cy="533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508000</xdr:colOff>
      <xdr:row>0</xdr:row>
      <xdr:rowOff>203200</xdr:rowOff>
    </xdr:from>
    <xdr:to>
      <xdr:col>1</xdr:col>
      <xdr:colOff>342900</xdr:colOff>
      <xdr:row>2</xdr:row>
      <xdr:rowOff>228600</xdr:rowOff>
    </xdr:to>
    <xdr:pic>
      <xdr:nvPicPr>
        <xdr:cNvPr id="3" name="Imagen 2" descr="ESCUDO (3).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0" y="203200"/>
          <a:ext cx="533400" cy="533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787400</xdr:colOff>
      <xdr:row>0</xdr:row>
      <xdr:rowOff>0</xdr:rowOff>
    </xdr:from>
    <xdr:to>
      <xdr:col>1</xdr:col>
      <xdr:colOff>444500</xdr:colOff>
      <xdr:row>2</xdr:row>
      <xdr:rowOff>101600</xdr:rowOff>
    </xdr:to>
    <xdr:pic>
      <xdr:nvPicPr>
        <xdr:cNvPr id="3" name="Imagen 2" descr="ESCUDO (3).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7400" y="0"/>
          <a:ext cx="482600" cy="482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508000</xdr:colOff>
      <xdr:row>0</xdr:row>
      <xdr:rowOff>177800</xdr:rowOff>
    </xdr:from>
    <xdr:to>
      <xdr:col>1</xdr:col>
      <xdr:colOff>342900</xdr:colOff>
      <xdr:row>2</xdr:row>
      <xdr:rowOff>203200</xdr:rowOff>
    </xdr:to>
    <xdr:pic>
      <xdr:nvPicPr>
        <xdr:cNvPr id="3" name="Imagen 2" descr="ESCUDO (3).jp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0" y="177800"/>
          <a:ext cx="533400" cy="533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63500</xdr:colOff>
      <xdr:row>0</xdr:row>
      <xdr:rowOff>0</xdr:rowOff>
    </xdr:from>
    <xdr:to>
      <xdr:col>1</xdr:col>
      <xdr:colOff>533400</xdr:colOff>
      <xdr:row>2</xdr:row>
      <xdr:rowOff>88900</xdr:rowOff>
    </xdr:to>
    <xdr:pic>
      <xdr:nvPicPr>
        <xdr:cNvPr id="3" name="Imagen 2" descr="ESCUDO (3).jpg">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0" y="0"/>
          <a:ext cx="469900" cy="4699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482600</xdr:colOff>
      <xdr:row>0</xdr:row>
      <xdr:rowOff>139700</xdr:rowOff>
    </xdr:from>
    <xdr:to>
      <xdr:col>1</xdr:col>
      <xdr:colOff>317500</xdr:colOff>
      <xdr:row>2</xdr:row>
      <xdr:rowOff>165100</xdr:rowOff>
    </xdr:to>
    <xdr:pic>
      <xdr:nvPicPr>
        <xdr:cNvPr id="3" name="Imagen 2" descr="ESCUDO (3).jp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2600" y="139700"/>
          <a:ext cx="533400" cy="533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431800</xdr:colOff>
      <xdr:row>0</xdr:row>
      <xdr:rowOff>114300</xdr:rowOff>
    </xdr:from>
    <xdr:to>
      <xdr:col>0</xdr:col>
      <xdr:colOff>965200</xdr:colOff>
      <xdr:row>2</xdr:row>
      <xdr:rowOff>139700</xdr:rowOff>
    </xdr:to>
    <xdr:pic>
      <xdr:nvPicPr>
        <xdr:cNvPr id="3" name="Imagen 2" descr="ESCUDO (3).jpg">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1800" y="114300"/>
          <a:ext cx="533400" cy="533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508000</xdr:colOff>
      <xdr:row>0</xdr:row>
      <xdr:rowOff>139700</xdr:rowOff>
    </xdr:from>
    <xdr:to>
      <xdr:col>1</xdr:col>
      <xdr:colOff>152400</xdr:colOff>
      <xdr:row>2</xdr:row>
      <xdr:rowOff>165100</xdr:rowOff>
    </xdr:to>
    <xdr:pic>
      <xdr:nvPicPr>
        <xdr:cNvPr id="3" name="Imagen 2" descr="ESCUDO (3).jpg">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0" y="139700"/>
          <a:ext cx="533400" cy="533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393700</xdr:colOff>
      <xdr:row>0</xdr:row>
      <xdr:rowOff>127000</xdr:rowOff>
    </xdr:from>
    <xdr:to>
      <xdr:col>1</xdr:col>
      <xdr:colOff>419100</xdr:colOff>
      <xdr:row>2</xdr:row>
      <xdr:rowOff>152400</xdr:rowOff>
    </xdr:to>
    <xdr:pic>
      <xdr:nvPicPr>
        <xdr:cNvPr id="3" name="Imagen 2" descr="ESCUDO (3).jpg">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700" y="127000"/>
          <a:ext cx="533400" cy="533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596900</xdr:colOff>
      <xdr:row>0</xdr:row>
      <xdr:rowOff>127000</xdr:rowOff>
    </xdr:from>
    <xdr:to>
      <xdr:col>0</xdr:col>
      <xdr:colOff>1130300</xdr:colOff>
      <xdr:row>2</xdr:row>
      <xdr:rowOff>152400</xdr:rowOff>
    </xdr:to>
    <xdr:pic>
      <xdr:nvPicPr>
        <xdr:cNvPr id="4" name="Imagen 3" descr="ESCUDO (3).jpg">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900" y="127000"/>
          <a:ext cx="533400" cy="533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444500</xdr:colOff>
      <xdr:row>0</xdr:row>
      <xdr:rowOff>114300</xdr:rowOff>
    </xdr:from>
    <xdr:to>
      <xdr:col>0</xdr:col>
      <xdr:colOff>977900</xdr:colOff>
      <xdr:row>2</xdr:row>
      <xdr:rowOff>139700</xdr:rowOff>
    </xdr:to>
    <xdr:pic>
      <xdr:nvPicPr>
        <xdr:cNvPr id="3" name="Imagen 2" descr="ESCUDO (3).jpg">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0" y="114300"/>
          <a:ext cx="533400" cy="5334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520700</xdr:colOff>
      <xdr:row>0</xdr:row>
      <xdr:rowOff>127000</xdr:rowOff>
    </xdr:from>
    <xdr:to>
      <xdr:col>1</xdr:col>
      <xdr:colOff>355600</xdr:colOff>
      <xdr:row>2</xdr:row>
      <xdr:rowOff>152400</xdr:rowOff>
    </xdr:to>
    <xdr:pic>
      <xdr:nvPicPr>
        <xdr:cNvPr id="3" name="Imagen 2" descr="ESCUDO (3).jpg">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700" y="127000"/>
          <a:ext cx="533400" cy="5334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584200</xdr:colOff>
      <xdr:row>0</xdr:row>
      <xdr:rowOff>152400</xdr:rowOff>
    </xdr:from>
    <xdr:to>
      <xdr:col>0</xdr:col>
      <xdr:colOff>1117600</xdr:colOff>
      <xdr:row>2</xdr:row>
      <xdr:rowOff>177800</xdr:rowOff>
    </xdr:to>
    <xdr:pic>
      <xdr:nvPicPr>
        <xdr:cNvPr id="3" name="Imagen 2" descr="ESCUDO (3).jp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200" y="152400"/>
          <a:ext cx="533400" cy="533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495300</xdr:colOff>
      <xdr:row>0</xdr:row>
      <xdr:rowOff>139700</xdr:rowOff>
    </xdr:from>
    <xdr:to>
      <xdr:col>1</xdr:col>
      <xdr:colOff>330200</xdr:colOff>
      <xdr:row>2</xdr:row>
      <xdr:rowOff>165100</xdr:rowOff>
    </xdr:to>
    <xdr:pic>
      <xdr:nvPicPr>
        <xdr:cNvPr id="3" name="Imagen 2" descr="ESCUDO (3).jpg">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139700"/>
          <a:ext cx="533400" cy="533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292100</xdr:colOff>
      <xdr:row>0</xdr:row>
      <xdr:rowOff>88900</xdr:rowOff>
    </xdr:from>
    <xdr:to>
      <xdr:col>1</xdr:col>
      <xdr:colOff>825500</xdr:colOff>
      <xdr:row>3</xdr:row>
      <xdr:rowOff>50800</xdr:rowOff>
    </xdr:to>
    <xdr:pic>
      <xdr:nvPicPr>
        <xdr:cNvPr id="4" name="Imagen 3" descr="ESCUDO (3).jpg">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600" y="88900"/>
          <a:ext cx="533400"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titc/Documents/RICHARD/Plan%20de%20Acci&#243;n/Planes%20acci&#243;n%20acompa&#241;amiento/Macintosh%20HDUsers/Admin/Downloads/Bachillerato%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titc/Documents/RICHARD/Plan%20de%20Acci&#243;n/Planes%20acci&#243;n%20acompa&#241;amiento/ORII%20Plan%20de%20acci&#243;n%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titc/Documents/RICHARD/Plan%20de%20Acci&#243;n/Planes%20acci&#243;n%20acompa&#241;amiento/TALENTO%20HUMANO/10.%20TALENTO%20HUMANO_MAY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titc/Documents/RICHARD/Plan%20de%20Acci&#243;n/9.%20SECRETARIA%20GENERAL_MAY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titc/Documents/RICHARD/Plan%20de%20Acci&#243;n/Planes%20acci&#243;n%20acompa&#241;amiento/PLANTA%20FISICA/8.%20PLANTA%20FISICA_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
      <sheetName val="Form 2"/>
      <sheetName val="Form 3"/>
    </sheetNames>
    <sheetDataSet>
      <sheetData sheetId="0" refreshError="1"/>
      <sheetData sheetId="1" refreshError="1">
        <row r="8">
          <cell r="F8" t="str">
            <v>Educación Inclusiva de Calidad</v>
          </cell>
          <cell r="G8" t="str">
            <v>Esquema 40 / 40 del MEN</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
      <sheetName val="Form 2"/>
      <sheetName val="Form 3"/>
    </sheetNames>
    <sheetDataSet>
      <sheetData sheetId="0" refreshError="1"/>
      <sheetData sheetId="1" refreshError="1"/>
      <sheetData sheetId="2">
        <row r="25">
          <cell r="E25">
            <v>42005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 1"/>
      <sheetName val="Form 2"/>
      <sheetName val="Form 3"/>
    </sheetNames>
    <sheetDataSet>
      <sheetData sheetId="0"/>
      <sheetData sheetId="1"/>
      <sheetData sheetId="2">
        <row r="8">
          <cell r="F8" t="str">
            <v>Elaboración del manual con lineamientos, políticas y protocolos</v>
          </cell>
          <cell r="G8" t="str">
            <v>Implementación canales de atención</v>
          </cell>
          <cell r="H8" t="str">
            <v>Digitalización del Archivo</v>
          </cell>
        </row>
      </sheetData>
      <sheetData sheetId="3">
        <row r="16">
          <cell r="E16">
            <v>42064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
      <sheetName val="Form 2"/>
      <sheetName val="Form 3"/>
    </sheetNames>
    <sheetDataSet>
      <sheetData sheetId="0" refreshError="1"/>
      <sheetData sheetId="1">
        <row r="8">
          <cell r="F8" t="str">
            <v>Rehabilitación y Mantenimiento</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B61"/>
  <sheetViews>
    <sheetView topLeftCell="C47" workbookViewId="0">
      <selection activeCell="G56" sqref="G56"/>
    </sheetView>
  </sheetViews>
  <sheetFormatPr baseColWidth="10" defaultRowHeight="15.75"/>
  <cols>
    <col min="1" max="1" width="9.125" customWidth="1"/>
    <col min="2" max="2" width="10.625" customWidth="1"/>
    <col min="3" max="3" width="12" customWidth="1"/>
    <col min="4" max="4" width="16.375" customWidth="1"/>
    <col min="5" max="5" width="28.875" customWidth="1"/>
    <col min="6" max="7" width="10.875" customWidth="1"/>
    <col min="8" max="8" width="21.125" customWidth="1"/>
    <col min="9" max="9" width="17.875" customWidth="1"/>
    <col min="10" max="10" width="17.5" customWidth="1"/>
    <col min="11" max="11" width="9.5" customWidth="1"/>
    <col min="12" max="18" width="5.875" customWidth="1"/>
    <col min="20" max="20" width="17.5" customWidth="1"/>
    <col min="21" max="21" width="23" customWidth="1"/>
    <col min="24" max="25" width="10.875" style="836"/>
    <col min="26" max="26" width="16.875" style="836" customWidth="1"/>
    <col min="27" max="28" width="10.875" style="836"/>
  </cols>
  <sheetData>
    <row r="1" spans="1:28" ht="20.25" customHeight="1">
      <c r="A1" s="914" t="s">
        <v>6</v>
      </c>
      <c r="B1" s="915"/>
      <c r="C1" s="920" t="s">
        <v>172</v>
      </c>
      <c r="D1" s="921"/>
      <c r="E1" s="921"/>
      <c r="F1" s="921"/>
      <c r="G1" s="921"/>
      <c r="H1" s="921"/>
      <c r="I1" s="921"/>
      <c r="J1" s="921"/>
      <c r="K1" s="921"/>
      <c r="L1" s="921"/>
      <c r="M1" s="921"/>
      <c r="N1" s="921"/>
      <c r="O1" s="926" t="s">
        <v>8</v>
      </c>
      <c r="P1" s="927"/>
      <c r="Q1" s="927"/>
      <c r="R1" s="928"/>
      <c r="S1" s="836"/>
      <c r="T1" s="836"/>
      <c r="U1" s="836"/>
      <c r="V1" s="836"/>
      <c r="W1" s="836"/>
    </row>
    <row r="2" spans="1:28" ht="20.25" customHeight="1">
      <c r="A2" s="916"/>
      <c r="B2" s="917"/>
      <c r="C2" s="922"/>
      <c r="D2" s="923"/>
      <c r="E2" s="923"/>
      <c r="F2" s="923"/>
      <c r="G2" s="923"/>
      <c r="H2" s="923"/>
      <c r="I2" s="923"/>
      <c r="J2" s="923"/>
      <c r="K2" s="923"/>
      <c r="L2" s="923"/>
      <c r="M2" s="923"/>
      <c r="N2" s="923"/>
      <c r="O2" s="929" t="s">
        <v>72</v>
      </c>
      <c r="P2" s="930"/>
      <c r="Q2" s="930"/>
      <c r="R2" s="931"/>
      <c r="S2" s="836"/>
      <c r="T2" s="836"/>
      <c r="U2" s="836"/>
      <c r="V2" s="836"/>
      <c r="W2" s="836"/>
    </row>
    <row r="3" spans="1:28" ht="20.25" customHeight="1">
      <c r="A3" s="916"/>
      <c r="B3" s="917"/>
      <c r="C3" s="922"/>
      <c r="D3" s="923"/>
      <c r="E3" s="923"/>
      <c r="F3" s="923"/>
      <c r="G3" s="923"/>
      <c r="H3" s="923"/>
      <c r="I3" s="923"/>
      <c r="J3" s="923"/>
      <c r="K3" s="923"/>
      <c r="L3" s="923"/>
      <c r="M3" s="923"/>
      <c r="N3" s="923"/>
      <c r="O3" s="929" t="s">
        <v>173</v>
      </c>
      <c r="P3" s="930"/>
      <c r="Q3" s="930"/>
      <c r="R3" s="931"/>
      <c r="S3" s="836"/>
      <c r="T3" s="836"/>
      <c r="U3" s="836"/>
      <c r="V3" s="836"/>
      <c r="W3" s="836"/>
    </row>
    <row r="4" spans="1:28" ht="20.25" customHeight="1" thickBot="1">
      <c r="A4" s="918"/>
      <c r="B4" s="919"/>
      <c r="C4" s="924"/>
      <c r="D4" s="925"/>
      <c r="E4" s="925"/>
      <c r="F4" s="925"/>
      <c r="G4" s="925"/>
      <c r="H4" s="925"/>
      <c r="I4" s="925"/>
      <c r="J4" s="925"/>
      <c r="K4" s="925"/>
      <c r="L4" s="925"/>
      <c r="M4" s="925"/>
      <c r="N4" s="925"/>
      <c r="O4" s="932" t="s">
        <v>11</v>
      </c>
      <c r="P4" s="933"/>
      <c r="Q4" s="933"/>
      <c r="R4" s="934"/>
      <c r="S4" s="836"/>
      <c r="T4" s="836"/>
      <c r="U4" s="836"/>
      <c r="V4" s="836"/>
      <c r="W4" s="836"/>
    </row>
    <row r="5" spans="1:28" s="836" customFormat="1" ht="16.5" thickBot="1"/>
    <row r="6" spans="1:28" s="3" customFormat="1" ht="14.1" customHeight="1">
      <c r="A6" s="2" t="s">
        <v>12</v>
      </c>
      <c r="B6" s="935" t="s">
        <v>13</v>
      </c>
      <c r="C6" s="935"/>
      <c r="D6" s="935"/>
      <c r="E6" s="935"/>
      <c r="F6" s="935"/>
      <c r="G6" s="935"/>
      <c r="H6" s="935"/>
      <c r="I6" s="935"/>
      <c r="J6" s="935"/>
      <c r="K6" s="935"/>
      <c r="L6" s="935"/>
      <c r="M6" s="935"/>
      <c r="N6" s="935"/>
      <c r="O6" s="935"/>
      <c r="P6" s="935"/>
      <c r="Q6" s="935"/>
      <c r="R6" s="936"/>
      <c r="S6" s="837"/>
      <c r="T6" s="837"/>
      <c r="U6" s="837"/>
      <c r="V6" s="837"/>
      <c r="W6" s="837"/>
      <c r="X6" s="837"/>
      <c r="Y6" s="837"/>
      <c r="Z6" s="837"/>
      <c r="AA6" s="837"/>
      <c r="AB6" s="837"/>
    </row>
    <row r="7" spans="1:28" s="3" customFormat="1" ht="23.25" customHeight="1" thickBot="1">
      <c r="A7" s="4" t="s">
        <v>14</v>
      </c>
      <c r="B7" s="937" t="s">
        <v>15</v>
      </c>
      <c r="C7" s="937"/>
      <c r="D7" s="937"/>
      <c r="E7" s="937"/>
      <c r="F7" s="937"/>
      <c r="G7" s="937"/>
      <c r="H7" s="937"/>
      <c r="I7" s="937"/>
      <c r="J7" s="937"/>
      <c r="K7" s="937"/>
      <c r="L7" s="937"/>
      <c r="M7" s="937"/>
      <c r="N7" s="937"/>
      <c r="O7" s="937"/>
      <c r="P7" s="937"/>
      <c r="Q7" s="937"/>
      <c r="R7" s="938"/>
      <c r="S7" s="837"/>
      <c r="T7" s="837"/>
      <c r="U7" s="837"/>
      <c r="V7" s="837"/>
      <c r="W7" s="837"/>
      <c r="X7" s="837"/>
      <c r="Y7" s="837"/>
      <c r="Z7" s="837"/>
      <c r="AA7" s="837"/>
      <c r="AB7" s="837"/>
    </row>
    <row r="8" spans="1:28" s="837" customFormat="1" ht="13.5" thickBot="1"/>
    <row r="9" spans="1:28" s="3" customFormat="1" ht="36.75" customHeight="1">
      <c r="A9" s="939" t="s">
        <v>16</v>
      </c>
      <c r="B9" s="941" t="s">
        <v>17</v>
      </c>
      <c r="C9" s="942"/>
      <c r="D9" s="939" t="s">
        <v>18</v>
      </c>
      <c r="E9" s="942" t="s">
        <v>19</v>
      </c>
      <c r="F9" s="946" t="s">
        <v>20</v>
      </c>
      <c r="G9" s="947"/>
      <c r="H9" s="942" t="s">
        <v>21</v>
      </c>
      <c r="I9" s="939" t="s">
        <v>22</v>
      </c>
      <c r="J9" s="942" t="s">
        <v>23</v>
      </c>
      <c r="K9" s="5" t="s">
        <v>24</v>
      </c>
      <c r="L9" s="948" t="s">
        <v>25</v>
      </c>
      <c r="M9" s="948"/>
      <c r="N9" s="948"/>
      <c r="O9" s="948"/>
      <c r="P9" s="948"/>
      <c r="Q9" s="948"/>
      <c r="R9" s="949"/>
      <c r="S9" s="909" t="s">
        <v>3</v>
      </c>
      <c r="T9" s="910"/>
      <c r="U9" s="910"/>
      <c r="V9" s="910"/>
      <c r="W9" s="911"/>
      <c r="X9" s="837"/>
      <c r="Y9" s="837"/>
      <c r="Z9" s="837"/>
      <c r="AA9" s="837"/>
      <c r="AB9" s="837"/>
    </row>
    <row r="10" spans="1:28" s="13" customFormat="1" ht="24" customHeight="1" thickBot="1">
      <c r="A10" s="940"/>
      <c r="B10" s="943"/>
      <c r="C10" s="944"/>
      <c r="D10" s="945"/>
      <c r="E10" s="944"/>
      <c r="F10" s="132" t="s">
        <v>28</v>
      </c>
      <c r="G10" s="133" t="s">
        <v>29</v>
      </c>
      <c r="H10" s="944"/>
      <c r="I10" s="945"/>
      <c r="J10" s="944"/>
      <c r="K10" s="134">
        <v>2014</v>
      </c>
      <c r="L10" s="135">
        <v>2015</v>
      </c>
      <c r="M10" s="136">
        <v>2016</v>
      </c>
      <c r="N10" s="136">
        <v>2017</v>
      </c>
      <c r="O10" s="136">
        <v>2018</v>
      </c>
      <c r="P10" s="136">
        <v>2019</v>
      </c>
      <c r="Q10" s="136">
        <v>2020</v>
      </c>
      <c r="R10" s="133">
        <v>2021</v>
      </c>
      <c r="S10" s="53" t="s">
        <v>174</v>
      </c>
      <c r="T10" s="54" t="s">
        <v>175</v>
      </c>
      <c r="U10" s="54" t="s">
        <v>89</v>
      </c>
      <c r="V10" s="54" t="s">
        <v>176</v>
      </c>
      <c r="W10" s="137" t="s">
        <v>177</v>
      </c>
      <c r="X10" s="852"/>
      <c r="Y10" s="852"/>
      <c r="Z10" s="852"/>
      <c r="AA10" s="852"/>
      <c r="AB10" s="852"/>
    </row>
    <row r="11" spans="1:28" s="13" customFormat="1" ht="30.75" customHeight="1">
      <c r="A11" s="912" t="s">
        <v>178</v>
      </c>
      <c r="B11" s="970" t="s">
        <v>179</v>
      </c>
      <c r="C11" s="1021"/>
      <c r="D11" s="976" t="s">
        <v>180</v>
      </c>
      <c r="E11" s="138" t="s">
        <v>181</v>
      </c>
      <c r="F11" s="982">
        <v>42005</v>
      </c>
      <c r="G11" s="985">
        <v>42369</v>
      </c>
      <c r="H11" s="1024" t="s">
        <v>182</v>
      </c>
      <c r="I11" s="976" t="s">
        <v>183</v>
      </c>
      <c r="J11" s="979" t="s">
        <v>50</v>
      </c>
      <c r="K11" s="956" t="s">
        <v>51</v>
      </c>
      <c r="L11" s="1018">
        <v>0.7</v>
      </c>
      <c r="M11" s="950"/>
      <c r="N11" s="950"/>
      <c r="O11" s="950"/>
      <c r="P11" s="950"/>
      <c r="Q11" s="950"/>
      <c r="R11" s="953"/>
      <c r="S11" s="1090"/>
      <c r="T11" s="1092"/>
      <c r="U11" s="1049"/>
      <c r="V11" s="1091"/>
      <c r="W11" s="1094"/>
      <c r="X11" s="852"/>
      <c r="Y11" s="852"/>
      <c r="Z11" s="852"/>
      <c r="AA11" s="852"/>
      <c r="AB11" s="852"/>
    </row>
    <row r="12" spans="1:28" s="13" customFormat="1" ht="71.099999999999994" customHeight="1">
      <c r="A12" s="913"/>
      <c r="B12" s="972"/>
      <c r="C12" s="1022"/>
      <c r="D12" s="977"/>
      <c r="E12" s="141" t="s">
        <v>184</v>
      </c>
      <c r="F12" s="983"/>
      <c r="G12" s="986"/>
      <c r="H12" s="1025"/>
      <c r="I12" s="977"/>
      <c r="J12" s="980"/>
      <c r="K12" s="957"/>
      <c r="L12" s="1019"/>
      <c r="M12" s="951"/>
      <c r="N12" s="951"/>
      <c r="O12" s="951"/>
      <c r="P12" s="951"/>
      <c r="Q12" s="951"/>
      <c r="R12" s="954"/>
      <c r="S12" s="1085"/>
      <c r="T12" s="1093"/>
      <c r="U12" s="1041"/>
      <c r="V12" s="1086"/>
      <c r="W12" s="1095"/>
      <c r="X12" s="852"/>
      <c r="Y12" s="852"/>
      <c r="Z12" s="852"/>
      <c r="AA12" s="852"/>
      <c r="AB12" s="852"/>
    </row>
    <row r="13" spans="1:28" s="13" customFormat="1" ht="45.75" customHeight="1" thickBot="1">
      <c r="A13" s="913"/>
      <c r="B13" s="974"/>
      <c r="C13" s="1023"/>
      <c r="D13" s="978"/>
      <c r="E13" s="143" t="s">
        <v>185</v>
      </c>
      <c r="F13" s="984"/>
      <c r="G13" s="987"/>
      <c r="H13" s="1026"/>
      <c r="I13" s="978"/>
      <c r="J13" s="981"/>
      <c r="K13" s="958"/>
      <c r="L13" s="1020"/>
      <c r="M13" s="952"/>
      <c r="N13" s="952"/>
      <c r="O13" s="952"/>
      <c r="P13" s="952"/>
      <c r="Q13" s="952"/>
      <c r="R13" s="955"/>
      <c r="S13" s="1056"/>
      <c r="T13" s="1093"/>
      <c r="U13" s="1041"/>
      <c r="V13" s="1086"/>
      <c r="W13" s="1096"/>
      <c r="X13" s="852"/>
      <c r="Y13" s="852"/>
      <c r="Z13" s="852"/>
      <c r="AA13" s="852"/>
      <c r="AB13" s="852"/>
    </row>
    <row r="14" spans="1:28" s="13" customFormat="1" ht="48.75" customHeight="1" thickBot="1">
      <c r="A14" s="913"/>
      <c r="B14" s="970" t="s">
        <v>186</v>
      </c>
      <c r="C14" s="971"/>
      <c r="D14" s="976" t="s">
        <v>180</v>
      </c>
      <c r="E14" s="979" t="s">
        <v>187</v>
      </c>
      <c r="F14" s="982">
        <v>42005</v>
      </c>
      <c r="G14" s="985">
        <v>42367</v>
      </c>
      <c r="H14" s="147" t="s">
        <v>188</v>
      </c>
      <c r="I14" s="148" t="s">
        <v>189</v>
      </c>
      <c r="J14" s="138" t="s">
        <v>41</v>
      </c>
      <c r="K14" s="148" t="s">
        <v>51</v>
      </c>
      <c r="L14" s="149">
        <v>10</v>
      </c>
      <c r="M14" s="150"/>
      <c r="N14" s="151"/>
      <c r="O14" s="151"/>
      <c r="P14" s="151"/>
      <c r="Q14" s="151"/>
      <c r="R14" s="152"/>
      <c r="S14" s="770"/>
      <c r="T14" s="771"/>
      <c r="U14" s="15"/>
      <c r="V14" s="777"/>
      <c r="W14" s="784"/>
      <c r="X14" s="852"/>
      <c r="Y14" s="852"/>
      <c r="Z14" s="852"/>
      <c r="AA14" s="852"/>
      <c r="AB14" s="852"/>
    </row>
    <row r="15" spans="1:28" s="13" customFormat="1" ht="59.1" customHeight="1" thickBot="1">
      <c r="A15" s="913"/>
      <c r="B15" s="972"/>
      <c r="C15" s="973"/>
      <c r="D15" s="977"/>
      <c r="E15" s="980"/>
      <c r="F15" s="983"/>
      <c r="G15" s="986"/>
      <c r="H15" s="156" t="s">
        <v>190</v>
      </c>
      <c r="I15" s="157" t="s">
        <v>191</v>
      </c>
      <c r="J15" s="141" t="s">
        <v>41</v>
      </c>
      <c r="K15" s="158" t="s">
        <v>51</v>
      </c>
      <c r="L15" s="159">
        <v>10</v>
      </c>
      <c r="M15" s="160"/>
      <c r="N15" s="29"/>
      <c r="O15" s="29"/>
      <c r="P15" s="29"/>
      <c r="Q15" s="29"/>
      <c r="R15" s="161"/>
      <c r="S15" s="776"/>
      <c r="T15" s="768"/>
      <c r="U15" s="780"/>
      <c r="V15" s="781"/>
      <c r="W15" s="782"/>
      <c r="X15" s="852"/>
      <c r="Y15" s="852"/>
      <c r="Z15" s="852"/>
      <c r="AA15" s="852"/>
      <c r="AB15" s="852"/>
    </row>
    <row r="16" spans="1:28" s="13" customFormat="1" ht="65.099999999999994" customHeight="1" thickBot="1">
      <c r="A16" s="913"/>
      <c r="B16" s="974"/>
      <c r="C16" s="975"/>
      <c r="D16" s="978"/>
      <c r="E16" s="981"/>
      <c r="F16" s="984"/>
      <c r="G16" s="987"/>
      <c r="H16" s="162" t="s">
        <v>192</v>
      </c>
      <c r="I16" s="163" t="s">
        <v>193</v>
      </c>
      <c r="J16" s="164" t="s">
        <v>41</v>
      </c>
      <c r="K16" s="157" t="s">
        <v>51</v>
      </c>
      <c r="L16" s="165">
        <v>10</v>
      </c>
      <c r="M16" s="166"/>
      <c r="N16" s="167"/>
      <c r="O16" s="167"/>
      <c r="P16" s="167"/>
      <c r="Q16" s="167"/>
      <c r="R16" s="168"/>
      <c r="S16" s="778"/>
      <c r="T16" s="772"/>
      <c r="U16" s="773"/>
      <c r="V16" s="779"/>
      <c r="W16" s="783"/>
      <c r="X16" s="852"/>
      <c r="Y16" s="852"/>
      <c r="Z16" s="852"/>
      <c r="AA16" s="852"/>
      <c r="AB16" s="852"/>
    </row>
    <row r="17" spans="1:28" s="13" customFormat="1" ht="63" customHeight="1">
      <c r="A17" s="913"/>
      <c r="B17" s="970" t="s">
        <v>194</v>
      </c>
      <c r="C17" s="971"/>
      <c r="D17" s="976" t="s">
        <v>180</v>
      </c>
      <c r="E17" s="138" t="s">
        <v>195</v>
      </c>
      <c r="F17" s="982">
        <v>42005</v>
      </c>
      <c r="G17" s="985">
        <v>42367</v>
      </c>
      <c r="H17" s="1047" t="s">
        <v>196</v>
      </c>
      <c r="I17" s="1048" t="s">
        <v>197</v>
      </c>
      <c r="J17" s="1043" t="s">
        <v>50</v>
      </c>
      <c r="K17" s="1043" t="s">
        <v>51</v>
      </c>
      <c r="L17" s="1044">
        <v>1</v>
      </c>
      <c r="M17" s="1045"/>
      <c r="N17" s="988"/>
      <c r="O17" s="988"/>
      <c r="P17" s="988"/>
      <c r="Q17" s="988"/>
      <c r="R17" s="1002"/>
      <c r="S17" s="1090"/>
      <c r="T17" s="1090"/>
      <c r="U17" s="1049"/>
      <c r="V17" s="1091"/>
      <c r="W17" s="1083"/>
      <c r="X17" s="852"/>
      <c r="Y17" s="852"/>
      <c r="Z17" s="852"/>
      <c r="AA17" s="852"/>
      <c r="AB17" s="852"/>
    </row>
    <row r="18" spans="1:28" s="13" customFormat="1" ht="59.1" customHeight="1">
      <c r="A18" s="913"/>
      <c r="B18" s="972"/>
      <c r="C18" s="973"/>
      <c r="D18" s="977"/>
      <c r="E18" s="141" t="s">
        <v>198</v>
      </c>
      <c r="F18" s="983"/>
      <c r="G18" s="986"/>
      <c r="H18" s="1005"/>
      <c r="I18" s="1007"/>
      <c r="J18" s="1009"/>
      <c r="K18" s="1009"/>
      <c r="L18" s="1011"/>
      <c r="M18" s="1014"/>
      <c r="N18" s="1017"/>
      <c r="O18" s="1017"/>
      <c r="P18" s="1017"/>
      <c r="Q18" s="1017"/>
      <c r="R18" s="1003"/>
      <c r="S18" s="1085"/>
      <c r="T18" s="1085"/>
      <c r="U18" s="1041"/>
      <c r="V18" s="1086"/>
      <c r="W18" s="1088"/>
      <c r="X18" s="852"/>
      <c r="Y18" s="852"/>
      <c r="Z18" s="852"/>
      <c r="AA18" s="852"/>
      <c r="AB18" s="852"/>
    </row>
    <row r="19" spans="1:28" s="13" customFormat="1" ht="38.1" customHeight="1" thickBot="1">
      <c r="A19" s="913"/>
      <c r="B19" s="972"/>
      <c r="C19" s="973"/>
      <c r="D19" s="977"/>
      <c r="E19" s="141" t="s">
        <v>199</v>
      </c>
      <c r="F19" s="983"/>
      <c r="G19" s="986"/>
      <c r="H19" s="1005"/>
      <c r="I19" s="1007"/>
      <c r="J19" s="1009"/>
      <c r="K19" s="1009"/>
      <c r="L19" s="1011"/>
      <c r="M19" s="1046"/>
      <c r="N19" s="1042"/>
      <c r="O19" s="1042"/>
      <c r="P19" s="1042"/>
      <c r="Q19" s="1042"/>
      <c r="R19" s="1004"/>
      <c r="S19" s="1056"/>
      <c r="T19" s="1056"/>
      <c r="U19" s="1051"/>
      <c r="V19" s="1087"/>
      <c r="W19" s="1084"/>
      <c r="X19" s="852"/>
      <c r="Y19" s="852"/>
      <c r="Z19" s="852"/>
      <c r="AA19" s="852"/>
      <c r="AB19" s="852"/>
    </row>
    <row r="20" spans="1:28" s="13" customFormat="1" ht="116.1" customHeight="1">
      <c r="A20" s="913"/>
      <c r="B20" s="972"/>
      <c r="C20" s="973"/>
      <c r="D20" s="977"/>
      <c r="E20" s="141" t="s">
        <v>200</v>
      </c>
      <c r="F20" s="983"/>
      <c r="G20" s="986"/>
      <c r="H20" s="1005" t="s">
        <v>201</v>
      </c>
      <c r="I20" s="1007" t="s">
        <v>202</v>
      </c>
      <c r="J20" s="1009"/>
      <c r="K20" s="1009" t="s">
        <v>51</v>
      </c>
      <c r="L20" s="1011">
        <v>1</v>
      </c>
      <c r="M20" s="1013"/>
      <c r="N20" s="1016"/>
      <c r="O20" s="1016"/>
      <c r="P20" s="1016"/>
      <c r="Q20" s="1016"/>
      <c r="R20" s="1027"/>
      <c r="S20" s="1085"/>
      <c r="T20" s="1085"/>
      <c r="U20" s="1041"/>
      <c r="V20" s="1086"/>
      <c r="W20" s="1088"/>
      <c r="X20" s="852"/>
      <c r="Y20" s="852"/>
      <c r="Z20" s="852"/>
      <c r="AA20" s="852"/>
      <c r="AB20" s="852"/>
    </row>
    <row r="21" spans="1:28" s="13" customFormat="1" ht="56.1" customHeight="1">
      <c r="A21" s="913"/>
      <c r="B21" s="972"/>
      <c r="C21" s="973"/>
      <c r="D21" s="977"/>
      <c r="E21" s="141" t="s">
        <v>203</v>
      </c>
      <c r="F21" s="983"/>
      <c r="G21" s="986"/>
      <c r="H21" s="1005"/>
      <c r="I21" s="1007"/>
      <c r="J21" s="1009"/>
      <c r="K21" s="1009"/>
      <c r="L21" s="1011"/>
      <c r="M21" s="1014"/>
      <c r="N21" s="1017"/>
      <c r="O21" s="1017"/>
      <c r="P21" s="1017"/>
      <c r="Q21" s="1017"/>
      <c r="R21" s="1003"/>
      <c r="S21" s="1085"/>
      <c r="T21" s="1085"/>
      <c r="U21" s="1041"/>
      <c r="V21" s="1086"/>
      <c r="W21" s="1088"/>
      <c r="X21" s="852"/>
      <c r="Y21" s="852"/>
      <c r="Z21" s="852"/>
      <c r="AA21" s="852"/>
      <c r="AB21" s="852"/>
    </row>
    <row r="22" spans="1:28" s="13" customFormat="1" ht="42" customHeight="1" thickBot="1">
      <c r="A22" s="913"/>
      <c r="B22" s="974"/>
      <c r="C22" s="975"/>
      <c r="D22" s="978"/>
      <c r="E22" s="143" t="s">
        <v>204</v>
      </c>
      <c r="F22" s="984"/>
      <c r="G22" s="987"/>
      <c r="H22" s="1006"/>
      <c r="I22" s="1008"/>
      <c r="J22" s="1010"/>
      <c r="K22" s="1010"/>
      <c r="L22" s="1012"/>
      <c r="M22" s="1015"/>
      <c r="N22" s="989"/>
      <c r="O22" s="989"/>
      <c r="P22" s="989"/>
      <c r="Q22" s="989"/>
      <c r="R22" s="1028"/>
      <c r="S22" s="1056"/>
      <c r="T22" s="1056"/>
      <c r="U22" s="1051"/>
      <c r="V22" s="1087"/>
      <c r="W22" s="1089"/>
      <c r="X22" s="852"/>
      <c r="Y22" s="852"/>
      <c r="Z22" s="852"/>
      <c r="AA22" s="852"/>
      <c r="AB22" s="852"/>
    </row>
    <row r="23" spans="1:28" s="13" customFormat="1" ht="68.25" hidden="1" customHeight="1">
      <c r="A23" s="174"/>
      <c r="B23" s="1029" t="s">
        <v>205</v>
      </c>
      <c r="C23" s="1030"/>
      <c r="D23" s="1035"/>
      <c r="E23" s="175" t="s">
        <v>206</v>
      </c>
      <c r="F23" s="153"/>
      <c r="G23" s="170"/>
      <c r="H23" s="1038" t="s">
        <v>207</v>
      </c>
      <c r="I23" s="1041"/>
      <c r="J23" s="176"/>
      <c r="K23" s="177"/>
      <c r="L23" s="178"/>
      <c r="M23" s="142"/>
      <c r="N23" s="142"/>
      <c r="O23" s="142"/>
      <c r="P23" s="142"/>
      <c r="Q23" s="142"/>
      <c r="R23" s="179"/>
      <c r="V23" s="775"/>
      <c r="W23" s="767"/>
      <c r="X23" s="852"/>
      <c r="Y23" s="852"/>
      <c r="Z23" s="852"/>
      <c r="AA23" s="852"/>
      <c r="AB23" s="852"/>
    </row>
    <row r="24" spans="1:28" s="13" customFormat="1" ht="84" hidden="1" customHeight="1">
      <c r="A24" s="174"/>
      <c r="B24" s="1031"/>
      <c r="C24" s="1032"/>
      <c r="D24" s="1036"/>
      <c r="E24" s="180" t="s">
        <v>208</v>
      </c>
      <c r="F24" s="28"/>
      <c r="G24" s="30"/>
      <c r="H24" s="1039"/>
      <c r="I24" s="1036"/>
      <c r="J24" s="181"/>
      <c r="K24" s="27"/>
      <c r="L24" s="182"/>
      <c r="M24" s="29"/>
      <c r="N24" s="29"/>
      <c r="O24" s="29"/>
      <c r="P24" s="29"/>
      <c r="Q24" s="29"/>
      <c r="R24" s="30"/>
      <c r="V24" s="140"/>
      <c r="W24" s="767"/>
      <c r="X24" s="852"/>
      <c r="Y24" s="852"/>
      <c r="Z24" s="852"/>
      <c r="AA24" s="852"/>
      <c r="AB24" s="852"/>
    </row>
    <row r="25" spans="1:28" s="13" customFormat="1" ht="98.25" hidden="1" customHeight="1">
      <c r="A25" s="174"/>
      <c r="B25" s="1031"/>
      <c r="C25" s="1032"/>
      <c r="D25" s="1036"/>
      <c r="E25" s="180" t="s">
        <v>209</v>
      </c>
      <c r="F25" s="28"/>
      <c r="G25" s="30"/>
      <c r="H25" s="1039"/>
      <c r="I25" s="1036"/>
      <c r="J25" s="181"/>
      <c r="K25" s="27"/>
      <c r="L25" s="182"/>
      <c r="M25" s="29"/>
      <c r="N25" s="29"/>
      <c r="O25" s="29"/>
      <c r="P25" s="29"/>
      <c r="Q25" s="29"/>
      <c r="R25" s="30"/>
      <c r="V25" s="140"/>
      <c r="W25" s="767"/>
      <c r="X25" s="852"/>
      <c r="Y25" s="852"/>
      <c r="Z25" s="852"/>
      <c r="AA25" s="852"/>
      <c r="AB25" s="852"/>
    </row>
    <row r="26" spans="1:28" s="13" customFormat="1" ht="58.5" hidden="1" customHeight="1">
      <c r="A26" s="174"/>
      <c r="B26" s="1031"/>
      <c r="C26" s="1032"/>
      <c r="D26" s="1036"/>
      <c r="E26" s="180" t="s">
        <v>210</v>
      </c>
      <c r="F26" s="28"/>
      <c r="G26" s="30"/>
      <c r="H26" s="1039"/>
      <c r="I26" s="1036"/>
      <c r="J26" s="181"/>
      <c r="K26" s="27"/>
      <c r="L26" s="182"/>
      <c r="M26" s="29"/>
      <c r="N26" s="29"/>
      <c r="O26" s="29"/>
      <c r="P26" s="29"/>
      <c r="Q26" s="29"/>
      <c r="R26" s="30"/>
      <c r="V26" s="140"/>
      <c r="W26" s="767"/>
      <c r="X26" s="852"/>
      <c r="Y26" s="852"/>
      <c r="Z26" s="852"/>
      <c r="AA26" s="852"/>
      <c r="AB26" s="852"/>
    </row>
    <row r="27" spans="1:28" s="13" customFormat="1" ht="53.25" hidden="1" customHeight="1">
      <c r="A27" s="174"/>
      <c r="B27" s="1033"/>
      <c r="C27" s="1034"/>
      <c r="D27" s="1037"/>
      <c r="E27" s="183" t="s">
        <v>211</v>
      </c>
      <c r="F27" s="144"/>
      <c r="G27" s="173"/>
      <c r="H27" s="1040"/>
      <c r="I27" s="1037"/>
      <c r="J27" s="184"/>
      <c r="K27" s="185"/>
      <c r="L27" s="186"/>
      <c r="M27" s="95"/>
      <c r="N27" s="95"/>
      <c r="O27" s="95"/>
      <c r="P27" s="95"/>
      <c r="Q27" s="95"/>
      <c r="R27" s="173"/>
      <c r="V27" s="774"/>
      <c r="W27" s="769"/>
      <c r="X27" s="852"/>
      <c r="Y27" s="852"/>
      <c r="Z27" s="852"/>
      <c r="AA27" s="852"/>
      <c r="AB27" s="852"/>
    </row>
    <row r="28" spans="1:28" s="13" customFormat="1" ht="117.75" customHeight="1">
      <c r="A28" s="913" t="s">
        <v>212</v>
      </c>
      <c r="B28" s="970" t="s">
        <v>213</v>
      </c>
      <c r="C28" s="971"/>
      <c r="D28" s="1049" t="s">
        <v>180</v>
      </c>
      <c r="E28" s="175" t="s">
        <v>214</v>
      </c>
      <c r="F28" s="1055">
        <v>42005</v>
      </c>
      <c r="G28" s="1057">
        <v>42367</v>
      </c>
      <c r="H28" s="979" t="s">
        <v>215</v>
      </c>
      <c r="I28" s="1049" t="s">
        <v>216</v>
      </c>
      <c r="J28" s="1050" t="s">
        <v>41</v>
      </c>
      <c r="K28" s="1049">
        <v>0</v>
      </c>
      <c r="L28" s="1052">
        <v>5</v>
      </c>
      <c r="M28" s="988"/>
      <c r="N28" s="988"/>
      <c r="O28" s="988"/>
      <c r="P28" s="988"/>
      <c r="Q28" s="988"/>
      <c r="R28" s="990"/>
      <c r="S28" s="1078"/>
      <c r="T28" s="1078"/>
      <c r="U28" s="1079"/>
      <c r="V28" s="1081"/>
      <c r="W28" s="1083"/>
      <c r="X28" s="852"/>
      <c r="Y28" s="852"/>
      <c r="Z28" s="852"/>
      <c r="AA28" s="852"/>
      <c r="AB28" s="852"/>
    </row>
    <row r="29" spans="1:28" s="13" customFormat="1" ht="111" customHeight="1" thickBot="1">
      <c r="A29" s="913"/>
      <c r="B29" s="974"/>
      <c r="C29" s="975"/>
      <c r="D29" s="1051"/>
      <c r="E29" s="183" t="s">
        <v>217</v>
      </c>
      <c r="F29" s="1056"/>
      <c r="G29" s="991"/>
      <c r="H29" s="1058"/>
      <c r="I29" s="1037"/>
      <c r="J29" s="1040"/>
      <c r="K29" s="1051"/>
      <c r="L29" s="1053"/>
      <c r="M29" s="989"/>
      <c r="N29" s="989"/>
      <c r="O29" s="989"/>
      <c r="P29" s="989"/>
      <c r="Q29" s="989"/>
      <c r="R29" s="991"/>
      <c r="S29" s="1056"/>
      <c r="T29" s="1056"/>
      <c r="U29" s="1080"/>
      <c r="V29" s="1082"/>
      <c r="W29" s="1084"/>
      <c r="X29" s="852"/>
      <c r="Y29" s="852"/>
      <c r="Z29" s="852"/>
      <c r="AA29" s="852"/>
      <c r="AB29" s="852"/>
    </row>
    <row r="30" spans="1:28" s="13" customFormat="1" ht="40.5" customHeight="1">
      <c r="A30" s="913"/>
      <c r="B30" s="992" t="s">
        <v>1469</v>
      </c>
      <c r="C30" s="993"/>
      <c r="D30" s="998" t="s">
        <v>180</v>
      </c>
      <c r="E30" s="795" t="s">
        <v>218</v>
      </c>
      <c r="F30" s="1001">
        <v>42005</v>
      </c>
      <c r="G30" s="1075">
        <v>42367</v>
      </c>
      <c r="H30" s="1068" t="s">
        <v>219</v>
      </c>
      <c r="I30" s="998" t="s">
        <v>220</v>
      </c>
      <c r="J30" s="1068" t="s">
        <v>50</v>
      </c>
      <c r="K30" s="1071">
        <v>0</v>
      </c>
      <c r="L30" s="1072">
        <v>1</v>
      </c>
      <c r="M30" s="1059"/>
      <c r="N30" s="1059"/>
      <c r="O30" s="1059"/>
      <c r="P30" s="1059"/>
      <c r="Q30" s="1059"/>
      <c r="R30" s="1062"/>
      <c r="S30" s="959"/>
      <c r="T30" s="962"/>
      <c r="U30" s="963"/>
      <c r="V30" s="966"/>
      <c r="W30" s="968"/>
      <c r="X30" s="852"/>
      <c r="Y30" s="852"/>
      <c r="Z30" s="852"/>
      <c r="AA30" s="852"/>
      <c r="AB30" s="852"/>
    </row>
    <row r="31" spans="1:28" s="13" customFormat="1" ht="65.25" customHeight="1">
      <c r="A31" s="913"/>
      <c r="B31" s="994"/>
      <c r="C31" s="995"/>
      <c r="D31" s="999"/>
      <c r="E31" s="796" t="s">
        <v>221</v>
      </c>
      <c r="F31" s="960"/>
      <c r="G31" s="1076"/>
      <c r="H31" s="1069"/>
      <c r="I31" s="999"/>
      <c r="J31" s="1069"/>
      <c r="K31" s="999"/>
      <c r="L31" s="1073"/>
      <c r="M31" s="1060"/>
      <c r="N31" s="1060"/>
      <c r="O31" s="1060"/>
      <c r="P31" s="1060"/>
      <c r="Q31" s="1060"/>
      <c r="R31" s="1063"/>
      <c r="S31" s="960"/>
      <c r="T31" s="960"/>
      <c r="U31" s="964"/>
      <c r="V31" s="966"/>
      <c r="W31" s="968"/>
      <c r="X31" s="852"/>
      <c r="Y31" s="852"/>
      <c r="Z31" s="852"/>
      <c r="AA31" s="852"/>
      <c r="AB31" s="852"/>
    </row>
    <row r="32" spans="1:28" s="13" customFormat="1" ht="56.25" customHeight="1" thickBot="1">
      <c r="A32" s="1054"/>
      <c r="B32" s="996"/>
      <c r="C32" s="997"/>
      <c r="D32" s="1000"/>
      <c r="E32" s="797" t="s">
        <v>222</v>
      </c>
      <c r="F32" s="961"/>
      <c r="G32" s="1077"/>
      <c r="H32" s="1070"/>
      <c r="I32" s="1000"/>
      <c r="J32" s="1070"/>
      <c r="K32" s="1000"/>
      <c r="L32" s="1074"/>
      <c r="M32" s="1061"/>
      <c r="N32" s="1061"/>
      <c r="O32" s="1061"/>
      <c r="P32" s="1061"/>
      <c r="Q32" s="1061"/>
      <c r="R32" s="1064"/>
      <c r="S32" s="961"/>
      <c r="T32" s="961"/>
      <c r="U32" s="965"/>
      <c r="V32" s="967"/>
      <c r="W32" s="969"/>
      <c r="X32" s="852"/>
      <c r="Y32" s="852"/>
      <c r="Z32" s="852"/>
      <c r="AA32" s="852"/>
      <c r="AB32" s="852"/>
    </row>
    <row r="33" spans="1:28" s="837" customFormat="1" ht="12.75"/>
    <row r="34" spans="1:28" s="837" customFormat="1" ht="12.75">
      <c r="C34" s="853" t="s">
        <v>55</v>
      </c>
    </row>
    <row r="35" spans="1:28" s="837" customFormat="1" ht="13.5" thickBot="1"/>
    <row r="36" spans="1:28" s="3" customFormat="1" ht="13.5" thickBot="1">
      <c r="A36" s="837"/>
      <c r="B36" s="837"/>
      <c r="C36" s="47" t="s">
        <v>17</v>
      </c>
      <c r="D36" s="1065" t="s">
        <v>56</v>
      </c>
      <c r="E36" s="1066"/>
      <c r="F36" s="1066"/>
      <c r="G36" s="1066"/>
      <c r="H36" s="1066"/>
      <c r="I36" s="1066"/>
      <c r="J36" s="1066"/>
      <c r="K36" s="1066"/>
      <c r="L36" s="1066"/>
      <c r="M36" s="1067"/>
      <c r="N36" s="837"/>
      <c r="O36" s="837"/>
      <c r="P36" s="837"/>
      <c r="Q36" s="837"/>
      <c r="R36" s="837"/>
      <c r="S36" s="837"/>
      <c r="T36" s="837"/>
      <c r="U36" s="837"/>
      <c r="V36" s="837"/>
      <c r="W36" s="837"/>
      <c r="X36" s="837"/>
      <c r="Y36" s="837"/>
      <c r="Z36" s="837"/>
      <c r="AA36" s="837"/>
      <c r="AB36" s="837"/>
    </row>
    <row r="37" spans="1:28" s="3" customFormat="1" ht="13.5" thickBot="1">
      <c r="A37" s="837"/>
      <c r="B37" s="837"/>
      <c r="C37" s="47" t="s">
        <v>19</v>
      </c>
      <c r="D37" s="1065" t="s">
        <v>57</v>
      </c>
      <c r="E37" s="1066"/>
      <c r="F37" s="1066"/>
      <c r="G37" s="1066"/>
      <c r="H37" s="1066"/>
      <c r="I37" s="1066"/>
      <c r="J37" s="1066"/>
      <c r="K37" s="1066"/>
      <c r="L37" s="1066"/>
      <c r="M37" s="1067"/>
      <c r="N37" s="837"/>
      <c r="O37" s="837"/>
      <c r="P37" s="837"/>
      <c r="Q37" s="837"/>
      <c r="R37" s="837"/>
      <c r="S37" s="837"/>
      <c r="T37" s="837"/>
      <c r="U37" s="837"/>
      <c r="V37" s="837"/>
      <c r="W37" s="837"/>
      <c r="X37" s="837"/>
      <c r="Y37" s="837"/>
      <c r="Z37" s="837"/>
      <c r="AA37" s="837"/>
      <c r="AB37" s="837"/>
    </row>
    <row r="38" spans="1:28" s="3" customFormat="1" ht="77.25" thickBot="1">
      <c r="A38" s="837"/>
      <c r="B38" s="837"/>
      <c r="C38" s="47" t="s">
        <v>58</v>
      </c>
      <c r="D38" s="1065" t="s">
        <v>223</v>
      </c>
      <c r="E38" s="1066"/>
      <c r="F38" s="1066"/>
      <c r="G38" s="1066"/>
      <c r="H38" s="1066"/>
      <c r="I38" s="1066"/>
      <c r="J38" s="1066"/>
      <c r="K38" s="1066"/>
      <c r="L38" s="1066"/>
      <c r="M38" s="1067"/>
      <c r="N38" s="837"/>
      <c r="O38" s="837"/>
      <c r="P38" s="837"/>
      <c r="Q38" s="837"/>
      <c r="R38" s="837"/>
      <c r="S38" s="837"/>
      <c r="T38" s="852"/>
      <c r="U38" s="852"/>
      <c r="V38" s="837"/>
      <c r="W38" s="837"/>
      <c r="X38" s="837"/>
      <c r="Y38" s="837"/>
      <c r="Z38" s="837"/>
      <c r="AA38" s="837"/>
      <c r="AB38" s="837"/>
    </row>
    <row r="39" spans="1:28" s="3" customFormat="1" ht="13.5" thickBot="1">
      <c r="A39" s="837"/>
      <c r="B39" s="837"/>
      <c r="C39" s="48" t="s">
        <v>60</v>
      </c>
      <c r="D39" s="1065" t="s">
        <v>61</v>
      </c>
      <c r="E39" s="1066"/>
      <c r="F39" s="1066"/>
      <c r="G39" s="1066"/>
      <c r="H39" s="1066"/>
      <c r="I39" s="1066"/>
      <c r="J39" s="1066"/>
      <c r="K39" s="1066"/>
      <c r="L39" s="1066"/>
      <c r="M39" s="1067"/>
      <c r="N39" s="837"/>
      <c r="O39" s="837"/>
      <c r="P39" s="837"/>
      <c r="Q39" s="837"/>
      <c r="R39" s="837"/>
      <c r="S39" s="837"/>
      <c r="T39" s="837"/>
      <c r="U39" s="837"/>
      <c r="V39" s="837"/>
      <c r="W39" s="837"/>
      <c r="X39" s="837"/>
      <c r="Y39" s="837"/>
      <c r="Z39" s="837"/>
      <c r="AA39" s="837"/>
      <c r="AB39" s="837"/>
    </row>
    <row r="40" spans="1:28" s="3" customFormat="1" ht="13.5" thickBot="1">
      <c r="A40" s="837"/>
      <c r="B40" s="837"/>
      <c r="C40" s="48" t="s">
        <v>62</v>
      </c>
      <c r="D40" s="1065" t="s">
        <v>63</v>
      </c>
      <c r="E40" s="1066"/>
      <c r="F40" s="1066"/>
      <c r="G40" s="1066"/>
      <c r="H40" s="1066"/>
      <c r="I40" s="1066"/>
      <c r="J40" s="1066"/>
      <c r="K40" s="1066"/>
      <c r="L40" s="1066"/>
      <c r="M40" s="1067"/>
      <c r="N40" s="837"/>
      <c r="O40" s="837"/>
      <c r="P40" s="837"/>
      <c r="Q40" s="837"/>
      <c r="R40" s="837"/>
      <c r="S40" s="837"/>
      <c r="T40" s="837"/>
      <c r="U40" s="837"/>
      <c r="V40" s="837"/>
      <c r="W40" s="837"/>
      <c r="X40" s="837"/>
      <c r="Y40" s="837"/>
      <c r="Z40" s="837"/>
      <c r="AA40" s="837"/>
      <c r="AB40" s="837"/>
    </row>
    <row r="41" spans="1:28" s="3" customFormat="1" ht="39" thickBot="1">
      <c r="A41" s="837"/>
      <c r="B41" s="837"/>
      <c r="C41" s="48" t="s">
        <v>64</v>
      </c>
      <c r="D41" s="1065" t="s">
        <v>65</v>
      </c>
      <c r="E41" s="1066"/>
      <c r="F41" s="1066"/>
      <c r="G41" s="1066"/>
      <c r="H41" s="1066"/>
      <c r="I41" s="1066"/>
      <c r="J41" s="1066"/>
      <c r="K41" s="1066"/>
      <c r="L41" s="1066"/>
      <c r="M41" s="1067"/>
      <c r="N41" s="837"/>
      <c r="O41" s="837"/>
      <c r="P41" s="837"/>
      <c r="Q41" s="837"/>
      <c r="R41" s="837"/>
      <c r="S41" s="837"/>
      <c r="T41" s="837"/>
      <c r="U41" s="837"/>
      <c r="V41" s="837"/>
      <c r="W41" s="837"/>
      <c r="X41" s="837"/>
      <c r="Y41" s="837"/>
      <c r="Z41" s="837"/>
      <c r="AA41" s="837"/>
      <c r="AB41" s="837"/>
    </row>
    <row r="42" spans="1:28" s="3" customFormat="1" ht="13.5" thickBot="1">
      <c r="A42" s="837"/>
      <c r="B42" s="837"/>
      <c r="C42" s="48" t="s">
        <v>66</v>
      </c>
      <c r="D42" s="1065" t="s">
        <v>67</v>
      </c>
      <c r="E42" s="1066"/>
      <c r="F42" s="1066"/>
      <c r="G42" s="1066"/>
      <c r="H42" s="1066"/>
      <c r="I42" s="1066"/>
      <c r="J42" s="1066"/>
      <c r="K42" s="1066"/>
      <c r="L42" s="1066"/>
      <c r="M42" s="1067"/>
      <c r="N42" s="837"/>
      <c r="O42" s="837"/>
      <c r="P42" s="837"/>
      <c r="Q42" s="837"/>
      <c r="R42" s="837"/>
      <c r="S42" s="837"/>
      <c r="T42" s="837"/>
      <c r="U42" s="837"/>
      <c r="V42" s="837"/>
      <c r="W42" s="837"/>
      <c r="X42" s="837"/>
      <c r="Y42" s="837"/>
      <c r="Z42" s="837"/>
      <c r="AA42" s="837"/>
      <c r="AB42" s="837"/>
    </row>
    <row r="43" spans="1:28" s="3" customFormat="1" ht="13.5" thickBot="1">
      <c r="A43" s="837"/>
      <c r="B43" s="837"/>
      <c r="C43" s="48" t="s">
        <v>68</v>
      </c>
      <c r="D43" s="1065" t="s">
        <v>69</v>
      </c>
      <c r="E43" s="1066"/>
      <c r="F43" s="1066"/>
      <c r="G43" s="1066"/>
      <c r="H43" s="1066"/>
      <c r="I43" s="1066"/>
      <c r="J43" s="1066"/>
      <c r="K43" s="1066"/>
      <c r="L43" s="1066"/>
      <c r="M43" s="1067"/>
      <c r="N43" s="837"/>
      <c r="O43" s="837"/>
      <c r="P43" s="837"/>
      <c r="Q43" s="837"/>
      <c r="R43" s="837"/>
      <c r="S43" s="837"/>
      <c r="T43" s="837"/>
      <c r="U43" s="837"/>
      <c r="V43" s="837"/>
      <c r="W43" s="837"/>
      <c r="X43" s="837"/>
      <c r="Y43" s="837"/>
      <c r="Z43" s="837"/>
      <c r="AA43" s="837"/>
      <c r="AB43" s="837"/>
    </row>
    <row r="44" spans="1:28" s="3" customFormat="1" ht="13.5" thickBot="1">
      <c r="A44" s="837"/>
      <c r="B44" s="837"/>
      <c r="C44" s="48" t="s">
        <v>174</v>
      </c>
      <c r="D44" s="1065" t="s">
        <v>224</v>
      </c>
      <c r="E44" s="1066"/>
      <c r="F44" s="1066"/>
      <c r="G44" s="1066"/>
      <c r="H44" s="1066"/>
      <c r="I44" s="1066"/>
      <c r="J44" s="1066"/>
      <c r="K44" s="1066"/>
      <c r="L44" s="1066"/>
      <c r="M44" s="1067"/>
      <c r="N44" s="837"/>
      <c r="O44" s="837"/>
      <c r="P44" s="837"/>
      <c r="Q44" s="837"/>
      <c r="R44" s="837"/>
      <c r="S44" s="837"/>
      <c r="T44" s="837"/>
      <c r="U44" s="837"/>
      <c r="V44" s="837"/>
      <c r="W44" s="837"/>
      <c r="X44" s="837"/>
      <c r="Y44" s="837"/>
      <c r="Z44" s="837"/>
      <c r="AA44" s="837"/>
      <c r="AB44" s="837"/>
    </row>
    <row r="45" spans="1:28" ht="16.5" thickBot="1">
      <c r="A45" s="836"/>
      <c r="B45" s="836"/>
      <c r="C45" s="48" t="s">
        <v>175</v>
      </c>
      <c r="D45" s="1065" t="s">
        <v>225</v>
      </c>
      <c r="E45" s="1066"/>
      <c r="F45" s="1066"/>
      <c r="G45" s="1066"/>
      <c r="H45" s="1066"/>
      <c r="I45" s="1066"/>
      <c r="J45" s="1066"/>
      <c r="K45" s="1066"/>
      <c r="L45" s="1066"/>
      <c r="M45" s="1067"/>
      <c r="N45" s="836"/>
      <c r="O45" s="836"/>
      <c r="P45" s="836"/>
      <c r="Q45" s="836"/>
      <c r="R45" s="836"/>
      <c r="S45" s="836"/>
      <c r="T45" s="836"/>
      <c r="U45" s="836"/>
      <c r="V45" s="836"/>
      <c r="W45" s="836"/>
    </row>
    <row r="46" spans="1:28" ht="26.25" thickBot="1">
      <c r="A46" s="836"/>
      <c r="B46" s="836"/>
      <c r="C46" s="48" t="s">
        <v>89</v>
      </c>
      <c r="D46" s="1065" t="s">
        <v>226</v>
      </c>
      <c r="E46" s="1066"/>
      <c r="F46" s="1066"/>
      <c r="G46" s="1066"/>
      <c r="H46" s="1066"/>
      <c r="I46" s="1066"/>
      <c r="J46" s="1066"/>
      <c r="K46" s="1066"/>
      <c r="L46" s="1066"/>
      <c r="M46" s="1067"/>
      <c r="N46" s="836"/>
      <c r="O46" s="836"/>
      <c r="P46" s="836"/>
      <c r="Q46" s="836"/>
      <c r="R46" s="836"/>
      <c r="S46" s="836"/>
      <c r="T46" s="836"/>
      <c r="U46" s="836"/>
      <c r="V46" s="836"/>
      <c r="W46" s="836"/>
    </row>
    <row r="47" spans="1:28" ht="16.5" thickBot="1">
      <c r="A47" s="836"/>
      <c r="B47" s="836"/>
      <c r="C47" s="48" t="s">
        <v>176</v>
      </c>
      <c r="D47" s="1065" t="s">
        <v>227</v>
      </c>
      <c r="E47" s="1066"/>
      <c r="F47" s="1066"/>
      <c r="G47" s="1066"/>
      <c r="H47" s="1066"/>
      <c r="I47" s="1066"/>
      <c r="J47" s="1066"/>
      <c r="K47" s="1066"/>
      <c r="L47" s="1066"/>
      <c r="M47" s="1067"/>
      <c r="N47" s="836"/>
      <c r="O47" s="836"/>
      <c r="P47" s="836"/>
      <c r="Q47" s="836"/>
      <c r="R47" s="836"/>
      <c r="S47" s="836"/>
      <c r="T47" s="836"/>
      <c r="U47" s="836"/>
      <c r="V47" s="836"/>
      <c r="W47" s="836"/>
    </row>
    <row r="48" spans="1:28" ht="26.25" thickBot="1">
      <c r="A48" s="836"/>
      <c r="B48" s="836"/>
      <c r="C48" s="48" t="s">
        <v>177</v>
      </c>
      <c r="D48" s="1065" t="s">
        <v>228</v>
      </c>
      <c r="E48" s="1066"/>
      <c r="F48" s="1066"/>
      <c r="G48" s="1066"/>
      <c r="H48" s="1066"/>
      <c r="I48" s="1066"/>
      <c r="J48" s="1066"/>
      <c r="K48" s="1066"/>
      <c r="L48" s="1066"/>
      <c r="M48" s="1067"/>
      <c r="N48" s="836"/>
      <c r="O48" s="836"/>
      <c r="P48" s="836"/>
      <c r="Q48" s="836"/>
      <c r="R48" s="836"/>
      <c r="S48" s="836"/>
      <c r="T48" s="836"/>
      <c r="U48" s="836"/>
      <c r="V48" s="836"/>
      <c r="W48" s="836"/>
    </row>
    <row r="49" spans="5:10" s="836" customFormat="1" ht="16.5" thickBot="1"/>
    <row r="50" spans="5:10" s="836" customFormat="1" ht="24.75" thickBot="1">
      <c r="E50" s="903" t="s">
        <v>1471</v>
      </c>
      <c r="F50" s="904" t="s">
        <v>1472</v>
      </c>
      <c r="G50" s="905" t="s">
        <v>1473</v>
      </c>
      <c r="H50" s="904" t="s">
        <v>1474</v>
      </c>
      <c r="I50" s="905" t="s">
        <v>1475</v>
      </c>
      <c r="J50" s="904">
        <v>1</v>
      </c>
    </row>
    <row r="51" spans="5:10" s="836" customFormat="1"/>
    <row r="52" spans="5:10" s="836" customFormat="1"/>
    <row r="53" spans="5:10" s="836" customFormat="1"/>
    <row r="54" spans="5:10" s="836" customFormat="1"/>
    <row r="55" spans="5:10" s="836" customFormat="1"/>
    <row r="56" spans="5:10" s="836" customFormat="1"/>
    <row r="57" spans="5:10" s="836" customFormat="1"/>
    <row r="58" spans="5:10" s="836" customFormat="1"/>
    <row r="59" spans="5:10" s="836" customFormat="1"/>
    <row r="60" spans="5:10" s="836" customFormat="1"/>
    <row r="61" spans="5:10" s="836" customFormat="1"/>
  </sheetData>
  <mergeCells count="137">
    <mergeCell ref="S17:S19"/>
    <mergeCell ref="T17:T19"/>
    <mergeCell ref="U17:U19"/>
    <mergeCell ref="V17:V19"/>
    <mergeCell ref="W17:W19"/>
    <mergeCell ref="S11:S13"/>
    <mergeCell ref="T11:T13"/>
    <mergeCell ref="U11:U13"/>
    <mergeCell ref="V11:V13"/>
    <mergeCell ref="W11:W13"/>
    <mergeCell ref="S28:S29"/>
    <mergeCell ref="T28:T29"/>
    <mergeCell ref="U28:U29"/>
    <mergeCell ref="V28:V29"/>
    <mergeCell ref="W28:W29"/>
    <mergeCell ref="S20:S22"/>
    <mergeCell ref="T20:T22"/>
    <mergeCell ref="U20:U22"/>
    <mergeCell ref="V20:V22"/>
    <mergeCell ref="W20:W22"/>
    <mergeCell ref="D45:M45"/>
    <mergeCell ref="D46:M46"/>
    <mergeCell ref="D47:M47"/>
    <mergeCell ref="D48:M48"/>
    <mergeCell ref="D39:M39"/>
    <mergeCell ref="D40:M40"/>
    <mergeCell ref="D41:M41"/>
    <mergeCell ref="D42:M42"/>
    <mergeCell ref="D43:M43"/>
    <mergeCell ref="D44:M44"/>
    <mergeCell ref="P30:P32"/>
    <mergeCell ref="Q30:Q32"/>
    <mergeCell ref="R30:R32"/>
    <mergeCell ref="D36:M36"/>
    <mergeCell ref="D37:M37"/>
    <mergeCell ref="D38:M38"/>
    <mergeCell ref="J30:J32"/>
    <mergeCell ref="K30:K32"/>
    <mergeCell ref="L30:L32"/>
    <mergeCell ref="M30:M32"/>
    <mergeCell ref="N30:N32"/>
    <mergeCell ref="O30:O32"/>
    <mergeCell ref="G30:G32"/>
    <mergeCell ref="H30:H32"/>
    <mergeCell ref="I30:I32"/>
    <mergeCell ref="I28:I29"/>
    <mergeCell ref="J28:J29"/>
    <mergeCell ref="K28:K29"/>
    <mergeCell ref="L28:L29"/>
    <mergeCell ref="M28:M29"/>
    <mergeCell ref="N28:N29"/>
    <mergeCell ref="A28:A32"/>
    <mergeCell ref="B28:C29"/>
    <mergeCell ref="D28:D29"/>
    <mergeCell ref="F28:F29"/>
    <mergeCell ref="G28:G29"/>
    <mergeCell ref="H28:H29"/>
    <mergeCell ref="P20:P22"/>
    <mergeCell ref="Q20:Q22"/>
    <mergeCell ref="R20:R22"/>
    <mergeCell ref="B23:C27"/>
    <mergeCell ref="D23:D27"/>
    <mergeCell ref="H23:H27"/>
    <mergeCell ref="I23:I27"/>
    <mergeCell ref="B17:C22"/>
    <mergeCell ref="D17:D22"/>
    <mergeCell ref="F17:F22"/>
    <mergeCell ref="G17:G22"/>
    <mergeCell ref="P17:P19"/>
    <mergeCell ref="Q17:Q19"/>
    <mergeCell ref="O20:O22"/>
    <mergeCell ref="J17:J22"/>
    <mergeCell ref="K17:K19"/>
    <mergeCell ref="L17:L19"/>
    <mergeCell ref="M17:M19"/>
    <mergeCell ref="N17:N19"/>
    <mergeCell ref="O17:O19"/>
    <mergeCell ref="H17:H19"/>
    <mergeCell ref="I17:I19"/>
    <mergeCell ref="L11:L13"/>
    <mergeCell ref="M11:M13"/>
    <mergeCell ref="N11:N13"/>
    <mergeCell ref="B11:C13"/>
    <mergeCell ref="D11:D13"/>
    <mergeCell ref="F11:F13"/>
    <mergeCell ref="G11:G13"/>
    <mergeCell ref="H11:H13"/>
    <mergeCell ref="I11:I13"/>
    <mergeCell ref="J11:J13"/>
    <mergeCell ref="S30:S32"/>
    <mergeCell ref="T30:T32"/>
    <mergeCell ref="U30:U32"/>
    <mergeCell ref="V30:V32"/>
    <mergeCell ref="W30:W32"/>
    <mergeCell ref="B14:C16"/>
    <mergeCell ref="D14:D16"/>
    <mergeCell ref="E14:E16"/>
    <mergeCell ref="F14:F16"/>
    <mergeCell ref="G14:G16"/>
    <mergeCell ref="O28:O29"/>
    <mergeCell ref="P28:P29"/>
    <mergeCell ref="Q28:Q29"/>
    <mergeCell ref="R28:R29"/>
    <mergeCell ref="B30:C32"/>
    <mergeCell ref="D30:D32"/>
    <mergeCell ref="F30:F32"/>
    <mergeCell ref="R17:R19"/>
    <mergeCell ref="H20:H22"/>
    <mergeCell ref="I20:I22"/>
    <mergeCell ref="K20:K22"/>
    <mergeCell ref="L20:L22"/>
    <mergeCell ref="M20:M22"/>
    <mergeCell ref="N20:N22"/>
    <mergeCell ref="S9:W9"/>
    <mergeCell ref="A11:A22"/>
    <mergeCell ref="A1:B4"/>
    <mergeCell ref="C1:N4"/>
    <mergeCell ref="O1:R1"/>
    <mergeCell ref="O2:R2"/>
    <mergeCell ref="O3:R3"/>
    <mergeCell ref="O4:R4"/>
    <mergeCell ref="B6:R6"/>
    <mergeCell ref="B7:R7"/>
    <mergeCell ref="A9:A10"/>
    <mergeCell ref="B9:C10"/>
    <mergeCell ref="D9:D10"/>
    <mergeCell ref="E9:E10"/>
    <mergeCell ref="F9:G9"/>
    <mergeCell ref="H9:H10"/>
    <mergeCell ref="I9:I10"/>
    <mergeCell ref="J9:J10"/>
    <mergeCell ref="L9:R9"/>
    <mergeCell ref="Q11:Q13"/>
    <mergeCell ref="R11:R13"/>
    <mergeCell ref="O11:O13"/>
    <mergeCell ref="P11:P13"/>
    <mergeCell ref="K11:K13"/>
  </mergeCells>
  <phoneticPr fontId="36" type="noConversion"/>
  <conditionalFormatting sqref="W11 W30 W23:W28 W20 W14:W17">
    <cfRule type="containsText" dxfId="1147" priority="5" operator="containsText" text="K">
      <formula>NOT(ISERROR(SEARCH("K",W11)))</formula>
    </cfRule>
    <cfRule type="containsText" dxfId="1146" priority="6" operator="containsText" text="J">
      <formula>NOT(ISERROR(SEARCH("J",W11)))</formula>
    </cfRule>
  </conditionalFormatting>
  <conditionalFormatting sqref="W11 W30 W23:W28 W20 W14:W17">
    <cfRule type="cellIs" dxfId="1145" priority="4" operator="equal">
      <formula>"L"</formula>
    </cfRule>
  </conditionalFormatting>
  <pageMargins left="0.75" right="0.75" top="1" bottom="1" header="0.5" footer="0.5"/>
  <pageSetup scale="30" orientation="portrait" horizontalDpi="4294967292" verticalDpi="4294967292"/>
  <rowBreaks count="1" manualBreakCount="1">
    <brk id="48" max="16383" man="1"/>
  </rowBreaks>
  <colBreaks count="1" manualBreakCount="1">
    <brk id="23"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B96"/>
  <sheetViews>
    <sheetView topLeftCell="A54" workbookViewId="0">
      <selection activeCell="E63" sqref="E63"/>
    </sheetView>
  </sheetViews>
  <sheetFormatPr baseColWidth="10" defaultRowHeight="15.75"/>
  <cols>
    <col min="2" max="2" width="16.5" customWidth="1"/>
    <col min="3" max="3" width="22.5" style="228" customWidth="1"/>
    <col min="4" max="4" width="17.375" customWidth="1"/>
    <col min="5" max="6" width="13.375" customWidth="1"/>
    <col min="7" max="7" width="20.625" customWidth="1"/>
    <col min="8" max="8" width="14.875" style="229" bestFit="1" customWidth="1"/>
    <col min="9" max="9" width="15.875" customWidth="1"/>
    <col min="10" max="10" width="11.5" style="229" bestFit="1" customWidth="1"/>
    <col min="11" max="11" width="14.375" style="229" customWidth="1"/>
    <col min="12" max="12" width="14" style="229" bestFit="1" customWidth="1"/>
    <col min="13" max="13" width="16.625" customWidth="1"/>
    <col min="14" max="14" width="19.375" customWidth="1"/>
    <col min="15" max="16" width="10.875" customWidth="1"/>
    <col min="17" max="17" width="18" customWidth="1"/>
    <col min="18" max="18" width="21.875" customWidth="1"/>
    <col min="22" max="28" width="10.875" style="836"/>
  </cols>
  <sheetData>
    <row r="1" spans="1:28" ht="20.25" customHeight="1">
      <c r="A1" s="1121" t="s">
        <v>6</v>
      </c>
      <c r="B1" s="1122"/>
      <c r="C1" s="1127" t="s">
        <v>229</v>
      </c>
      <c r="D1" s="1128"/>
      <c r="E1" s="1128"/>
      <c r="F1" s="1128"/>
      <c r="G1" s="1128"/>
      <c r="H1" s="1128"/>
      <c r="I1" s="1128"/>
      <c r="J1" s="1129"/>
      <c r="K1" s="1135" t="s">
        <v>71</v>
      </c>
      <c r="L1" s="1136"/>
      <c r="M1" s="836"/>
      <c r="N1" s="836"/>
      <c r="O1" s="836"/>
      <c r="P1" s="836"/>
      <c r="Q1" s="836"/>
      <c r="R1" s="836"/>
      <c r="S1" s="836"/>
      <c r="T1" s="836"/>
      <c r="U1" s="836"/>
    </row>
    <row r="2" spans="1:28" ht="20.25" customHeight="1">
      <c r="A2" s="1123"/>
      <c r="B2" s="1124"/>
      <c r="C2" s="1130"/>
      <c r="D2" s="923"/>
      <c r="E2" s="923"/>
      <c r="F2" s="923"/>
      <c r="G2" s="923"/>
      <c r="H2" s="923"/>
      <c r="I2" s="923"/>
      <c r="J2" s="1131"/>
      <c r="K2" s="1137" t="s">
        <v>230</v>
      </c>
      <c r="L2" s="1136"/>
      <c r="M2" s="836"/>
      <c r="N2" s="836"/>
      <c r="O2" s="858"/>
      <c r="P2" s="836"/>
      <c r="Q2" s="836"/>
      <c r="R2" s="836"/>
      <c r="S2" s="836"/>
      <c r="T2" s="834"/>
      <c r="U2" s="836"/>
    </row>
    <row r="3" spans="1:28" ht="20.25" customHeight="1">
      <c r="A3" s="1123"/>
      <c r="B3" s="1124"/>
      <c r="C3" s="1130"/>
      <c r="D3" s="923"/>
      <c r="E3" s="923"/>
      <c r="F3" s="923"/>
      <c r="G3" s="923"/>
      <c r="H3" s="923"/>
      <c r="I3" s="923"/>
      <c r="J3" s="1131"/>
      <c r="K3" s="1137" t="s">
        <v>231</v>
      </c>
      <c r="L3" s="1136"/>
      <c r="M3" s="836"/>
      <c r="N3" s="836"/>
      <c r="O3" s="836"/>
      <c r="P3" s="836"/>
      <c r="Q3" s="836"/>
      <c r="R3" s="836"/>
      <c r="S3" s="847"/>
      <c r="T3" s="836"/>
      <c r="U3" s="836"/>
    </row>
    <row r="4" spans="1:28" ht="20.25" customHeight="1">
      <c r="A4" s="1125"/>
      <c r="B4" s="1126"/>
      <c r="C4" s="1132"/>
      <c r="D4" s="1133"/>
      <c r="E4" s="1133"/>
      <c r="F4" s="1133"/>
      <c r="G4" s="1133"/>
      <c r="H4" s="1133"/>
      <c r="I4" s="1133"/>
      <c r="J4" s="1134"/>
      <c r="K4" s="1137" t="s">
        <v>11</v>
      </c>
      <c r="L4" s="1136"/>
      <c r="M4" s="836"/>
      <c r="N4" s="836"/>
      <c r="O4" s="836"/>
      <c r="P4" s="836"/>
      <c r="Q4" s="836"/>
      <c r="R4" s="836"/>
      <c r="S4" s="836"/>
      <c r="T4" s="836"/>
      <c r="U4" s="836"/>
    </row>
    <row r="5" spans="1:28" s="836" customFormat="1" ht="20.25" customHeight="1" thickBot="1">
      <c r="A5" s="848"/>
      <c r="B5" s="848"/>
      <c r="C5" s="849"/>
      <c r="D5" s="849"/>
      <c r="E5" s="849"/>
      <c r="F5" s="849"/>
      <c r="G5" s="849"/>
      <c r="H5" s="849"/>
      <c r="I5" s="849"/>
      <c r="J5" s="849"/>
      <c r="K5" s="846"/>
      <c r="L5" s="846"/>
      <c r="O5" s="847"/>
      <c r="S5" s="847"/>
      <c r="T5" s="847"/>
    </row>
    <row r="6" spans="1:28" ht="26.1" customHeight="1" thickBot="1">
      <c r="A6" s="1150" t="s">
        <v>232</v>
      </c>
      <c r="B6" s="1105" t="s">
        <v>73</v>
      </c>
      <c r="C6" s="1105" t="s">
        <v>74</v>
      </c>
      <c r="D6" s="1105" t="s">
        <v>75</v>
      </c>
      <c r="E6" s="1107" t="s">
        <v>76</v>
      </c>
      <c r="F6" s="1107" t="s">
        <v>77</v>
      </c>
      <c r="G6" s="1107" t="s">
        <v>78</v>
      </c>
      <c r="H6" s="1143" t="s">
        <v>79</v>
      </c>
      <c r="I6" s="1107" t="s">
        <v>80</v>
      </c>
      <c r="J6" s="1143" t="s">
        <v>81</v>
      </c>
      <c r="K6" s="1143" t="s">
        <v>82</v>
      </c>
      <c r="L6" s="1145" t="s">
        <v>83</v>
      </c>
      <c r="M6" s="1147" t="s">
        <v>84</v>
      </c>
      <c r="N6" s="1148"/>
      <c r="O6" s="1148"/>
      <c r="P6" s="1149"/>
      <c r="Q6" s="1138" t="s">
        <v>1288</v>
      </c>
      <c r="R6" s="1139"/>
      <c r="S6" s="1139"/>
      <c r="T6" s="1139"/>
      <c r="U6" s="1140"/>
    </row>
    <row r="7" spans="1:28" s="3" customFormat="1" ht="48.95" customHeight="1" thickBot="1">
      <c r="A7" s="1151"/>
      <c r="B7" s="1106"/>
      <c r="C7" s="1106"/>
      <c r="D7" s="1106"/>
      <c r="E7" s="1108"/>
      <c r="F7" s="1108"/>
      <c r="G7" s="1108"/>
      <c r="H7" s="1144"/>
      <c r="I7" s="1108"/>
      <c r="J7" s="1144"/>
      <c r="K7" s="1144"/>
      <c r="L7" s="1146"/>
      <c r="M7" s="53" t="s">
        <v>88</v>
      </c>
      <c r="N7" s="54" t="s">
        <v>234</v>
      </c>
      <c r="O7" s="54" t="s">
        <v>235</v>
      </c>
      <c r="P7" s="137" t="s">
        <v>91</v>
      </c>
      <c r="Q7" s="53" t="s">
        <v>88</v>
      </c>
      <c r="R7" s="54" t="s">
        <v>234</v>
      </c>
      <c r="S7" s="189" t="s">
        <v>236</v>
      </c>
      <c r="T7" s="189" t="str">
        <f>+O7</f>
        <v>% EJECUCIÓN</v>
      </c>
      <c r="U7" s="189" t="str">
        <f>+P7</f>
        <v>ESTADO</v>
      </c>
      <c r="V7" s="837"/>
      <c r="W7" s="837"/>
      <c r="X7" s="837"/>
      <c r="Y7" s="837"/>
      <c r="Z7" s="837"/>
      <c r="AA7" s="837"/>
      <c r="AB7" s="837"/>
    </row>
    <row r="8" spans="1:28" s="3" customFormat="1" ht="74.099999999999994" customHeight="1" thickBot="1">
      <c r="A8" s="1141" t="s">
        <v>237</v>
      </c>
      <c r="B8" s="1103" t="s">
        <v>238</v>
      </c>
      <c r="C8" s="798" t="s">
        <v>239</v>
      </c>
      <c r="D8" s="798" t="s">
        <v>240</v>
      </c>
      <c r="E8" s="799">
        <v>42053</v>
      </c>
      <c r="F8" s="799">
        <v>42104</v>
      </c>
      <c r="G8" s="798" t="s">
        <v>241</v>
      </c>
      <c r="H8" s="800" t="s">
        <v>129</v>
      </c>
      <c r="I8" s="798" t="s">
        <v>51</v>
      </c>
      <c r="J8" s="801">
        <v>0</v>
      </c>
      <c r="K8" s="802">
        <v>0</v>
      </c>
      <c r="L8" s="803">
        <f>+K8*J8</f>
        <v>0</v>
      </c>
      <c r="M8" s="193"/>
      <c r="N8" s="194"/>
      <c r="O8" s="195">
        <v>0</v>
      </c>
      <c r="P8" s="196" t="s">
        <v>110</v>
      </c>
      <c r="Q8" s="197"/>
      <c r="R8" s="198"/>
      <c r="S8" s="76">
        <f ca="1">IF(1-(TODAY()-E8)/(F8-E8)&lt;=0,100%,IF(TODAY()&lt;E8,0,(1-(TODAY()-E8)/(F8-E8))))</f>
        <v>1</v>
      </c>
      <c r="T8" s="199"/>
      <c r="U8" s="200" t="str">
        <f ca="1">IF(S8=0,"Q",IF(OR(T8&gt;=80%,S8=T8),"J",IF(AND((S8+T8)/2&lt;100%,(S8+T8)/2&gt;=80%),"J",IF(AND((S8+T8)/2&lt;=80%,(S8+T8)/2&gt;50%),"K","L"))))</f>
        <v>L</v>
      </c>
      <c r="V8" s="837"/>
      <c r="W8" s="837"/>
      <c r="X8" s="837"/>
      <c r="Y8" s="837"/>
      <c r="Z8" s="837"/>
      <c r="AA8" s="837"/>
      <c r="AB8" s="837"/>
    </row>
    <row r="9" spans="1:28" s="3" customFormat="1" ht="45" thickBot="1">
      <c r="A9" s="1142"/>
      <c r="B9" s="1103"/>
      <c r="C9" s="786" t="s">
        <v>242</v>
      </c>
      <c r="D9" s="786" t="s">
        <v>243</v>
      </c>
      <c r="E9" s="201">
        <v>42107</v>
      </c>
      <c r="F9" s="201">
        <v>42154</v>
      </c>
      <c r="G9" s="786" t="s">
        <v>244</v>
      </c>
      <c r="H9" s="804" t="s">
        <v>245</v>
      </c>
      <c r="I9" s="786" t="s">
        <v>246</v>
      </c>
      <c r="J9" s="788">
        <v>1</v>
      </c>
      <c r="K9" s="789">
        <v>100000000</v>
      </c>
      <c r="L9" s="790">
        <f t="shared" ref="L9:L17" si="0">+K9*J9</f>
        <v>100000000</v>
      </c>
      <c r="M9" s="193"/>
      <c r="N9" s="194"/>
      <c r="O9" s="195">
        <v>0</v>
      </c>
      <c r="P9" s="196" t="s">
        <v>110</v>
      </c>
      <c r="Q9" s="197"/>
      <c r="R9" s="198"/>
      <c r="S9" s="76">
        <f t="shared" ref="S9:S57" ca="1" si="1">IF(1-(TODAY()-E9)/(F9-E9)&lt;=0,100%,IF(TODAY()&lt;E9,0,(1-(TODAY()-E9)/(F9-E9))))</f>
        <v>1</v>
      </c>
      <c r="T9" s="199"/>
      <c r="U9" s="200" t="str">
        <f t="shared" ref="U9:U57" ca="1" si="2">IF(S9=0,"Q",IF(OR(T9&gt;=80%,S9=T9),"J",IF(AND((S9+T9)/2&lt;100%,(S9+T9)/2&gt;=80%),"J",IF(AND((S9+T9)/2&lt;=80%,(S9+T9)/2&gt;50%),"K","L"))))</f>
        <v>L</v>
      </c>
      <c r="V9" s="837"/>
      <c r="W9" s="837"/>
      <c r="X9" s="837"/>
      <c r="Y9" s="837"/>
      <c r="Z9" s="837"/>
      <c r="AA9" s="837"/>
      <c r="AB9" s="837"/>
    </row>
    <row r="10" spans="1:28" s="3" customFormat="1" ht="45" thickBot="1">
      <c r="A10" s="1142"/>
      <c r="B10" s="1103"/>
      <c r="C10" s="786" t="s">
        <v>247</v>
      </c>
      <c r="D10" s="786" t="s">
        <v>248</v>
      </c>
      <c r="E10" s="201">
        <v>42156</v>
      </c>
      <c r="F10" s="201">
        <v>42174</v>
      </c>
      <c r="G10" s="786" t="s">
        <v>249</v>
      </c>
      <c r="H10" s="804" t="s">
        <v>129</v>
      </c>
      <c r="I10" s="786" t="s">
        <v>51</v>
      </c>
      <c r="J10" s="788">
        <v>0</v>
      </c>
      <c r="K10" s="789">
        <v>0</v>
      </c>
      <c r="L10" s="790">
        <f t="shared" si="0"/>
        <v>0</v>
      </c>
      <c r="M10" s="193"/>
      <c r="N10" s="194"/>
      <c r="O10" s="195">
        <v>0</v>
      </c>
      <c r="P10" s="196" t="s">
        <v>110</v>
      </c>
      <c r="Q10" s="197"/>
      <c r="R10" s="198"/>
      <c r="S10" s="76">
        <f t="shared" ca="1" si="1"/>
        <v>1</v>
      </c>
      <c r="T10" s="199"/>
      <c r="U10" s="200" t="str">
        <f t="shared" ca="1" si="2"/>
        <v>L</v>
      </c>
      <c r="V10" s="837"/>
      <c r="W10" s="837"/>
      <c r="X10" s="837"/>
      <c r="Y10" s="837"/>
      <c r="Z10" s="837"/>
      <c r="AA10" s="837"/>
      <c r="AB10" s="837"/>
    </row>
    <row r="11" spans="1:28" s="3" customFormat="1" ht="42" customHeight="1" thickBot="1">
      <c r="A11" s="1142"/>
      <c r="B11" s="1103"/>
      <c r="C11" s="61" t="s">
        <v>250</v>
      </c>
      <c r="D11" s="61" t="s">
        <v>248</v>
      </c>
      <c r="E11" s="205">
        <v>42186</v>
      </c>
      <c r="F11" s="205">
        <v>42216</v>
      </c>
      <c r="G11" s="61" t="s">
        <v>251</v>
      </c>
      <c r="H11" s="202" t="s">
        <v>129</v>
      </c>
      <c r="I11" s="61" t="s">
        <v>51</v>
      </c>
      <c r="J11" s="203">
        <v>0</v>
      </c>
      <c r="K11" s="65">
        <v>0</v>
      </c>
      <c r="L11" s="204">
        <f t="shared" si="0"/>
        <v>0</v>
      </c>
      <c r="M11" s="193"/>
      <c r="N11" s="194"/>
      <c r="O11" s="195">
        <v>0</v>
      </c>
      <c r="P11" s="196" t="s">
        <v>110</v>
      </c>
      <c r="Q11" s="197"/>
      <c r="R11" s="198"/>
      <c r="S11" s="76">
        <f t="shared" ca="1" si="1"/>
        <v>1</v>
      </c>
      <c r="T11" s="199"/>
      <c r="U11" s="200" t="str">
        <f t="shared" ca="1" si="2"/>
        <v>L</v>
      </c>
      <c r="V11" s="837"/>
      <c r="W11" s="837"/>
      <c r="X11" s="837"/>
      <c r="Y11" s="837"/>
      <c r="Z11" s="837"/>
      <c r="AA11" s="837"/>
      <c r="AB11" s="837"/>
    </row>
    <row r="12" spans="1:28" s="3" customFormat="1" ht="45" thickBot="1">
      <c r="A12" s="1142"/>
      <c r="B12" s="1103"/>
      <c r="C12" s="61" t="s">
        <v>252</v>
      </c>
      <c r="D12" s="61" t="s">
        <v>253</v>
      </c>
      <c r="E12" s="205">
        <v>42219</v>
      </c>
      <c r="F12" s="205">
        <v>42277</v>
      </c>
      <c r="G12" s="61" t="s">
        <v>254</v>
      </c>
      <c r="H12" s="202" t="s">
        <v>129</v>
      </c>
      <c r="I12" s="61" t="s">
        <v>51</v>
      </c>
      <c r="J12" s="203">
        <v>0</v>
      </c>
      <c r="K12" s="65">
        <v>0</v>
      </c>
      <c r="L12" s="204">
        <f t="shared" si="0"/>
        <v>0</v>
      </c>
      <c r="M12" s="193"/>
      <c r="N12" s="194"/>
      <c r="O12" s="195">
        <v>0</v>
      </c>
      <c r="P12" s="196" t="s">
        <v>110</v>
      </c>
      <c r="Q12" s="197"/>
      <c r="R12" s="198"/>
      <c r="S12" s="76">
        <f t="shared" ca="1" si="1"/>
        <v>1</v>
      </c>
      <c r="T12" s="199"/>
      <c r="U12" s="200" t="str">
        <f t="shared" ca="1" si="2"/>
        <v>L</v>
      </c>
      <c r="V12" s="837"/>
      <c r="W12" s="837"/>
      <c r="X12" s="837"/>
      <c r="Y12" s="837"/>
      <c r="Z12" s="837"/>
      <c r="AA12" s="837"/>
      <c r="AB12" s="837"/>
    </row>
    <row r="13" spans="1:28" s="3" customFormat="1" ht="45" thickBot="1">
      <c r="A13" s="1142"/>
      <c r="B13" s="1103"/>
      <c r="C13" s="61" t="s">
        <v>255</v>
      </c>
      <c r="D13" s="61" t="s">
        <v>243</v>
      </c>
      <c r="E13" s="205">
        <v>42279</v>
      </c>
      <c r="F13" s="205">
        <v>42280</v>
      </c>
      <c r="G13" s="61" t="s">
        <v>256</v>
      </c>
      <c r="H13" s="202" t="s">
        <v>129</v>
      </c>
      <c r="I13" s="61" t="s">
        <v>51</v>
      </c>
      <c r="J13" s="203">
        <v>0</v>
      </c>
      <c r="K13" s="65">
        <v>0</v>
      </c>
      <c r="L13" s="204">
        <f t="shared" si="0"/>
        <v>0</v>
      </c>
      <c r="M13" s="193"/>
      <c r="N13" s="194"/>
      <c r="O13" s="195">
        <v>0</v>
      </c>
      <c r="P13" s="196" t="s">
        <v>110</v>
      </c>
      <c r="Q13" s="197"/>
      <c r="R13" s="198"/>
      <c r="S13" s="76">
        <f t="shared" ca="1" si="1"/>
        <v>1</v>
      </c>
      <c r="T13" s="199"/>
      <c r="U13" s="200" t="str">
        <f t="shared" ca="1" si="2"/>
        <v>L</v>
      </c>
      <c r="V13" s="837"/>
      <c r="W13" s="837"/>
      <c r="X13" s="837"/>
      <c r="Y13" s="837"/>
      <c r="Z13" s="837"/>
      <c r="AA13" s="837"/>
      <c r="AB13" s="837"/>
    </row>
    <row r="14" spans="1:28" s="3" customFormat="1" ht="42" customHeight="1" thickBot="1">
      <c r="A14" s="1142"/>
      <c r="B14" s="1103"/>
      <c r="C14" s="61" t="s">
        <v>257</v>
      </c>
      <c r="D14" s="61" t="s">
        <v>253</v>
      </c>
      <c r="E14" s="205">
        <v>42280</v>
      </c>
      <c r="F14" s="205">
        <v>42307</v>
      </c>
      <c r="G14" s="61" t="s">
        <v>258</v>
      </c>
      <c r="H14" s="202" t="s">
        <v>129</v>
      </c>
      <c r="I14" s="61" t="s">
        <v>51</v>
      </c>
      <c r="J14" s="203">
        <v>0</v>
      </c>
      <c r="K14" s="65">
        <v>0</v>
      </c>
      <c r="L14" s="204">
        <f t="shared" si="0"/>
        <v>0</v>
      </c>
      <c r="M14" s="193"/>
      <c r="N14" s="194"/>
      <c r="O14" s="195">
        <v>0</v>
      </c>
      <c r="P14" s="196" t="s">
        <v>110</v>
      </c>
      <c r="Q14" s="197"/>
      <c r="R14" s="198"/>
      <c r="S14" s="76">
        <f t="shared" ca="1" si="1"/>
        <v>1</v>
      </c>
      <c r="T14" s="199"/>
      <c r="U14" s="200" t="str">
        <f t="shared" ca="1" si="2"/>
        <v>L</v>
      </c>
      <c r="V14" s="837"/>
      <c r="W14" s="837"/>
      <c r="X14" s="837"/>
      <c r="Y14" s="837"/>
      <c r="Z14" s="837"/>
      <c r="AA14" s="837"/>
      <c r="AB14" s="837"/>
    </row>
    <row r="15" spans="1:28" s="3" customFormat="1" ht="45" thickBot="1">
      <c r="A15" s="1142"/>
      <c r="B15" s="1103"/>
      <c r="C15" s="61" t="s">
        <v>259</v>
      </c>
      <c r="D15" s="61" t="s">
        <v>243</v>
      </c>
      <c r="E15" s="205">
        <v>42311</v>
      </c>
      <c r="F15" s="205">
        <v>42338</v>
      </c>
      <c r="G15" s="61" t="s">
        <v>258</v>
      </c>
      <c r="H15" s="202" t="s">
        <v>129</v>
      </c>
      <c r="I15" s="61" t="s">
        <v>51</v>
      </c>
      <c r="J15" s="203">
        <v>0</v>
      </c>
      <c r="K15" s="65">
        <v>0</v>
      </c>
      <c r="L15" s="204">
        <f t="shared" si="0"/>
        <v>0</v>
      </c>
      <c r="M15" s="193"/>
      <c r="N15" s="194"/>
      <c r="O15" s="195">
        <v>0</v>
      </c>
      <c r="P15" s="196" t="s">
        <v>110</v>
      </c>
      <c r="Q15" s="197"/>
      <c r="R15" s="198"/>
      <c r="S15" s="76">
        <f t="shared" ca="1" si="1"/>
        <v>1</v>
      </c>
      <c r="T15" s="199"/>
      <c r="U15" s="200" t="str">
        <f t="shared" ca="1" si="2"/>
        <v>L</v>
      </c>
      <c r="V15" s="837"/>
      <c r="W15" s="837"/>
      <c r="X15" s="837"/>
      <c r="Y15" s="837"/>
      <c r="Z15" s="837"/>
      <c r="AA15" s="837"/>
      <c r="AB15" s="837"/>
    </row>
    <row r="16" spans="1:28" s="3" customFormat="1" ht="45" thickBot="1">
      <c r="A16" s="1142"/>
      <c r="B16" s="1103"/>
      <c r="C16" s="61" t="s">
        <v>260</v>
      </c>
      <c r="D16" s="61" t="s">
        <v>261</v>
      </c>
      <c r="E16" s="205">
        <v>42338</v>
      </c>
      <c r="F16" s="205">
        <v>42353</v>
      </c>
      <c r="G16" s="61" t="s">
        <v>262</v>
      </c>
      <c r="H16" s="202" t="s">
        <v>129</v>
      </c>
      <c r="I16" s="61" t="s">
        <v>51</v>
      </c>
      <c r="J16" s="203">
        <v>0</v>
      </c>
      <c r="K16" s="65">
        <v>0</v>
      </c>
      <c r="L16" s="204">
        <f t="shared" si="0"/>
        <v>0</v>
      </c>
      <c r="M16" s="193"/>
      <c r="N16" s="194"/>
      <c r="O16" s="195">
        <v>0</v>
      </c>
      <c r="P16" s="196" t="s">
        <v>110</v>
      </c>
      <c r="Q16" s="197"/>
      <c r="R16" s="198"/>
      <c r="S16" s="76">
        <f t="shared" ca="1" si="1"/>
        <v>1</v>
      </c>
      <c r="T16" s="199"/>
      <c r="U16" s="200" t="str">
        <f t="shared" ca="1" si="2"/>
        <v>L</v>
      </c>
      <c r="V16" s="837"/>
      <c r="W16" s="837"/>
      <c r="X16" s="837"/>
      <c r="Y16" s="837"/>
      <c r="Z16" s="837"/>
      <c r="AA16" s="837"/>
      <c r="AB16" s="837"/>
    </row>
    <row r="17" spans="1:28" s="3" customFormat="1" ht="45" thickBot="1">
      <c r="A17" s="1142"/>
      <c r="B17" s="1104"/>
      <c r="C17" s="61" t="s">
        <v>263</v>
      </c>
      <c r="D17" s="61" t="s">
        <v>253</v>
      </c>
      <c r="E17" s="205">
        <v>42352</v>
      </c>
      <c r="F17" s="205">
        <v>42353</v>
      </c>
      <c r="G17" s="61" t="s">
        <v>264</v>
      </c>
      <c r="H17" s="202" t="s">
        <v>129</v>
      </c>
      <c r="I17" s="61" t="s">
        <v>51</v>
      </c>
      <c r="J17" s="203">
        <v>0</v>
      </c>
      <c r="K17" s="65">
        <v>0</v>
      </c>
      <c r="L17" s="204">
        <f t="shared" si="0"/>
        <v>0</v>
      </c>
      <c r="M17" s="193"/>
      <c r="N17" s="194"/>
      <c r="O17" s="195">
        <v>0</v>
      </c>
      <c r="P17" s="196" t="s">
        <v>110</v>
      </c>
      <c r="Q17" s="197"/>
      <c r="R17" s="198"/>
      <c r="S17" s="76">
        <f t="shared" ca="1" si="1"/>
        <v>1</v>
      </c>
      <c r="T17" s="199"/>
      <c r="U17" s="200" t="str">
        <f t="shared" ca="1" si="2"/>
        <v>L</v>
      </c>
      <c r="V17" s="837"/>
      <c r="W17" s="837"/>
      <c r="X17" s="837"/>
      <c r="Y17" s="837"/>
      <c r="Z17" s="837"/>
      <c r="AA17" s="837"/>
      <c r="AB17" s="837"/>
    </row>
    <row r="18" spans="1:28" s="3" customFormat="1" ht="45" thickBot="1">
      <c r="A18" s="1142"/>
      <c r="B18" s="1102" t="s">
        <v>265</v>
      </c>
      <c r="C18" s="614" t="s">
        <v>266</v>
      </c>
      <c r="D18" s="614" t="s">
        <v>267</v>
      </c>
      <c r="E18" s="201">
        <v>42156</v>
      </c>
      <c r="F18" s="201">
        <v>42353</v>
      </c>
      <c r="G18" s="786" t="s">
        <v>1358</v>
      </c>
      <c r="H18" s="787" t="s">
        <v>51</v>
      </c>
      <c r="I18" s="805">
        <v>0</v>
      </c>
      <c r="J18" s="789">
        <v>0</v>
      </c>
      <c r="K18" s="806">
        <f>+I18*J18</f>
        <v>0</v>
      </c>
      <c r="L18" s="807">
        <v>0</v>
      </c>
      <c r="M18" s="193"/>
      <c r="N18" s="194"/>
      <c r="O18" s="195">
        <v>0</v>
      </c>
      <c r="P18" s="196" t="s">
        <v>110</v>
      </c>
      <c r="Q18" s="197"/>
      <c r="R18" s="198"/>
      <c r="S18" s="76">
        <f t="shared" ca="1" si="1"/>
        <v>1</v>
      </c>
      <c r="T18" s="199"/>
      <c r="U18" s="200" t="str">
        <f t="shared" ca="1" si="2"/>
        <v>L</v>
      </c>
      <c r="V18" s="837"/>
      <c r="W18" s="837"/>
      <c r="X18" s="837"/>
      <c r="Y18" s="837"/>
      <c r="Z18" s="837"/>
      <c r="AA18" s="837"/>
      <c r="AB18" s="837"/>
    </row>
    <row r="19" spans="1:28" s="3" customFormat="1" ht="45" thickBot="1">
      <c r="A19" s="1142"/>
      <c r="B19" s="1103"/>
      <c r="C19" s="614" t="s">
        <v>269</v>
      </c>
      <c r="D19" s="614" t="s">
        <v>267</v>
      </c>
      <c r="E19" s="201">
        <v>42156</v>
      </c>
      <c r="F19" s="201">
        <v>42353</v>
      </c>
      <c r="G19" s="786" t="s">
        <v>1359</v>
      </c>
      <c r="H19" s="787" t="s">
        <v>51</v>
      </c>
      <c r="I19" s="805">
        <v>0</v>
      </c>
      <c r="J19" s="789">
        <v>0</v>
      </c>
      <c r="K19" s="806">
        <f>+I19*J19</f>
        <v>0</v>
      </c>
      <c r="L19" s="808">
        <v>0</v>
      </c>
      <c r="M19" s="193"/>
      <c r="N19" s="194"/>
      <c r="O19" s="195">
        <v>0</v>
      </c>
      <c r="P19" s="196" t="s">
        <v>110</v>
      </c>
      <c r="Q19" s="197"/>
      <c r="R19" s="198"/>
      <c r="S19" s="76">
        <f t="shared" ca="1" si="1"/>
        <v>1</v>
      </c>
      <c r="T19" s="199"/>
      <c r="U19" s="200" t="str">
        <f t="shared" ca="1" si="2"/>
        <v>L</v>
      </c>
      <c r="V19" s="837"/>
      <c r="W19" s="837"/>
      <c r="X19" s="837"/>
      <c r="Y19" s="837"/>
      <c r="Z19" s="837"/>
      <c r="AA19" s="837"/>
      <c r="AB19" s="837"/>
    </row>
    <row r="20" spans="1:28" s="3" customFormat="1" ht="42" customHeight="1" thickBot="1">
      <c r="A20" s="1142"/>
      <c r="B20" s="1104"/>
      <c r="C20" s="614" t="s">
        <v>270</v>
      </c>
      <c r="D20" s="614" t="s">
        <v>267</v>
      </c>
      <c r="E20" s="201">
        <v>42156</v>
      </c>
      <c r="F20" s="201">
        <v>42353</v>
      </c>
      <c r="G20" s="786" t="s">
        <v>1360</v>
      </c>
      <c r="H20" s="787" t="s">
        <v>51</v>
      </c>
      <c r="I20" s="805">
        <v>0</v>
      </c>
      <c r="J20" s="789">
        <v>0</v>
      </c>
      <c r="K20" s="806">
        <f>+I20*J20</f>
        <v>0</v>
      </c>
      <c r="L20" s="807">
        <v>0</v>
      </c>
      <c r="M20" s="193"/>
      <c r="N20" s="194"/>
      <c r="O20" s="195">
        <v>0</v>
      </c>
      <c r="P20" s="196" t="s">
        <v>110</v>
      </c>
      <c r="Q20" s="197"/>
      <c r="R20" s="198"/>
      <c r="S20" s="76">
        <f t="shared" ca="1" si="1"/>
        <v>1</v>
      </c>
      <c r="T20" s="199"/>
      <c r="U20" s="200" t="str">
        <f t="shared" ca="1" si="2"/>
        <v>L</v>
      </c>
      <c r="V20" s="837"/>
      <c r="W20" s="837"/>
      <c r="X20" s="837"/>
      <c r="Y20" s="837"/>
      <c r="Z20" s="837"/>
      <c r="AA20" s="837"/>
      <c r="AB20" s="837"/>
    </row>
    <row r="21" spans="1:28" s="3" customFormat="1" ht="45" thickBot="1">
      <c r="A21" s="1142"/>
      <c r="B21" s="1114" t="s">
        <v>271</v>
      </c>
      <c r="C21" s="809" t="s">
        <v>272</v>
      </c>
      <c r="D21" s="786" t="s">
        <v>273</v>
      </c>
      <c r="E21" s="201">
        <v>42093</v>
      </c>
      <c r="F21" s="201">
        <v>42124</v>
      </c>
      <c r="G21" s="786" t="s">
        <v>274</v>
      </c>
      <c r="H21" s="787" t="s">
        <v>275</v>
      </c>
      <c r="I21" s="786" t="s">
        <v>276</v>
      </c>
      <c r="J21" s="788">
        <v>5</v>
      </c>
      <c r="K21" s="810" t="s">
        <v>51</v>
      </c>
      <c r="L21" s="790">
        <v>0</v>
      </c>
      <c r="M21" s="193"/>
      <c r="N21" s="194"/>
      <c r="O21" s="195">
        <v>0</v>
      </c>
      <c r="P21" s="196" t="s">
        <v>110</v>
      </c>
      <c r="Q21" s="197"/>
      <c r="R21" s="198"/>
      <c r="S21" s="76">
        <f t="shared" ca="1" si="1"/>
        <v>1</v>
      </c>
      <c r="T21" s="199"/>
      <c r="U21" s="200" t="str">
        <f t="shared" ca="1" si="2"/>
        <v>L</v>
      </c>
      <c r="V21" s="837"/>
      <c r="W21" s="837"/>
      <c r="X21" s="837"/>
      <c r="Y21" s="837"/>
      <c r="Z21" s="837"/>
      <c r="AA21" s="837"/>
      <c r="AB21" s="837"/>
    </row>
    <row r="22" spans="1:28" s="3" customFormat="1" ht="45" thickBot="1">
      <c r="A22" s="1142"/>
      <c r="B22" s="1114"/>
      <c r="C22" s="809" t="s">
        <v>277</v>
      </c>
      <c r="D22" s="786" t="s">
        <v>278</v>
      </c>
      <c r="E22" s="201">
        <v>42093</v>
      </c>
      <c r="F22" s="201">
        <v>42124</v>
      </c>
      <c r="G22" s="786" t="s">
        <v>279</v>
      </c>
      <c r="H22" s="787" t="s">
        <v>280</v>
      </c>
      <c r="I22" s="786" t="s">
        <v>281</v>
      </c>
      <c r="J22" s="788">
        <v>5</v>
      </c>
      <c r="K22" s="810">
        <v>0</v>
      </c>
      <c r="L22" s="790">
        <v>0</v>
      </c>
      <c r="M22" s="193"/>
      <c r="N22" s="194"/>
      <c r="O22" s="195">
        <v>0</v>
      </c>
      <c r="P22" s="196" t="s">
        <v>110</v>
      </c>
      <c r="Q22" s="197"/>
      <c r="R22" s="198"/>
      <c r="S22" s="76">
        <f t="shared" ca="1" si="1"/>
        <v>1</v>
      </c>
      <c r="T22" s="199"/>
      <c r="U22" s="200" t="str">
        <f t="shared" ca="1" si="2"/>
        <v>L</v>
      </c>
      <c r="V22" s="837"/>
      <c r="W22" s="837"/>
      <c r="X22" s="837"/>
      <c r="Y22" s="837"/>
      <c r="Z22" s="837"/>
      <c r="AA22" s="837"/>
      <c r="AB22" s="837"/>
    </row>
    <row r="23" spans="1:28" s="3" customFormat="1" ht="45" thickBot="1">
      <c r="A23" s="1142"/>
      <c r="B23" s="1114"/>
      <c r="C23" s="809" t="s">
        <v>282</v>
      </c>
      <c r="D23" s="786" t="s">
        <v>278</v>
      </c>
      <c r="E23" s="201">
        <v>42093</v>
      </c>
      <c r="F23" s="201">
        <v>42124</v>
      </c>
      <c r="G23" s="786" t="s">
        <v>283</v>
      </c>
      <c r="H23" s="787" t="s">
        <v>284</v>
      </c>
      <c r="I23" s="786" t="s">
        <v>281</v>
      </c>
      <c r="J23" s="788">
        <v>5</v>
      </c>
      <c r="K23" s="810">
        <v>0</v>
      </c>
      <c r="L23" s="790">
        <v>0</v>
      </c>
      <c r="M23" s="193"/>
      <c r="N23" s="194"/>
      <c r="O23" s="195">
        <v>0</v>
      </c>
      <c r="P23" s="196" t="s">
        <v>110</v>
      </c>
      <c r="Q23" s="197"/>
      <c r="R23" s="198"/>
      <c r="S23" s="76">
        <f t="shared" ca="1" si="1"/>
        <v>1</v>
      </c>
      <c r="T23" s="199"/>
      <c r="U23" s="200" t="str">
        <f t="shared" ca="1" si="2"/>
        <v>L</v>
      </c>
      <c r="V23" s="837"/>
      <c r="W23" s="837"/>
      <c r="X23" s="837"/>
      <c r="Y23" s="837"/>
      <c r="Z23" s="837"/>
      <c r="AA23" s="837"/>
      <c r="AB23" s="837"/>
    </row>
    <row r="24" spans="1:28" s="3" customFormat="1" ht="45" thickBot="1">
      <c r="A24" s="1142"/>
      <c r="B24" s="1114"/>
      <c r="C24" s="268" t="s">
        <v>285</v>
      </c>
      <c r="D24" s="811" t="s">
        <v>278</v>
      </c>
      <c r="E24" s="201">
        <v>42093</v>
      </c>
      <c r="F24" s="201">
        <v>42124</v>
      </c>
      <c r="G24" s="811" t="s">
        <v>286</v>
      </c>
      <c r="H24" s="812" t="s">
        <v>287</v>
      </c>
      <c r="I24" s="811" t="s">
        <v>281</v>
      </c>
      <c r="J24" s="813">
        <v>5</v>
      </c>
      <c r="K24" s="810">
        <v>0</v>
      </c>
      <c r="L24" s="790">
        <v>0</v>
      </c>
      <c r="M24" s="193"/>
      <c r="N24" s="194"/>
      <c r="O24" s="195">
        <v>0</v>
      </c>
      <c r="P24" s="196" t="s">
        <v>110</v>
      </c>
      <c r="Q24" s="197"/>
      <c r="R24" s="198"/>
      <c r="S24" s="76">
        <f t="shared" ca="1" si="1"/>
        <v>1</v>
      </c>
      <c r="T24" s="199"/>
      <c r="U24" s="200" t="str">
        <f t="shared" ca="1" si="2"/>
        <v>L</v>
      </c>
      <c r="V24" s="837"/>
      <c r="W24" s="837"/>
      <c r="X24" s="837"/>
      <c r="Y24" s="837"/>
      <c r="Z24" s="837"/>
      <c r="AA24" s="837"/>
      <c r="AB24" s="837"/>
    </row>
    <row r="25" spans="1:28" s="3" customFormat="1" ht="42" customHeight="1" thickBot="1">
      <c r="A25" s="1142"/>
      <c r="B25" s="1114"/>
      <c r="C25" s="268" t="s">
        <v>288</v>
      </c>
      <c r="D25" s="811" t="s">
        <v>273</v>
      </c>
      <c r="E25" s="814">
        <v>42165</v>
      </c>
      <c r="F25" s="814">
        <v>42178</v>
      </c>
      <c r="G25" s="811" t="s">
        <v>289</v>
      </c>
      <c r="H25" s="812" t="s">
        <v>290</v>
      </c>
      <c r="I25" s="811" t="s">
        <v>276</v>
      </c>
      <c r="J25" s="813">
        <v>5</v>
      </c>
      <c r="K25" s="815" t="s">
        <v>51</v>
      </c>
      <c r="L25" s="790">
        <v>0</v>
      </c>
      <c r="M25" s="193"/>
      <c r="N25" s="194"/>
      <c r="O25" s="195">
        <v>0</v>
      </c>
      <c r="P25" s="196" t="s">
        <v>110</v>
      </c>
      <c r="Q25" s="197"/>
      <c r="R25" s="198"/>
      <c r="S25" s="76">
        <f t="shared" ca="1" si="1"/>
        <v>1</v>
      </c>
      <c r="T25" s="199"/>
      <c r="U25" s="200" t="str">
        <f t="shared" ca="1" si="2"/>
        <v>L</v>
      </c>
      <c r="V25" s="837"/>
      <c r="W25" s="837"/>
      <c r="X25" s="837"/>
      <c r="Y25" s="837"/>
      <c r="Z25" s="837"/>
      <c r="AA25" s="837"/>
      <c r="AB25" s="837"/>
    </row>
    <row r="26" spans="1:28" s="3" customFormat="1" ht="45" thickBot="1">
      <c r="A26" s="1142"/>
      <c r="B26" s="1109" t="s">
        <v>291</v>
      </c>
      <c r="C26" s="816" t="s">
        <v>292</v>
      </c>
      <c r="D26" s="798" t="s">
        <v>293</v>
      </c>
      <c r="E26" s="799">
        <v>42078</v>
      </c>
      <c r="F26" s="799">
        <v>42246</v>
      </c>
      <c r="G26" s="798" t="s">
        <v>294</v>
      </c>
      <c r="H26" s="817" t="s">
        <v>268</v>
      </c>
      <c r="I26" s="798" t="s">
        <v>51</v>
      </c>
      <c r="J26" s="801">
        <v>0</v>
      </c>
      <c r="K26" s="802">
        <v>0</v>
      </c>
      <c r="L26" s="803">
        <v>0</v>
      </c>
      <c r="M26" s="193"/>
      <c r="N26" s="194"/>
      <c r="O26" s="195">
        <v>0</v>
      </c>
      <c r="P26" s="196" t="s">
        <v>110</v>
      </c>
      <c r="Q26" s="197"/>
      <c r="R26" s="198"/>
      <c r="S26" s="76">
        <f t="shared" ca="1" si="1"/>
        <v>1</v>
      </c>
      <c r="T26" s="199"/>
      <c r="U26" s="200" t="str">
        <f t="shared" ca="1" si="2"/>
        <v>L</v>
      </c>
      <c r="V26" s="837"/>
      <c r="W26" s="837"/>
      <c r="X26" s="837"/>
      <c r="Y26" s="837"/>
      <c r="Z26" s="837"/>
      <c r="AA26" s="837"/>
      <c r="AB26" s="837"/>
    </row>
    <row r="27" spans="1:28" s="3" customFormat="1" ht="42" customHeight="1" thickBot="1">
      <c r="A27" s="1142"/>
      <c r="B27" s="1109"/>
      <c r="C27" s="1116" t="s">
        <v>295</v>
      </c>
      <c r="D27" s="1100" t="s">
        <v>293</v>
      </c>
      <c r="E27" s="818">
        <v>42107</v>
      </c>
      <c r="F27" s="818">
        <v>42114</v>
      </c>
      <c r="G27" s="1157" t="s">
        <v>296</v>
      </c>
      <c r="H27" s="1111" t="s">
        <v>297</v>
      </c>
      <c r="I27" s="786" t="s">
        <v>298</v>
      </c>
      <c r="J27" s="788">
        <v>0</v>
      </c>
      <c r="K27" s="789">
        <v>0</v>
      </c>
      <c r="L27" s="790">
        <v>0</v>
      </c>
      <c r="M27" s="193"/>
      <c r="N27" s="194"/>
      <c r="O27" s="195">
        <v>0</v>
      </c>
      <c r="P27" s="196" t="s">
        <v>110</v>
      </c>
      <c r="Q27" s="197"/>
      <c r="R27" s="198"/>
      <c r="S27" s="76">
        <f t="shared" ca="1" si="1"/>
        <v>1</v>
      </c>
      <c r="T27" s="199"/>
      <c r="U27" s="200" t="str">
        <f t="shared" ca="1" si="2"/>
        <v>L</v>
      </c>
      <c r="V27" s="837"/>
      <c r="W27" s="837"/>
      <c r="X27" s="837"/>
      <c r="Y27" s="837"/>
      <c r="Z27" s="837"/>
      <c r="AA27" s="837"/>
      <c r="AB27" s="837"/>
    </row>
    <row r="28" spans="1:28" s="3" customFormat="1" ht="45" thickBot="1">
      <c r="A28" s="1142"/>
      <c r="B28" s="1109"/>
      <c r="C28" s="1117"/>
      <c r="D28" s="1119"/>
      <c r="E28" s="818">
        <v>42107</v>
      </c>
      <c r="F28" s="818">
        <v>42114</v>
      </c>
      <c r="G28" s="1158"/>
      <c r="H28" s="1112"/>
      <c r="I28" s="786" t="s">
        <v>299</v>
      </c>
      <c r="J28" s="788">
        <v>2</v>
      </c>
      <c r="K28" s="789">
        <v>4000000</v>
      </c>
      <c r="L28" s="790">
        <f>+K28*J28</f>
        <v>8000000</v>
      </c>
      <c r="M28" s="193"/>
      <c r="N28" s="194"/>
      <c r="O28" s="195">
        <v>0</v>
      </c>
      <c r="P28" s="196" t="s">
        <v>110</v>
      </c>
      <c r="Q28" s="197"/>
      <c r="R28" s="198"/>
      <c r="S28" s="76">
        <f t="shared" ca="1" si="1"/>
        <v>1</v>
      </c>
      <c r="T28" s="199"/>
      <c r="U28" s="200" t="str">
        <f t="shared" ca="1" si="2"/>
        <v>L</v>
      </c>
      <c r="V28" s="837"/>
      <c r="W28" s="837"/>
      <c r="X28" s="837"/>
      <c r="Y28" s="837"/>
      <c r="Z28" s="837"/>
      <c r="AA28" s="837"/>
      <c r="AB28" s="837"/>
    </row>
    <row r="29" spans="1:28" s="3" customFormat="1" ht="45" thickBot="1">
      <c r="A29" s="1142"/>
      <c r="B29" s="1109"/>
      <c r="C29" s="1118"/>
      <c r="D29" s="1120"/>
      <c r="E29" s="818">
        <v>42107</v>
      </c>
      <c r="F29" s="818">
        <v>42114</v>
      </c>
      <c r="G29" s="1159"/>
      <c r="H29" s="1113"/>
      <c r="I29" s="786" t="s">
        <v>300</v>
      </c>
      <c r="J29" s="788">
        <v>2</v>
      </c>
      <c r="K29" s="789">
        <v>1000000</v>
      </c>
      <c r="L29" s="790">
        <v>2000000</v>
      </c>
      <c r="M29" s="193"/>
      <c r="N29" s="194"/>
      <c r="O29" s="195">
        <v>0</v>
      </c>
      <c r="P29" s="196" t="s">
        <v>110</v>
      </c>
      <c r="Q29" s="197"/>
      <c r="R29" s="198"/>
      <c r="S29" s="76">
        <f t="shared" ca="1" si="1"/>
        <v>1</v>
      </c>
      <c r="T29" s="199"/>
      <c r="U29" s="200" t="str">
        <f t="shared" ca="1" si="2"/>
        <v>L</v>
      </c>
      <c r="V29" s="837"/>
      <c r="W29" s="837"/>
      <c r="X29" s="837"/>
      <c r="Y29" s="837"/>
      <c r="Z29" s="837"/>
      <c r="AA29" s="837"/>
      <c r="AB29" s="837"/>
    </row>
    <row r="30" spans="1:28" s="3" customFormat="1" ht="45" thickBot="1">
      <c r="A30" s="1142"/>
      <c r="B30" s="1109"/>
      <c r="C30" s="819" t="s">
        <v>301</v>
      </c>
      <c r="D30" s="786" t="s">
        <v>293</v>
      </c>
      <c r="E30" s="201">
        <v>42075</v>
      </c>
      <c r="F30" s="201">
        <v>42117</v>
      </c>
      <c r="G30" s="786" t="s">
        <v>296</v>
      </c>
      <c r="H30" s="787" t="s">
        <v>302</v>
      </c>
      <c r="I30" s="786" t="s">
        <v>298</v>
      </c>
      <c r="J30" s="788">
        <v>4</v>
      </c>
      <c r="K30" s="789">
        <v>75000</v>
      </c>
      <c r="L30" s="790">
        <f>+K30*J30</f>
        <v>300000</v>
      </c>
      <c r="M30" s="193"/>
      <c r="N30" s="194"/>
      <c r="O30" s="195">
        <v>0</v>
      </c>
      <c r="P30" s="196" t="s">
        <v>110</v>
      </c>
      <c r="Q30" s="197"/>
      <c r="R30" s="198"/>
      <c r="S30" s="76">
        <f t="shared" ca="1" si="1"/>
        <v>1</v>
      </c>
      <c r="T30" s="199"/>
      <c r="U30" s="78" t="str">
        <f t="shared" ca="1" si="2"/>
        <v>L</v>
      </c>
      <c r="V30" s="837"/>
      <c r="W30" s="837"/>
      <c r="X30" s="837"/>
      <c r="Y30" s="837"/>
      <c r="Z30" s="837"/>
      <c r="AA30" s="837"/>
      <c r="AB30" s="837"/>
    </row>
    <row r="31" spans="1:28" s="3" customFormat="1" ht="45" thickBot="1">
      <c r="A31" s="1142"/>
      <c r="B31" s="1109"/>
      <c r="C31" s="1156" t="s">
        <v>303</v>
      </c>
      <c r="D31" s="1100" t="s">
        <v>293</v>
      </c>
      <c r="E31" s="818">
        <v>42292</v>
      </c>
      <c r="F31" s="818">
        <v>42307</v>
      </c>
      <c r="G31" s="1115" t="s">
        <v>304</v>
      </c>
      <c r="H31" s="787" t="s">
        <v>305</v>
      </c>
      <c r="I31" s="786" t="s">
        <v>306</v>
      </c>
      <c r="J31" s="788">
        <v>10</v>
      </c>
      <c r="K31" s="789">
        <v>300000</v>
      </c>
      <c r="L31" s="790">
        <f>+K31*J31</f>
        <v>3000000</v>
      </c>
      <c r="M31" s="193"/>
      <c r="N31" s="194"/>
      <c r="O31" s="195">
        <v>0</v>
      </c>
      <c r="P31" s="196" t="s">
        <v>110</v>
      </c>
      <c r="Q31" s="197"/>
      <c r="R31" s="198"/>
      <c r="S31" s="76">
        <f t="shared" ca="1" si="1"/>
        <v>1</v>
      </c>
      <c r="T31" s="199"/>
      <c r="U31" s="78" t="str">
        <f t="shared" ca="1" si="2"/>
        <v>L</v>
      </c>
      <c r="V31" s="837"/>
      <c r="W31" s="837"/>
      <c r="X31" s="837"/>
      <c r="Y31" s="837"/>
      <c r="Z31" s="837"/>
      <c r="AA31" s="837"/>
      <c r="AB31" s="837"/>
    </row>
    <row r="32" spans="1:28" s="3" customFormat="1" ht="45" thickBot="1">
      <c r="A32" s="1142"/>
      <c r="B32" s="1109"/>
      <c r="C32" s="1156"/>
      <c r="D32" s="1120"/>
      <c r="E32" s="818">
        <v>42292</v>
      </c>
      <c r="F32" s="818">
        <v>42307</v>
      </c>
      <c r="G32" s="1115"/>
      <c r="H32" s="787" t="s">
        <v>307</v>
      </c>
      <c r="I32" s="786" t="s">
        <v>299</v>
      </c>
      <c r="J32" s="788">
        <v>10</v>
      </c>
      <c r="K32" s="789">
        <v>450000</v>
      </c>
      <c r="L32" s="790">
        <f>+K32*J32</f>
        <v>4500000</v>
      </c>
      <c r="M32" s="193"/>
      <c r="N32" s="194"/>
      <c r="O32" s="195">
        <v>0</v>
      </c>
      <c r="P32" s="196" t="s">
        <v>110</v>
      </c>
      <c r="Q32" s="197"/>
      <c r="R32" s="198"/>
      <c r="S32" s="76">
        <f t="shared" ca="1" si="1"/>
        <v>1</v>
      </c>
      <c r="T32" s="199"/>
      <c r="U32" s="78" t="str">
        <f t="shared" ca="1" si="2"/>
        <v>L</v>
      </c>
      <c r="V32" s="837"/>
      <c r="W32" s="837"/>
      <c r="X32" s="837"/>
      <c r="Y32" s="837"/>
      <c r="Z32" s="837"/>
      <c r="AA32" s="837"/>
      <c r="AB32" s="837"/>
    </row>
    <row r="33" spans="1:28" s="3" customFormat="1" ht="45" thickBot="1">
      <c r="A33" s="1142"/>
      <c r="B33" s="1109"/>
      <c r="C33" s="785" t="s">
        <v>308</v>
      </c>
      <c r="D33" s="786" t="s">
        <v>293</v>
      </c>
      <c r="E33" s="201">
        <v>42292</v>
      </c>
      <c r="F33" s="201">
        <v>42307</v>
      </c>
      <c r="G33" s="786"/>
      <c r="H33" s="787"/>
      <c r="I33" s="786"/>
      <c r="J33" s="788"/>
      <c r="K33" s="789"/>
      <c r="L33" s="790">
        <v>0</v>
      </c>
      <c r="M33" s="193"/>
      <c r="N33" s="194"/>
      <c r="O33" s="195">
        <v>0</v>
      </c>
      <c r="P33" s="196" t="s">
        <v>110</v>
      </c>
      <c r="Q33" s="197"/>
      <c r="R33" s="198"/>
      <c r="S33" s="76">
        <f t="shared" ca="1" si="1"/>
        <v>1</v>
      </c>
      <c r="T33" s="199"/>
      <c r="U33" s="78" t="str">
        <f t="shared" ca="1" si="2"/>
        <v>L</v>
      </c>
      <c r="V33" s="837"/>
      <c r="W33" s="837"/>
      <c r="X33" s="837"/>
      <c r="Y33" s="837"/>
      <c r="Z33" s="837"/>
      <c r="AA33" s="837"/>
      <c r="AB33" s="837"/>
    </row>
    <row r="34" spans="1:28" s="3" customFormat="1" ht="45" thickBot="1">
      <c r="A34" s="1142"/>
      <c r="B34" s="1109"/>
      <c r="C34" s="820" t="s">
        <v>309</v>
      </c>
      <c r="D34" s="786" t="s">
        <v>293</v>
      </c>
      <c r="E34" s="821">
        <v>42005</v>
      </c>
      <c r="F34" s="821">
        <v>42170</v>
      </c>
      <c r="G34" s="822" t="s">
        <v>310</v>
      </c>
      <c r="H34" s="787" t="s">
        <v>307</v>
      </c>
      <c r="I34" s="786" t="s">
        <v>299</v>
      </c>
      <c r="J34" s="788">
        <v>2</v>
      </c>
      <c r="K34" s="789">
        <v>3000000</v>
      </c>
      <c r="L34" s="790">
        <f>+K34*J34</f>
        <v>6000000</v>
      </c>
      <c r="M34" s="193"/>
      <c r="N34" s="194"/>
      <c r="O34" s="195">
        <v>0</v>
      </c>
      <c r="P34" s="196" t="s">
        <v>110</v>
      </c>
      <c r="Q34" s="197"/>
      <c r="R34" s="198"/>
      <c r="S34" s="76">
        <f t="shared" ca="1" si="1"/>
        <v>1</v>
      </c>
      <c r="T34" s="199"/>
      <c r="U34" s="78" t="str">
        <f t="shared" ca="1" si="2"/>
        <v>L</v>
      </c>
      <c r="V34" s="837"/>
      <c r="W34" s="837"/>
      <c r="X34" s="837"/>
      <c r="Y34" s="837"/>
      <c r="Z34" s="837"/>
      <c r="AA34" s="837"/>
      <c r="AB34" s="837"/>
    </row>
    <row r="35" spans="1:28" s="3" customFormat="1" ht="45" thickBot="1">
      <c r="A35" s="1142"/>
      <c r="B35" s="1109"/>
      <c r="C35" s="1116" t="s">
        <v>311</v>
      </c>
      <c r="D35" s="1100" t="s">
        <v>293</v>
      </c>
      <c r="E35" s="818">
        <v>42037</v>
      </c>
      <c r="F35" s="818">
        <v>42154</v>
      </c>
      <c r="G35" s="1100" t="s">
        <v>312</v>
      </c>
      <c r="H35" s="787" t="s">
        <v>313</v>
      </c>
      <c r="I35" s="786" t="s">
        <v>314</v>
      </c>
      <c r="J35" s="788">
        <v>1</v>
      </c>
      <c r="K35" s="789">
        <v>80000</v>
      </c>
      <c r="L35" s="790">
        <f>+K35*J35</f>
        <v>80000</v>
      </c>
      <c r="M35" s="193"/>
      <c r="N35" s="194"/>
      <c r="O35" s="195">
        <v>0</v>
      </c>
      <c r="P35" s="196" t="s">
        <v>110</v>
      </c>
      <c r="Q35" s="197"/>
      <c r="R35" s="198"/>
      <c r="S35" s="76">
        <f t="shared" ca="1" si="1"/>
        <v>1</v>
      </c>
      <c r="T35" s="199"/>
      <c r="U35" s="78" t="str">
        <f t="shared" ca="1" si="2"/>
        <v>L</v>
      </c>
      <c r="V35" s="837"/>
      <c r="W35" s="837"/>
      <c r="X35" s="837"/>
      <c r="Y35" s="837"/>
      <c r="Z35" s="837"/>
      <c r="AA35" s="837"/>
      <c r="AB35" s="837"/>
    </row>
    <row r="36" spans="1:28" s="3" customFormat="1" ht="51.75" thickBot="1">
      <c r="A36" s="1142"/>
      <c r="B36" s="1110"/>
      <c r="C36" s="1155"/>
      <c r="D36" s="1101"/>
      <c r="E36" s="818">
        <v>42037</v>
      </c>
      <c r="F36" s="818">
        <v>42154</v>
      </c>
      <c r="G36" s="1101"/>
      <c r="H36" s="823" t="s">
        <v>315</v>
      </c>
      <c r="I36" s="824" t="s">
        <v>316</v>
      </c>
      <c r="J36" s="825">
        <v>6</v>
      </c>
      <c r="K36" s="826">
        <v>7600000</v>
      </c>
      <c r="L36" s="827">
        <f>+K36</f>
        <v>7600000</v>
      </c>
      <c r="M36" s="193"/>
      <c r="N36" s="194"/>
      <c r="O36" s="195">
        <v>0</v>
      </c>
      <c r="P36" s="196" t="s">
        <v>110</v>
      </c>
      <c r="Q36" s="197"/>
      <c r="R36" s="198"/>
      <c r="S36" s="76">
        <f t="shared" ca="1" si="1"/>
        <v>1</v>
      </c>
      <c r="T36" s="199"/>
      <c r="U36" s="78" t="str">
        <f t="shared" ca="1" si="2"/>
        <v>L</v>
      </c>
      <c r="V36" s="837"/>
      <c r="W36" s="837"/>
      <c r="X36" s="837"/>
      <c r="Y36" s="837"/>
      <c r="Z36" s="837"/>
      <c r="AA36" s="837"/>
      <c r="AB36" s="837"/>
    </row>
    <row r="37" spans="1:28" s="3" customFormat="1" ht="51.75" thickBot="1">
      <c r="A37" s="1142"/>
      <c r="B37" s="223" t="s">
        <v>317</v>
      </c>
      <c r="C37" s="824" t="s">
        <v>318</v>
      </c>
      <c r="D37" s="824" t="s">
        <v>293</v>
      </c>
      <c r="E37" s="828">
        <v>42005</v>
      </c>
      <c r="F37" s="828">
        <v>42353</v>
      </c>
      <c r="G37" s="824" t="s">
        <v>319</v>
      </c>
      <c r="H37" s="823" t="s">
        <v>320</v>
      </c>
      <c r="I37" s="824" t="s">
        <v>298</v>
      </c>
      <c r="J37" s="825">
        <v>1</v>
      </c>
      <c r="K37" s="826">
        <v>500000</v>
      </c>
      <c r="L37" s="827">
        <f>+J37*K37</f>
        <v>500000</v>
      </c>
      <c r="M37" s="193"/>
      <c r="N37" s="194"/>
      <c r="O37" s="195">
        <v>0</v>
      </c>
      <c r="P37" s="196" t="s">
        <v>110</v>
      </c>
      <c r="Q37" s="197"/>
      <c r="R37" s="198"/>
      <c r="S37" s="76">
        <f t="shared" ca="1" si="1"/>
        <v>1</v>
      </c>
      <c r="T37" s="199"/>
      <c r="U37" s="78" t="str">
        <f t="shared" ca="1" si="2"/>
        <v>L</v>
      </c>
      <c r="V37" s="837"/>
      <c r="W37" s="837"/>
      <c r="X37" s="837"/>
      <c r="Y37" s="837"/>
      <c r="Z37" s="837"/>
      <c r="AA37" s="837"/>
      <c r="AB37" s="837"/>
    </row>
    <row r="38" spans="1:28" s="3" customFormat="1" ht="45" thickBot="1">
      <c r="A38" s="1142"/>
      <c r="B38" s="1114" t="s">
        <v>321</v>
      </c>
      <c r="C38" s="786" t="s">
        <v>322</v>
      </c>
      <c r="D38" s="786" t="s">
        <v>323</v>
      </c>
      <c r="E38" s="829" t="s">
        <v>324</v>
      </c>
      <c r="F38" s="829" t="s">
        <v>325</v>
      </c>
      <c r="G38" s="809" t="s">
        <v>326</v>
      </c>
      <c r="H38" s="787" t="s">
        <v>327</v>
      </c>
      <c r="I38" s="786" t="s">
        <v>328</v>
      </c>
      <c r="J38" s="788">
        <v>1</v>
      </c>
      <c r="K38" s="789">
        <v>0</v>
      </c>
      <c r="L38" s="790">
        <v>0</v>
      </c>
      <c r="M38" s="193"/>
      <c r="N38" s="194"/>
      <c r="O38" s="195">
        <v>0</v>
      </c>
      <c r="P38" s="196" t="s">
        <v>110</v>
      </c>
      <c r="Q38" s="197"/>
      <c r="R38" s="198"/>
      <c r="S38" s="76">
        <f t="shared" ca="1" si="1"/>
        <v>1</v>
      </c>
      <c r="T38" s="199"/>
      <c r="U38" s="78" t="str">
        <f t="shared" ca="1" si="2"/>
        <v>L</v>
      </c>
      <c r="V38" s="837"/>
      <c r="W38" s="837"/>
      <c r="X38" s="837"/>
      <c r="Y38" s="837"/>
      <c r="Z38" s="837"/>
      <c r="AA38" s="837"/>
      <c r="AB38" s="837"/>
    </row>
    <row r="39" spans="1:28" s="3" customFormat="1" ht="45" thickBot="1">
      <c r="A39" s="1142"/>
      <c r="B39" s="1114"/>
      <c r="C39" s="786" t="s">
        <v>329</v>
      </c>
      <c r="D39" s="786" t="s">
        <v>323</v>
      </c>
      <c r="E39" s="829" t="s">
        <v>324</v>
      </c>
      <c r="F39" s="829" t="s">
        <v>325</v>
      </c>
      <c r="G39" s="809" t="s">
        <v>330</v>
      </c>
      <c r="H39" s="787" t="s">
        <v>281</v>
      </c>
      <c r="I39" s="786" t="s">
        <v>281</v>
      </c>
      <c r="J39" s="788">
        <v>1</v>
      </c>
      <c r="K39" s="789">
        <v>0</v>
      </c>
      <c r="L39" s="790">
        <v>0</v>
      </c>
      <c r="M39" s="193"/>
      <c r="N39" s="194"/>
      <c r="O39" s="195">
        <v>0</v>
      </c>
      <c r="P39" s="196" t="s">
        <v>110</v>
      </c>
      <c r="Q39" s="197"/>
      <c r="R39" s="198"/>
      <c r="S39" s="76">
        <f t="shared" ca="1" si="1"/>
        <v>1</v>
      </c>
      <c r="T39" s="199"/>
      <c r="U39" s="78" t="str">
        <f t="shared" ca="1" si="2"/>
        <v>L</v>
      </c>
      <c r="V39" s="837"/>
      <c r="W39" s="837"/>
      <c r="X39" s="837"/>
      <c r="Y39" s="837"/>
      <c r="Z39" s="837"/>
      <c r="AA39" s="837"/>
      <c r="AB39" s="837"/>
    </row>
    <row r="40" spans="1:28" s="3" customFormat="1" ht="45" thickBot="1">
      <c r="A40" s="1142"/>
      <c r="B40" s="1114"/>
      <c r="C40" s="786" t="s">
        <v>331</v>
      </c>
      <c r="D40" s="786" t="s">
        <v>332</v>
      </c>
      <c r="E40" s="829" t="s">
        <v>324</v>
      </c>
      <c r="F40" s="829" t="s">
        <v>325</v>
      </c>
      <c r="G40" s="1115" t="s">
        <v>333</v>
      </c>
      <c r="H40" s="787" t="s">
        <v>334</v>
      </c>
      <c r="I40" s="786" t="s">
        <v>334</v>
      </c>
      <c r="J40" s="788" t="s">
        <v>51</v>
      </c>
      <c r="K40" s="789">
        <v>0</v>
      </c>
      <c r="L40" s="790">
        <v>0</v>
      </c>
      <c r="M40" s="193"/>
      <c r="N40" s="194"/>
      <c r="O40" s="195">
        <v>0</v>
      </c>
      <c r="P40" s="196" t="s">
        <v>110</v>
      </c>
      <c r="Q40" s="197"/>
      <c r="R40" s="198"/>
      <c r="S40" s="76">
        <f t="shared" ca="1" si="1"/>
        <v>1</v>
      </c>
      <c r="T40" s="199"/>
      <c r="U40" s="78" t="str">
        <f t="shared" ca="1" si="2"/>
        <v>L</v>
      </c>
      <c r="V40" s="837"/>
      <c r="W40" s="837"/>
      <c r="X40" s="837"/>
      <c r="Y40" s="837"/>
      <c r="Z40" s="837"/>
      <c r="AA40" s="837"/>
      <c r="AB40" s="837"/>
    </row>
    <row r="41" spans="1:28" s="3" customFormat="1" ht="45" thickBot="1">
      <c r="A41" s="1142"/>
      <c r="B41" s="1114"/>
      <c r="C41" s="786" t="s">
        <v>335</v>
      </c>
      <c r="D41" s="786" t="s">
        <v>332</v>
      </c>
      <c r="E41" s="829" t="s">
        <v>324</v>
      </c>
      <c r="F41" s="829" t="s">
        <v>325</v>
      </c>
      <c r="G41" s="1115"/>
      <c r="H41" s="787" t="s">
        <v>334</v>
      </c>
      <c r="I41" s="786" t="s">
        <v>334</v>
      </c>
      <c r="J41" s="788" t="s">
        <v>51</v>
      </c>
      <c r="K41" s="789">
        <v>0</v>
      </c>
      <c r="L41" s="790">
        <v>0</v>
      </c>
      <c r="M41" s="193"/>
      <c r="N41" s="194"/>
      <c r="O41" s="195">
        <v>0</v>
      </c>
      <c r="P41" s="196" t="s">
        <v>110</v>
      </c>
      <c r="Q41" s="197"/>
      <c r="R41" s="198"/>
      <c r="S41" s="76">
        <f t="shared" ca="1" si="1"/>
        <v>1</v>
      </c>
      <c r="T41" s="199"/>
      <c r="U41" s="78" t="str">
        <f t="shared" ca="1" si="2"/>
        <v>L</v>
      </c>
      <c r="V41" s="837"/>
      <c r="W41" s="837"/>
      <c r="X41" s="837"/>
      <c r="Y41" s="837"/>
      <c r="Z41" s="837"/>
      <c r="AA41" s="837"/>
      <c r="AB41" s="837"/>
    </row>
    <row r="42" spans="1:28" s="3" customFormat="1" ht="45" thickBot="1">
      <c r="A42" s="1142"/>
      <c r="B42" s="1114"/>
      <c r="C42" s="786" t="s">
        <v>336</v>
      </c>
      <c r="D42" s="786" t="s">
        <v>323</v>
      </c>
      <c r="E42" s="829" t="s">
        <v>324</v>
      </c>
      <c r="F42" s="829" t="s">
        <v>325</v>
      </c>
      <c r="G42" s="809" t="s">
        <v>326</v>
      </c>
      <c r="H42" s="787" t="s">
        <v>337</v>
      </c>
      <c r="I42" s="786" t="s">
        <v>51</v>
      </c>
      <c r="J42" s="788" t="s">
        <v>51</v>
      </c>
      <c r="K42" s="789">
        <v>0</v>
      </c>
      <c r="L42" s="790">
        <v>0</v>
      </c>
      <c r="M42" s="193"/>
      <c r="N42" s="194"/>
      <c r="O42" s="195">
        <v>0</v>
      </c>
      <c r="P42" s="196" t="s">
        <v>110</v>
      </c>
      <c r="Q42" s="197"/>
      <c r="R42" s="198"/>
      <c r="S42" s="76">
        <f t="shared" ca="1" si="1"/>
        <v>1</v>
      </c>
      <c r="T42" s="199"/>
      <c r="U42" s="78" t="str">
        <f t="shared" ca="1" si="2"/>
        <v>L</v>
      </c>
      <c r="V42" s="837"/>
      <c r="W42" s="837"/>
      <c r="X42" s="837"/>
      <c r="Y42" s="837"/>
      <c r="Z42" s="837"/>
      <c r="AA42" s="837"/>
      <c r="AB42" s="837"/>
    </row>
    <row r="43" spans="1:28" s="3" customFormat="1" ht="45" thickBot="1">
      <c r="A43" s="1142"/>
      <c r="B43" s="1114"/>
      <c r="C43" s="786" t="s">
        <v>338</v>
      </c>
      <c r="D43" s="786" t="s">
        <v>323</v>
      </c>
      <c r="E43" s="829" t="s">
        <v>324</v>
      </c>
      <c r="F43" s="829" t="s">
        <v>325</v>
      </c>
      <c r="G43" s="809" t="s">
        <v>339</v>
      </c>
      <c r="H43" s="787" t="s">
        <v>337</v>
      </c>
      <c r="I43" s="786" t="s">
        <v>51</v>
      </c>
      <c r="J43" s="788" t="s">
        <v>51</v>
      </c>
      <c r="K43" s="789">
        <v>0</v>
      </c>
      <c r="L43" s="790">
        <v>0</v>
      </c>
      <c r="M43" s="193"/>
      <c r="N43" s="194"/>
      <c r="O43" s="195">
        <v>0</v>
      </c>
      <c r="P43" s="196" t="s">
        <v>110</v>
      </c>
      <c r="Q43" s="197"/>
      <c r="R43" s="198"/>
      <c r="S43" s="76">
        <f t="shared" ca="1" si="1"/>
        <v>1</v>
      </c>
      <c r="T43" s="199"/>
      <c r="U43" s="78" t="str">
        <f t="shared" ca="1" si="2"/>
        <v>L</v>
      </c>
      <c r="V43" s="837"/>
      <c r="W43" s="837"/>
      <c r="X43" s="837"/>
      <c r="Y43" s="837"/>
      <c r="Z43" s="837"/>
      <c r="AA43" s="837"/>
      <c r="AB43" s="837"/>
    </row>
    <row r="44" spans="1:28" s="3" customFormat="1" ht="45" thickBot="1">
      <c r="A44" s="1142"/>
      <c r="B44" s="1114"/>
      <c r="C44" s="786" t="s">
        <v>340</v>
      </c>
      <c r="D44" s="786" t="s">
        <v>323</v>
      </c>
      <c r="E44" s="829" t="s">
        <v>324</v>
      </c>
      <c r="F44" s="829" t="s">
        <v>325</v>
      </c>
      <c r="G44" s="809" t="s">
        <v>341</v>
      </c>
      <c r="H44" s="787" t="s">
        <v>342</v>
      </c>
      <c r="I44" s="786" t="s">
        <v>51</v>
      </c>
      <c r="J44" s="788" t="s">
        <v>51</v>
      </c>
      <c r="K44" s="789">
        <v>0</v>
      </c>
      <c r="L44" s="790">
        <v>0</v>
      </c>
      <c r="M44" s="193"/>
      <c r="N44" s="194"/>
      <c r="O44" s="195">
        <v>0</v>
      </c>
      <c r="P44" s="196" t="s">
        <v>110</v>
      </c>
      <c r="Q44" s="197"/>
      <c r="R44" s="198"/>
      <c r="S44" s="76">
        <f t="shared" ca="1" si="1"/>
        <v>1</v>
      </c>
      <c r="T44" s="199"/>
      <c r="U44" s="78" t="str">
        <f t="shared" ca="1" si="2"/>
        <v>L</v>
      </c>
      <c r="V44" s="837"/>
      <c r="W44" s="837"/>
      <c r="X44" s="837"/>
      <c r="Y44" s="837"/>
      <c r="Z44" s="837"/>
      <c r="AA44" s="837"/>
      <c r="AB44" s="837"/>
    </row>
    <row r="45" spans="1:28" s="3" customFormat="1" ht="77.25" thickBot="1">
      <c r="A45" s="1142"/>
      <c r="B45" s="1160" t="s">
        <v>343</v>
      </c>
      <c r="C45" s="786" t="s">
        <v>344</v>
      </c>
      <c r="D45" s="786" t="s">
        <v>345</v>
      </c>
      <c r="E45" s="201">
        <v>42186</v>
      </c>
      <c r="F45" s="201">
        <v>42353</v>
      </c>
      <c r="G45" s="786" t="s">
        <v>346</v>
      </c>
      <c r="H45" s="787" t="s">
        <v>163</v>
      </c>
      <c r="I45" s="786" t="s">
        <v>347</v>
      </c>
      <c r="J45" s="788">
        <v>10</v>
      </c>
      <c r="K45" s="789">
        <v>300000000</v>
      </c>
      <c r="L45" s="830">
        <f>+K45*J45</f>
        <v>3000000000</v>
      </c>
      <c r="M45" s="193"/>
      <c r="N45" s="194"/>
      <c r="O45" s="195">
        <v>0</v>
      </c>
      <c r="P45" s="196" t="s">
        <v>110</v>
      </c>
      <c r="Q45" s="197"/>
      <c r="R45" s="198"/>
      <c r="S45" s="76">
        <f t="shared" ca="1" si="1"/>
        <v>1</v>
      </c>
      <c r="T45" s="199"/>
      <c r="U45" s="78" t="str">
        <f t="shared" ca="1" si="2"/>
        <v>L</v>
      </c>
      <c r="V45" s="837"/>
      <c r="W45" s="837"/>
      <c r="X45" s="837"/>
      <c r="Y45" s="837"/>
      <c r="Z45" s="837"/>
      <c r="AA45" s="837"/>
      <c r="AB45" s="837"/>
    </row>
    <row r="46" spans="1:28" s="3" customFormat="1" ht="90" thickBot="1">
      <c r="A46" s="1142"/>
      <c r="B46" s="1161"/>
      <c r="C46" s="786" t="s">
        <v>348</v>
      </c>
      <c r="D46" s="786" t="s">
        <v>349</v>
      </c>
      <c r="E46" s="201">
        <v>42278</v>
      </c>
      <c r="F46" s="201">
        <v>42673</v>
      </c>
      <c r="G46" s="786" t="s">
        <v>350</v>
      </c>
      <c r="H46" s="787" t="s">
        <v>163</v>
      </c>
      <c r="I46" s="786" t="s">
        <v>351</v>
      </c>
      <c r="J46" s="788">
        <v>2</v>
      </c>
      <c r="K46" s="789">
        <v>150000000</v>
      </c>
      <c r="L46" s="830">
        <f>+K46*J46</f>
        <v>300000000</v>
      </c>
      <c r="M46" s="193"/>
      <c r="N46" s="194"/>
      <c r="O46" s="195">
        <v>0</v>
      </c>
      <c r="P46" s="196" t="s">
        <v>110</v>
      </c>
      <c r="Q46" s="197"/>
      <c r="R46" s="198"/>
      <c r="S46" s="76">
        <f t="shared" ca="1" si="1"/>
        <v>1</v>
      </c>
      <c r="T46" s="199"/>
      <c r="U46" s="78" t="str">
        <f t="shared" ca="1" si="2"/>
        <v>L</v>
      </c>
      <c r="V46" s="837"/>
      <c r="W46" s="837"/>
      <c r="X46" s="837"/>
      <c r="Y46" s="837"/>
      <c r="Z46" s="837"/>
      <c r="AA46" s="837"/>
      <c r="AB46" s="837"/>
    </row>
    <row r="47" spans="1:28" s="3" customFormat="1" ht="51.75" thickBot="1">
      <c r="A47" s="1142"/>
      <c r="B47" s="226" t="s">
        <v>352</v>
      </c>
      <c r="C47" s="786" t="s">
        <v>353</v>
      </c>
      <c r="D47" s="786" t="s">
        <v>354</v>
      </c>
      <c r="E47" s="201">
        <v>42217</v>
      </c>
      <c r="F47" s="201">
        <v>42307</v>
      </c>
      <c r="G47" s="786" t="s">
        <v>355</v>
      </c>
      <c r="H47" s="787" t="s">
        <v>163</v>
      </c>
      <c r="I47" s="786" t="s">
        <v>356</v>
      </c>
      <c r="J47" s="788">
        <v>1</v>
      </c>
      <c r="K47" s="789">
        <v>35000000</v>
      </c>
      <c r="L47" s="830">
        <f>+K47*J47</f>
        <v>35000000</v>
      </c>
      <c r="M47" s="193"/>
      <c r="N47" s="194"/>
      <c r="O47" s="195">
        <v>0</v>
      </c>
      <c r="P47" s="196" t="s">
        <v>110</v>
      </c>
      <c r="Q47" s="197"/>
      <c r="R47" s="198"/>
      <c r="S47" s="76">
        <f t="shared" ca="1" si="1"/>
        <v>1</v>
      </c>
      <c r="T47" s="199"/>
      <c r="U47" s="78" t="str">
        <f t="shared" ca="1" si="2"/>
        <v>L</v>
      </c>
      <c r="V47" s="837"/>
      <c r="W47" s="837"/>
      <c r="X47" s="837"/>
      <c r="Y47" s="837"/>
      <c r="Z47" s="837"/>
      <c r="AA47" s="837"/>
      <c r="AB47" s="837"/>
    </row>
    <row r="48" spans="1:28" s="3" customFormat="1" ht="102.75" thickBot="1">
      <c r="A48" s="1142"/>
      <c r="B48" s="226" t="s">
        <v>357</v>
      </c>
      <c r="C48" s="786" t="s">
        <v>358</v>
      </c>
      <c r="D48" s="786" t="s">
        <v>354</v>
      </c>
      <c r="E48" s="201">
        <v>42217</v>
      </c>
      <c r="F48" s="201">
        <v>42307</v>
      </c>
      <c r="G48" s="786" t="s">
        <v>359</v>
      </c>
      <c r="H48" s="787" t="s">
        <v>163</v>
      </c>
      <c r="I48" s="786" t="s">
        <v>356</v>
      </c>
      <c r="J48" s="788">
        <v>1</v>
      </c>
      <c r="K48" s="789">
        <v>120000000</v>
      </c>
      <c r="L48" s="790">
        <v>120000000</v>
      </c>
      <c r="M48" s="193"/>
      <c r="N48" s="194"/>
      <c r="O48" s="195">
        <v>0</v>
      </c>
      <c r="P48" s="196" t="s">
        <v>110</v>
      </c>
      <c r="Q48" s="197"/>
      <c r="R48" s="198"/>
      <c r="S48" s="76">
        <f t="shared" ca="1" si="1"/>
        <v>1</v>
      </c>
      <c r="T48" s="199"/>
      <c r="U48" s="78" t="str">
        <f t="shared" ca="1" si="2"/>
        <v>L</v>
      </c>
      <c r="V48" s="837"/>
      <c r="W48" s="837"/>
      <c r="X48" s="837"/>
      <c r="Y48" s="837"/>
      <c r="Z48" s="837"/>
      <c r="AA48" s="837"/>
      <c r="AB48" s="837"/>
    </row>
    <row r="49" spans="1:28" s="3" customFormat="1" ht="51.75" thickBot="1">
      <c r="A49" s="1142"/>
      <c r="B49" s="226" t="s">
        <v>360</v>
      </c>
      <c r="C49" s="786" t="s">
        <v>361</v>
      </c>
      <c r="D49" s="786" t="s">
        <v>354</v>
      </c>
      <c r="E49" s="201">
        <v>42217</v>
      </c>
      <c r="F49" s="201">
        <v>42278</v>
      </c>
      <c r="G49" s="786" t="s">
        <v>362</v>
      </c>
      <c r="H49" s="787" t="s">
        <v>163</v>
      </c>
      <c r="I49" s="786" t="s">
        <v>363</v>
      </c>
      <c r="J49" s="788">
        <v>20</v>
      </c>
      <c r="K49" s="789">
        <v>3000000</v>
      </c>
      <c r="L49" s="830">
        <f>+K49*J49</f>
        <v>60000000</v>
      </c>
      <c r="M49" s="193"/>
      <c r="N49" s="194"/>
      <c r="O49" s="195">
        <v>0</v>
      </c>
      <c r="P49" s="196" t="s">
        <v>110</v>
      </c>
      <c r="Q49" s="197"/>
      <c r="R49" s="198"/>
      <c r="S49" s="76">
        <f t="shared" ca="1" si="1"/>
        <v>1</v>
      </c>
      <c r="T49" s="199"/>
      <c r="U49" s="78" t="str">
        <f t="shared" ca="1" si="2"/>
        <v>L</v>
      </c>
      <c r="V49" s="837"/>
      <c r="W49" s="837"/>
      <c r="X49" s="837"/>
      <c r="Y49" s="837"/>
      <c r="Z49" s="837"/>
      <c r="AA49" s="837"/>
      <c r="AB49" s="837"/>
    </row>
    <row r="50" spans="1:28" s="3" customFormat="1" ht="51.75" thickBot="1">
      <c r="A50" s="1142"/>
      <c r="B50" s="1116" t="s">
        <v>1470</v>
      </c>
      <c r="C50" s="809" t="s">
        <v>364</v>
      </c>
      <c r="D50" s="831" t="s">
        <v>365</v>
      </c>
      <c r="E50" s="201">
        <v>42079</v>
      </c>
      <c r="F50" s="201">
        <v>42093</v>
      </c>
      <c r="G50" s="786" t="s">
        <v>366</v>
      </c>
      <c r="H50" s="1097" t="s">
        <v>154</v>
      </c>
      <c r="I50" s="1162" t="s">
        <v>367</v>
      </c>
      <c r="J50" s="1097">
        <v>1</v>
      </c>
      <c r="K50" s="1097">
        <v>22500000</v>
      </c>
      <c r="L50" s="1152">
        <f>+J50*K50</f>
        <v>22500000</v>
      </c>
      <c r="M50" s="193"/>
      <c r="N50" s="194"/>
      <c r="O50" s="195">
        <v>0</v>
      </c>
      <c r="P50" s="196" t="s">
        <v>110</v>
      </c>
      <c r="Q50" s="197"/>
      <c r="R50" s="198"/>
      <c r="S50" s="76">
        <f t="shared" ca="1" si="1"/>
        <v>1</v>
      </c>
      <c r="T50" s="199"/>
      <c r="U50" s="78" t="str">
        <f t="shared" ca="1" si="2"/>
        <v>L</v>
      </c>
      <c r="V50" s="837"/>
      <c r="W50" s="837"/>
      <c r="X50" s="837"/>
      <c r="Y50" s="837"/>
      <c r="Z50" s="837"/>
      <c r="AA50" s="837"/>
      <c r="AB50" s="837"/>
    </row>
    <row r="51" spans="1:28" s="3" customFormat="1" ht="45" thickBot="1">
      <c r="A51" s="1142"/>
      <c r="B51" s="1117"/>
      <c r="C51" s="809" t="s">
        <v>368</v>
      </c>
      <c r="D51" s="786" t="s">
        <v>369</v>
      </c>
      <c r="E51" s="201">
        <v>42100</v>
      </c>
      <c r="F51" s="201">
        <v>42102</v>
      </c>
      <c r="G51" s="786" t="s">
        <v>370</v>
      </c>
      <c r="H51" s="1098"/>
      <c r="I51" s="1163"/>
      <c r="J51" s="1098"/>
      <c r="K51" s="1098"/>
      <c r="L51" s="1153"/>
      <c r="M51" s="193"/>
      <c r="N51" s="194"/>
      <c r="O51" s="195">
        <v>0</v>
      </c>
      <c r="P51" s="196" t="s">
        <v>110</v>
      </c>
      <c r="Q51" s="197"/>
      <c r="R51" s="198"/>
      <c r="S51" s="76">
        <f t="shared" ca="1" si="1"/>
        <v>1</v>
      </c>
      <c r="T51" s="199"/>
      <c r="U51" s="78" t="str">
        <f t="shared" ca="1" si="2"/>
        <v>L</v>
      </c>
      <c r="V51" s="837"/>
      <c r="W51" s="837"/>
      <c r="X51" s="837"/>
      <c r="Y51" s="837"/>
      <c r="Z51" s="837"/>
      <c r="AA51" s="837"/>
      <c r="AB51" s="837"/>
    </row>
    <row r="52" spans="1:28" s="3" customFormat="1" ht="45" thickBot="1">
      <c r="A52" s="1142"/>
      <c r="B52" s="1117"/>
      <c r="C52" s="809" t="s">
        <v>371</v>
      </c>
      <c r="D52" s="786" t="s">
        <v>372</v>
      </c>
      <c r="E52" s="201">
        <v>42102</v>
      </c>
      <c r="F52" s="201">
        <v>42117</v>
      </c>
      <c r="G52" s="786" t="s">
        <v>373</v>
      </c>
      <c r="H52" s="1098"/>
      <c r="I52" s="1163"/>
      <c r="J52" s="1098"/>
      <c r="K52" s="1098"/>
      <c r="L52" s="1153"/>
      <c r="M52" s="193"/>
      <c r="N52" s="194"/>
      <c r="O52" s="195">
        <v>0</v>
      </c>
      <c r="P52" s="196" t="s">
        <v>110</v>
      </c>
      <c r="Q52" s="197"/>
      <c r="R52" s="198"/>
      <c r="S52" s="76">
        <f t="shared" ca="1" si="1"/>
        <v>1</v>
      </c>
      <c r="T52" s="199"/>
      <c r="U52" s="78" t="str">
        <f t="shared" ca="1" si="2"/>
        <v>L</v>
      </c>
      <c r="V52" s="837"/>
      <c r="W52" s="837"/>
      <c r="X52" s="837"/>
      <c r="Y52" s="837"/>
      <c r="Z52" s="837"/>
      <c r="AA52" s="837"/>
      <c r="AB52" s="837"/>
    </row>
    <row r="53" spans="1:28" s="3" customFormat="1" ht="45" thickBot="1">
      <c r="A53" s="1142"/>
      <c r="B53" s="1117"/>
      <c r="C53" s="809" t="s">
        <v>374</v>
      </c>
      <c r="D53" s="786" t="s">
        <v>369</v>
      </c>
      <c r="E53" s="201">
        <v>42118</v>
      </c>
      <c r="F53" s="201">
        <v>42124</v>
      </c>
      <c r="G53" s="786" t="s">
        <v>375</v>
      </c>
      <c r="H53" s="1098"/>
      <c r="I53" s="1163"/>
      <c r="J53" s="1098"/>
      <c r="K53" s="1098"/>
      <c r="L53" s="1153"/>
      <c r="M53" s="193"/>
      <c r="N53" s="194"/>
      <c r="O53" s="195">
        <v>0</v>
      </c>
      <c r="P53" s="196" t="s">
        <v>110</v>
      </c>
      <c r="Q53" s="197"/>
      <c r="R53" s="198"/>
      <c r="S53" s="76">
        <f t="shared" ca="1" si="1"/>
        <v>1</v>
      </c>
      <c r="T53" s="199"/>
      <c r="U53" s="78" t="str">
        <f t="shared" ca="1" si="2"/>
        <v>L</v>
      </c>
      <c r="V53" s="837"/>
      <c r="W53" s="837"/>
      <c r="X53" s="837"/>
      <c r="Y53" s="837"/>
      <c r="Z53" s="837"/>
      <c r="AA53" s="837"/>
      <c r="AB53" s="837"/>
    </row>
    <row r="54" spans="1:28" s="3" customFormat="1" ht="45" thickBot="1">
      <c r="A54" s="1142"/>
      <c r="B54" s="1117"/>
      <c r="C54" s="809" t="s">
        <v>376</v>
      </c>
      <c r="D54" s="786" t="s">
        <v>377</v>
      </c>
      <c r="E54" s="201">
        <v>42128</v>
      </c>
      <c r="F54" s="201">
        <v>42153</v>
      </c>
      <c r="G54" s="786" t="s">
        <v>378</v>
      </c>
      <c r="H54" s="1098"/>
      <c r="I54" s="1163"/>
      <c r="J54" s="1098"/>
      <c r="K54" s="1098"/>
      <c r="L54" s="1153"/>
      <c r="M54" s="193"/>
      <c r="N54" s="194"/>
      <c r="O54" s="195">
        <v>0</v>
      </c>
      <c r="P54" s="196" t="s">
        <v>110</v>
      </c>
      <c r="Q54" s="197"/>
      <c r="R54" s="198"/>
      <c r="S54" s="76">
        <f t="shared" ca="1" si="1"/>
        <v>1</v>
      </c>
      <c r="T54" s="199"/>
      <c r="U54" s="78" t="str">
        <f t="shared" ca="1" si="2"/>
        <v>L</v>
      </c>
      <c r="V54" s="837"/>
      <c r="W54" s="837"/>
      <c r="X54" s="837"/>
      <c r="Y54" s="837"/>
      <c r="Z54" s="837"/>
      <c r="AA54" s="837"/>
      <c r="AB54" s="837"/>
    </row>
    <row r="55" spans="1:28" s="3" customFormat="1" ht="45" thickBot="1">
      <c r="A55" s="1142"/>
      <c r="B55" s="1117"/>
      <c r="C55" s="832" t="s">
        <v>379</v>
      </c>
      <c r="D55" s="786" t="s">
        <v>380</v>
      </c>
      <c r="E55" s="201">
        <v>42157</v>
      </c>
      <c r="F55" s="201">
        <v>42276</v>
      </c>
      <c r="G55" s="786" t="s">
        <v>381</v>
      </c>
      <c r="H55" s="1098"/>
      <c r="I55" s="1163"/>
      <c r="J55" s="1098"/>
      <c r="K55" s="1098"/>
      <c r="L55" s="1153"/>
      <c r="M55" s="193"/>
      <c r="N55" s="194"/>
      <c r="O55" s="195">
        <v>0</v>
      </c>
      <c r="P55" s="196" t="s">
        <v>110</v>
      </c>
      <c r="Q55" s="197"/>
      <c r="R55" s="198"/>
      <c r="S55" s="76">
        <f t="shared" ca="1" si="1"/>
        <v>1</v>
      </c>
      <c r="T55" s="199"/>
      <c r="U55" s="78" t="str">
        <f t="shared" ca="1" si="2"/>
        <v>L</v>
      </c>
      <c r="V55" s="837"/>
      <c r="W55" s="837"/>
      <c r="X55" s="837"/>
      <c r="Y55" s="837"/>
      <c r="Z55" s="837"/>
      <c r="AA55" s="837"/>
      <c r="AB55" s="837"/>
    </row>
    <row r="56" spans="1:28" s="3" customFormat="1" ht="45" thickBot="1">
      <c r="A56" s="1142"/>
      <c r="B56" s="1117"/>
      <c r="C56" s="791" t="s">
        <v>382</v>
      </c>
      <c r="D56" s="786" t="s">
        <v>383</v>
      </c>
      <c r="E56" s="201">
        <v>42277</v>
      </c>
      <c r="F56" s="201">
        <v>42287</v>
      </c>
      <c r="G56" s="786" t="s">
        <v>384</v>
      </c>
      <c r="H56" s="1098"/>
      <c r="I56" s="1163"/>
      <c r="J56" s="1098"/>
      <c r="K56" s="1098"/>
      <c r="L56" s="1153"/>
      <c r="M56" s="193"/>
      <c r="N56" s="194"/>
      <c r="O56" s="195">
        <v>0</v>
      </c>
      <c r="P56" s="196" t="s">
        <v>110</v>
      </c>
      <c r="Q56" s="197"/>
      <c r="R56" s="198"/>
      <c r="S56" s="76">
        <f t="shared" ca="1" si="1"/>
        <v>1</v>
      </c>
      <c r="T56" s="199"/>
      <c r="U56" s="78" t="str">
        <f t="shared" ca="1" si="2"/>
        <v>L</v>
      </c>
      <c r="V56" s="837"/>
      <c r="W56" s="837"/>
      <c r="X56" s="837"/>
      <c r="Y56" s="837"/>
      <c r="Z56" s="837"/>
      <c r="AA56" s="837"/>
      <c r="AB56" s="837"/>
    </row>
    <row r="57" spans="1:28" s="3" customFormat="1" ht="45" thickBot="1">
      <c r="A57" s="1142"/>
      <c r="B57" s="1155"/>
      <c r="C57" s="833" t="s">
        <v>385</v>
      </c>
      <c r="D57" s="824" t="s">
        <v>383</v>
      </c>
      <c r="E57" s="828">
        <v>42287</v>
      </c>
      <c r="F57" s="828">
        <v>42353</v>
      </c>
      <c r="G57" s="824" t="s">
        <v>386</v>
      </c>
      <c r="H57" s="1099"/>
      <c r="I57" s="1164"/>
      <c r="J57" s="1099"/>
      <c r="K57" s="1099"/>
      <c r="L57" s="1154"/>
      <c r="M57" s="193"/>
      <c r="N57" s="194"/>
      <c r="O57" s="195">
        <v>0</v>
      </c>
      <c r="P57" s="196" t="s">
        <v>110</v>
      </c>
      <c r="Q57" s="197"/>
      <c r="R57" s="198"/>
      <c r="S57" s="76">
        <f t="shared" ca="1" si="1"/>
        <v>1</v>
      </c>
      <c r="T57" s="199"/>
      <c r="U57" s="78" t="str">
        <f t="shared" ca="1" si="2"/>
        <v>L</v>
      </c>
      <c r="V57" s="837"/>
      <c r="W57" s="837"/>
      <c r="X57" s="837"/>
      <c r="Y57" s="837"/>
      <c r="Z57" s="837"/>
      <c r="AA57" s="837"/>
      <c r="AB57" s="837"/>
    </row>
    <row r="58" spans="1:28" s="836" customFormat="1">
      <c r="C58" s="897"/>
      <c r="H58" s="898"/>
      <c r="J58" s="898"/>
      <c r="K58" s="898"/>
      <c r="L58" s="898"/>
    </row>
    <row r="59" spans="1:28" s="836" customFormat="1">
      <c r="C59" s="897"/>
      <c r="H59" s="898"/>
      <c r="J59" s="898"/>
      <c r="K59" s="898"/>
      <c r="L59" s="898"/>
    </row>
    <row r="60" spans="1:28" s="836" customFormat="1" ht="16.5" thickBot="1">
      <c r="C60" s="897"/>
      <c r="H60" s="898"/>
      <c r="J60" s="898"/>
      <c r="K60" s="898"/>
      <c r="L60" s="898"/>
    </row>
    <row r="61" spans="1:28" s="836" customFormat="1" ht="24.75" thickBot="1">
      <c r="C61" s="903" t="s">
        <v>1471</v>
      </c>
      <c r="D61" s="904" t="s">
        <v>1472</v>
      </c>
      <c r="E61" s="905" t="s">
        <v>1473</v>
      </c>
      <c r="F61" s="904" t="s">
        <v>1474</v>
      </c>
      <c r="G61" s="905" t="s">
        <v>1475</v>
      </c>
      <c r="H61" s="904">
        <v>1</v>
      </c>
      <c r="J61" s="898"/>
      <c r="K61" s="898"/>
      <c r="L61" s="898"/>
    </row>
    <row r="62" spans="1:28" s="836" customFormat="1">
      <c r="C62" s="897"/>
      <c r="H62" s="898"/>
      <c r="J62" s="898"/>
      <c r="K62" s="898"/>
      <c r="L62" s="898"/>
    </row>
    <row r="63" spans="1:28" s="836" customFormat="1">
      <c r="C63" s="897"/>
      <c r="H63" s="898"/>
      <c r="J63" s="898"/>
      <c r="K63" s="898"/>
      <c r="L63" s="898"/>
    </row>
    <row r="64" spans="1:28" s="836" customFormat="1">
      <c r="C64" s="897"/>
      <c r="H64" s="898"/>
      <c r="J64" s="898"/>
      <c r="K64" s="898"/>
      <c r="L64" s="898"/>
    </row>
    <row r="65" spans="3:12" s="836" customFormat="1"/>
    <row r="66" spans="3:12" s="836" customFormat="1"/>
    <row r="67" spans="3:12" s="836" customFormat="1"/>
    <row r="68" spans="3:12" s="836" customFormat="1"/>
    <row r="69" spans="3:12" s="836" customFormat="1"/>
    <row r="70" spans="3:12" s="836" customFormat="1"/>
    <row r="71" spans="3:12" s="836" customFormat="1"/>
    <row r="72" spans="3:12" s="836" customFormat="1"/>
    <row r="73" spans="3:12" s="836" customFormat="1"/>
    <row r="74" spans="3:12">
      <c r="C74"/>
      <c r="H74"/>
      <c r="J74"/>
      <c r="K74"/>
      <c r="L74"/>
    </row>
    <row r="75" spans="3:12">
      <c r="C75"/>
      <c r="H75"/>
      <c r="J75"/>
      <c r="K75"/>
      <c r="L75"/>
    </row>
    <row r="76" spans="3:12">
      <c r="C76"/>
      <c r="H76"/>
      <c r="J76"/>
      <c r="K76"/>
      <c r="L76"/>
    </row>
    <row r="77" spans="3:12">
      <c r="C77"/>
      <c r="H77"/>
      <c r="J77"/>
      <c r="K77"/>
      <c r="L77"/>
    </row>
    <row r="78" spans="3:12">
      <c r="C78"/>
      <c r="H78"/>
      <c r="J78"/>
      <c r="K78"/>
      <c r="L78"/>
    </row>
    <row r="79" spans="3:12">
      <c r="C79"/>
      <c r="H79"/>
      <c r="J79"/>
      <c r="K79"/>
      <c r="L79"/>
    </row>
    <row r="80" spans="3:12">
      <c r="C80"/>
      <c r="H80"/>
      <c r="J80"/>
      <c r="K80"/>
      <c r="L80"/>
    </row>
    <row r="81" spans="3:12">
      <c r="C81"/>
      <c r="H81"/>
      <c r="J81"/>
      <c r="K81"/>
      <c r="L81"/>
    </row>
    <row r="82" spans="3:12">
      <c r="C82"/>
      <c r="H82"/>
      <c r="J82"/>
      <c r="K82"/>
      <c r="L82"/>
    </row>
    <row r="83" spans="3:12">
      <c r="C83"/>
      <c r="H83"/>
      <c r="J83"/>
      <c r="K83"/>
      <c r="L83"/>
    </row>
    <row r="84" spans="3:12">
      <c r="C84"/>
      <c r="H84"/>
      <c r="J84"/>
      <c r="K84"/>
      <c r="L84"/>
    </row>
    <row r="85" spans="3:12">
      <c r="C85"/>
      <c r="H85"/>
      <c r="J85"/>
      <c r="K85"/>
      <c r="L85"/>
    </row>
    <row r="86" spans="3:12">
      <c r="C86"/>
      <c r="H86"/>
      <c r="J86"/>
      <c r="K86"/>
      <c r="L86"/>
    </row>
    <row r="87" spans="3:12">
      <c r="C87"/>
      <c r="H87"/>
      <c r="J87"/>
      <c r="K87"/>
      <c r="L87"/>
    </row>
    <row r="88" spans="3:12">
      <c r="C88"/>
      <c r="H88"/>
      <c r="J88"/>
      <c r="K88"/>
      <c r="L88"/>
    </row>
    <row r="89" spans="3:12">
      <c r="C89"/>
      <c r="H89"/>
      <c r="J89"/>
      <c r="K89"/>
      <c r="L89"/>
    </row>
    <row r="90" spans="3:12">
      <c r="C90"/>
      <c r="H90"/>
      <c r="J90"/>
      <c r="K90"/>
      <c r="L90"/>
    </row>
    <row r="91" spans="3:12">
      <c r="C91"/>
      <c r="H91"/>
      <c r="J91"/>
      <c r="K91"/>
      <c r="L91"/>
    </row>
    <row r="92" spans="3:12">
      <c r="C92"/>
      <c r="H92"/>
      <c r="J92"/>
      <c r="K92"/>
      <c r="L92"/>
    </row>
    <row r="93" spans="3:12">
      <c r="C93"/>
      <c r="H93"/>
      <c r="J93"/>
      <c r="K93"/>
      <c r="L93"/>
    </row>
    <row r="94" spans="3:12">
      <c r="C94"/>
      <c r="H94"/>
      <c r="J94"/>
      <c r="K94"/>
      <c r="L94"/>
    </row>
    <row r="95" spans="3:12">
      <c r="C95"/>
      <c r="H95"/>
      <c r="J95"/>
      <c r="K95"/>
      <c r="L95"/>
    </row>
    <row r="96" spans="3:12">
      <c r="C96"/>
      <c r="H96"/>
      <c r="J96"/>
      <c r="K96"/>
      <c r="L96"/>
    </row>
  </sheetData>
  <mergeCells count="44">
    <mergeCell ref="J50:J57"/>
    <mergeCell ref="G27:G29"/>
    <mergeCell ref="B45:B46"/>
    <mergeCell ref="B50:B57"/>
    <mergeCell ref="H50:H57"/>
    <mergeCell ref="I50:I57"/>
    <mergeCell ref="Q6:U6"/>
    <mergeCell ref="A8:A57"/>
    <mergeCell ref="B8:B17"/>
    <mergeCell ref="H6:H7"/>
    <mergeCell ref="I6:I7"/>
    <mergeCell ref="J6:J7"/>
    <mergeCell ref="K6:K7"/>
    <mergeCell ref="L6:L7"/>
    <mergeCell ref="M6:P6"/>
    <mergeCell ref="A6:A7"/>
    <mergeCell ref="L50:L57"/>
    <mergeCell ref="B38:B44"/>
    <mergeCell ref="G40:G41"/>
    <mergeCell ref="C35:C36"/>
    <mergeCell ref="C31:C32"/>
    <mergeCell ref="D31:D32"/>
    <mergeCell ref="A1:B4"/>
    <mergeCell ref="C1:J4"/>
    <mergeCell ref="K1:L1"/>
    <mergeCell ref="K2:L2"/>
    <mergeCell ref="K3:L3"/>
    <mergeCell ref="K4:L4"/>
    <mergeCell ref="K50:K57"/>
    <mergeCell ref="D35:D36"/>
    <mergeCell ref="G35:G36"/>
    <mergeCell ref="B18:B20"/>
    <mergeCell ref="B6:B7"/>
    <mergeCell ref="C6:C7"/>
    <mergeCell ref="D6:D7"/>
    <mergeCell ref="E6:E7"/>
    <mergeCell ref="F6:F7"/>
    <mergeCell ref="G6:G7"/>
    <mergeCell ref="B26:B36"/>
    <mergeCell ref="H27:H29"/>
    <mergeCell ref="B21:B25"/>
    <mergeCell ref="G31:G32"/>
    <mergeCell ref="C27:C29"/>
    <mergeCell ref="D27:D29"/>
  </mergeCells>
  <phoneticPr fontId="36" type="noConversion"/>
  <conditionalFormatting sqref="P8:P57">
    <cfRule type="cellIs" dxfId="1144" priority="43" operator="equal">
      <formula>"L"</formula>
    </cfRule>
  </conditionalFormatting>
  <conditionalFormatting sqref="P8:P57">
    <cfRule type="containsText" dxfId="1143" priority="44" operator="containsText" text="K">
      <formula>NOT(ISERROR(SEARCH("K",P8)))</formula>
    </cfRule>
    <cfRule type="containsText" dxfId="1142" priority="45" operator="containsText" text="J">
      <formula>NOT(ISERROR(SEARCH("J",P8)))</formula>
    </cfRule>
  </conditionalFormatting>
  <conditionalFormatting sqref="U8:U57">
    <cfRule type="cellIs" dxfId="1141" priority="34" operator="equal">
      <formula>"L"</formula>
    </cfRule>
  </conditionalFormatting>
  <conditionalFormatting sqref="Q8:R57 U8:U57">
    <cfRule type="containsText" dxfId="1140" priority="38" operator="containsText" text="K">
      <formula>NOT(ISERROR(SEARCH("K",Q8)))</formula>
    </cfRule>
    <cfRule type="containsText" dxfId="1139" priority="39" operator="containsText" text="J">
      <formula>NOT(ISERROR(SEARCH("J",Q8)))</formula>
    </cfRule>
  </conditionalFormatting>
  <conditionalFormatting sqref="Q8:R57">
    <cfRule type="cellIs" dxfId="1138" priority="37" operator="equal">
      <formula>"L"</formula>
    </cfRule>
  </conditionalFormatting>
  <conditionalFormatting sqref="U8:U57">
    <cfRule type="containsText" dxfId="1137" priority="35" operator="containsText" text="K">
      <formula>NOT(ISERROR(SEARCH("K",U8)))</formula>
    </cfRule>
    <cfRule type="containsText" dxfId="1136" priority="36" operator="containsText" text="J">
      <formula>NOT(ISERROR(SEARCH("J",U8)))</formula>
    </cfRule>
  </conditionalFormatting>
  <conditionalFormatting sqref="U8:U57">
    <cfRule type="cellIs" dxfId="1135" priority="31" operator="equal">
      <formula>"L"</formula>
    </cfRule>
  </conditionalFormatting>
  <conditionalFormatting sqref="U8:U57">
    <cfRule type="containsText" dxfId="1134" priority="32" operator="containsText" text="K">
      <formula>NOT(ISERROR(SEARCH("K",U8)))</formula>
    </cfRule>
    <cfRule type="containsText" dxfId="1133" priority="33" operator="containsText" text="J">
      <formula>NOT(ISERROR(SEARCH("J",U8)))</formula>
    </cfRule>
  </conditionalFormatting>
  <conditionalFormatting sqref="U8:U57">
    <cfRule type="containsText" dxfId="1132" priority="29" operator="containsText" text="K">
      <formula>NOT(ISERROR(SEARCH("K",U8)))</formula>
    </cfRule>
    <cfRule type="containsText" dxfId="1131" priority="30" operator="containsText" text="J">
      <formula>NOT(ISERROR(SEARCH("J",U8)))</formula>
    </cfRule>
  </conditionalFormatting>
  <conditionalFormatting sqref="S8:U57">
    <cfRule type="cellIs" dxfId="1130" priority="26" operator="equal">
      <formula>"L"</formula>
    </cfRule>
  </conditionalFormatting>
  <conditionalFormatting sqref="S8:U57">
    <cfRule type="containsText" dxfId="1129" priority="27" operator="containsText" text="K">
      <formula>NOT(ISERROR(SEARCH("K",S8)))</formula>
    </cfRule>
    <cfRule type="containsText" dxfId="1128" priority="28" operator="containsText" text="J">
      <formula>NOT(ISERROR(SEARCH("J",S8)))</formula>
    </cfRule>
  </conditionalFormatting>
  <conditionalFormatting sqref="U8:U57">
    <cfRule type="containsText" dxfId="1127" priority="24" operator="containsText" text="K">
      <formula>NOT(ISERROR(SEARCH("K",U8)))</formula>
    </cfRule>
    <cfRule type="containsText" dxfId="1126" priority="25" operator="containsText" text="J">
      <formula>NOT(ISERROR(SEARCH("J",U8)))</formula>
    </cfRule>
  </conditionalFormatting>
  <conditionalFormatting sqref="U8:U57">
    <cfRule type="containsText" dxfId="1125" priority="22" operator="containsText" text="K">
      <formula>NOT(ISERROR(SEARCH("K",U8)))</formula>
    </cfRule>
    <cfRule type="containsText" dxfId="1124" priority="23" operator="containsText" text="J">
      <formula>NOT(ISERROR(SEARCH("J",U8)))</formula>
    </cfRule>
  </conditionalFormatting>
  <conditionalFormatting sqref="U8:U57">
    <cfRule type="cellIs" dxfId="1123" priority="19" operator="equal">
      <formula>"L"</formula>
    </cfRule>
  </conditionalFormatting>
  <conditionalFormatting sqref="U8:U57">
    <cfRule type="containsText" dxfId="1122" priority="20" operator="containsText" text="K">
      <formula>NOT(ISERROR(SEARCH("K",U8)))</formula>
    </cfRule>
    <cfRule type="containsText" dxfId="1121" priority="21" operator="containsText" text="J">
      <formula>NOT(ISERROR(SEARCH("J",U8)))</formula>
    </cfRule>
  </conditionalFormatting>
  <conditionalFormatting sqref="U8:U57">
    <cfRule type="cellIs" dxfId="1120" priority="16" operator="equal">
      <formula>"L"</formula>
    </cfRule>
  </conditionalFormatting>
  <conditionalFormatting sqref="U8:U57">
    <cfRule type="containsText" dxfId="1119" priority="17" operator="containsText" text="K">
      <formula>NOT(ISERROR(SEARCH("K",U8)))</formula>
    </cfRule>
    <cfRule type="containsText" dxfId="1118" priority="18" operator="containsText" text="J">
      <formula>NOT(ISERROR(SEARCH("J",U8)))</formula>
    </cfRule>
  </conditionalFormatting>
  <conditionalFormatting sqref="U8:U57">
    <cfRule type="cellIs" dxfId="1117" priority="13" operator="equal">
      <formula>"L"</formula>
    </cfRule>
  </conditionalFormatting>
  <conditionalFormatting sqref="U8:U57">
    <cfRule type="containsText" dxfId="1116" priority="14" operator="containsText" text="K">
      <formula>NOT(ISERROR(SEARCH("K",U8)))</formula>
    </cfRule>
    <cfRule type="containsText" dxfId="1115" priority="15" operator="containsText" text="J">
      <formula>NOT(ISERROR(SEARCH("J",U8)))</formula>
    </cfRule>
  </conditionalFormatting>
  <conditionalFormatting sqref="U8:U57">
    <cfRule type="cellIs" dxfId="1114" priority="10" operator="equal">
      <formula>"L"</formula>
    </cfRule>
  </conditionalFormatting>
  <conditionalFormatting sqref="U8:U57">
    <cfRule type="containsText" dxfId="1113" priority="11" operator="containsText" text="K">
      <formula>NOT(ISERROR(SEARCH("K",U8)))</formula>
    </cfRule>
    <cfRule type="containsText" dxfId="1112" priority="12" operator="containsText" text="J">
      <formula>NOT(ISERROR(SEARCH("J",U8)))</formula>
    </cfRule>
  </conditionalFormatting>
  <conditionalFormatting sqref="U8:U57">
    <cfRule type="cellIs" dxfId="1111" priority="7" operator="equal">
      <formula>"L"</formula>
    </cfRule>
  </conditionalFormatting>
  <conditionalFormatting sqref="U8:U57">
    <cfRule type="containsText" dxfId="1110" priority="8" operator="containsText" text="K">
      <formula>NOT(ISERROR(SEARCH("K",U8)))</formula>
    </cfRule>
    <cfRule type="containsText" dxfId="1109" priority="9" operator="containsText" text="J">
      <formula>NOT(ISERROR(SEARCH("J",U8)))</formula>
    </cfRule>
  </conditionalFormatting>
  <conditionalFormatting sqref="U8:U57">
    <cfRule type="cellIs" dxfId="1108" priority="4" operator="equal">
      <formula>"L"</formula>
    </cfRule>
  </conditionalFormatting>
  <conditionalFormatting sqref="U8:U57">
    <cfRule type="containsText" dxfId="1107" priority="5" operator="containsText" text="K">
      <formula>NOT(ISERROR(SEARCH("K",U8)))</formula>
    </cfRule>
    <cfRule type="containsText" dxfId="1106" priority="6" operator="containsText" text="J">
      <formula>NOT(ISERROR(SEARCH("J",U8)))</formula>
    </cfRule>
  </conditionalFormatting>
  <conditionalFormatting sqref="U8:U57">
    <cfRule type="cellIs" dxfId="1105" priority="1" operator="equal">
      <formula>"L"</formula>
    </cfRule>
  </conditionalFormatting>
  <conditionalFormatting sqref="U8:U57">
    <cfRule type="containsText" dxfId="1104" priority="2" operator="containsText" text="K">
      <formula>NOT(ISERROR(SEARCH("K",U8)))</formula>
    </cfRule>
    <cfRule type="containsText" dxfId="1103" priority="3" operator="containsText" text="J">
      <formula>NOT(ISERROR(SEARCH("J",U8)))</formula>
    </cfRule>
  </conditionalFormatting>
  <dataValidations count="1">
    <dataValidation allowBlank="1" showErrorMessage="1" sqref="K8:K17 K26:K49 K21:K24 J18:J20" xr:uid="{00000000-0002-0000-0100-000000000000}"/>
  </dataValidations>
  <pageMargins left="0.75" right="0.75" top="1" bottom="1" header="0.5" footer="0.5"/>
  <pageSetup scale="25" orientation="portrait" horizontalDpi="4294967292" verticalDpi="4294967292"/>
  <rowBreaks count="2" manualBreakCount="2">
    <brk id="57" max="16383" man="1"/>
    <brk id="67" max="16383" man="1"/>
  </rowBreaks>
  <colBreaks count="2" manualBreakCount="2">
    <brk id="21" max="1048575" man="1"/>
    <brk id="27" max="1048575"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AD47"/>
  <sheetViews>
    <sheetView topLeftCell="D28" workbookViewId="0">
      <selection activeCell="J41" sqref="J41"/>
    </sheetView>
  </sheetViews>
  <sheetFormatPr baseColWidth="10" defaultRowHeight="15.75"/>
  <cols>
    <col min="1" max="1" width="9.125" customWidth="1"/>
    <col min="2" max="2" width="10.625" customWidth="1"/>
    <col min="3" max="3" width="27.125" customWidth="1"/>
    <col min="4" max="4" width="20.625" customWidth="1"/>
    <col min="5" max="5" width="22.5" customWidth="1"/>
    <col min="6" max="7" width="7.375" customWidth="1"/>
    <col min="8" max="10" width="14.5" customWidth="1"/>
    <col min="11" max="11" width="9.5" customWidth="1"/>
    <col min="12" max="18" width="7.625" customWidth="1"/>
    <col min="19" max="19" width="12.5" customWidth="1"/>
    <col min="20" max="20" width="17.875" customWidth="1"/>
    <col min="21" max="21" width="26" customWidth="1"/>
    <col min="24" max="30" width="10.875" style="836"/>
  </cols>
  <sheetData>
    <row r="1" spans="1:30" ht="20.25" customHeight="1">
      <c r="A1" s="914" t="s">
        <v>6</v>
      </c>
      <c r="B1" s="915"/>
      <c r="C1" s="920" t="s">
        <v>387</v>
      </c>
      <c r="D1" s="921"/>
      <c r="E1" s="921"/>
      <c r="F1" s="921"/>
      <c r="G1" s="921"/>
      <c r="H1" s="921"/>
      <c r="I1" s="921"/>
      <c r="J1" s="921"/>
      <c r="K1" s="921"/>
      <c r="L1" s="921"/>
      <c r="M1" s="921"/>
      <c r="N1" s="921"/>
      <c r="O1" s="930" t="s">
        <v>8</v>
      </c>
      <c r="P1" s="930"/>
      <c r="Q1" s="930"/>
      <c r="R1" s="930"/>
      <c r="S1" s="836"/>
      <c r="T1" s="836"/>
      <c r="U1" s="836"/>
      <c r="V1" s="836"/>
      <c r="W1" s="836"/>
    </row>
    <row r="2" spans="1:30" ht="20.25" customHeight="1">
      <c r="A2" s="916"/>
      <c r="B2" s="917"/>
      <c r="C2" s="922"/>
      <c r="D2" s="923"/>
      <c r="E2" s="923"/>
      <c r="F2" s="923"/>
      <c r="G2" s="923"/>
      <c r="H2" s="923"/>
      <c r="I2" s="923"/>
      <c r="J2" s="923"/>
      <c r="K2" s="923"/>
      <c r="L2" s="923"/>
      <c r="M2" s="923"/>
      <c r="N2" s="923"/>
      <c r="O2" s="930" t="s">
        <v>72</v>
      </c>
      <c r="P2" s="930"/>
      <c r="Q2" s="930"/>
      <c r="R2" s="930"/>
      <c r="S2" s="836"/>
      <c r="T2" s="836"/>
      <c r="U2" s="836"/>
      <c r="V2" s="836"/>
      <c r="W2" s="836"/>
    </row>
    <row r="3" spans="1:30" ht="20.25" customHeight="1">
      <c r="A3" s="916"/>
      <c r="B3" s="917"/>
      <c r="C3" s="922"/>
      <c r="D3" s="923"/>
      <c r="E3" s="923"/>
      <c r="F3" s="923"/>
      <c r="G3" s="923"/>
      <c r="H3" s="923"/>
      <c r="I3" s="923"/>
      <c r="J3" s="923"/>
      <c r="K3" s="923"/>
      <c r="L3" s="923"/>
      <c r="M3" s="923"/>
      <c r="N3" s="923"/>
      <c r="O3" s="930" t="s">
        <v>231</v>
      </c>
      <c r="P3" s="930"/>
      <c r="Q3" s="930"/>
      <c r="R3" s="930"/>
      <c r="S3" s="836"/>
      <c r="T3" s="836"/>
      <c r="U3" s="836"/>
      <c r="V3" s="836"/>
      <c r="W3" s="836"/>
    </row>
    <row r="4" spans="1:30" ht="20.25" customHeight="1" thickBot="1">
      <c r="A4" s="918"/>
      <c r="B4" s="919"/>
      <c r="C4" s="924"/>
      <c r="D4" s="925"/>
      <c r="E4" s="925"/>
      <c r="F4" s="925"/>
      <c r="G4" s="925"/>
      <c r="H4" s="925"/>
      <c r="I4" s="925"/>
      <c r="J4" s="925"/>
      <c r="K4" s="925"/>
      <c r="L4" s="925"/>
      <c r="M4" s="925"/>
      <c r="N4" s="925"/>
      <c r="O4" s="930" t="s">
        <v>11</v>
      </c>
      <c r="P4" s="930"/>
      <c r="Q4" s="930"/>
      <c r="R4" s="930"/>
      <c r="S4" s="836"/>
      <c r="T4" s="836"/>
      <c r="U4" s="836"/>
      <c r="V4" s="836"/>
      <c r="W4" s="836"/>
    </row>
    <row r="5" spans="1:30" s="836" customFormat="1" ht="16.5" thickBot="1"/>
    <row r="6" spans="1:30" s="3" customFormat="1" ht="12.75">
      <c r="A6" s="2" t="s">
        <v>12</v>
      </c>
      <c r="B6" s="935" t="s">
        <v>13</v>
      </c>
      <c r="C6" s="935"/>
      <c r="D6" s="935"/>
      <c r="E6" s="935"/>
      <c r="F6" s="935"/>
      <c r="G6" s="935"/>
      <c r="H6" s="935"/>
      <c r="I6" s="935"/>
      <c r="J6" s="935"/>
      <c r="K6" s="935"/>
      <c r="L6" s="935"/>
      <c r="M6" s="935"/>
      <c r="N6" s="935"/>
      <c r="O6" s="935"/>
      <c r="P6" s="935"/>
      <c r="Q6" s="935"/>
      <c r="R6" s="936"/>
      <c r="S6" s="837"/>
      <c r="T6" s="837"/>
      <c r="U6" s="837"/>
      <c r="V6" s="837"/>
      <c r="W6" s="837"/>
      <c r="X6" s="837"/>
      <c r="Y6" s="837"/>
      <c r="Z6" s="837"/>
      <c r="AA6" s="837"/>
      <c r="AB6" s="837"/>
      <c r="AC6" s="837"/>
      <c r="AD6" s="837"/>
    </row>
    <row r="7" spans="1:30" s="3" customFormat="1" ht="24.75" customHeight="1" thickBot="1">
      <c r="A7" s="4" t="s">
        <v>14</v>
      </c>
      <c r="B7" s="937" t="s">
        <v>15</v>
      </c>
      <c r="C7" s="937"/>
      <c r="D7" s="937"/>
      <c r="E7" s="937"/>
      <c r="F7" s="937"/>
      <c r="G7" s="937"/>
      <c r="H7" s="937"/>
      <c r="I7" s="937"/>
      <c r="J7" s="937"/>
      <c r="K7" s="937"/>
      <c r="L7" s="937"/>
      <c r="M7" s="937"/>
      <c r="N7" s="937"/>
      <c r="O7" s="937"/>
      <c r="P7" s="937"/>
      <c r="Q7" s="937"/>
      <c r="R7" s="938"/>
      <c r="S7" s="837"/>
      <c r="T7" s="837"/>
      <c r="U7" s="837"/>
      <c r="V7" s="837"/>
      <c r="W7" s="837"/>
      <c r="X7" s="837"/>
      <c r="Y7" s="837"/>
      <c r="Z7" s="837"/>
      <c r="AA7" s="837"/>
      <c r="AB7" s="837"/>
      <c r="AC7" s="837"/>
      <c r="AD7" s="837"/>
    </row>
    <row r="8" spans="1:30" s="837" customFormat="1" ht="12.75"/>
    <row r="9" spans="1:30" s="837" customFormat="1" ht="13.5" thickBot="1"/>
    <row r="10" spans="1:30" s="3" customFormat="1" ht="36.75" customHeight="1">
      <c r="A10" s="939" t="s">
        <v>16</v>
      </c>
      <c r="B10" s="941" t="s">
        <v>17</v>
      </c>
      <c r="C10" s="1165"/>
      <c r="D10" s="939" t="s">
        <v>18</v>
      </c>
      <c r="E10" s="939" t="s">
        <v>19</v>
      </c>
      <c r="F10" s="946" t="s">
        <v>20</v>
      </c>
      <c r="G10" s="947"/>
      <c r="H10" s="939" t="s">
        <v>21</v>
      </c>
      <c r="I10" s="939" t="s">
        <v>22</v>
      </c>
      <c r="J10" s="939" t="s">
        <v>23</v>
      </c>
      <c r="K10" s="5" t="s">
        <v>24</v>
      </c>
      <c r="L10" s="948" t="s">
        <v>25</v>
      </c>
      <c r="M10" s="948"/>
      <c r="N10" s="948"/>
      <c r="O10" s="948"/>
      <c r="P10" s="948"/>
      <c r="Q10" s="948"/>
      <c r="R10" s="949"/>
      <c r="S10" s="909" t="s">
        <v>2</v>
      </c>
      <c r="T10" s="910"/>
      <c r="U10" s="910"/>
      <c r="V10" s="910"/>
      <c r="W10" s="911"/>
      <c r="X10" s="837"/>
      <c r="Y10" s="837"/>
      <c r="Z10" s="837"/>
      <c r="AA10" s="837"/>
      <c r="AB10" s="837"/>
      <c r="AC10" s="837"/>
      <c r="AD10" s="837"/>
    </row>
    <row r="11" spans="1:30" s="13" customFormat="1" ht="24" customHeight="1" thickBot="1">
      <c r="A11" s="945"/>
      <c r="B11" s="943"/>
      <c r="C11" s="1166"/>
      <c r="D11" s="945"/>
      <c r="E11" s="945"/>
      <c r="F11" s="132" t="s">
        <v>28</v>
      </c>
      <c r="G11" s="133" t="s">
        <v>29</v>
      </c>
      <c r="H11" s="945"/>
      <c r="I11" s="945"/>
      <c r="J11" s="945"/>
      <c r="K11" s="134">
        <v>2014</v>
      </c>
      <c r="L11" s="132">
        <v>2015</v>
      </c>
      <c r="M11" s="136">
        <v>2016</v>
      </c>
      <c r="N11" s="136">
        <v>2017</v>
      </c>
      <c r="O11" s="136">
        <v>2018</v>
      </c>
      <c r="P11" s="136">
        <v>2019</v>
      </c>
      <c r="Q11" s="136">
        <v>2020</v>
      </c>
      <c r="R11" s="133">
        <v>2021</v>
      </c>
      <c r="S11" s="53" t="s">
        <v>174</v>
      </c>
      <c r="T11" s="54" t="s">
        <v>175</v>
      </c>
      <c r="U11" s="54" t="s">
        <v>89</v>
      </c>
      <c r="V11" s="54" t="s">
        <v>176</v>
      </c>
      <c r="W11" s="137" t="s">
        <v>177</v>
      </c>
      <c r="X11" s="852"/>
      <c r="Y11" s="852"/>
      <c r="Z11" s="852"/>
      <c r="AA11" s="852"/>
      <c r="AB11" s="852"/>
      <c r="AC11" s="852"/>
      <c r="AD11" s="852"/>
    </row>
    <row r="12" spans="1:30" s="13" customFormat="1" ht="84" customHeight="1" thickBot="1">
      <c r="A12" s="1167" t="s">
        <v>388</v>
      </c>
      <c r="B12" s="1169" t="s">
        <v>389</v>
      </c>
      <c r="C12" s="1169"/>
      <c r="D12" s="230" t="s">
        <v>180</v>
      </c>
      <c r="E12" s="1170" t="s">
        <v>390</v>
      </c>
      <c r="F12" s="231">
        <v>2015</v>
      </c>
      <c r="G12" s="230">
        <v>2021</v>
      </c>
      <c r="H12" s="232" t="s">
        <v>391</v>
      </c>
      <c r="I12" s="232" t="s">
        <v>392</v>
      </c>
      <c r="J12" s="230" t="s">
        <v>393</v>
      </c>
      <c r="K12" s="233" t="s">
        <v>51</v>
      </c>
      <c r="L12" s="18" t="s">
        <v>394</v>
      </c>
      <c r="M12" s="19"/>
      <c r="N12" s="19"/>
      <c r="O12" s="19"/>
      <c r="P12" s="19"/>
      <c r="Q12" s="19"/>
      <c r="R12" s="234"/>
      <c r="S12" s="153">
        <v>50</v>
      </c>
      <c r="T12" s="154" t="s">
        <v>1391</v>
      </c>
      <c r="U12" s="151" t="s">
        <v>1392</v>
      </c>
      <c r="V12" s="155" t="s">
        <v>43</v>
      </c>
      <c r="W12" s="78" t="s">
        <v>44</v>
      </c>
      <c r="X12" s="852"/>
      <c r="Y12" s="852"/>
      <c r="Z12" s="852"/>
      <c r="AA12" s="852"/>
      <c r="AB12" s="852"/>
      <c r="AC12" s="852"/>
      <c r="AD12" s="852"/>
    </row>
    <row r="13" spans="1:30" s="13" customFormat="1" ht="63.95" customHeight="1" thickBot="1">
      <c r="A13" s="1168"/>
      <c r="B13" s="1173" t="s">
        <v>395</v>
      </c>
      <c r="C13" s="1173"/>
      <c r="D13" s="235" t="s">
        <v>180</v>
      </c>
      <c r="E13" s="1171"/>
      <c r="F13" s="236">
        <v>2015</v>
      </c>
      <c r="G13" s="235">
        <v>2021</v>
      </c>
      <c r="H13" s="237" t="s">
        <v>396</v>
      </c>
      <c r="I13" s="237" t="s">
        <v>397</v>
      </c>
      <c r="J13" s="235" t="s">
        <v>393</v>
      </c>
      <c r="K13" s="238">
        <v>0</v>
      </c>
      <c r="L13" s="239" t="s">
        <v>394</v>
      </c>
      <c r="M13" s="240"/>
      <c r="N13" s="240"/>
      <c r="O13" s="240"/>
      <c r="P13" s="240"/>
      <c r="Q13" s="240"/>
      <c r="R13" s="241"/>
      <c r="S13" s="28">
        <v>0</v>
      </c>
      <c r="T13" s="139"/>
      <c r="U13" s="142" t="s">
        <v>1393</v>
      </c>
      <c r="V13" s="155" t="s">
        <v>819</v>
      </c>
      <c r="W13" s="711" t="s">
        <v>101</v>
      </c>
      <c r="X13" s="852"/>
      <c r="Y13" s="852"/>
      <c r="Z13" s="852"/>
      <c r="AA13" s="852"/>
      <c r="AB13" s="852"/>
      <c r="AC13" s="852"/>
      <c r="AD13" s="852"/>
    </row>
    <row r="14" spans="1:30" s="13" customFormat="1" ht="63.95" customHeight="1" thickBot="1">
      <c r="A14" s="1168"/>
      <c r="B14" s="1173" t="s">
        <v>398</v>
      </c>
      <c r="C14" s="1173"/>
      <c r="D14" s="235" t="s">
        <v>180</v>
      </c>
      <c r="E14" s="1171"/>
      <c r="F14" s="236">
        <v>2015</v>
      </c>
      <c r="G14" s="235">
        <v>2021</v>
      </c>
      <c r="H14" s="237" t="s">
        <v>399</v>
      </c>
      <c r="I14" s="237" t="s">
        <v>400</v>
      </c>
      <c r="J14" s="235" t="s">
        <v>393</v>
      </c>
      <c r="K14" s="238">
        <v>10</v>
      </c>
      <c r="L14" s="239">
        <v>10</v>
      </c>
      <c r="M14" s="240"/>
      <c r="N14" s="240"/>
      <c r="O14" s="240"/>
      <c r="P14" s="240"/>
      <c r="Q14" s="240"/>
      <c r="R14" s="241"/>
      <c r="S14" s="28">
        <v>0</v>
      </c>
      <c r="T14" s="139"/>
      <c r="U14" s="139" t="s">
        <v>1394</v>
      </c>
      <c r="V14" s="155"/>
      <c r="W14" s="711" t="s">
        <v>110</v>
      </c>
      <c r="X14" s="852"/>
      <c r="Y14" s="852"/>
      <c r="Z14" s="852"/>
      <c r="AA14" s="852"/>
      <c r="AB14" s="852"/>
      <c r="AC14" s="852"/>
      <c r="AD14" s="852"/>
    </row>
    <row r="15" spans="1:30" s="13" customFormat="1" ht="63.95" customHeight="1" thickBot="1">
      <c r="A15" s="1168"/>
      <c r="B15" s="1174" t="s">
        <v>401</v>
      </c>
      <c r="C15" s="1175"/>
      <c r="D15" s="242" t="s">
        <v>180</v>
      </c>
      <c r="E15" s="1171"/>
      <c r="F15" s="236">
        <v>2015</v>
      </c>
      <c r="G15" s="235">
        <v>2021</v>
      </c>
      <c r="H15" s="237" t="s">
        <v>402</v>
      </c>
      <c r="I15" s="237" t="s">
        <v>403</v>
      </c>
      <c r="J15" s="235" t="s">
        <v>393</v>
      </c>
      <c r="K15" s="238">
        <v>0</v>
      </c>
      <c r="L15" s="239" t="s">
        <v>394</v>
      </c>
      <c r="M15" s="240"/>
      <c r="N15" s="240"/>
      <c r="O15" s="240"/>
      <c r="P15" s="240"/>
      <c r="Q15" s="240"/>
      <c r="R15" s="241"/>
      <c r="S15" s="28">
        <v>0</v>
      </c>
      <c r="T15" s="29"/>
      <c r="U15" s="29"/>
      <c r="V15" s="155"/>
      <c r="W15" s="711" t="s">
        <v>110</v>
      </c>
      <c r="X15" s="852"/>
      <c r="Y15" s="852"/>
      <c r="Z15" s="852"/>
      <c r="AA15" s="852"/>
      <c r="AB15" s="852"/>
      <c r="AC15" s="852"/>
      <c r="AD15" s="852"/>
    </row>
    <row r="16" spans="1:30" s="13" customFormat="1" ht="54.95" customHeight="1" thickBot="1">
      <c r="A16" s="1176" t="s">
        <v>404</v>
      </c>
      <c r="B16" s="1177" t="s">
        <v>405</v>
      </c>
      <c r="C16" s="1177"/>
      <c r="D16" s="235" t="s">
        <v>180</v>
      </c>
      <c r="E16" s="1171"/>
      <c r="F16" s="236">
        <v>2015</v>
      </c>
      <c r="G16" s="235">
        <v>2021</v>
      </c>
      <c r="H16" s="237" t="s">
        <v>406</v>
      </c>
      <c r="I16" s="237" t="s">
        <v>407</v>
      </c>
      <c r="J16" s="235" t="s">
        <v>408</v>
      </c>
      <c r="K16" s="238" t="s">
        <v>51</v>
      </c>
      <c r="L16" s="239" t="s">
        <v>394</v>
      </c>
      <c r="M16" s="240"/>
      <c r="N16" s="240"/>
      <c r="O16" s="240"/>
      <c r="P16" s="240"/>
      <c r="Q16" s="240"/>
      <c r="R16" s="241"/>
      <c r="S16" s="28">
        <v>50</v>
      </c>
      <c r="T16" s="29"/>
      <c r="U16" s="29" t="s">
        <v>1430</v>
      </c>
      <c r="V16" s="155" t="s">
        <v>43</v>
      </c>
      <c r="W16" s="711" t="s">
        <v>44</v>
      </c>
      <c r="X16" s="852"/>
      <c r="Y16" s="852"/>
      <c r="Z16" s="852"/>
      <c r="AA16" s="852"/>
      <c r="AB16" s="852"/>
      <c r="AC16" s="852"/>
      <c r="AD16" s="852"/>
    </row>
    <row r="17" spans="1:30" s="13" customFormat="1" ht="27" customHeight="1" thickBot="1">
      <c r="A17" s="1176"/>
      <c r="B17" s="1178" t="s">
        <v>409</v>
      </c>
      <c r="C17" s="1178"/>
      <c r="D17" s="243" t="s">
        <v>180</v>
      </c>
      <c r="E17" s="1172"/>
      <c r="F17" s="244">
        <v>2015</v>
      </c>
      <c r="G17" s="243">
        <v>2021</v>
      </c>
      <c r="H17" s="95" t="s">
        <v>410</v>
      </c>
      <c r="I17" s="95" t="s">
        <v>411</v>
      </c>
      <c r="J17" s="243" t="s">
        <v>393</v>
      </c>
      <c r="K17" s="245" t="s">
        <v>51</v>
      </c>
      <c r="L17" s="39" t="s">
        <v>394</v>
      </c>
      <c r="M17" s="40"/>
      <c r="N17" s="40"/>
      <c r="O17" s="40"/>
      <c r="P17" s="40"/>
      <c r="Q17" s="40"/>
      <c r="R17" s="246"/>
      <c r="S17" s="144">
        <v>18</v>
      </c>
      <c r="T17" s="95" t="s">
        <v>1395</v>
      </c>
      <c r="U17" s="95"/>
      <c r="V17" s="155" t="s">
        <v>43</v>
      </c>
      <c r="W17" s="711" t="s">
        <v>44</v>
      </c>
      <c r="X17" s="852"/>
      <c r="Y17" s="852"/>
      <c r="Z17" s="852"/>
      <c r="AA17" s="852"/>
      <c r="AB17" s="852"/>
      <c r="AC17" s="852"/>
      <c r="AD17" s="852"/>
    </row>
    <row r="18" spans="1:30" s="837" customFormat="1" ht="12" customHeight="1">
      <c r="A18" s="624"/>
      <c r="B18" s="901"/>
      <c r="C18" s="902"/>
    </row>
    <row r="19" spans="1:30" s="837" customFormat="1" ht="12" customHeight="1">
      <c r="A19" s="624"/>
      <c r="B19" s="901"/>
      <c r="C19" s="902"/>
    </row>
    <row r="20" spans="1:30" s="837" customFormat="1" ht="12.95" customHeight="1" thickBot="1">
      <c r="A20" s="624"/>
      <c r="B20" s="901"/>
      <c r="C20" s="901"/>
    </row>
    <row r="21" spans="1:30" s="3" customFormat="1" ht="27.75" customHeight="1" thickBot="1">
      <c r="A21" s="624"/>
      <c r="B21" s="901"/>
      <c r="C21" s="901"/>
      <c r="D21" s="1066" t="s">
        <v>56</v>
      </c>
      <c r="E21" s="1066"/>
      <c r="F21" s="1066"/>
      <c r="G21" s="1066"/>
      <c r="H21" s="1066"/>
      <c r="I21" s="1066"/>
      <c r="J21" s="1066"/>
      <c r="K21" s="1066"/>
      <c r="L21" s="1066"/>
      <c r="M21" s="1067"/>
      <c r="N21" s="837"/>
      <c r="O21" s="837"/>
      <c r="P21" s="837"/>
      <c r="Q21" s="837"/>
      <c r="R21" s="837"/>
      <c r="S21" s="837"/>
      <c r="T21" s="837"/>
      <c r="U21" s="837"/>
      <c r="V21" s="837"/>
      <c r="W21" s="837"/>
      <c r="X21" s="837"/>
      <c r="Y21" s="837"/>
      <c r="Z21" s="837"/>
      <c r="AA21" s="837"/>
      <c r="AB21" s="837"/>
      <c r="AC21" s="837"/>
      <c r="AD21" s="837"/>
    </row>
    <row r="22" spans="1:30" s="3" customFormat="1" ht="27" customHeight="1" thickBot="1">
      <c r="A22" s="624"/>
      <c r="B22" s="901"/>
      <c r="C22" s="901"/>
      <c r="D22" s="1066" t="s">
        <v>57</v>
      </c>
      <c r="E22" s="1066"/>
      <c r="F22" s="1066"/>
      <c r="G22" s="1066"/>
      <c r="H22" s="1066"/>
      <c r="I22" s="1066"/>
      <c r="J22" s="1066"/>
      <c r="K22" s="1066"/>
      <c r="L22" s="1066"/>
      <c r="M22" s="1067"/>
      <c r="N22" s="837"/>
      <c r="O22" s="837"/>
      <c r="P22" s="837"/>
      <c r="Q22" s="837"/>
      <c r="R22" s="837"/>
      <c r="S22" s="837"/>
      <c r="T22" s="837"/>
      <c r="U22" s="837"/>
      <c r="V22" s="837"/>
      <c r="W22" s="837"/>
      <c r="X22" s="837"/>
      <c r="Y22" s="837"/>
      <c r="Z22" s="837"/>
      <c r="AA22" s="837"/>
      <c r="AB22" s="837"/>
      <c r="AC22" s="837"/>
      <c r="AD22" s="837"/>
    </row>
    <row r="23" spans="1:30" s="3" customFormat="1" ht="122.25" customHeight="1" thickBot="1">
      <c r="A23" s="837"/>
      <c r="B23" s="837"/>
      <c r="C23" s="900" t="s">
        <v>58</v>
      </c>
      <c r="D23" s="1065" t="s">
        <v>59</v>
      </c>
      <c r="E23" s="1066"/>
      <c r="F23" s="1066"/>
      <c r="G23" s="1066"/>
      <c r="H23" s="1066"/>
      <c r="I23" s="1066"/>
      <c r="J23" s="1066"/>
      <c r="K23" s="1066"/>
      <c r="L23" s="1066"/>
      <c r="M23" s="1067"/>
      <c r="N23" s="837"/>
      <c r="O23" s="837"/>
      <c r="P23" s="837"/>
      <c r="Q23" s="837"/>
      <c r="R23" s="837"/>
      <c r="S23" s="837"/>
      <c r="T23" s="837"/>
      <c r="U23" s="837"/>
      <c r="V23" s="837"/>
      <c r="W23" s="837"/>
      <c r="X23" s="837"/>
      <c r="Y23" s="837"/>
      <c r="Z23" s="837"/>
      <c r="AA23" s="837"/>
      <c r="AB23" s="837"/>
      <c r="AC23" s="837"/>
      <c r="AD23" s="837"/>
    </row>
    <row r="24" spans="1:30" s="3" customFormat="1" ht="66" customHeight="1" thickBot="1">
      <c r="A24" s="837"/>
      <c r="B24" s="837"/>
      <c r="C24" s="48" t="s">
        <v>60</v>
      </c>
      <c r="D24" s="1065" t="s">
        <v>61</v>
      </c>
      <c r="E24" s="1066"/>
      <c r="F24" s="1066"/>
      <c r="G24" s="1066"/>
      <c r="H24" s="1066"/>
      <c r="I24" s="1066"/>
      <c r="J24" s="1066"/>
      <c r="K24" s="1066"/>
      <c r="L24" s="1066"/>
      <c r="M24" s="1067"/>
      <c r="N24" s="837"/>
      <c r="O24" s="837"/>
      <c r="P24" s="837"/>
      <c r="Q24" s="837"/>
      <c r="R24" s="837"/>
      <c r="S24" s="837"/>
      <c r="T24" s="837"/>
      <c r="U24" s="837"/>
      <c r="V24" s="837"/>
      <c r="W24" s="837"/>
      <c r="X24" s="837"/>
      <c r="Y24" s="837"/>
      <c r="Z24" s="837"/>
      <c r="AA24" s="837"/>
      <c r="AB24" s="837"/>
      <c r="AC24" s="837"/>
      <c r="AD24" s="837"/>
    </row>
    <row r="25" spans="1:30" s="3" customFormat="1" ht="60.75" customHeight="1" thickBot="1">
      <c r="A25" s="837"/>
      <c r="B25" s="837"/>
      <c r="C25" s="48" t="s">
        <v>62</v>
      </c>
      <c r="D25" s="1065" t="s">
        <v>63</v>
      </c>
      <c r="E25" s="1066"/>
      <c r="F25" s="1066"/>
      <c r="G25" s="1066"/>
      <c r="H25" s="1066"/>
      <c r="I25" s="1066"/>
      <c r="J25" s="1066"/>
      <c r="K25" s="1066"/>
      <c r="L25" s="1066"/>
      <c r="M25" s="1067"/>
      <c r="N25" s="837"/>
      <c r="O25" s="837"/>
      <c r="P25" s="837"/>
      <c r="Q25" s="837"/>
      <c r="R25" s="837"/>
      <c r="S25" s="837"/>
      <c r="T25" s="837"/>
      <c r="U25" s="837"/>
      <c r="V25" s="837"/>
      <c r="W25" s="837"/>
      <c r="X25" s="837"/>
      <c r="Y25" s="837"/>
      <c r="Z25" s="837"/>
      <c r="AA25" s="837"/>
      <c r="AB25" s="837"/>
      <c r="AC25" s="837"/>
      <c r="AD25" s="837"/>
    </row>
    <row r="26" spans="1:30" s="3" customFormat="1" ht="30.75" customHeight="1" thickBot="1">
      <c r="A26" s="837"/>
      <c r="B26" s="837"/>
      <c r="C26" s="48" t="s">
        <v>64</v>
      </c>
      <c r="D26" s="1065" t="s">
        <v>65</v>
      </c>
      <c r="E26" s="1066"/>
      <c r="F26" s="1066"/>
      <c r="G26" s="1066"/>
      <c r="H26" s="1066"/>
      <c r="I26" s="1066"/>
      <c r="J26" s="1066"/>
      <c r="K26" s="1066"/>
      <c r="L26" s="1066"/>
      <c r="M26" s="1067"/>
      <c r="N26" s="837"/>
      <c r="O26" s="837"/>
      <c r="P26" s="837"/>
      <c r="Q26" s="837"/>
      <c r="R26" s="837"/>
      <c r="S26" s="837"/>
      <c r="T26" s="837"/>
      <c r="U26" s="837"/>
      <c r="V26" s="837"/>
      <c r="W26" s="837"/>
      <c r="X26" s="837"/>
      <c r="Y26" s="837"/>
      <c r="Z26" s="837"/>
      <c r="AA26" s="837"/>
      <c r="AB26" s="837"/>
      <c r="AC26" s="837"/>
      <c r="AD26" s="837"/>
    </row>
    <row r="27" spans="1:30" s="3" customFormat="1" ht="13.5" thickBot="1">
      <c r="A27" s="837"/>
      <c r="B27" s="837"/>
      <c r="C27" s="48" t="s">
        <v>66</v>
      </c>
      <c r="D27" s="1065" t="s">
        <v>67</v>
      </c>
      <c r="E27" s="1066"/>
      <c r="F27" s="1066"/>
      <c r="G27" s="1066"/>
      <c r="H27" s="1066"/>
      <c r="I27" s="1066"/>
      <c r="J27" s="1066"/>
      <c r="K27" s="1066"/>
      <c r="L27" s="1066"/>
      <c r="M27" s="1067"/>
      <c r="N27" s="837"/>
      <c r="O27" s="837"/>
      <c r="P27" s="837"/>
      <c r="Q27" s="837"/>
      <c r="R27" s="837"/>
      <c r="S27" s="837"/>
      <c r="T27" s="837"/>
      <c r="U27" s="837"/>
      <c r="V27" s="837"/>
      <c r="W27" s="837"/>
      <c r="X27" s="837"/>
      <c r="Y27" s="837"/>
      <c r="Z27" s="837"/>
      <c r="AA27" s="837"/>
      <c r="AB27" s="837"/>
      <c r="AC27" s="837"/>
      <c r="AD27" s="837"/>
    </row>
    <row r="28" spans="1:30" s="3" customFormat="1" ht="13.5" thickBot="1">
      <c r="A28" s="837"/>
      <c r="B28" s="837"/>
      <c r="C28" s="48" t="s">
        <v>68</v>
      </c>
      <c r="D28" s="1065" t="s">
        <v>69</v>
      </c>
      <c r="E28" s="1066"/>
      <c r="F28" s="1066"/>
      <c r="G28" s="1066"/>
      <c r="H28" s="1066"/>
      <c r="I28" s="1066"/>
      <c r="J28" s="1066"/>
      <c r="K28" s="1066"/>
      <c r="L28" s="1066"/>
      <c r="M28" s="1067"/>
      <c r="N28" s="837"/>
      <c r="O28" s="837"/>
      <c r="P28" s="837"/>
      <c r="Q28" s="837"/>
      <c r="R28" s="837"/>
      <c r="S28" s="837"/>
      <c r="T28" s="837"/>
      <c r="U28" s="837"/>
      <c r="V28" s="837"/>
      <c r="W28" s="837"/>
      <c r="X28" s="837"/>
      <c r="Y28" s="837"/>
      <c r="Z28" s="837"/>
      <c r="AA28" s="837"/>
      <c r="AB28" s="837"/>
      <c r="AC28" s="837"/>
      <c r="AD28" s="837"/>
    </row>
    <row r="29" spans="1:30" s="837" customFormat="1" ht="12.75"/>
    <row r="30" spans="1:30" s="836" customFormat="1"/>
    <row r="31" spans="1:30" s="836" customFormat="1" ht="16.5" thickBot="1"/>
    <row r="32" spans="1:30" s="836" customFormat="1" ht="23.25" customHeight="1" thickBot="1">
      <c r="D32" s="903" t="s">
        <v>1471</v>
      </c>
      <c r="E32" s="904" t="s">
        <v>1472</v>
      </c>
      <c r="F32" s="905" t="s">
        <v>1473</v>
      </c>
      <c r="G32" s="904" t="s">
        <v>1474</v>
      </c>
      <c r="H32" s="905" t="s">
        <v>1475</v>
      </c>
      <c r="I32" s="904">
        <v>1</v>
      </c>
    </row>
    <row r="33" s="836" customFormat="1"/>
    <row r="34" s="836" customFormat="1"/>
    <row r="35" s="836" customFormat="1"/>
    <row r="36" s="836" customFormat="1"/>
    <row r="37" s="836" customFormat="1"/>
    <row r="38" s="836" customFormat="1"/>
    <row r="39" s="836" customFormat="1"/>
    <row r="40" s="836" customFormat="1"/>
    <row r="41" s="836" customFormat="1"/>
    <row r="42" s="836" customFormat="1"/>
    <row r="43" s="836" customFormat="1"/>
    <row r="44" s="836" customFormat="1"/>
    <row r="45" s="836" customFormat="1"/>
    <row r="46" s="836" customFormat="1"/>
    <row r="47" s="836" customFormat="1"/>
  </sheetData>
  <mergeCells count="35">
    <mergeCell ref="D26:M26"/>
    <mergeCell ref="D27:M27"/>
    <mergeCell ref="D28:M28"/>
    <mergeCell ref="B17:C17"/>
    <mergeCell ref="D21:M21"/>
    <mergeCell ref="D22:M22"/>
    <mergeCell ref="D23:M23"/>
    <mergeCell ref="D24:M24"/>
    <mergeCell ref="D25:M25"/>
    <mergeCell ref="S10:W10"/>
    <mergeCell ref="A12:A15"/>
    <mergeCell ref="B12:C12"/>
    <mergeCell ref="E12:E17"/>
    <mergeCell ref="B13:C13"/>
    <mergeCell ref="B14:C14"/>
    <mergeCell ref="B15:C15"/>
    <mergeCell ref="A16:A17"/>
    <mergeCell ref="B16:C16"/>
    <mergeCell ref="B6:R6"/>
    <mergeCell ref="B7:R7"/>
    <mergeCell ref="A10:A11"/>
    <mergeCell ref="B10:C11"/>
    <mergeCell ref="D10:D11"/>
    <mergeCell ref="E10:E11"/>
    <mergeCell ref="F10:G10"/>
    <mergeCell ref="H10:H11"/>
    <mergeCell ref="I10:I11"/>
    <mergeCell ref="J10:J11"/>
    <mergeCell ref="L10:R10"/>
    <mergeCell ref="A1:B4"/>
    <mergeCell ref="C1:N4"/>
    <mergeCell ref="O1:R1"/>
    <mergeCell ref="O2:R2"/>
    <mergeCell ref="O3:R3"/>
    <mergeCell ref="O4:R4"/>
  </mergeCells>
  <phoneticPr fontId="36" type="noConversion"/>
  <conditionalFormatting sqref="W12:W17">
    <cfRule type="cellIs" dxfId="1102" priority="1" operator="equal">
      <formula>"L"</formula>
    </cfRule>
  </conditionalFormatting>
  <conditionalFormatting sqref="W12:W17">
    <cfRule type="containsText" dxfId="1101" priority="2" operator="containsText" text="K">
      <formula>NOT(ISERROR(SEARCH("K",W12)))</formula>
    </cfRule>
    <cfRule type="containsText" dxfId="1100" priority="3" operator="containsText" text="J">
      <formula>NOT(ISERROR(SEARCH("J",W12)))</formula>
    </cfRule>
  </conditionalFormatting>
  <pageMargins left="0.75" right="0.75" top="1" bottom="1" header="0.5" footer="0.5"/>
  <pageSetup scale="27" orientation="portrait" horizontalDpi="4294967292" verticalDpi="4294967292"/>
  <rowBreaks count="1" manualBreakCount="1">
    <brk id="29" max="16383" man="1"/>
  </rowBreaks>
  <colBreaks count="1" manualBreakCount="1">
    <brk id="24"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H66"/>
  <sheetViews>
    <sheetView topLeftCell="A39" workbookViewId="0">
      <selection activeCell="B43" sqref="B43:G43"/>
    </sheetView>
  </sheetViews>
  <sheetFormatPr baseColWidth="10" defaultRowHeight="15.75"/>
  <cols>
    <col min="2" max="2" width="16.5" customWidth="1"/>
    <col min="3" max="3" width="43.125" style="228" customWidth="1"/>
    <col min="4" max="4" width="17.375" customWidth="1"/>
    <col min="5" max="6" width="13.375" customWidth="1"/>
    <col min="7" max="7" width="28.625" customWidth="1"/>
    <col min="8" max="8" width="14.875" style="229" hidden="1" customWidth="1"/>
    <col min="9" max="9" width="15.875" hidden="1" customWidth="1"/>
    <col min="10" max="10" width="9.125" style="229" hidden="1" customWidth="1"/>
    <col min="11" max="12" width="12.875" style="229" hidden="1" customWidth="1"/>
    <col min="13" max="13" width="30.875" style="229" customWidth="1"/>
    <col min="14" max="14" width="34.125" style="229" customWidth="1"/>
    <col min="15" max="16" width="12.875" style="229" customWidth="1"/>
    <col min="17" max="17" width="23.5" style="229" customWidth="1"/>
    <col min="18" max="18" width="22.625" style="229" customWidth="1"/>
    <col min="19" max="19" width="19.875" style="229" customWidth="1"/>
    <col min="20" max="20" width="12.875" style="229" customWidth="1"/>
    <col min="21" max="21" width="12" style="229" customWidth="1"/>
    <col min="22" max="22" width="15.625" style="229" customWidth="1"/>
    <col min="23" max="23" width="18.375" style="229" customWidth="1"/>
    <col min="24" max="26" width="12" style="229" customWidth="1"/>
    <col min="27" max="34" width="10.875" style="836"/>
  </cols>
  <sheetData>
    <row r="1" spans="1:34" ht="20.25" customHeight="1">
      <c r="A1" s="1121" t="s">
        <v>6</v>
      </c>
      <c r="B1" s="1122"/>
      <c r="C1" s="1127" t="s">
        <v>412</v>
      </c>
      <c r="D1" s="1128"/>
      <c r="E1" s="1128"/>
      <c r="F1" s="1128"/>
      <c r="G1" s="1128"/>
      <c r="H1" s="1128"/>
      <c r="I1" s="1128"/>
      <c r="J1" s="1129"/>
      <c r="M1" s="1135" t="s">
        <v>71</v>
      </c>
      <c r="N1" s="1136"/>
      <c r="O1" s="846"/>
      <c r="P1" s="846"/>
      <c r="Q1" s="846"/>
      <c r="R1" s="846"/>
      <c r="S1" s="846"/>
      <c r="T1" s="846"/>
      <c r="U1" s="846"/>
      <c r="V1" s="846"/>
      <c r="W1" s="846"/>
      <c r="X1" s="846"/>
      <c r="Y1" s="846"/>
      <c r="Z1" s="846"/>
    </row>
    <row r="2" spans="1:34" ht="20.25" customHeight="1">
      <c r="A2" s="1123"/>
      <c r="B2" s="1124"/>
      <c r="C2" s="1130"/>
      <c r="D2" s="923"/>
      <c r="E2" s="923"/>
      <c r="F2" s="923"/>
      <c r="G2" s="923"/>
      <c r="H2" s="923"/>
      <c r="I2" s="923"/>
      <c r="J2" s="1131"/>
      <c r="M2" s="1135" t="s">
        <v>230</v>
      </c>
      <c r="N2" s="1136"/>
      <c r="O2" s="858"/>
      <c r="P2" s="846"/>
      <c r="Q2" s="846"/>
      <c r="R2" s="846"/>
      <c r="S2" s="836"/>
      <c r="T2" s="834"/>
      <c r="U2" s="846"/>
      <c r="V2" s="846"/>
      <c r="W2" s="846"/>
      <c r="X2" s="836"/>
      <c r="Y2" s="834"/>
      <c r="Z2" s="846"/>
    </row>
    <row r="3" spans="1:34" ht="20.25" customHeight="1">
      <c r="A3" s="1123"/>
      <c r="B3" s="1124"/>
      <c r="C3" s="1130"/>
      <c r="D3" s="923"/>
      <c r="E3" s="923"/>
      <c r="F3" s="923"/>
      <c r="G3" s="923"/>
      <c r="H3" s="923"/>
      <c r="I3" s="923"/>
      <c r="J3" s="1131"/>
      <c r="M3" s="1135" t="s">
        <v>231</v>
      </c>
      <c r="N3" s="1136"/>
      <c r="O3" s="836"/>
      <c r="P3" s="846"/>
      <c r="Q3" s="846"/>
      <c r="R3" s="846"/>
      <c r="S3" s="847"/>
      <c r="T3" s="836"/>
      <c r="U3" s="846"/>
      <c r="V3" s="846"/>
      <c r="W3" s="846"/>
      <c r="X3" s="847"/>
      <c r="Y3" s="836"/>
      <c r="Z3" s="846"/>
    </row>
    <row r="4" spans="1:34" ht="20.25" customHeight="1">
      <c r="A4" s="1125"/>
      <c r="B4" s="1126"/>
      <c r="C4" s="1132"/>
      <c r="D4" s="1133"/>
      <c r="E4" s="1133"/>
      <c r="F4" s="1133"/>
      <c r="G4" s="1133"/>
      <c r="H4" s="1133"/>
      <c r="I4" s="1133"/>
      <c r="J4" s="1134"/>
      <c r="M4" s="1135" t="s">
        <v>11</v>
      </c>
      <c r="N4" s="1136"/>
      <c r="O4" s="836"/>
      <c r="P4" s="846"/>
      <c r="Q4" s="846"/>
      <c r="R4" s="846"/>
      <c r="S4" s="836"/>
      <c r="T4" s="836"/>
      <c r="U4" s="846"/>
      <c r="V4" s="846"/>
      <c r="W4" s="846"/>
      <c r="X4" s="836"/>
      <c r="Y4" s="836"/>
      <c r="Z4" s="846"/>
    </row>
    <row r="5" spans="1:34" s="836" customFormat="1" ht="20.25" customHeight="1" thickBot="1">
      <c r="A5" s="848"/>
      <c r="B5" s="848"/>
      <c r="C5" s="849"/>
      <c r="D5" s="849"/>
      <c r="E5" s="849"/>
      <c r="F5" s="849"/>
      <c r="G5" s="849"/>
      <c r="H5" s="849"/>
      <c r="I5" s="849"/>
      <c r="J5" s="849"/>
      <c r="K5" s="846"/>
      <c r="L5" s="846"/>
      <c r="M5" s="846"/>
      <c r="N5" s="846"/>
      <c r="O5" s="847"/>
      <c r="P5" s="846"/>
      <c r="Q5" s="846"/>
      <c r="R5" s="846"/>
      <c r="S5" s="847"/>
      <c r="T5" s="847"/>
      <c r="U5" s="846"/>
      <c r="V5" s="846"/>
      <c r="W5" s="846"/>
      <c r="X5" s="847"/>
      <c r="Y5" s="847"/>
      <c r="Z5" s="846"/>
    </row>
    <row r="6" spans="1:34" ht="26.1" customHeight="1" thickBot="1">
      <c r="A6" s="1150" t="s">
        <v>232</v>
      </c>
      <c r="B6" s="1105" t="s">
        <v>73</v>
      </c>
      <c r="C6" s="1105" t="s">
        <v>74</v>
      </c>
      <c r="D6" s="1105" t="s">
        <v>75</v>
      </c>
      <c r="E6" s="1107" t="s">
        <v>76</v>
      </c>
      <c r="F6" s="1107" t="s">
        <v>77</v>
      </c>
      <c r="G6" s="1107" t="s">
        <v>78</v>
      </c>
      <c r="H6" s="1143" t="s">
        <v>79</v>
      </c>
      <c r="I6" s="1107" t="s">
        <v>80</v>
      </c>
      <c r="J6" s="1143" t="s">
        <v>81</v>
      </c>
      <c r="K6" s="1143" t="s">
        <v>82</v>
      </c>
      <c r="L6" s="1145" t="s">
        <v>83</v>
      </c>
      <c r="M6" s="1147" t="s">
        <v>84</v>
      </c>
      <c r="N6" s="1148"/>
      <c r="O6" s="1148"/>
      <c r="P6" s="1149"/>
      <c r="Q6" s="1138" t="s">
        <v>233</v>
      </c>
      <c r="R6" s="1139"/>
      <c r="S6" s="1139"/>
      <c r="T6" s="1139"/>
      <c r="U6" s="1140"/>
      <c r="V6" s="1138" t="s">
        <v>1288</v>
      </c>
      <c r="W6" s="1139"/>
      <c r="X6" s="1139"/>
      <c r="Y6" s="1139"/>
      <c r="Z6" s="1140"/>
    </row>
    <row r="7" spans="1:34" s="3" customFormat="1" ht="26.1" customHeight="1" thickBot="1">
      <c r="A7" s="1151"/>
      <c r="B7" s="1106"/>
      <c r="C7" s="1106"/>
      <c r="D7" s="1106"/>
      <c r="E7" s="1108"/>
      <c r="F7" s="1108"/>
      <c r="G7" s="1108"/>
      <c r="H7" s="1144"/>
      <c r="I7" s="1108"/>
      <c r="J7" s="1144"/>
      <c r="K7" s="1144"/>
      <c r="L7" s="1146"/>
      <c r="M7" s="58" t="s">
        <v>88</v>
      </c>
      <c r="N7" s="247" t="s">
        <v>234</v>
      </c>
      <c r="O7" s="247" t="s">
        <v>235</v>
      </c>
      <c r="P7" s="248" t="s">
        <v>91</v>
      </c>
      <c r="Q7" s="53" t="s">
        <v>88</v>
      </c>
      <c r="R7" s="54" t="s">
        <v>234</v>
      </c>
      <c r="S7" s="189" t="s">
        <v>236</v>
      </c>
      <c r="T7" s="189" t="str">
        <f>+O7</f>
        <v>% EJECUCIÓN</v>
      </c>
      <c r="U7" s="189" t="str">
        <f>+P7</f>
        <v>ESTADO</v>
      </c>
      <c r="V7" s="53" t="s">
        <v>88</v>
      </c>
      <c r="W7" s="54" t="s">
        <v>234</v>
      </c>
      <c r="X7" s="189" t="s">
        <v>236</v>
      </c>
      <c r="Y7" s="189" t="str">
        <f>+T7</f>
        <v>% EJECUCIÓN</v>
      </c>
      <c r="Z7" s="189" t="str">
        <f>+U7</f>
        <v>ESTADO</v>
      </c>
      <c r="AA7" s="837"/>
      <c r="AB7" s="837"/>
      <c r="AC7" s="837"/>
      <c r="AD7" s="837"/>
      <c r="AE7" s="837"/>
      <c r="AF7" s="837"/>
      <c r="AG7" s="837"/>
      <c r="AH7" s="837"/>
    </row>
    <row r="8" spans="1:34" ht="75" customHeight="1" thickBot="1">
      <c r="A8" s="1197" t="s">
        <v>413</v>
      </c>
      <c r="B8" s="1200" t="s">
        <v>414</v>
      </c>
      <c r="C8" s="249" t="s">
        <v>415</v>
      </c>
      <c r="D8" s="250" t="s">
        <v>416</v>
      </c>
      <c r="E8" s="251">
        <v>42156</v>
      </c>
      <c r="F8" s="251">
        <v>42247</v>
      </c>
      <c r="G8" s="250" t="s">
        <v>417</v>
      </c>
      <c r="H8" s="252" t="s">
        <v>418</v>
      </c>
      <c r="I8" s="250" t="s">
        <v>163</v>
      </c>
      <c r="J8" s="252">
        <v>15</v>
      </c>
      <c r="K8" s="253">
        <v>1500000</v>
      </c>
      <c r="L8" s="254">
        <v>28600000</v>
      </c>
      <c r="M8" s="255" t="s">
        <v>419</v>
      </c>
      <c r="N8" s="256" t="s">
        <v>420</v>
      </c>
      <c r="O8" s="257">
        <v>0.5</v>
      </c>
      <c r="P8" s="200" t="s">
        <v>44</v>
      </c>
      <c r="Q8" s="1195" t="s">
        <v>1378</v>
      </c>
      <c r="R8" s="667"/>
      <c r="S8" s="76">
        <f>IF(1-(42173-E8)/(F8-E8)&lt;=0,100%,IF(42173&lt;E8,0,(1-(42173-E8)/(F8-E8))))</f>
        <v>0.81318681318681318</v>
      </c>
      <c r="T8" s="199">
        <v>0.6</v>
      </c>
      <c r="U8" s="78" t="str">
        <f>IF(S8=0,"Q",IF(OR(T8&gt;=80%,S8=T8),"J",IF(AND((S8+T8)/2&lt;100%,(S8+T8)/2&gt;=80%),"J",IF(AND((S8+T8)/2&lt;=80%,(S8+T8)/2&gt;50%),"K","L"))))</f>
        <v>K</v>
      </c>
      <c r="V8" s="666"/>
      <c r="W8" s="667"/>
      <c r="X8" s="76">
        <f ca="1">IF(1-(TODAY()-E8)/(F8-E8)&lt;=0,100%,IF(TODAY()&lt;E8,0,(1-(TODAY()-E8)/(F8-E8))))</f>
        <v>1</v>
      </c>
      <c r="Y8" s="199"/>
      <c r="Z8" s="744" t="str">
        <f t="shared" ref="Z8" ca="1" si="0">IF(X8=0,"Q",IF(OR(Y8&gt;=80%,X8=Y8),"J",IF(AND((X8+Y8)/2&lt;100%,(X8+Y8)/2&gt;=80%),"J",IF(AND((X8+Y8)/2&lt;=80%,(X8+Y8)/2&gt;50%),"K","L"))))</f>
        <v>L</v>
      </c>
    </row>
    <row r="9" spans="1:34" ht="44.25" customHeight="1" thickBot="1">
      <c r="A9" s="1198"/>
      <c r="B9" s="1201"/>
      <c r="C9" s="259" t="s">
        <v>421</v>
      </c>
      <c r="D9" s="260" t="s">
        <v>416</v>
      </c>
      <c r="E9" s="261">
        <v>42005</v>
      </c>
      <c r="F9" s="261">
        <v>42216</v>
      </c>
      <c r="G9" s="260" t="s">
        <v>417</v>
      </c>
      <c r="H9" s="262" t="s">
        <v>418</v>
      </c>
      <c r="I9" s="260" t="s">
        <v>163</v>
      </c>
      <c r="J9" s="262">
        <v>15</v>
      </c>
      <c r="K9" s="263">
        <v>800000</v>
      </c>
      <c r="L9" s="264">
        <v>12000000</v>
      </c>
      <c r="M9" s="265" t="s">
        <v>422</v>
      </c>
      <c r="N9" s="1"/>
      <c r="O9" s="81">
        <v>1</v>
      </c>
      <c r="P9" s="82" t="s">
        <v>44</v>
      </c>
      <c r="Q9" s="1196"/>
      <c r="R9" s="667"/>
      <c r="S9" s="76">
        <f t="shared" ref="S9:S40" si="1">IF(1-(42173-E9)/(F9-E9)&lt;=0,100%,IF(42173&lt;E9,0,(1-(42173-E9)/(F9-E9))))</f>
        <v>0.20379146919431279</v>
      </c>
      <c r="T9" s="199">
        <v>0.6</v>
      </c>
      <c r="U9" s="78" t="str">
        <f t="shared" ref="U9:U40" si="2">IF(S9=0,"Q",IF(OR(T9&gt;=80%,S9=T9),"J",IF(AND((S9+T9)/2&lt;100%,(S9+T9)/2&gt;=80%),"J",IF(AND((S9+T9)/2&lt;=80%,(S9+T9)/2&gt;50%),"K","L"))))</f>
        <v>L</v>
      </c>
      <c r="V9" s="666"/>
      <c r="W9" s="667"/>
      <c r="X9" s="76">
        <f t="shared" ref="X9:X40" ca="1" si="3">IF(1-(TODAY()-E9)/(F9-E9)&lt;=0,100%,IF(TODAY()&lt;E9,0,(1-(TODAY()-E9)/(F9-E9))))</f>
        <v>1</v>
      </c>
      <c r="Y9" s="199"/>
      <c r="Z9" s="744" t="str">
        <f t="shared" ref="Z9:Z40" ca="1" si="4">IF(X9=0,"Q",IF(OR(Y9&gt;=80%,X9=Y9),"J",IF(AND((X9+Y9)/2&lt;100%,(X9+Y9)/2&gt;=80%),"J",IF(AND((X9+Y9)/2&lt;=80%,(X9+Y9)/2&gt;50%),"K","L"))))</f>
        <v>L</v>
      </c>
    </row>
    <row r="10" spans="1:34" ht="44.25" customHeight="1" thickBot="1">
      <c r="A10" s="1198"/>
      <c r="B10" s="1201"/>
      <c r="C10" s="259" t="s">
        <v>423</v>
      </c>
      <c r="D10" s="260" t="s">
        <v>416</v>
      </c>
      <c r="E10" s="261">
        <v>42005</v>
      </c>
      <c r="F10" s="261">
        <v>42216</v>
      </c>
      <c r="G10" s="260" t="s">
        <v>417</v>
      </c>
      <c r="H10" s="262" t="s">
        <v>418</v>
      </c>
      <c r="I10" s="260" t="s">
        <v>163</v>
      </c>
      <c r="J10" s="262">
        <v>15</v>
      </c>
      <c r="K10" s="263">
        <v>1500000</v>
      </c>
      <c r="L10" s="264">
        <v>28600000</v>
      </c>
      <c r="M10" s="1202" t="s">
        <v>424</v>
      </c>
      <c r="N10" s="1204"/>
      <c r="O10" s="1185">
        <v>0.5</v>
      </c>
      <c r="P10" s="1192" t="s">
        <v>44</v>
      </c>
      <c r="Q10" s="666" t="s">
        <v>1379</v>
      </c>
      <c r="R10" s="667"/>
      <c r="S10" s="76">
        <f t="shared" si="1"/>
        <v>0.20379146919431279</v>
      </c>
      <c r="T10" s="199">
        <v>0.9</v>
      </c>
      <c r="U10" s="78" t="str">
        <f t="shared" si="2"/>
        <v>J</v>
      </c>
      <c r="V10" s="666"/>
      <c r="W10" s="667"/>
      <c r="X10" s="76">
        <f t="shared" ca="1" si="3"/>
        <v>1</v>
      </c>
      <c r="Y10" s="199"/>
      <c r="Z10" s="744" t="str">
        <f t="shared" ca="1" si="4"/>
        <v>L</v>
      </c>
    </row>
    <row r="11" spans="1:34" ht="44.25" customHeight="1" thickBot="1">
      <c r="A11" s="1198"/>
      <c r="B11" s="1201"/>
      <c r="C11" s="259" t="s">
        <v>425</v>
      </c>
      <c r="D11" s="260" t="s">
        <v>416</v>
      </c>
      <c r="E11" s="261">
        <v>42005</v>
      </c>
      <c r="F11" s="261">
        <v>42216</v>
      </c>
      <c r="G11" s="260" t="s">
        <v>417</v>
      </c>
      <c r="H11" s="262" t="s">
        <v>426</v>
      </c>
      <c r="I11" s="260" t="s">
        <v>163</v>
      </c>
      <c r="J11" s="262">
        <v>15</v>
      </c>
      <c r="K11" s="263">
        <v>1000000</v>
      </c>
      <c r="L11" s="264">
        <v>15000000</v>
      </c>
      <c r="M11" s="1203"/>
      <c r="N11" s="1205"/>
      <c r="O11" s="1187"/>
      <c r="P11" s="1193"/>
      <c r="Q11" s="666" t="s">
        <v>1380</v>
      </c>
      <c r="R11" s="667" t="s">
        <v>1381</v>
      </c>
      <c r="S11" s="76">
        <f t="shared" si="1"/>
        <v>0.20379146919431279</v>
      </c>
      <c r="T11" s="199">
        <v>1</v>
      </c>
      <c r="U11" s="78" t="str">
        <f t="shared" si="2"/>
        <v>J</v>
      </c>
      <c r="V11" s="666"/>
      <c r="W11" s="667"/>
      <c r="X11" s="76">
        <f t="shared" ca="1" si="3"/>
        <v>1</v>
      </c>
      <c r="Y11" s="199">
        <v>1</v>
      </c>
      <c r="Z11" s="744" t="str">
        <f t="shared" ca="1" si="4"/>
        <v>J</v>
      </c>
    </row>
    <row r="12" spans="1:34" ht="44.25" customHeight="1" thickBot="1">
      <c r="A12" s="1198"/>
      <c r="B12" s="1201"/>
      <c r="C12" s="259" t="s">
        <v>427</v>
      </c>
      <c r="D12" s="260" t="s">
        <v>416</v>
      </c>
      <c r="E12" s="261">
        <v>42064</v>
      </c>
      <c r="F12" s="261">
        <v>42094</v>
      </c>
      <c r="G12" s="268" t="s">
        <v>428</v>
      </c>
      <c r="H12" s="262" t="s">
        <v>429</v>
      </c>
      <c r="I12" s="260" t="s">
        <v>163</v>
      </c>
      <c r="J12" s="262">
        <v>1</v>
      </c>
      <c r="K12" s="263">
        <v>325000</v>
      </c>
      <c r="L12" s="264">
        <v>325000</v>
      </c>
      <c r="M12" s="269" t="s">
        <v>422</v>
      </c>
      <c r="N12" s="263"/>
      <c r="O12" s="81">
        <v>1</v>
      </c>
      <c r="P12" s="82" t="s">
        <v>44</v>
      </c>
      <c r="Q12" s="666"/>
      <c r="R12" s="667"/>
      <c r="S12" s="76">
        <f t="shared" si="1"/>
        <v>1</v>
      </c>
      <c r="T12" s="199">
        <v>1</v>
      </c>
      <c r="U12" s="78" t="str">
        <f t="shared" si="2"/>
        <v>J</v>
      </c>
      <c r="V12" s="666"/>
      <c r="W12" s="667"/>
      <c r="X12" s="76">
        <f t="shared" ca="1" si="3"/>
        <v>1</v>
      </c>
      <c r="Y12" s="199">
        <v>1</v>
      </c>
      <c r="Z12" s="744" t="str">
        <f t="shared" ca="1" si="4"/>
        <v>J</v>
      </c>
    </row>
    <row r="13" spans="1:34" ht="45" customHeight="1" thickBot="1">
      <c r="A13" s="1198"/>
      <c r="B13" s="1201" t="s">
        <v>430</v>
      </c>
      <c r="C13" s="259" t="s">
        <v>431</v>
      </c>
      <c r="D13" s="260" t="s">
        <v>416</v>
      </c>
      <c r="E13" s="261">
        <v>42064</v>
      </c>
      <c r="F13" s="261">
        <v>42094</v>
      </c>
      <c r="G13" s="268" t="s">
        <v>428</v>
      </c>
      <c r="H13" s="263" t="s">
        <v>429</v>
      </c>
      <c r="I13" s="260" t="s">
        <v>163</v>
      </c>
      <c r="J13" s="262">
        <v>1</v>
      </c>
      <c r="K13" s="263">
        <v>650000</v>
      </c>
      <c r="L13" s="264">
        <v>650000</v>
      </c>
      <c r="M13" s="269" t="s">
        <v>422</v>
      </c>
      <c r="N13" s="263"/>
      <c r="O13" s="81">
        <v>1</v>
      </c>
      <c r="P13" s="82" t="s">
        <v>44</v>
      </c>
      <c r="Q13" s="666"/>
      <c r="R13" s="667"/>
      <c r="S13" s="76">
        <f t="shared" si="1"/>
        <v>1</v>
      </c>
      <c r="T13" s="199">
        <v>1</v>
      </c>
      <c r="U13" s="78" t="str">
        <f t="shared" si="2"/>
        <v>J</v>
      </c>
      <c r="V13" s="666"/>
      <c r="W13" s="667"/>
      <c r="X13" s="76">
        <f t="shared" ca="1" si="3"/>
        <v>1</v>
      </c>
      <c r="Y13" s="199">
        <v>1</v>
      </c>
      <c r="Z13" s="744" t="str">
        <f t="shared" ca="1" si="4"/>
        <v>J</v>
      </c>
    </row>
    <row r="14" spans="1:34" ht="45" thickBot="1">
      <c r="A14" s="1198"/>
      <c r="B14" s="1201"/>
      <c r="C14" s="1194" t="s">
        <v>432</v>
      </c>
      <c r="D14" s="1188" t="s">
        <v>433</v>
      </c>
      <c r="E14" s="271">
        <v>42278</v>
      </c>
      <c r="F14" s="271">
        <v>42308</v>
      </c>
      <c r="G14" s="1188" t="s">
        <v>434</v>
      </c>
      <c r="H14" s="262" t="s">
        <v>435</v>
      </c>
      <c r="I14" s="260" t="s">
        <v>163</v>
      </c>
      <c r="J14" s="262">
        <v>200</v>
      </c>
      <c r="K14" s="263">
        <v>22500</v>
      </c>
      <c r="L14" s="264">
        <v>4500000</v>
      </c>
      <c r="M14" s="272"/>
      <c r="N14" s="263"/>
      <c r="O14" s="81"/>
      <c r="P14" s="87"/>
      <c r="Q14" s="666"/>
      <c r="R14" s="667"/>
      <c r="S14" s="76">
        <f t="shared" si="1"/>
        <v>0</v>
      </c>
      <c r="T14" s="199"/>
      <c r="U14" s="78" t="str">
        <f t="shared" si="2"/>
        <v>Q</v>
      </c>
      <c r="V14" s="666"/>
      <c r="W14" s="667"/>
      <c r="X14" s="76">
        <f t="shared" ca="1" si="3"/>
        <v>1</v>
      </c>
      <c r="Y14" s="199"/>
      <c r="Z14" s="744" t="str">
        <f t="shared" ca="1" si="4"/>
        <v>L</v>
      </c>
    </row>
    <row r="15" spans="1:34" ht="45" thickBot="1">
      <c r="A15" s="1198"/>
      <c r="B15" s="1201"/>
      <c r="C15" s="1194"/>
      <c r="D15" s="1188"/>
      <c r="E15" s="271">
        <v>42278</v>
      </c>
      <c r="F15" s="271">
        <v>42308</v>
      </c>
      <c r="G15" s="1188"/>
      <c r="H15" s="262" t="s">
        <v>436</v>
      </c>
      <c r="I15" s="260" t="s">
        <v>437</v>
      </c>
      <c r="J15" s="262">
        <v>2</v>
      </c>
      <c r="K15" s="263">
        <v>1500000</v>
      </c>
      <c r="L15" s="264">
        <v>3000000</v>
      </c>
      <c r="M15" s="272"/>
      <c r="N15" s="263"/>
      <c r="O15" s="81"/>
      <c r="P15" s="87"/>
      <c r="Q15" s="666"/>
      <c r="R15" s="667"/>
      <c r="S15" s="76">
        <f t="shared" si="1"/>
        <v>0</v>
      </c>
      <c r="T15" s="199"/>
      <c r="U15" s="78" t="str">
        <f t="shared" si="2"/>
        <v>Q</v>
      </c>
      <c r="V15" s="666"/>
      <c r="W15" s="667"/>
      <c r="X15" s="76">
        <f t="shared" ca="1" si="3"/>
        <v>1</v>
      </c>
      <c r="Y15" s="199"/>
      <c r="Z15" s="744" t="str">
        <f t="shared" ca="1" si="4"/>
        <v>L</v>
      </c>
    </row>
    <row r="16" spans="1:34" ht="45" thickBot="1">
      <c r="A16" s="1198"/>
      <c r="B16" s="1201"/>
      <c r="C16" s="1194"/>
      <c r="D16" s="1188"/>
      <c r="E16" s="271">
        <v>42278</v>
      </c>
      <c r="F16" s="271">
        <v>42308</v>
      </c>
      <c r="G16" s="1188"/>
      <c r="H16" s="262" t="s">
        <v>438</v>
      </c>
      <c r="I16" s="260" t="s">
        <v>163</v>
      </c>
      <c r="J16" s="262">
        <v>200</v>
      </c>
      <c r="K16" s="263">
        <v>15500</v>
      </c>
      <c r="L16" s="264">
        <v>3100000</v>
      </c>
      <c r="M16" s="272"/>
      <c r="N16" s="263"/>
      <c r="O16" s="81"/>
      <c r="P16" s="87"/>
      <c r="Q16" s="666"/>
      <c r="R16" s="667"/>
      <c r="S16" s="76">
        <f t="shared" si="1"/>
        <v>0</v>
      </c>
      <c r="T16" s="199"/>
      <c r="U16" s="78" t="str">
        <f t="shared" si="2"/>
        <v>Q</v>
      </c>
      <c r="V16" s="666"/>
      <c r="W16" s="667"/>
      <c r="X16" s="76">
        <f t="shared" ca="1" si="3"/>
        <v>1</v>
      </c>
      <c r="Y16" s="199"/>
      <c r="Z16" s="744" t="str">
        <f t="shared" ca="1" si="4"/>
        <v>L</v>
      </c>
    </row>
    <row r="17" spans="1:26" ht="45" thickBot="1">
      <c r="A17" s="1198"/>
      <c r="B17" s="1201"/>
      <c r="C17" s="259" t="s">
        <v>439</v>
      </c>
      <c r="D17" s="268" t="s">
        <v>433</v>
      </c>
      <c r="E17" s="261">
        <v>42125</v>
      </c>
      <c r="F17" s="261">
        <v>42155</v>
      </c>
      <c r="G17" s="268" t="s">
        <v>440</v>
      </c>
      <c r="H17" s="262" t="s">
        <v>426</v>
      </c>
      <c r="I17" s="260" t="s">
        <v>163</v>
      </c>
      <c r="J17" s="262">
        <v>25</v>
      </c>
      <c r="K17" s="263">
        <v>150000</v>
      </c>
      <c r="L17" s="264">
        <v>3750000</v>
      </c>
      <c r="M17" s="269"/>
      <c r="N17" s="273" t="s">
        <v>441</v>
      </c>
      <c r="O17" s="81"/>
      <c r="P17" s="87"/>
      <c r="Q17" s="666" t="s">
        <v>1382</v>
      </c>
      <c r="R17" s="667" t="s">
        <v>1383</v>
      </c>
      <c r="S17" s="76">
        <f t="shared" si="1"/>
        <v>1</v>
      </c>
      <c r="T17" s="199">
        <v>1</v>
      </c>
      <c r="U17" s="78" t="str">
        <f t="shared" si="2"/>
        <v>J</v>
      </c>
      <c r="V17" s="666"/>
      <c r="W17" s="667"/>
      <c r="X17" s="76">
        <f t="shared" ca="1" si="3"/>
        <v>1</v>
      </c>
      <c r="Y17" s="199">
        <v>1</v>
      </c>
      <c r="Z17" s="744" t="str">
        <f t="shared" ca="1" si="4"/>
        <v>J</v>
      </c>
    </row>
    <row r="18" spans="1:26" ht="45" thickBot="1">
      <c r="A18" s="1198"/>
      <c r="B18" s="1201"/>
      <c r="C18" s="1194" t="s">
        <v>442</v>
      </c>
      <c r="D18" s="1188" t="s">
        <v>433</v>
      </c>
      <c r="E18" s="271">
        <v>42278</v>
      </c>
      <c r="F18" s="271">
        <v>42308</v>
      </c>
      <c r="G18" s="1188" t="s">
        <v>443</v>
      </c>
      <c r="H18" s="262" t="s">
        <v>444</v>
      </c>
      <c r="I18" s="260" t="s">
        <v>163</v>
      </c>
      <c r="J18" s="262">
        <v>15</v>
      </c>
      <c r="K18" s="263">
        <v>175000</v>
      </c>
      <c r="L18" s="264">
        <v>2625000</v>
      </c>
      <c r="M18" s="269"/>
      <c r="N18" s="263"/>
      <c r="O18" s="81"/>
      <c r="P18" s="87"/>
      <c r="Q18" s="666"/>
      <c r="R18" s="667"/>
      <c r="S18" s="76">
        <f t="shared" si="1"/>
        <v>0</v>
      </c>
      <c r="T18" s="199">
        <v>0</v>
      </c>
      <c r="U18" s="78" t="str">
        <f t="shared" si="2"/>
        <v>Q</v>
      </c>
      <c r="V18" s="666"/>
      <c r="W18" s="667"/>
      <c r="X18" s="76">
        <f t="shared" ca="1" si="3"/>
        <v>1</v>
      </c>
      <c r="Y18" s="199"/>
      <c r="Z18" s="744" t="str">
        <f t="shared" ca="1" si="4"/>
        <v>L</v>
      </c>
    </row>
    <row r="19" spans="1:26" ht="45" thickBot="1">
      <c r="A19" s="1198"/>
      <c r="B19" s="1201"/>
      <c r="C19" s="1194"/>
      <c r="D19" s="1188"/>
      <c r="E19" s="271">
        <v>42278</v>
      </c>
      <c r="F19" s="271">
        <v>42308</v>
      </c>
      <c r="G19" s="1188"/>
      <c r="H19" s="262" t="s">
        <v>445</v>
      </c>
      <c r="I19" s="260" t="s">
        <v>163</v>
      </c>
      <c r="J19" s="262">
        <v>15</v>
      </c>
      <c r="K19" s="263">
        <v>500000</v>
      </c>
      <c r="L19" s="264">
        <v>7500000</v>
      </c>
      <c r="M19" s="269"/>
      <c r="N19" s="263"/>
      <c r="O19" s="81"/>
      <c r="P19" s="87"/>
      <c r="Q19" s="666"/>
      <c r="R19" s="667"/>
      <c r="S19" s="76">
        <f t="shared" si="1"/>
        <v>0</v>
      </c>
      <c r="T19" s="199">
        <v>0</v>
      </c>
      <c r="U19" s="78" t="str">
        <f t="shared" si="2"/>
        <v>Q</v>
      </c>
      <c r="V19" s="666"/>
      <c r="W19" s="667"/>
      <c r="X19" s="76">
        <f t="shared" ca="1" si="3"/>
        <v>1</v>
      </c>
      <c r="Y19" s="199"/>
      <c r="Z19" s="744" t="str">
        <f t="shared" ca="1" si="4"/>
        <v>L</v>
      </c>
    </row>
    <row r="20" spans="1:26" ht="45" thickBot="1">
      <c r="A20" s="1198"/>
      <c r="B20" s="1201"/>
      <c r="C20" s="1194"/>
      <c r="D20" s="1188"/>
      <c r="E20" s="271">
        <v>42278</v>
      </c>
      <c r="F20" s="271">
        <v>42308</v>
      </c>
      <c r="G20" s="1188"/>
      <c r="H20" s="262" t="s">
        <v>446</v>
      </c>
      <c r="I20" s="260" t="s">
        <v>163</v>
      </c>
      <c r="J20" s="262">
        <v>15</v>
      </c>
      <c r="K20" s="263">
        <v>75000</v>
      </c>
      <c r="L20" s="264">
        <v>5625000</v>
      </c>
      <c r="M20" s="269"/>
      <c r="N20" s="263"/>
      <c r="O20" s="81"/>
      <c r="P20" s="87"/>
      <c r="Q20" s="666"/>
      <c r="R20" s="667"/>
      <c r="S20" s="76">
        <f t="shared" si="1"/>
        <v>0</v>
      </c>
      <c r="T20" s="199">
        <v>0</v>
      </c>
      <c r="U20" s="78" t="str">
        <f t="shared" si="2"/>
        <v>Q</v>
      </c>
      <c r="V20" s="666"/>
      <c r="W20" s="667"/>
      <c r="X20" s="76">
        <f t="shared" ca="1" si="3"/>
        <v>1</v>
      </c>
      <c r="Y20" s="199"/>
      <c r="Z20" s="744" t="str">
        <f t="shared" ca="1" si="4"/>
        <v>L</v>
      </c>
    </row>
    <row r="21" spans="1:26" ht="45" thickBot="1">
      <c r="A21" s="1198"/>
      <c r="B21" s="1201"/>
      <c r="C21" s="1194" t="s">
        <v>447</v>
      </c>
      <c r="D21" s="1188" t="s">
        <v>433</v>
      </c>
      <c r="E21" s="271">
        <v>42036</v>
      </c>
      <c r="F21" s="271">
        <v>42063</v>
      </c>
      <c r="G21" s="1188" t="s">
        <v>448</v>
      </c>
      <c r="H21" s="262" t="s">
        <v>445</v>
      </c>
      <c r="I21" s="260" t="s">
        <v>163</v>
      </c>
      <c r="J21" s="262">
        <v>45</v>
      </c>
      <c r="K21" s="263">
        <v>45000</v>
      </c>
      <c r="L21" s="264">
        <v>2025000</v>
      </c>
      <c r="M21" s="1179" t="s">
        <v>449</v>
      </c>
      <c r="N21" s="1182"/>
      <c r="O21" s="1185">
        <v>1</v>
      </c>
      <c r="P21" s="1189" t="s">
        <v>44</v>
      </c>
      <c r="Q21" s="666"/>
      <c r="R21" s="667"/>
      <c r="S21" s="76">
        <f t="shared" si="1"/>
        <v>1</v>
      </c>
      <c r="T21" s="199">
        <v>1</v>
      </c>
      <c r="U21" s="78" t="str">
        <f t="shared" si="2"/>
        <v>J</v>
      </c>
      <c r="V21" s="666"/>
      <c r="W21" s="667"/>
      <c r="X21" s="76">
        <f t="shared" ca="1" si="3"/>
        <v>1</v>
      </c>
      <c r="Y21" s="199">
        <v>1</v>
      </c>
      <c r="Z21" s="744" t="str">
        <f t="shared" ca="1" si="4"/>
        <v>J</v>
      </c>
    </row>
    <row r="22" spans="1:26" ht="45" thickBot="1">
      <c r="A22" s="1198"/>
      <c r="B22" s="1201"/>
      <c r="C22" s="1194"/>
      <c r="D22" s="1188"/>
      <c r="E22" s="271">
        <v>42036</v>
      </c>
      <c r="F22" s="271">
        <v>42063</v>
      </c>
      <c r="G22" s="1188"/>
      <c r="H22" s="262" t="s">
        <v>450</v>
      </c>
      <c r="I22" s="260" t="s">
        <v>437</v>
      </c>
      <c r="J22" s="262">
        <v>30</v>
      </c>
      <c r="K22" s="263">
        <v>80000</v>
      </c>
      <c r="L22" s="264">
        <v>2400000</v>
      </c>
      <c r="M22" s="1180"/>
      <c r="N22" s="1183"/>
      <c r="O22" s="1186"/>
      <c r="P22" s="1190"/>
      <c r="Q22" s="666"/>
      <c r="R22" s="667"/>
      <c r="S22" s="76">
        <f t="shared" si="1"/>
        <v>1</v>
      </c>
      <c r="T22" s="199">
        <v>1</v>
      </c>
      <c r="U22" s="78" t="str">
        <f t="shared" si="2"/>
        <v>J</v>
      </c>
      <c r="V22" s="666"/>
      <c r="W22" s="667"/>
      <c r="X22" s="76">
        <f t="shared" ca="1" si="3"/>
        <v>1</v>
      </c>
      <c r="Y22" s="199">
        <v>1</v>
      </c>
      <c r="Z22" s="744" t="str">
        <f t="shared" ca="1" si="4"/>
        <v>J</v>
      </c>
    </row>
    <row r="23" spans="1:26" ht="45" thickBot="1">
      <c r="A23" s="1198"/>
      <c r="B23" s="1201"/>
      <c r="C23" s="1194"/>
      <c r="D23" s="1188"/>
      <c r="E23" s="271">
        <v>42036</v>
      </c>
      <c r="F23" s="271">
        <v>42063</v>
      </c>
      <c r="G23" s="1188"/>
      <c r="H23" s="262" t="s">
        <v>446</v>
      </c>
      <c r="I23" s="260" t="s">
        <v>163</v>
      </c>
      <c r="J23" s="262">
        <v>45</v>
      </c>
      <c r="K23" s="263">
        <v>102000</v>
      </c>
      <c r="L23" s="264">
        <v>4590000</v>
      </c>
      <c r="M23" s="1181"/>
      <c r="N23" s="1184"/>
      <c r="O23" s="1187"/>
      <c r="P23" s="1191"/>
      <c r="Q23" s="666"/>
      <c r="R23" s="667"/>
      <c r="S23" s="76">
        <f t="shared" si="1"/>
        <v>1</v>
      </c>
      <c r="T23" s="199">
        <v>1</v>
      </c>
      <c r="U23" s="78" t="str">
        <f t="shared" si="2"/>
        <v>J</v>
      </c>
      <c r="V23" s="666"/>
      <c r="W23" s="667"/>
      <c r="X23" s="76">
        <f t="shared" ca="1" si="3"/>
        <v>1</v>
      </c>
      <c r="Y23" s="199">
        <v>1</v>
      </c>
      <c r="Z23" s="744" t="str">
        <f t="shared" ca="1" si="4"/>
        <v>J</v>
      </c>
    </row>
    <row r="24" spans="1:26" ht="45" thickBot="1">
      <c r="A24" s="1198"/>
      <c r="B24" s="1201"/>
      <c r="C24" s="259" t="s">
        <v>451</v>
      </c>
      <c r="D24" s="268" t="s">
        <v>452</v>
      </c>
      <c r="E24" s="274">
        <v>42005</v>
      </c>
      <c r="F24" s="274">
        <v>42353</v>
      </c>
      <c r="G24" s="93" t="s">
        <v>453</v>
      </c>
      <c r="H24" s="263" t="s">
        <v>426</v>
      </c>
      <c r="I24" s="260" t="s">
        <v>163</v>
      </c>
      <c r="J24" s="275">
        <v>10</v>
      </c>
      <c r="K24" s="276">
        <v>1000000</v>
      </c>
      <c r="L24" s="264">
        <v>10000000</v>
      </c>
      <c r="M24" s="269" t="s">
        <v>454</v>
      </c>
      <c r="N24" s="263"/>
      <c r="O24" s="81">
        <v>0.3</v>
      </c>
      <c r="P24" s="87" t="s">
        <v>44</v>
      </c>
      <c r="Q24" s="667" t="s">
        <v>1384</v>
      </c>
      <c r="R24" s="746" t="s">
        <v>1385</v>
      </c>
      <c r="S24" s="76">
        <f t="shared" si="1"/>
        <v>0.51724137931034475</v>
      </c>
      <c r="T24" s="199">
        <v>0.8</v>
      </c>
      <c r="U24" s="78" t="str">
        <f t="shared" si="2"/>
        <v>J</v>
      </c>
      <c r="V24" s="666"/>
      <c r="W24" s="667"/>
      <c r="X24" s="76">
        <f t="shared" ca="1" si="3"/>
        <v>1</v>
      </c>
      <c r="Y24" s="199"/>
      <c r="Z24" s="744" t="str">
        <f t="shared" ca="1" si="4"/>
        <v>L</v>
      </c>
    </row>
    <row r="25" spans="1:26" ht="45" thickBot="1">
      <c r="A25" s="1198"/>
      <c r="B25" s="1201"/>
      <c r="C25" s="259" t="s">
        <v>455</v>
      </c>
      <c r="D25" s="268" t="s">
        <v>452</v>
      </c>
      <c r="E25" s="274">
        <v>42217</v>
      </c>
      <c r="F25" s="274">
        <v>42247</v>
      </c>
      <c r="G25" s="93" t="s">
        <v>456</v>
      </c>
      <c r="H25" s="276" t="s">
        <v>426</v>
      </c>
      <c r="I25" s="260" t="s">
        <v>163</v>
      </c>
      <c r="J25" s="275">
        <v>50</v>
      </c>
      <c r="K25" s="276">
        <v>100000</v>
      </c>
      <c r="L25" s="277">
        <v>5000000</v>
      </c>
      <c r="M25" s="278"/>
      <c r="N25" s="279"/>
      <c r="O25" s="81"/>
      <c r="P25" s="87"/>
      <c r="Q25" s="666"/>
      <c r="R25" s="667"/>
      <c r="S25" s="76">
        <f t="shared" si="1"/>
        <v>0</v>
      </c>
      <c r="T25" s="199">
        <v>0</v>
      </c>
      <c r="U25" s="78" t="str">
        <f t="shared" si="2"/>
        <v>Q</v>
      </c>
      <c r="V25" s="666"/>
      <c r="W25" s="667"/>
      <c r="X25" s="76">
        <f t="shared" ca="1" si="3"/>
        <v>1</v>
      </c>
      <c r="Y25" s="199"/>
      <c r="Z25" s="744" t="str">
        <f t="shared" ca="1" si="4"/>
        <v>L</v>
      </c>
    </row>
    <row r="26" spans="1:26" ht="115.5" thickBot="1">
      <c r="A26" s="1198"/>
      <c r="B26" s="1201"/>
      <c r="C26" s="259" t="s">
        <v>457</v>
      </c>
      <c r="D26" s="260"/>
      <c r="E26" s="261">
        <v>42005</v>
      </c>
      <c r="F26" s="261">
        <v>42338</v>
      </c>
      <c r="G26" s="268" t="s">
        <v>458</v>
      </c>
      <c r="H26" s="263" t="s">
        <v>459</v>
      </c>
      <c r="I26" s="260" t="s">
        <v>163</v>
      </c>
      <c r="J26" s="262">
        <v>2</v>
      </c>
      <c r="K26" s="263">
        <v>8500000</v>
      </c>
      <c r="L26" s="277">
        <v>17000000</v>
      </c>
      <c r="M26" s="278"/>
      <c r="N26" s="280" t="s">
        <v>460</v>
      </c>
      <c r="O26" s="81">
        <v>0.36</v>
      </c>
      <c r="P26" s="87" t="s">
        <v>101</v>
      </c>
      <c r="Q26" s="666"/>
      <c r="R26" s="667"/>
      <c r="S26" s="76">
        <f t="shared" si="1"/>
        <v>0.49549549549549554</v>
      </c>
      <c r="T26" s="199">
        <v>0</v>
      </c>
      <c r="U26" s="78" t="str">
        <f t="shared" si="2"/>
        <v>L</v>
      </c>
      <c r="V26" s="666"/>
      <c r="W26" s="667"/>
      <c r="X26" s="76">
        <f t="shared" ca="1" si="3"/>
        <v>1</v>
      </c>
      <c r="Y26" s="199"/>
      <c r="Z26" s="744" t="str">
        <f t="shared" ca="1" si="4"/>
        <v>L</v>
      </c>
    </row>
    <row r="27" spans="1:26" ht="53.1" customHeight="1" thickBot="1">
      <c r="A27" s="1198"/>
      <c r="B27" s="1194" t="s">
        <v>461</v>
      </c>
      <c r="C27" s="1194" t="s">
        <v>462</v>
      </c>
      <c r="D27" s="260" t="s">
        <v>416</v>
      </c>
      <c r="E27" s="261">
        <v>42005</v>
      </c>
      <c r="F27" s="261">
        <v>42185</v>
      </c>
      <c r="G27" s="268" t="s">
        <v>463</v>
      </c>
      <c r="H27" s="263" t="s">
        <v>464</v>
      </c>
      <c r="I27" s="260" t="s">
        <v>465</v>
      </c>
      <c r="J27" s="262">
        <v>30</v>
      </c>
      <c r="K27" s="263">
        <v>28000</v>
      </c>
      <c r="L27" s="277">
        <v>96166315</v>
      </c>
      <c r="M27" s="278" t="s">
        <v>466</v>
      </c>
      <c r="N27" s="279"/>
      <c r="O27" s="81">
        <v>0.5</v>
      </c>
      <c r="P27" s="87" t="s">
        <v>44</v>
      </c>
      <c r="Q27" s="1195" t="s">
        <v>1386</v>
      </c>
      <c r="R27" s="667"/>
      <c r="S27" s="76">
        <f t="shared" si="1"/>
        <v>6.6666666666666652E-2</v>
      </c>
      <c r="T27" s="199">
        <v>1</v>
      </c>
      <c r="U27" s="78" t="str">
        <f t="shared" si="2"/>
        <v>J</v>
      </c>
      <c r="V27" s="666"/>
      <c r="W27" s="667"/>
      <c r="X27" s="76">
        <f t="shared" ca="1" si="3"/>
        <v>1</v>
      </c>
      <c r="Y27" s="199">
        <v>1</v>
      </c>
      <c r="Z27" s="744" t="str">
        <f t="shared" ca="1" si="4"/>
        <v>J</v>
      </c>
    </row>
    <row r="28" spans="1:26" ht="45" thickBot="1">
      <c r="A28" s="1198"/>
      <c r="B28" s="1194"/>
      <c r="C28" s="1194"/>
      <c r="D28" s="260" t="s">
        <v>416</v>
      </c>
      <c r="E28" s="261">
        <v>42186</v>
      </c>
      <c r="F28" s="261">
        <v>42353</v>
      </c>
      <c r="G28" s="268" t="s">
        <v>463</v>
      </c>
      <c r="H28" s="263" t="s">
        <v>464</v>
      </c>
      <c r="I28" s="260" t="s">
        <v>465</v>
      </c>
      <c r="J28" s="262">
        <v>30</v>
      </c>
      <c r="K28" s="263">
        <v>28000</v>
      </c>
      <c r="L28" s="277">
        <v>96166315</v>
      </c>
      <c r="M28" s="278"/>
      <c r="N28" s="279"/>
      <c r="O28" s="81"/>
      <c r="P28" s="87"/>
      <c r="Q28" s="1196"/>
      <c r="R28" s="667"/>
      <c r="S28" s="76">
        <f t="shared" si="1"/>
        <v>0</v>
      </c>
      <c r="T28" s="199">
        <v>1</v>
      </c>
      <c r="U28" s="78" t="str">
        <f t="shared" si="2"/>
        <v>Q</v>
      </c>
      <c r="V28" s="666"/>
      <c r="W28" s="667"/>
      <c r="X28" s="76">
        <f t="shared" ca="1" si="3"/>
        <v>1</v>
      </c>
      <c r="Y28" s="199"/>
      <c r="Z28" s="744" t="str">
        <f t="shared" ca="1" si="4"/>
        <v>L</v>
      </c>
    </row>
    <row r="29" spans="1:26" ht="72" thickBot="1">
      <c r="A29" s="1198"/>
      <c r="B29" s="1194"/>
      <c r="C29" s="1194" t="s">
        <v>467</v>
      </c>
      <c r="D29" s="1188" t="s">
        <v>468</v>
      </c>
      <c r="E29" s="271">
        <v>42036</v>
      </c>
      <c r="F29" s="271">
        <v>42338</v>
      </c>
      <c r="G29" s="1188" t="s">
        <v>1387</v>
      </c>
      <c r="H29" s="263" t="s">
        <v>469</v>
      </c>
      <c r="I29" s="260" t="s">
        <v>470</v>
      </c>
      <c r="J29" s="262">
        <v>1</v>
      </c>
      <c r="K29" s="263">
        <v>70330795</v>
      </c>
      <c r="L29" s="277">
        <f>+K29*J29</f>
        <v>70330795</v>
      </c>
      <c r="M29" s="278"/>
      <c r="N29" s="279"/>
      <c r="O29" s="81"/>
      <c r="P29" s="87"/>
      <c r="Q29" s="666" t="s">
        <v>1388</v>
      </c>
      <c r="R29" s="667"/>
      <c r="S29" s="76">
        <f t="shared" si="1"/>
        <v>0.54635761589403975</v>
      </c>
      <c r="T29" s="199">
        <v>0.52</v>
      </c>
      <c r="U29" s="78" t="str">
        <f t="shared" si="2"/>
        <v>K</v>
      </c>
      <c r="V29" s="666"/>
      <c r="W29" s="667"/>
      <c r="X29" s="76">
        <f t="shared" ca="1" si="3"/>
        <v>1</v>
      </c>
      <c r="Y29" s="199"/>
      <c r="Z29" s="744" t="str">
        <f t="shared" ca="1" si="4"/>
        <v>L</v>
      </c>
    </row>
    <row r="30" spans="1:26" ht="45" thickBot="1">
      <c r="A30" s="1198"/>
      <c r="B30" s="1194"/>
      <c r="C30" s="1194"/>
      <c r="D30" s="1188"/>
      <c r="E30" s="271">
        <v>42037</v>
      </c>
      <c r="F30" s="271">
        <v>42338</v>
      </c>
      <c r="G30" s="1188"/>
      <c r="H30" s="263" t="s">
        <v>471</v>
      </c>
      <c r="I30" s="260" t="s">
        <v>472</v>
      </c>
      <c r="J30" s="262">
        <v>1</v>
      </c>
      <c r="K30" s="281">
        <v>9912600</v>
      </c>
      <c r="L30" s="277">
        <f t="shared" ref="L30:L35" si="5">+K30*J30</f>
        <v>9912600</v>
      </c>
      <c r="M30" s="278"/>
      <c r="N30" s="279"/>
      <c r="O30" s="81"/>
      <c r="P30" s="87"/>
      <c r="Q30" s="666"/>
      <c r="R30" s="667"/>
      <c r="S30" s="76">
        <f t="shared" si="1"/>
        <v>0.54817275747508298</v>
      </c>
      <c r="T30" s="199">
        <v>0.52</v>
      </c>
      <c r="U30" s="78" t="str">
        <f t="shared" si="2"/>
        <v>K</v>
      </c>
      <c r="V30" s="666"/>
      <c r="W30" s="667"/>
      <c r="X30" s="76">
        <f t="shared" ca="1" si="3"/>
        <v>1</v>
      </c>
      <c r="Y30" s="199"/>
      <c r="Z30" s="744" t="str">
        <f t="shared" ca="1" si="4"/>
        <v>L</v>
      </c>
    </row>
    <row r="31" spans="1:26" ht="45" thickBot="1">
      <c r="A31" s="1198"/>
      <c r="B31" s="1194"/>
      <c r="C31" s="1194"/>
      <c r="D31" s="1188"/>
      <c r="E31" s="271">
        <v>42038</v>
      </c>
      <c r="F31" s="271">
        <v>42338</v>
      </c>
      <c r="G31" s="1188"/>
      <c r="H31" s="263" t="s">
        <v>473</v>
      </c>
      <c r="I31" s="260" t="s">
        <v>474</v>
      </c>
      <c r="J31" s="262">
        <v>1</v>
      </c>
      <c r="K31" s="263">
        <v>10900000</v>
      </c>
      <c r="L31" s="277">
        <f t="shared" si="5"/>
        <v>10900000</v>
      </c>
      <c r="M31" s="278"/>
      <c r="N31" s="279"/>
      <c r="O31" s="81"/>
      <c r="P31" s="87"/>
      <c r="Q31" s="666"/>
      <c r="R31" s="667"/>
      <c r="S31" s="76">
        <f t="shared" si="1"/>
        <v>0.55000000000000004</v>
      </c>
      <c r="T31" s="199">
        <v>0.52</v>
      </c>
      <c r="U31" s="78" t="str">
        <f t="shared" si="2"/>
        <v>K</v>
      </c>
      <c r="V31" s="666"/>
      <c r="W31" s="667"/>
      <c r="X31" s="76">
        <f t="shared" ca="1" si="3"/>
        <v>1</v>
      </c>
      <c r="Y31" s="199"/>
      <c r="Z31" s="744" t="str">
        <f t="shared" ca="1" si="4"/>
        <v>L</v>
      </c>
    </row>
    <row r="32" spans="1:26" ht="45" thickBot="1">
      <c r="A32" s="1198"/>
      <c r="B32" s="1194"/>
      <c r="C32" s="1194"/>
      <c r="D32" s="1188"/>
      <c r="E32" s="271">
        <v>42039</v>
      </c>
      <c r="F32" s="271">
        <v>42338</v>
      </c>
      <c r="G32" s="1188"/>
      <c r="H32" s="263" t="s">
        <v>475</v>
      </c>
      <c r="I32" s="260" t="s">
        <v>476</v>
      </c>
      <c r="J32" s="262">
        <v>1</v>
      </c>
      <c r="K32" s="263">
        <v>37650000</v>
      </c>
      <c r="L32" s="277">
        <f t="shared" si="5"/>
        <v>37650000</v>
      </c>
      <c r="M32" s="278"/>
      <c r="N32" s="279"/>
      <c r="O32" s="81"/>
      <c r="P32" s="87"/>
      <c r="Q32" s="666"/>
      <c r="R32" s="667"/>
      <c r="S32" s="76">
        <f t="shared" si="1"/>
        <v>0.55183946488294322</v>
      </c>
      <c r="T32" s="199">
        <v>0.52</v>
      </c>
      <c r="U32" s="78" t="str">
        <f t="shared" si="2"/>
        <v>K</v>
      </c>
      <c r="V32" s="666"/>
      <c r="W32" s="667"/>
      <c r="X32" s="76">
        <f t="shared" ca="1" si="3"/>
        <v>1</v>
      </c>
      <c r="Y32" s="199"/>
      <c r="Z32" s="744" t="str">
        <f t="shared" ca="1" si="4"/>
        <v>L</v>
      </c>
    </row>
    <row r="33" spans="1:26" ht="45" thickBot="1">
      <c r="A33" s="1198"/>
      <c r="B33" s="1194"/>
      <c r="C33" s="1194"/>
      <c r="D33" s="1188"/>
      <c r="E33" s="271">
        <v>42040</v>
      </c>
      <c r="F33" s="271">
        <v>42338</v>
      </c>
      <c r="G33" s="1188"/>
      <c r="H33" s="263" t="s">
        <v>477</v>
      </c>
      <c r="I33" s="260" t="s">
        <v>163</v>
      </c>
      <c r="J33" s="262">
        <v>1</v>
      </c>
      <c r="K33" s="263">
        <v>14000000</v>
      </c>
      <c r="L33" s="277">
        <f t="shared" si="5"/>
        <v>14000000</v>
      </c>
      <c r="M33" s="278"/>
      <c r="N33" s="279"/>
      <c r="O33" s="81"/>
      <c r="P33" s="87"/>
      <c r="Q33" s="666"/>
      <c r="R33" s="667"/>
      <c r="S33" s="76">
        <f t="shared" si="1"/>
        <v>0.55369127516778516</v>
      </c>
      <c r="T33" s="199">
        <v>0.52</v>
      </c>
      <c r="U33" s="78" t="str">
        <f t="shared" si="2"/>
        <v>K</v>
      </c>
      <c r="V33" s="666"/>
      <c r="W33" s="667"/>
      <c r="X33" s="76">
        <f t="shared" ca="1" si="3"/>
        <v>1</v>
      </c>
      <c r="Y33" s="199"/>
      <c r="Z33" s="744" t="str">
        <f t="shared" ca="1" si="4"/>
        <v>L</v>
      </c>
    </row>
    <row r="34" spans="1:26" ht="45" thickBot="1">
      <c r="A34" s="1198"/>
      <c r="B34" s="1194"/>
      <c r="C34" s="1194"/>
      <c r="D34" s="1188"/>
      <c r="E34" s="271">
        <v>42041</v>
      </c>
      <c r="F34" s="271">
        <v>42338</v>
      </c>
      <c r="G34" s="1188"/>
      <c r="H34" s="263" t="s">
        <v>478</v>
      </c>
      <c r="I34" s="260" t="s">
        <v>479</v>
      </c>
      <c r="J34" s="262">
        <v>1</v>
      </c>
      <c r="K34" s="263">
        <v>19758193</v>
      </c>
      <c r="L34" s="277">
        <f t="shared" si="5"/>
        <v>19758193</v>
      </c>
      <c r="M34" s="278"/>
      <c r="N34" s="279"/>
      <c r="O34" s="81"/>
      <c r="P34" s="87"/>
      <c r="Q34" s="666"/>
      <c r="R34" s="667"/>
      <c r="S34" s="76">
        <f t="shared" si="1"/>
        <v>0.55555555555555558</v>
      </c>
      <c r="T34" s="199">
        <v>0.52</v>
      </c>
      <c r="U34" s="78" t="str">
        <f t="shared" si="2"/>
        <v>K</v>
      </c>
      <c r="V34" s="666"/>
      <c r="W34" s="667"/>
      <c r="X34" s="76">
        <f t="shared" ca="1" si="3"/>
        <v>1</v>
      </c>
      <c r="Y34" s="199"/>
      <c r="Z34" s="744" t="str">
        <f t="shared" ca="1" si="4"/>
        <v>L</v>
      </c>
    </row>
    <row r="35" spans="1:26" ht="45" thickBot="1">
      <c r="A35" s="1198"/>
      <c r="B35" s="1194"/>
      <c r="C35" s="1194"/>
      <c r="D35" s="1188"/>
      <c r="E35" s="271">
        <v>42042</v>
      </c>
      <c r="F35" s="271">
        <v>42338</v>
      </c>
      <c r="G35" s="1188"/>
      <c r="H35" s="276" t="s">
        <v>480</v>
      </c>
      <c r="I35" s="93" t="s">
        <v>481</v>
      </c>
      <c r="J35" s="275">
        <v>1</v>
      </c>
      <c r="K35" s="276">
        <v>3350000</v>
      </c>
      <c r="L35" s="277">
        <f t="shared" si="5"/>
        <v>3350000</v>
      </c>
      <c r="M35" s="278"/>
      <c r="N35" s="279"/>
      <c r="O35" s="81"/>
      <c r="P35" s="87"/>
      <c r="Q35" s="666"/>
      <c r="R35" s="667"/>
      <c r="S35" s="76">
        <f t="shared" si="1"/>
        <v>0.55743243243243246</v>
      </c>
      <c r="T35" s="199">
        <v>0.52</v>
      </c>
      <c r="U35" s="78" t="str">
        <f t="shared" si="2"/>
        <v>K</v>
      </c>
      <c r="V35" s="666"/>
      <c r="W35" s="667"/>
      <c r="X35" s="76">
        <f t="shared" ca="1" si="3"/>
        <v>1</v>
      </c>
      <c r="Y35" s="199"/>
      <c r="Z35" s="744" t="str">
        <f t="shared" ca="1" si="4"/>
        <v>L</v>
      </c>
    </row>
    <row r="36" spans="1:26" ht="45" thickBot="1">
      <c r="A36" s="1198"/>
      <c r="B36" s="1194"/>
      <c r="C36" s="259" t="s">
        <v>482</v>
      </c>
      <c r="D36" s="268" t="s">
        <v>452</v>
      </c>
      <c r="E36" s="261">
        <v>42005</v>
      </c>
      <c r="F36" s="261">
        <v>42353</v>
      </c>
      <c r="G36" s="260" t="s">
        <v>483</v>
      </c>
      <c r="H36" s="262" t="s">
        <v>464</v>
      </c>
      <c r="I36" s="260" t="s">
        <v>484</v>
      </c>
      <c r="J36" s="262">
        <v>11</v>
      </c>
      <c r="K36" s="262">
        <v>3570000</v>
      </c>
      <c r="L36" s="282">
        <v>39270000</v>
      </c>
      <c r="M36" s="283" t="s">
        <v>485</v>
      </c>
      <c r="N36" s="284" t="s">
        <v>486</v>
      </c>
      <c r="O36" s="81">
        <v>0.5</v>
      </c>
      <c r="P36" s="87" t="s">
        <v>44</v>
      </c>
      <c r="Q36" s="666" t="s">
        <v>1398</v>
      </c>
      <c r="R36" s="667"/>
      <c r="S36" s="76">
        <f t="shared" si="1"/>
        <v>0.51724137931034475</v>
      </c>
      <c r="T36" s="199">
        <v>0.5</v>
      </c>
      <c r="U36" s="78" t="str">
        <f t="shared" si="2"/>
        <v>K</v>
      </c>
      <c r="V36" s="666"/>
      <c r="W36" s="667"/>
      <c r="X36" s="76">
        <f t="shared" ca="1" si="3"/>
        <v>1</v>
      </c>
      <c r="Y36" s="199"/>
      <c r="Z36" s="744" t="str">
        <f t="shared" ca="1" si="4"/>
        <v>L</v>
      </c>
    </row>
    <row r="37" spans="1:26" ht="45" thickBot="1">
      <c r="A37" s="1198"/>
      <c r="B37" s="1194"/>
      <c r="C37" s="259" t="s">
        <v>487</v>
      </c>
      <c r="D37" s="268" t="s">
        <v>433</v>
      </c>
      <c r="E37" s="261">
        <v>42005</v>
      </c>
      <c r="F37" s="261">
        <v>42353</v>
      </c>
      <c r="G37" s="268" t="s">
        <v>488</v>
      </c>
      <c r="H37" s="262" t="s">
        <v>464</v>
      </c>
      <c r="I37" s="260" t="s">
        <v>484</v>
      </c>
      <c r="J37" s="262">
        <v>11</v>
      </c>
      <c r="K37" s="262">
        <v>3570000</v>
      </c>
      <c r="L37" s="282">
        <v>39270000</v>
      </c>
      <c r="M37" s="283"/>
      <c r="N37" s="284"/>
      <c r="O37" s="81"/>
      <c r="P37" s="87"/>
      <c r="Q37" s="747" t="s">
        <v>1389</v>
      </c>
      <c r="R37" s="667"/>
      <c r="S37" s="76">
        <f t="shared" si="1"/>
        <v>0.51724137931034475</v>
      </c>
      <c r="T37" s="199">
        <v>0.5</v>
      </c>
      <c r="U37" s="78" t="str">
        <f t="shared" si="2"/>
        <v>K</v>
      </c>
      <c r="V37" s="666"/>
      <c r="W37" s="667"/>
      <c r="X37" s="76">
        <f t="shared" ca="1" si="3"/>
        <v>1</v>
      </c>
      <c r="Y37" s="199"/>
      <c r="Z37" s="744" t="str">
        <f t="shared" ca="1" si="4"/>
        <v>L</v>
      </c>
    </row>
    <row r="38" spans="1:26" ht="86.25" thickBot="1">
      <c r="A38" s="1198"/>
      <c r="B38" s="1194"/>
      <c r="C38" s="1194" t="s">
        <v>489</v>
      </c>
      <c r="D38" s="160" t="s">
        <v>490</v>
      </c>
      <c r="E38" s="261">
        <v>42005</v>
      </c>
      <c r="F38" s="261">
        <v>42353</v>
      </c>
      <c r="G38" s="1188"/>
      <c r="H38" s="262" t="s">
        <v>464</v>
      </c>
      <c r="I38" s="260" t="s">
        <v>484</v>
      </c>
      <c r="J38" s="262">
        <v>11</v>
      </c>
      <c r="K38" s="262">
        <v>2193000</v>
      </c>
      <c r="L38" s="282">
        <v>24123000</v>
      </c>
      <c r="M38" s="285" t="s">
        <v>491</v>
      </c>
      <c r="N38" s="286"/>
      <c r="O38" s="81"/>
      <c r="P38" s="87"/>
      <c r="Q38" s="666" t="s">
        <v>1401</v>
      </c>
      <c r="R38" s="666" t="s">
        <v>1402</v>
      </c>
      <c r="S38" s="76">
        <f t="shared" si="1"/>
        <v>0.51724137931034475</v>
      </c>
      <c r="T38" s="199">
        <v>1</v>
      </c>
      <c r="U38" s="78" t="str">
        <f t="shared" si="2"/>
        <v>J</v>
      </c>
      <c r="V38" s="666"/>
      <c r="W38" s="667"/>
      <c r="X38" s="76">
        <f t="shared" ca="1" si="3"/>
        <v>1</v>
      </c>
      <c r="Y38" s="199">
        <v>1</v>
      </c>
      <c r="Z38" s="744" t="str">
        <f t="shared" ca="1" si="4"/>
        <v>J</v>
      </c>
    </row>
    <row r="39" spans="1:26" ht="77.25" thickBot="1">
      <c r="A39" s="1198"/>
      <c r="B39" s="1194"/>
      <c r="C39" s="1194"/>
      <c r="D39" s="160" t="s">
        <v>490</v>
      </c>
      <c r="E39" s="261">
        <v>42005</v>
      </c>
      <c r="F39" s="261">
        <v>42353</v>
      </c>
      <c r="G39" s="1188"/>
      <c r="H39" s="262" t="s">
        <v>464</v>
      </c>
      <c r="I39" s="260" t="s">
        <v>484</v>
      </c>
      <c r="J39" s="262">
        <v>11</v>
      </c>
      <c r="K39" s="276">
        <v>1672727.2727272727</v>
      </c>
      <c r="L39" s="277">
        <v>18400000</v>
      </c>
      <c r="M39" s="285" t="s">
        <v>492</v>
      </c>
      <c r="N39" s="286" t="s">
        <v>493</v>
      </c>
      <c r="O39" s="81">
        <v>1</v>
      </c>
      <c r="P39" s="87" t="s">
        <v>44</v>
      </c>
      <c r="Q39" s="666" t="s">
        <v>1399</v>
      </c>
      <c r="R39" s="667" t="s">
        <v>1400</v>
      </c>
      <c r="S39" s="76">
        <f t="shared" si="1"/>
        <v>0.51724137931034475</v>
      </c>
      <c r="T39" s="199">
        <v>1</v>
      </c>
      <c r="U39" s="78" t="str">
        <f t="shared" si="2"/>
        <v>J</v>
      </c>
      <c r="V39" s="749"/>
      <c r="W39" s="667"/>
      <c r="X39" s="76">
        <f t="shared" ca="1" si="3"/>
        <v>1</v>
      </c>
      <c r="Y39" s="199">
        <v>1</v>
      </c>
      <c r="Z39" s="744" t="str">
        <f t="shared" ca="1" si="4"/>
        <v>J</v>
      </c>
    </row>
    <row r="40" spans="1:26" ht="157.5" thickBot="1">
      <c r="A40" s="1199"/>
      <c r="B40" s="1206"/>
      <c r="C40" s="287" t="s">
        <v>494</v>
      </c>
      <c r="D40" s="288" t="s">
        <v>495</v>
      </c>
      <c r="E40" s="261">
        <v>42005</v>
      </c>
      <c r="F40" s="261">
        <v>42353</v>
      </c>
      <c r="G40" s="288"/>
      <c r="H40" s="289" t="s">
        <v>464</v>
      </c>
      <c r="I40" s="288" t="s">
        <v>484</v>
      </c>
      <c r="J40" s="289">
        <v>11</v>
      </c>
      <c r="K40" s="289">
        <v>3570000</v>
      </c>
      <c r="L40" s="290">
        <v>39270000</v>
      </c>
      <c r="M40" s="291" t="s">
        <v>496</v>
      </c>
      <c r="N40" s="292"/>
      <c r="O40" s="113">
        <v>0.36</v>
      </c>
      <c r="P40" s="123" t="s">
        <v>44</v>
      </c>
      <c r="Q40" s="666" t="s">
        <v>1429</v>
      </c>
      <c r="R40" s="667" t="s">
        <v>1390</v>
      </c>
      <c r="S40" s="76">
        <f t="shared" si="1"/>
        <v>0.51724137931034475</v>
      </c>
      <c r="T40" s="199">
        <v>0.5</v>
      </c>
      <c r="U40" s="78" t="str">
        <f t="shared" si="2"/>
        <v>K</v>
      </c>
      <c r="V40" s="748">
        <f>19/39</f>
        <v>0.48717948717948717</v>
      </c>
      <c r="W40" s="667"/>
      <c r="X40" s="76">
        <f t="shared" ca="1" si="3"/>
        <v>1</v>
      </c>
      <c r="Y40" s="199"/>
      <c r="Z40" s="744" t="str">
        <f t="shared" ca="1" si="4"/>
        <v>L</v>
      </c>
    </row>
    <row r="41" spans="1:26" s="836" customFormat="1">
      <c r="C41" s="897"/>
      <c r="H41" s="898"/>
      <c r="J41" s="898"/>
      <c r="K41" s="898"/>
      <c r="L41" s="898"/>
      <c r="M41" s="898"/>
      <c r="N41" s="898"/>
      <c r="O41" s="898"/>
      <c r="P41" s="898"/>
      <c r="Q41" s="898"/>
      <c r="R41" s="898"/>
      <c r="S41" s="898"/>
      <c r="T41" s="898"/>
      <c r="U41" s="898"/>
      <c r="V41" s="899"/>
      <c r="W41" s="898"/>
      <c r="X41" s="898"/>
      <c r="Y41" s="898"/>
      <c r="Z41" s="898"/>
    </row>
    <row r="42" spans="1:26" s="836" customFormat="1" ht="16.5" thickBot="1">
      <c r="C42" s="897"/>
      <c r="H42" s="898"/>
      <c r="J42" s="898"/>
      <c r="K42" s="898"/>
      <c r="L42" s="898"/>
      <c r="M42" s="898"/>
      <c r="N42" s="898"/>
      <c r="O42" s="898"/>
      <c r="P42" s="898"/>
      <c r="Q42" s="898"/>
      <c r="R42" s="898"/>
      <c r="S42" s="898"/>
      <c r="T42" s="898"/>
      <c r="U42" s="898"/>
      <c r="V42" s="899"/>
      <c r="W42" s="898"/>
      <c r="X42" s="898"/>
      <c r="Y42" s="898"/>
      <c r="Z42" s="898"/>
    </row>
    <row r="43" spans="1:26" s="836" customFormat="1" ht="24.75" thickBot="1">
      <c r="B43" s="903" t="s">
        <v>1471</v>
      </c>
      <c r="C43" s="904" t="s">
        <v>1472</v>
      </c>
      <c r="D43" s="905" t="s">
        <v>1473</v>
      </c>
      <c r="E43" s="904" t="s">
        <v>1474</v>
      </c>
      <c r="F43" s="905" t="s">
        <v>1475</v>
      </c>
      <c r="G43" s="904">
        <v>1</v>
      </c>
      <c r="H43" s="898"/>
      <c r="J43" s="898"/>
      <c r="K43" s="898"/>
      <c r="L43" s="898"/>
      <c r="M43" s="898"/>
      <c r="N43" s="898"/>
      <c r="O43" s="898"/>
      <c r="P43" s="898"/>
      <c r="Q43" s="898"/>
      <c r="R43" s="898"/>
      <c r="S43" s="898"/>
      <c r="T43" s="898"/>
      <c r="U43" s="898"/>
      <c r="V43" s="899"/>
      <c r="W43" s="898"/>
      <c r="X43" s="898"/>
      <c r="Y43" s="898"/>
      <c r="Z43" s="898"/>
    </row>
    <row r="44" spans="1:26" s="836" customFormat="1">
      <c r="C44" s="897"/>
      <c r="H44" s="898"/>
      <c r="J44" s="898"/>
      <c r="K44" s="898"/>
      <c r="L44" s="898"/>
      <c r="M44" s="898"/>
      <c r="N44" s="898"/>
      <c r="O44" s="898"/>
      <c r="P44" s="898"/>
      <c r="Q44" s="898"/>
      <c r="R44" s="898"/>
      <c r="S44" s="898"/>
      <c r="T44" s="898"/>
      <c r="U44" s="898"/>
      <c r="V44" s="899"/>
      <c r="W44" s="898"/>
      <c r="X44" s="898"/>
      <c r="Y44" s="898"/>
      <c r="Z44" s="898"/>
    </row>
    <row r="45" spans="1:26" s="836" customFormat="1">
      <c r="C45" s="897"/>
      <c r="H45" s="898"/>
      <c r="J45" s="898"/>
      <c r="K45" s="898"/>
      <c r="L45" s="898"/>
      <c r="M45" s="898"/>
      <c r="N45" s="898"/>
      <c r="O45" s="898"/>
      <c r="P45" s="898"/>
      <c r="Q45" s="898"/>
      <c r="R45" s="898"/>
      <c r="S45" s="898"/>
      <c r="T45" s="898"/>
      <c r="U45" s="898"/>
      <c r="V45" s="899"/>
      <c r="W45" s="898"/>
      <c r="X45" s="898"/>
      <c r="Y45" s="898"/>
      <c r="Z45" s="898"/>
    </row>
    <row r="46" spans="1:26" s="836" customFormat="1">
      <c r="C46" s="897"/>
      <c r="H46" s="898"/>
      <c r="J46" s="898"/>
      <c r="K46" s="898"/>
      <c r="L46" s="898"/>
      <c r="M46" s="898"/>
      <c r="N46" s="898"/>
      <c r="O46" s="898"/>
      <c r="P46" s="898"/>
      <c r="Q46" s="898"/>
      <c r="R46" s="898"/>
      <c r="S46" s="898"/>
      <c r="T46" s="898"/>
      <c r="U46" s="898"/>
      <c r="V46" s="898"/>
      <c r="W46" s="898"/>
      <c r="X46" s="898"/>
      <c r="Y46" s="898"/>
      <c r="Z46" s="898"/>
    </row>
    <row r="47" spans="1:26" s="836" customFormat="1">
      <c r="C47" s="897"/>
      <c r="H47" s="898"/>
      <c r="J47" s="898"/>
      <c r="K47" s="898"/>
      <c r="L47" s="898"/>
      <c r="M47" s="898"/>
      <c r="N47" s="898"/>
      <c r="O47" s="898"/>
      <c r="P47" s="898"/>
      <c r="Q47" s="898"/>
      <c r="R47" s="898"/>
      <c r="S47" s="898"/>
      <c r="T47" s="898"/>
      <c r="U47" s="898"/>
      <c r="V47" s="898"/>
      <c r="W47" s="898"/>
      <c r="X47" s="898"/>
      <c r="Y47" s="898"/>
      <c r="Z47" s="898"/>
    </row>
    <row r="48" spans="1:26" s="836" customFormat="1">
      <c r="C48" s="897"/>
      <c r="H48" s="898"/>
      <c r="J48" s="898"/>
      <c r="K48" s="898"/>
      <c r="L48" s="898"/>
      <c r="M48" s="898"/>
      <c r="N48" s="898"/>
      <c r="O48" s="898"/>
      <c r="P48" s="898"/>
      <c r="Q48" s="898"/>
      <c r="R48" s="898"/>
      <c r="S48" s="898"/>
      <c r="T48" s="898"/>
      <c r="U48" s="898"/>
      <c r="V48" s="898"/>
      <c r="W48" s="898"/>
      <c r="X48" s="898"/>
      <c r="Y48" s="898"/>
      <c r="Z48" s="898"/>
    </row>
    <row r="49" spans="3:26" s="836" customFormat="1">
      <c r="C49" s="897"/>
      <c r="H49" s="898"/>
      <c r="J49" s="898"/>
      <c r="K49" s="898"/>
      <c r="L49" s="898"/>
      <c r="M49" s="898"/>
      <c r="N49" s="898"/>
      <c r="O49" s="898"/>
      <c r="P49" s="898"/>
      <c r="Q49" s="898"/>
      <c r="R49" s="898"/>
      <c r="S49" s="898"/>
      <c r="T49" s="898"/>
      <c r="U49" s="898"/>
      <c r="V49" s="898"/>
      <c r="W49" s="898"/>
      <c r="X49" s="898"/>
      <c r="Y49" s="898"/>
      <c r="Z49" s="898"/>
    </row>
    <row r="50" spans="3:26" s="836" customFormat="1">
      <c r="C50" s="897"/>
      <c r="H50" s="898"/>
      <c r="J50" s="898"/>
      <c r="K50" s="898"/>
      <c r="L50" s="898"/>
      <c r="M50" s="898"/>
      <c r="N50" s="898"/>
      <c r="O50" s="898"/>
      <c r="P50" s="898"/>
      <c r="Q50" s="898"/>
      <c r="R50" s="898"/>
      <c r="S50" s="898"/>
      <c r="T50" s="898"/>
      <c r="U50" s="898"/>
      <c r="V50" s="898"/>
      <c r="W50" s="898"/>
      <c r="X50" s="898"/>
      <c r="Y50" s="898"/>
      <c r="Z50" s="898"/>
    </row>
    <row r="51" spans="3:26" s="836" customFormat="1">
      <c r="C51" s="897"/>
      <c r="H51" s="898"/>
      <c r="J51" s="898"/>
      <c r="K51" s="898"/>
      <c r="L51" s="898"/>
      <c r="M51" s="898"/>
      <c r="N51" s="898"/>
      <c r="O51" s="898"/>
      <c r="P51" s="898"/>
      <c r="Q51" s="898"/>
      <c r="R51" s="898"/>
      <c r="S51" s="898"/>
      <c r="T51" s="898"/>
      <c r="U51" s="898"/>
      <c r="V51" s="898"/>
      <c r="W51" s="898"/>
      <c r="X51" s="898"/>
      <c r="Y51" s="898"/>
      <c r="Z51" s="898"/>
    </row>
    <row r="52" spans="3:26" s="836" customFormat="1">
      <c r="C52" s="897"/>
      <c r="H52" s="898"/>
      <c r="J52" s="898"/>
      <c r="K52" s="898"/>
      <c r="L52" s="898"/>
      <c r="M52" s="898"/>
      <c r="N52" s="898"/>
      <c r="O52" s="898"/>
      <c r="P52" s="898"/>
      <c r="Q52" s="898"/>
      <c r="R52" s="898"/>
      <c r="S52" s="898"/>
      <c r="T52" s="898"/>
      <c r="U52" s="898"/>
      <c r="V52" s="898"/>
      <c r="W52" s="898"/>
      <c r="X52" s="898"/>
      <c r="Y52" s="898"/>
      <c r="Z52" s="898"/>
    </row>
    <row r="53" spans="3:26" s="836" customFormat="1">
      <c r="C53" s="897"/>
      <c r="H53" s="898"/>
      <c r="J53" s="898"/>
      <c r="K53" s="898"/>
      <c r="L53" s="898"/>
      <c r="M53" s="898"/>
      <c r="N53" s="898"/>
      <c r="O53" s="898"/>
      <c r="P53" s="898"/>
      <c r="Q53" s="898"/>
      <c r="R53" s="898"/>
      <c r="S53" s="898"/>
      <c r="T53" s="898"/>
      <c r="U53" s="898"/>
      <c r="V53" s="898"/>
      <c r="W53" s="898"/>
      <c r="X53" s="898"/>
      <c r="Y53" s="898"/>
      <c r="Z53" s="898"/>
    </row>
    <row r="54" spans="3:26" s="836" customFormat="1">
      <c r="C54" s="897"/>
      <c r="H54" s="898"/>
      <c r="J54" s="898"/>
      <c r="K54" s="898"/>
      <c r="L54" s="898"/>
      <c r="M54" s="898"/>
      <c r="N54" s="898"/>
      <c r="O54" s="898"/>
      <c r="P54" s="898"/>
      <c r="Q54" s="898"/>
      <c r="R54" s="898"/>
      <c r="S54" s="898"/>
      <c r="T54" s="898"/>
      <c r="U54" s="898"/>
      <c r="V54" s="898"/>
      <c r="W54" s="898"/>
      <c r="X54" s="898"/>
      <c r="Y54" s="898"/>
      <c r="Z54" s="898"/>
    </row>
    <row r="55" spans="3:26" s="836" customFormat="1">
      <c r="C55" s="897"/>
      <c r="H55" s="898"/>
      <c r="J55" s="898"/>
      <c r="K55" s="898"/>
      <c r="L55" s="898"/>
      <c r="M55" s="898"/>
      <c r="N55" s="898"/>
      <c r="O55" s="898"/>
      <c r="P55" s="898"/>
      <c r="Q55" s="898"/>
      <c r="R55" s="898"/>
      <c r="S55" s="898"/>
      <c r="T55" s="898"/>
      <c r="U55" s="898"/>
      <c r="V55" s="898"/>
      <c r="W55" s="898"/>
      <c r="X55" s="898"/>
      <c r="Y55" s="898"/>
      <c r="Z55" s="898"/>
    </row>
    <row r="56" spans="3:26" s="836" customFormat="1">
      <c r="C56" s="897"/>
      <c r="H56" s="898"/>
      <c r="J56" s="898"/>
      <c r="K56" s="898"/>
      <c r="L56" s="898"/>
      <c r="M56" s="898"/>
      <c r="N56" s="898"/>
      <c r="O56" s="898"/>
      <c r="P56" s="898"/>
      <c r="Q56" s="898"/>
      <c r="R56" s="898"/>
      <c r="S56" s="898"/>
      <c r="T56" s="898"/>
      <c r="U56" s="898"/>
      <c r="V56" s="898"/>
      <c r="W56" s="898"/>
      <c r="X56" s="898"/>
      <c r="Y56" s="898"/>
      <c r="Z56" s="898"/>
    </row>
    <row r="57" spans="3:26" s="836" customFormat="1">
      <c r="C57" s="897"/>
      <c r="H57" s="898"/>
      <c r="J57" s="898"/>
      <c r="K57" s="898"/>
      <c r="L57" s="898"/>
      <c r="M57" s="898"/>
      <c r="N57" s="898"/>
      <c r="O57" s="898"/>
      <c r="P57" s="898"/>
      <c r="Q57" s="898"/>
      <c r="R57" s="898"/>
      <c r="S57" s="898"/>
      <c r="T57" s="898"/>
      <c r="U57" s="898"/>
      <c r="V57" s="898"/>
      <c r="W57" s="898"/>
      <c r="X57" s="898"/>
      <c r="Y57" s="898"/>
      <c r="Z57" s="898"/>
    </row>
    <row r="58" spans="3:26" s="836" customFormat="1">
      <c r="C58" s="897"/>
      <c r="H58" s="898"/>
      <c r="J58" s="898"/>
      <c r="K58" s="898"/>
      <c r="L58" s="898"/>
      <c r="M58" s="898"/>
      <c r="N58" s="898"/>
      <c r="O58" s="898"/>
      <c r="P58" s="898"/>
      <c r="Q58" s="898"/>
      <c r="R58" s="898"/>
      <c r="S58" s="898"/>
      <c r="T58" s="898"/>
      <c r="U58" s="898"/>
      <c r="V58" s="898"/>
      <c r="W58" s="898"/>
      <c r="X58" s="898"/>
      <c r="Y58" s="898"/>
      <c r="Z58" s="898"/>
    </row>
    <row r="59" spans="3:26" s="836" customFormat="1">
      <c r="C59" s="897"/>
      <c r="H59" s="898"/>
      <c r="J59" s="898"/>
      <c r="K59" s="898"/>
      <c r="L59" s="898"/>
      <c r="M59" s="898"/>
      <c r="N59" s="898"/>
      <c r="O59" s="898"/>
      <c r="P59" s="898"/>
      <c r="Q59" s="898"/>
      <c r="R59" s="898"/>
      <c r="S59" s="898"/>
      <c r="T59" s="898"/>
      <c r="U59" s="898"/>
      <c r="V59" s="898"/>
      <c r="W59" s="898"/>
      <c r="X59" s="898"/>
      <c r="Y59" s="898"/>
      <c r="Z59" s="898"/>
    </row>
    <row r="60" spans="3:26" s="836" customFormat="1">
      <c r="C60" s="897"/>
      <c r="H60" s="898"/>
      <c r="J60" s="898"/>
      <c r="K60" s="898"/>
      <c r="L60" s="898"/>
      <c r="M60" s="898"/>
      <c r="N60" s="898"/>
      <c r="O60" s="898"/>
      <c r="P60" s="898"/>
      <c r="Q60" s="898"/>
      <c r="R60" s="898"/>
      <c r="S60" s="898"/>
      <c r="T60" s="898"/>
      <c r="U60" s="898"/>
      <c r="V60" s="898"/>
      <c r="W60" s="898"/>
      <c r="X60" s="898"/>
      <c r="Y60" s="898"/>
      <c r="Z60" s="898"/>
    </row>
    <row r="61" spans="3:26" s="836" customFormat="1">
      <c r="C61" s="897"/>
      <c r="H61" s="898"/>
      <c r="J61" s="898"/>
      <c r="K61" s="898"/>
      <c r="L61" s="898"/>
      <c r="M61" s="898"/>
      <c r="N61" s="898"/>
      <c r="O61" s="898"/>
      <c r="P61" s="898"/>
      <c r="Q61" s="898"/>
      <c r="R61" s="898"/>
      <c r="S61" s="898"/>
      <c r="T61" s="898"/>
      <c r="U61" s="898"/>
      <c r="V61" s="898"/>
      <c r="W61" s="898"/>
      <c r="X61" s="898"/>
      <c r="Y61" s="898"/>
      <c r="Z61" s="898"/>
    </row>
    <row r="62" spans="3:26" s="836" customFormat="1">
      <c r="C62" s="897"/>
      <c r="H62" s="898"/>
      <c r="J62" s="898"/>
      <c r="K62" s="898"/>
      <c r="L62" s="898"/>
      <c r="M62" s="898"/>
      <c r="N62" s="898"/>
      <c r="O62" s="898"/>
      <c r="P62" s="898"/>
      <c r="Q62" s="898"/>
      <c r="R62" s="898"/>
      <c r="S62" s="898"/>
      <c r="T62" s="898"/>
      <c r="U62" s="898"/>
      <c r="V62" s="898"/>
      <c r="W62" s="898"/>
      <c r="X62" s="898"/>
      <c r="Y62" s="898"/>
      <c r="Z62" s="898"/>
    </row>
    <row r="63" spans="3:26" s="836" customFormat="1">
      <c r="C63" s="897"/>
      <c r="H63" s="898"/>
      <c r="J63" s="898"/>
      <c r="K63" s="898"/>
      <c r="L63" s="898"/>
      <c r="M63" s="898"/>
      <c r="N63" s="898"/>
      <c r="O63" s="898"/>
      <c r="P63" s="898"/>
      <c r="Q63" s="898"/>
      <c r="R63" s="898"/>
      <c r="S63" s="898"/>
      <c r="T63" s="898"/>
      <c r="U63" s="898"/>
      <c r="V63" s="898"/>
      <c r="W63" s="898"/>
      <c r="X63" s="898"/>
      <c r="Y63" s="898"/>
      <c r="Z63" s="898"/>
    </row>
    <row r="64" spans="3:26" s="836" customFormat="1">
      <c r="C64" s="897"/>
      <c r="H64" s="898"/>
      <c r="J64" s="898"/>
      <c r="K64" s="898"/>
      <c r="L64" s="898"/>
      <c r="M64" s="898"/>
      <c r="N64" s="898"/>
      <c r="O64" s="898"/>
      <c r="P64" s="898"/>
      <c r="Q64" s="898"/>
      <c r="R64" s="898"/>
      <c r="S64" s="898"/>
      <c r="T64" s="898"/>
      <c r="U64" s="898"/>
      <c r="V64" s="898"/>
      <c r="W64" s="898"/>
      <c r="X64" s="898"/>
      <c r="Y64" s="898"/>
      <c r="Z64" s="898"/>
    </row>
    <row r="65" spans="3:26" s="836" customFormat="1">
      <c r="C65" s="897"/>
      <c r="H65" s="898"/>
      <c r="J65" s="898"/>
      <c r="K65" s="898"/>
      <c r="L65" s="898"/>
      <c r="M65" s="898"/>
      <c r="N65" s="898"/>
      <c r="O65" s="898"/>
      <c r="P65" s="898"/>
      <c r="Q65" s="898"/>
      <c r="R65" s="898"/>
      <c r="S65" s="898"/>
      <c r="T65" s="898"/>
      <c r="U65" s="898"/>
      <c r="V65" s="898"/>
      <c r="W65" s="898"/>
      <c r="X65" s="898"/>
      <c r="Y65" s="898"/>
      <c r="Z65" s="898"/>
    </row>
    <row r="66" spans="3:26" s="836" customFormat="1">
      <c r="C66" s="897"/>
      <c r="H66" s="898"/>
      <c r="J66" s="898"/>
      <c r="K66" s="898"/>
      <c r="L66" s="898"/>
      <c r="M66" s="898"/>
      <c r="N66" s="898"/>
      <c r="O66" s="898"/>
      <c r="P66" s="898"/>
      <c r="Q66" s="898"/>
      <c r="R66" s="898"/>
      <c r="S66" s="898"/>
      <c r="T66" s="898"/>
      <c r="U66" s="898"/>
      <c r="V66" s="898"/>
      <c r="W66" s="898"/>
      <c r="X66" s="898"/>
      <c r="Y66" s="898"/>
      <c r="Z66" s="898"/>
    </row>
  </sheetData>
  <mergeCells count="50">
    <mergeCell ref="C38:C39"/>
    <mergeCell ref="G38:G39"/>
    <mergeCell ref="V6:Z6"/>
    <mergeCell ref="L6:L7"/>
    <mergeCell ref="A8:A40"/>
    <mergeCell ref="B8:B12"/>
    <mergeCell ref="M10:M11"/>
    <mergeCell ref="N10:N11"/>
    <mergeCell ref="O10:O11"/>
    <mergeCell ref="B13:B26"/>
    <mergeCell ref="C21:C23"/>
    <mergeCell ref="D21:D23"/>
    <mergeCell ref="B27:B40"/>
    <mergeCell ref="C27:C28"/>
    <mergeCell ref="C14:C16"/>
    <mergeCell ref="D14:D16"/>
    <mergeCell ref="C18:C20"/>
    <mergeCell ref="D18:D20"/>
    <mergeCell ref="C29:C35"/>
    <mergeCell ref="D29:D35"/>
    <mergeCell ref="G29:G35"/>
    <mergeCell ref="Q8:Q9"/>
    <mergeCell ref="Q27:Q28"/>
    <mergeCell ref="F6:F7"/>
    <mergeCell ref="M6:P6"/>
    <mergeCell ref="Q6:U6"/>
    <mergeCell ref="M21:M23"/>
    <mergeCell ref="N21:N23"/>
    <mergeCell ref="O21:O23"/>
    <mergeCell ref="G14:G16"/>
    <mergeCell ref="G18:G20"/>
    <mergeCell ref="P21:P23"/>
    <mergeCell ref="P10:P11"/>
    <mergeCell ref="K6:K7"/>
    <mergeCell ref="G21:G23"/>
    <mergeCell ref="G6:G7"/>
    <mergeCell ref="H6:H7"/>
    <mergeCell ref="I6:I7"/>
    <mergeCell ref="J6:J7"/>
    <mergeCell ref="A1:B4"/>
    <mergeCell ref="C1:J4"/>
    <mergeCell ref="M1:N1"/>
    <mergeCell ref="M2:N2"/>
    <mergeCell ref="M3:N3"/>
    <mergeCell ref="M4:N4"/>
    <mergeCell ref="A6:A7"/>
    <mergeCell ref="B6:B7"/>
    <mergeCell ref="C6:C7"/>
    <mergeCell ref="D6:D7"/>
    <mergeCell ref="E6:E7"/>
  </mergeCells>
  <phoneticPr fontId="36" type="noConversion"/>
  <conditionalFormatting sqref="P12:P21 P24:P40 P8:P10 Q29:R37 Q38 R39">
    <cfRule type="cellIs" dxfId="1099" priority="91" operator="equal">
      <formula>"L"</formula>
    </cfRule>
  </conditionalFormatting>
  <conditionalFormatting sqref="P12:P21 P24:P40 P8:P10 Q29:R37 Q38 R39">
    <cfRule type="containsText" dxfId="1098" priority="92" operator="containsText" text="K">
      <formula>NOT(ISERROR(SEARCH("K",P8)))</formula>
    </cfRule>
    <cfRule type="containsText" dxfId="1097" priority="93" operator="containsText" text="J">
      <formula>NOT(ISERROR(SEARCH("J",P8)))</formula>
    </cfRule>
  </conditionalFormatting>
  <conditionalFormatting sqref="U8:U40">
    <cfRule type="cellIs" dxfId="1096" priority="82" operator="equal">
      <formula>"L"</formula>
    </cfRule>
  </conditionalFormatting>
  <conditionalFormatting sqref="Q8:R8 Q10:R23 R9 Q25:R27 Q24 R28 Q40:R40 Q39 U8:U40">
    <cfRule type="containsText" dxfId="1095" priority="86" operator="containsText" text="K">
      <formula>NOT(ISERROR(SEARCH("K",Q8)))</formula>
    </cfRule>
    <cfRule type="containsText" dxfId="1094" priority="87" operator="containsText" text="J">
      <formula>NOT(ISERROR(SEARCH("J",Q8)))</formula>
    </cfRule>
  </conditionalFormatting>
  <conditionalFormatting sqref="Q8:R8 Q10:R23 R9 Q25:R27 Q24 R28 Q40:R40 Q39">
    <cfRule type="cellIs" dxfId="1093" priority="85" operator="equal">
      <formula>"L"</formula>
    </cfRule>
  </conditionalFormatting>
  <conditionalFormatting sqref="U8:U40">
    <cfRule type="containsText" dxfId="1092" priority="83" operator="containsText" text="K">
      <formula>NOT(ISERROR(SEARCH("K",U8)))</formula>
    </cfRule>
    <cfRule type="containsText" dxfId="1091" priority="84" operator="containsText" text="J">
      <formula>NOT(ISERROR(SEARCH("J",U8)))</formula>
    </cfRule>
  </conditionalFormatting>
  <conditionalFormatting sqref="U8:U40">
    <cfRule type="cellIs" dxfId="1090" priority="79" operator="equal">
      <formula>"L"</formula>
    </cfRule>
  </conditionalFormatting>
  <conditionalFormatting sqref="U8:U40">
    <cfRule type="containsText" dxfId="1089" priority="80" operator="containsText" text="K">
      <formula>NOT(ISERROR(SEARCH("K",U8)))</formula>
    </cfRule>
    <cfRule type="containsText" dxfId="1088" priority="81" operator="containsText" text="J">
      <formula>NOT(ISERROR(SEARCH("J",U8)))</formula>
    </cfRule>
  </conditionalFormatting>
  <conditionalFormatting sqref="U8:U40">
    <cfRule type="containsText" dxfId="1087" priority="77" operator="containsText" text="K">
      <formula>NOT(ISERROR(SEARCH("K",U8)))</formula>
    </cfRule>
    <cfRule type="containsText" dxfId="1086" priority="78" operator="containsText" text="J">
      <formula>NOT(ISERROR(SEARCH("J",U8)))</formula>
    </cfRule>
  </conditionalFormatting>
  <conditionalFormatting sqref="T8:U40">
    <cfRule type="cellIs" dxfId="1085" priority="74" operator="equal">
      <formula>"L"</formula>
    </cfRule>
  </conditionalFormatting>
  <conditionalFormatting sqref="T8:U40">
    <cfRule type="containsText" dxfId="1084" priority="75" operator="containsText" text="K">
      <formula>NOT(ISERROR(SEARCH("K",T8)))</formula>
    </cfRule>
    <cfRule type="containsText" dxfId="1083" priority="76" operator="containsText" text="J">
      <formula>NOT(ISERROR(SEARCH("J",T8)))</formula>
    </cfRule>
  </conditionalFormatting>
  <conditionalFormatting sqref="U8:U40">
    <cfRule type="containsText" dxfId="1082" priority="72" operator="containsText" text="K">
      <formula>NOT(ISERROR(SEARCH("K",U8)))</formula>
    </cfRule>
    <cfRule type="containsText" dxfId="1081" priority="73" operator="containsText" text="J">
      <formula>NOT(ISERROR(SEARCH("J",U8)))</formula>
    </cfRule>
  </conditionalFormatting>
  <conditionalFormatting sqref="U8:U40">
    <cfRule type="containsText" dxfId="1080" priority="70" operator="containsText" text="K">
      <formula>NOT(ISERROR(SEARCH("K",U8)))</formula>
    </cfRule>
    <cfRule type="containsText" dxfId="1079" priority="71" operator="containsText" text="J">
      <formula>NOT(ISERROR(SEARCH("J",U8)))</formula>
    </cfRule>
  </conditionalFormatting>
  <conditionalFormatting sqref="U8:U40">
    <cfRule type="cellIs" dxfId="1078" priority="67" operator="equal">
      <formula>"L"</formula>
    </cfRule>
  </conditionalFormatting>
  <conditionalFormatting sqref="U8:U40">
    <cfRule type="containsText" dxfId="1077" priority="68" operator="containsText" text="K">
      <formula>NOT(ISERROR(SEARCH("K",U8)))</formula>
    </cfRule>
    <cfRule type="containsText" dxfId="1076" priority="69" operator="containsText" text="J">
      <formula>NOT(ISERROR(SEARCH("J",U8)))</formula>
    </cfRule>
  </conditionalFormatting>
  <conditionalFormatting sqref="U8:U40">
    <cfRule type="cellIs" dxfId="1075" priority="64" operator="equal">
      <formula>"L"</formula>
    </cfRule>
  </conditionalFormatting>
  <conditionalFormatting sqref="U8:U40">
    <cfRule type="containsText" dxfId="1074" priority="65" operator="containsText" text="K">
      <formula>NOT(ISERROR(SEARCH("K",U8)))</formula>
    </cfRule>
    <cfRule type="containsText" dxfId="1073" priority="66" operator="containsText" text="J">
      <formula>NOT(ISERROR(SEARCH("J",U8)))</formula>
    </cfRule>
  </conditionalFormatting>
  <conditionalFormatting sqref="U8:U40">
    <cfRule type="cellIs" dxfId="1072" priority="61" operator="equal">
      <formula>"L"</formula>
    </cfRule>
  </conditionalFormatting>
  <conditionalFormatting sqref="U8:U40">
    <cfRule type="containsText" dxfId="1071" priority="62" operator="containsText" text="K">
      <formula>NOT(ISERROR(SEARCH("K",U8)))</formula>
    </cfRule>
    <cfRule type="containsText" dxfId="1070" priority="63" operator="containsText" text="J">
      <formula>NOT(ISERROR(SEARCH("J",U8)))</formula>
    </cfRule>
  </conditionalFormatting>
  <conditionalFormatting sqref="U8:U40">
    <cfRule type="cellIs" dxfId="1069" priority="58" operator="equal">
      <formula>"L"</formula>
    </cfRule>
  </conditionalFormatting>
  <conditionalFormatting sqref="U8:U40">
    <cfRule type="containsText" dxfId="1068" priority="59" operator="containsText" text="K">
      <formula>NOT(ISERROR(SEARCH("K",U8)))</formula>
    </cfRule>
    <cfRule type="containsText" dxfId="1067" priority="60" operator="containsText" text="J">
      <formula>NOT(ISERROR(SEARCH("J",U8)))</formula>
    </cfRule>
  </conditionalFormatting>
  <conditionalFormatting sqref="U8:U40">
    <cfRule type="cellIs" dxfId="1066" priority="55" operator="equal">
      <formula>"L"</formula>
    </cfRule>
  </conditionalFormatting>
  <conditionalFormatting sqref="U8:U40">
    <cfRule type="containsText" dxfId="1065" priority="56" operator="containsText" text="K">
      <formula>NOT(ISERROR(SEARCH("K",U8)))</formula>
    </cfRule>
    <cfRule type="containsText" dxfId="1064" priority="57" operator="containsText" text="J">
      <formula>NOT(ISERROR(SEARCH("J",U8)))</formula>
    </cfRule>
  </conditionalFormatting>
  <conditionalFormatting sqref="U8:U40">
    <cfRule type="cellIs" dxfId="1063" priority="52" operator="equal">
      <formula>"L"</formula>
    </cfRule>
  </conditionalFormatting>
  <conditionalFormatting sqref="U8:U40">
    <cfRule type="containsText" dxfId="1062" priority="53" operator="containsText" text="K">
      <formula>NOT(ISERROR(SEARCH("K",U8)))</formula>
    </cfRule>
    <cfRule type="containsText" dxfId="1061" priority="54" operator="containsText" text="J">
      <formula>NOT(ISERROR(SEARCH("J",U8)))</formula>
    </cfRule>
  </conditionalFormatting>
  <conditionalFormatting sqref="U8:U40">
    <cfRule type="cellIs" dxfId="1060" priority="49" operator="equal">
      <formula>"L"</formula>
    </cfRule>
  </conditionalFormatting>
  <conditionalFormatting sqref="U8:U40">
    <cfRule type="containsText" dxfId="1059" priority="50" operator="containsText" text="K">
      <formula>NOT(ISERROR(SEARCH("K",U8)))</formula>
    </cfRule>
    <cfRule type="containsText" dxfId="1058" priority="51" operator="containsText" text="J">
      <formula>NOT(ISERROR(SEARCH("J",U8)))</formula>
    </cfRule>
  </conditionalFormatting>
  <conditionalFormatting sqref="S8:S40">
    <cfRule type="cellIs" dxfId="1057" priority="46" operator="equal">
      <formula>"L"</formula>
    </cfRule>
  </conditionalFormatting>
  <conditionalFormatting sqref="S8:S40">
    <cfRule type="containsText" dxfId="1056" priority="47" operator="containsText" text="K">
      <formula>NOT(ISERROR(SEARCH("K",S8)))</formula>
    </cfRule>
    <cfRule type="containsText" dxfId="1055" priority="48" operator="containsText" text="J">
      <formula>NOT(ISERROR(SEARCH("J",S8)))</formula>
    </cfRule>
  </conditionalFormatting>
  <conditionalFormatting sqref="Z8:Z40">
    <cfRule type="cellIs" dxfId="1054" priority="40" operator="equal">
      <formula>"L"</formula>
    </cfRule>
  </conditionalFormatting>
  <conditionalFormatting sqref="Z8:Z40 V8:W40">
    <cfRule type="containsText" dxfId="1053" priority="44" operator="containsText" text="K">
      <formula>NOT(ISERROR(SEARCH("K",V8)))</formula>
    </cfRule>
    <cfRule type="containsText" dxfId="1052" priority="45" operator="containsText" text="J">
      <formula>NOT(ISERROR(SEARCH("J",V8)))</formula>
    </cfRule>
  </conditionalFormatting>
  <conditionalFormatting sqref="V8:W40">
    <cfRule type="cellIs" dxfId="1051" priority="43" operator="equal">
      <formula>"L"</formula>
    </cfRule>
  </conditionalFormatting>
  <conditionalFormatting sqref="Z8:Z40">
    <cfRule type="containsText" dxfId="1050" priority="41" operator="containsText" text="K">
      <formula>NOT(ISERROR(SEARCH("K",Z8)))</formula>
    </cfRule>
    <cfRule type="containsText" dxfId="1049" priority="42" operator="containsText" text="J">
      <formula>NOT(ISERROR(SEARCH("J",Z8)))</formula>
    </cfRule>
  </conditionalFormatting>
  <conditionalFormatting sqref="Z8:Z40">
    <cfRule type="cellIs" dxfId="1048" priority="37" operator="equal">
      <formula>"L"</formula>
    </cfRule>
  </conditionalFormatting>
  <conditionalFormatting sqref="Z8:Z40">
    <cfRule type="containsText" dxfId="1047" priority="38" operator="containsText" text="K">
      <formula>NOT(ISERROR(SEARCH("K",Z8)))</formula>
    </cfRule>
    <cfRule type="containsText" dxfId="1046" priority="39" operator="containsText" text="J">
      <formula>NOT(ISERROR(SEARCH("J",Z8)))</formula>
    </cfRule>
  </conditionalFormatting>
  <conditionalFormatting sqref="Z8:Z40">
    <cfRule type="containsText" dxfId="1045" priority="35" operator="containsText" text="K">
      <formula>NOT(ISERROR(SEARCH("K",Z8)))</formula>
    </cfRule>
    <cfRule type="containsText" dxfId="1044" priority="36" operator="containsText" text="J">
      <formula>NOT(ISERROR(SEARCH("J",Z8)))</formula>
    </cfRule>
  </conditionalFormatting>
  <conditionalFormatting sqref="Y8:Z40">
    <cfRule type="cellIs" dxfId="1043" priority="32" operator="equal">
      <formula>"L"</formula>
    </cfRule>
  </conditionalFormatting>
  <conditionalFormatting sqref="Y8:Z40">
    <cfRule type="containsText" dxfId="1042" priority="33" operator="containsText" text="K">
      <formula>NOT(ISERROR(SEARCH("K",Y8)))</formula>
    </cfRule>
    <cfRule type="containsText" dxfId="1041" priority="34" operator="containsText" text="J">
      <formula>NOT(ISERROR(SEARCH("J",Y8)))</formula>
    </cfRule>
  </conditionalFormatting>
  <conditionalFormatting sqref="Z8:Z40">
    <cfRule type="containsText" dxfId="1040" priority="30" operator="containsText" text="K">
      <formula>NOT(ISERROR(SEARCH("K",Z8)))</formula>
    </cfRule>
    <cfRule type="containsText" dxfId="1039" priority="31" operator="containsText" text="J">
      <formula>NOT(ISERROR(SEARCH("J",Z8)))</formula>
    </cfRule>
  </conditionalFormatting>
  <conditionalFormatting sqref="Z8:Z40">
    <cfRule type="containsText" dxfId="1038" priority="28" operator="containsText" text="K">
      <formula>NOT(ISERROR(SEARCH("K",Z8)))</formula>
    </cfRule>
    <cfRule type="containsText" dxfId="1037" priority="29" operator="containsText" text="J">
      <formula>NOT(ISERROR(SEARCH("J",Z8)))</formula>
    </cfRule>
  </conditionalFormatting>
  <conditionalFormatting sqref="Z8:Z40">
    <cfRule type="cellIs" dxfId="1036" priority="25" operator="equal">
      <formula>"L"</formula>
    </cfRule>
  </conditionalFormatting>
  <conditionalFormatting sqref="Z8:Z40">
    <cfRule type="containsText" dxfId="1035" priority="26" operator="containsText" text="K">
      <formula>NOT(ISERROR(SEARCH("K",Z8)))</formula>
    </cfRule>
    <cfRule type="containsText" dxfId="1034" priority="27" operator="containsText" text="J">
      <formula>NOT(ISERROR(SEARCH("J",Z8)))</formula>
    </cfRule>
  </conditionalFormatting>
  <conditionalFormatting sqref="Z8:Z40">
    <cfRule type="cellIs" dxfId="1033" priority="22" operator="equal">
      <formula>"L"</formula>
    </cfRule>
  </conditionalFormatting>
  <conditionalFormatting sqref="Z8:Z40">
    <cfRule type="containsText" dxfId="1032" priority="23" operator="containsText" text="K">
      <formula>NOT(ISERROR(SEARCH("K",Z8)))</formula>
    </cfRule>
    <cfRule type="containsText" dxfId="1031" priority="24" operator="containsText" text="J">
      <formula>NOT(ISERROR(SEARCH("J",Z8)))</formula>
    </cfRule>
  </conditionalFormatting>
  <conditionalFormatting sqref="Z8:Z40">
    <cfRule type="cellIs" dxfId="1030" priority="19" operator="equal">
      <formula>"L"</formula>
    </cfRule>
  </conditionalFormatting>
  <conditionalFormatting sqref="Z8:Z40">
    <cfRule type="containsText" dxfId="1029" priority="20" operator="containsText" text="K">
      <formula>NOT(ISERROR(SEARCH("K",Z8)))</formula>
    </cfRule>
    <cfRule type="containsText" dxfId="1028" priority="21" operator="containsText" text="J">
      <formula>NOT(ISERROR(SEARCH("J",Z8)))</formula>
    </cfRule>
  </conditionalFormatting>
  <conditionalFormatting sqref="Z8:Z40">
    <cfRule type="cellIs" dxfId="1027" priority="16" operator="equal">
      <formula>"L"</formula>
    </cfRule>
  </conditionalFormatting>
  <conditionalFormatting sqref="Z8:Z40">
    <cfRule type="containsText" dxfId="1026" priority="17" operator="containsText" text="K">
      <formula>NOT(ISERROR(SEARCH("K",Z8)))</formula>
    </cfRule>
    <cfRule type="containsText" dxfId="1025" priority="18" operator="containsText" text="J">
      <formula>NOT(ISERROR(SEARCH("J",Z8)))</formula>
    </cfRule>
  </conditionalFormatting>
  <conditionalFormatting sqref="Z8:Z40">
    <cfRule type="cellIs" dxfId="1024" priority="13" operator="equal">
      <formula>"L"</formula>
    </cfRule>
  </conditionalFormatting>
  <conditionalFormatting sqref="Z8:Z40">
    <cfRule type="containsText" dxfId="1023" priority="14" operator="containsText" text="K">
      <formula>NOT(ISERROR(SEARCH("K",Z8)))</formula>
    </cfRule>
    <cfRule type="containsText" dxfId="1022" priority="15" operator="containsText" text="J">
      <formula>NOT(ISERROR(SEARCH("J",Z8)))</formula>
    </cfRule>
  </conditionalFormatting>
  <conditionalFormatting sqref="Z8:Z40">
    <cfRule type="cellIs" dxfId="1021" priority="10" operator="equal">
      <formula>"L"</formula>
    </cfRule>
  </conditionalFormatting>
  <conditionalFormatting sqref="Z8:Z40">
    <cfRule type="containsText" dxfId="1020" priority="11" operator="containsText" text="K">
      <formula>NOT(ISERROR(SEARCH("K",Z8)))</formula>
    </cfRule>
    <cfRule type="containsText" dxfId="1019" priority="12" operator="containsText" text="J">
      <formula>NOT(ISERROR(SEARCH("J",Z8)))</formula>
    </cfRule>
  </conditionalFormatting>
  <conditionalFormatting sqref="Z8:Z40">
    <cfRule type="cellIs" dxfId="1018" priority="7" operator="equal">
      <formula>"L"</formula>
    </cfRule>
  </conditionalFormatting>
  <conditionalFormatting sqref="Z8:Z40">
    <cfRule type="containsText" dxfId="1017" priority="8" operator="containsText" text="K">
      <formula>NOT(ISERROR(SEARCH("K",Z8)))</formula>
    </cfRule>
    <cfRule type="containsText" dxfId="1016" priority="9" operator="containsText" text="J">
      <formula>NOT(ISERROR(SEARCH("J",Z8)))</formula>
    </cfRule>
  </conditionalFormatting>
  <conditionalFormatting sqref="X8:X40">
    <cfRule type="cellIs" dxfId="1015" priority="4" operator="equal">
      <formula>"L"</formula>
    </cfRule>
  </conditionalFormatting>
  <conditionalFormatting sqref="X8:X40">
    <cfRule type="containsText" dxfId="1014" priority="5" operator="containsText" text="K">
      <formula>NOT(ISERROR(SEARCH("K",X8)))</formula>
    </cfRule>
    <cfRule type="containsText" dxfId="1013" priority="6" operator="containsText" text="J">
      <formula>NOT(ISERROR(SEARCH("J",X8)))</formula>
    </cfRule>
  </conditionalFormatting>
  <conditionalFormatting sqref="R38">
    <cfRule type="cellIs" dxfId="1012" priority="1" operator="equal">
      <formula>"L"</formula>
    </cfRule>
  </conditionalFormatting>
  <conditionalFormatting sqref="R38">
    <cfRule type="containsText" dxfId="1011" priority="2" operator="containsText" text="K">
      <formula>NOT(ISERROR(SEARCH("K",R38)))</formula>
    </cfRule>
    <cfRule type="containsText" dxfId="1010" priority="3" operator="containsText" text="J">
      <formula>NOT(ISERROR(SEARCH("J",R38)))</formula>
    </cfRule>
  </conditionalFormatting>
  <pageMargins left="0.75" right="0.75" top="1" bottom="1" header="0.5" footer="0.5"/>
  <pageSetup scale="21" orientation="portrait" horizontalDpi="4294967292" verticalDpi="4294967292"/>
  <rowBreaks count="1" manualBreakCount="1">
    <brk id="40" max="16383" man="1"/>
  </rowBreaks>
  <colBreaks count="1" manualBreakCount="1">
    <brk id="26" max="1048575" man="1"/>
  </col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AH44"/>
  <sheetViews>
    <sheetView topLeftCell="A25" workbookViewId="0">
      <selection activeCell="E43" sqref="E43"/>
    </sheetView>
  </sheetViews>
  <sheetFormatPr baseColWidth="10" defaultRowHeight="15.75"/>
  <cols>
    <col min="1" max="1" width="7.375" customWidth="1"/>
    <col min="2" max="2" width="9" customWidth="1"/>
    <col min="3" max="3" width="17.375" customWidth="1"/>
    <col min="4" max="4" width="19.375" customWidth="1"/>
    <col min="5" max="5" width="27.375" customWidth="1"/>
    <col min="6" max="7" width="10.375" bestFit="1" customWidth="1"/>
    <col min="8" max="8" width="18" customWidth="1"/>
    <col min="9" max="9" width="17.625" customWidth="1"/>
    <col min="10" max="10" width="12.625" customWidth="1"/>
    <col min="11" max="11" width="9" bestFit="1" customWidth="1"/>
    <col min="12" max="12" width="8.625" customWidth="1"/>
    <col min="13" max="18" width="5.625" customWidth="1"/>
    <col min="20" max="20" width="20.375" customWidth="1"/>
    <col min="21" max="21" width="28.625" customWidth="1"/>
    <col min="25" max="25" width="17.125" customWidth="1"/>
    <col min="26" max="26" width="15.125" customWidth="1"/>
    <col min="29" max="34" width="10.875" style="836"/>
  </cols>
  <sheetData>
    <row r="1" spans="1:34" ht="24" customHeight="1">
      <c r="A1" s="914" t="s">
        <v>6</v>
      </c>
      <c r="B1" s="915"/>
      <c r="C1" s="920" t="s">
        <v>539</v>
      </c>
      <c r="D1" s="921"/>
      <c r="E1" s="921"/>
      <c r="F1" s="921"/>
      <c r="G1" s="921"/>
      <c r="H1" s="921"/>
      <c r="I1" s="921"/>
      <c r="J1" s="921"/>
      <c r="K1" s="921"/>
      <c r="L1" s="921"/>
      <c r="M1" s="921"/>
      <c r="N1" s="921"/>
      <c r="O1" s="921"/>
      <c r="P1" s="921"/>
      <c r="Q1" s="921"/>
      <c r="R1" s="1210"/>
      <c r="S1" s="346" t="s">
        <v>8</v>
      </c>
      <c r="T1" s="347"/>
      <c r="U1" s="836"/>
      <c r="V1" s="836"/>
      <c r="W1" s="836"/>
      <c r="X1" s="836"/>
      <c r="Y1" s="836"/>
      <c r="Z1" s="836"/>
      <c r="AA1" s="836"/>
      <c r="AB1" s="836"/>
    </row>
    <row r="2" spans="1:34" ht="24" customHeight="1">
      <c r="A2" s="916"/>
      <c r="B2" s="917"/>
      <c r="C2" s="922"/>
      <c r="D2" s="923"/>
      <c r="E2" s="923"/>
      <c r="F2" s="923"/>
      <c r="G2" s="923"/>
      <c r="H2" s="923"/>
      <c r="I2" s="923"/>
      <c r="J2" s="923"/>
      <c r="K2" s="923"/>
      <c r="L2" s="923"/>
      <c r="M2" s="923"/>
      <c r="N2" s="923"/>
      <c r="O2" s="923"/>
      <c r="P2" s="923"/>
      <c r="Q2" s="923"/>
      <c r="R2" s="1211"/>
      <c r="S2" s="348" t="s">
        <v>72</v>
      </c>
      <c r="T2" s="349"/>
      <c r="U2" s="836"/>
      <c r="V2" s="836"/>
      <c r="W2" s="836"/>
      <c r="X2" s="836"/>
      <c r="Y2" s="836"/>
      <c r="Z2" s="836"/>
      <c r="AA2" s="836"/>
      <c r="AB2" s="836"/>
    </row>
    <row r="3" spans="1:34" ht="24" customHeight="1">
      <c r="A3" s="916"/>
      <c r="B3" s="917"/>
      <c r="C3" s="922"/>
      <c r="D3" s="923"/>
      <c r="E3" s="923"/>
      <c r="F3" s="923"/>
      <c r="G3" s="923"/>
      <c r="H3" s="923"/>
      <c r="I3" s="923"/>
      <c r="J3" s="923"/>
      <c r="K3" s="923"/>
      <c r="L3" s="923"/>
      <c r="M3" s="923"/>
      <c r="N3" s="923"/>
      <c r="O3" s="923"/>
      <c r="P3" s="923"/>
      <c r="Q3" s="923"/>
      <c r="R3" s="1211"/>
      <c r="S3" s="348" t="s">
        <v>173</v>
      </c>
      <c r="T3" s="349"/>
      <c r="U3" s="836"/>
      <c r="V3" s="836"/>
      <c r="W3" s="836"/>
      <c r="X3" s="836"/>
      <c r="Y3" s="836"/>
      <c r="Z3" s="836"/>
      <c r="AA3" s="836"/>
      <c r="AB3" s="836"/>
    </row>
    <row r="4" spans="1:34" ht="24" customHeight="1" thickBot="1">
      <c r="A4" s="918"/>
      <c r="B4" s="919"/>
      <c r="C4" s="924"/>
      <c r="D4" s="925"/>
      <c r="E4" s="925"/>
      <c r="F4" s="925"/>
      <c r="G4" s="925"/>
      <c r="H4" s="925"/>
      <c r="I4" s="925"/>
      <c r="J4" s="925"/>
      <c r="K4" s="925"/>
      <c r="L4" s="925"/>
      <c r="M4" s="925"/>
      <c r="N4" s="925"/>
      <c r="O4" s="925"/>
      <c r="P4" s="925"/>
      <c r="Q4" s="925"/>
      <c r="R4" s="1212"/>
      <c r="S4" s="350" t="s">
        <v>11</v>
      </c>
      <c r="T4" s="351"/>
      <c r="U4" s="836"/>
      <c r="V4" s="836"/>
      <c r="W4" s="836"/>
      <c r="X4" s="836"/>
      <c r="Y4" s="836"/>
      <c r="Z4" s="836"/>
      <c r="AA4" s="836"/>
      <c r="AB4" s="836"/>
    </row>
    <row r="5" spans="1:34" s="836" customFormat="1" ht="16.5" thickBot="1"/>
    <row r="6" spans="1:34" s="3" customFormat="1" ht="13.7" customHeight="1">
      <c r="A6" s="2" t="s">
        <v>12</v>
      </c>
      <c r="B6" s="1207" t="s">
        <v>13</v>
      </c>
      <c r="C6" s="935"/>
      <c r="D6" s="935"/>
      <c r="E6" s="935"/>
      <c r="F6" s="935"/>
      <c r="G6" s="935"/>
      <c r="H6" s="935"/>
      <c r="I6" s="935"/>
      <c r="J6" s="935"/>
      <c r="K6" s="935"/>
      <c r="L6" s="935"/>
      <c r="M6" s="935"/>
      <c r="N6" s="935"/>
      <c r="O6" s="935"/>
      <c r="P6" s="935"/>
      <c r="Q6" s="935"/>
      <c r="R6" s="935"/>
      <c r="S6" s="935"/>
      <c r="T6" s="936"/>
      <c r="U6" s="837"/>
      <c r="V6" s="837"/>
      <c r="W6" s="837"/>
      <c r="X6" s="837"/>
      <c r="Y6" s="837"/>
      <c r="Z6" s="837"/>
      <c r="AA6" s="837"/>
      <c r="AB6" s="837"/>
      <c r="AC6" s="837"/>
      <c r="AD6" s="837"/>
      <c r="AE6" s="837"/>
      <c r="AF6" s="837"/>
      <c r="AG6" s="837"/>
      <c r="AH6" s="837"/>
    </row>
    <row r="7" spans="1:34" s="3" customFormat="1" ht="27" customHeight="1" thickBot="1">
      <c r="A7" s="4" t="s">
        <v>14</v>
      </c>
      <c r="B7" s="1208" t="s">
        <v>15</v>
      </c>
      <c r="C7" s="937"/>
      <c r="D7" s="937"/>
      <c r="E7" s="937"/>
      <c r="F7" s="937"/>
      <c r="G7" s="937"/>
      <c r="H7" s="937"/>
      <c r="I7" s="937"/>
      <c r="J7" s="937"/>
      <c r="K7" s="937"/>
      <c r="L7" s="937"/>
      <c r="M7" s="937"/>
      <c r="N7" s="937"/>
      <c r="O7" s="937"/>
      <c r="P7" s="937"/>
      <c r="Q7" s="937"/>
      <c r="R7" s="937"/>
      <c r="S7" s="937"/>
      <c r="T7" s="938"/>
      <c r="U7" s="837"/>
      <c r="V7" s="837"/>
      <c r="W7" s="837"/>
      <c r="X7" s="837"/>
      <c r="Y7" s="837"/>
      <c r="Z7" s="837"/>
      <c r="AA7" s="837"/>
      <c r="AB7" s="837"/>
      <c r="AC7" s="837"/>
      <c r="AD7" s="837"/>
      <c r="AE7" s="837"/>
      <c r="AF7" s="837"/>
      <c r="AG7" s="837"/>
      <c r="AH7" s="837"/>
    </row>
    <row r="8" spans="1:34" s="837" customFormat="1" ht="12.75"/>
    <row r="9" spans="1:34" s="837" customFormat="1" ht="13.5" thickBot="1"/>
    <row r="10" spans="1:34" s="3" customFormat="1" ht="25.5">
      <c r="A10" s="939" t="s">
        <v>16</v>
      </c>
      <c r="B10" s="941" t="s">
        <v>17</v>
      </c>
      <c r="C10" s="1165"/>
      <c r="D10" s="942" t="s">
        <v>18</v>
      </c>
      <c r="E10" s="941" t="s">
        <v>19</v>
      </c>
      <c r="F10" s="946" t="s">
        <v>20</v>
      </c>
      <c r="G10" s="947"/>
      <c r="H10" s="942" t="s">
        <v>21</v>
      </c>
      <c r="I10" s="939" t="s">
        <v>22</v>
      </c>
      <c r="J10" s="942" t="s">
        <v>23</v>
      </c>
      <c r="K10" s="5" t="s">
        <v>24</v>
      </c>
      <c r="L10" s="1209" t="s">
        <v>25</v>
      </c>
      <c r="M10" s="948"/>
      <c r="N10" s="948"/>
      <c r="O10" s="948"/>
      <c r="P10" s="948"/>
      <c r="Q10" s="948"/>
      <c r="R10" s="949"/>
      <c r="S10" s="909" t="s">
        <v>26</v>
      </c>
      <c r="T10" s="910"/>
      <c r="U10" s="910"/>
      <c r="V10" s="910"/>
      <c r="W10" s="911"/>
      <c r="X10" s="909" t="s">
        <v>27</v>
      </c>
      <c r="Y10" s="910"/>
      <c r="Z10" s="910"/>
      <c r="AA10" s="910"/>
      <c r="AB10" s="911"/>
      <c r="AC10" s="837"/>
      <c r="AD10" s="837"/>
      <c r="AE10" s="837"/>
      <c r="AF10" s="837"/>
      <c r="AG10" s="837"/>
      <c r="AH10" s="837"/>
    </row>
    <row r="11" spans="1:34" s="13" customFormat="1" ht="24" customHeight="1" thickBot="1">
      <c r="A11" s="940"/>
      <c r="B11" s="943"/>
      <c r="C11" s="1166"/>
      <c r="D11" s="944"/>
      <c r="E11" s="943"/>
      <c r="F11" s="132" t="s">
        <v>28</v>
      </c>
      <c r="G11" s="133" t="s">
        <v>29</v>
      </c>
      <c r="H11" s="944"/>
      <c r="I11" s="945"/>
      <c r="J11" s="944"/>
      <c r="K11" s="134">
        <v>2014</v>
      </c>
      <c r="L11" s="132">
        <v>2015</v>
      </c>
      <c r="M11" s="136">
        <v>2016</v>
      </c>
      <c r="N11" s="136">
        <v>2017</v>
      </c>
      <c r="O11" s="136">
        <v>2018</v>
      </c>
      <c r="P11" s="136">
        <v>2019</v>
      </c>
      <c r="Q11" s="136">
        <v>2020</v>
      </c>
      <c r="R11" s="133">
        <v>2021</v>
      </c>
      <c r="S11" s="53" t="s">
        <v>174</v>
      </c>
      <c r="T11" s="54" t="s">
        <v>175</v>
      </c>
      <c r="U11" s="54" t="s">
        <v>89</v>
      </c>
      <c r="V11" s="54" t="s">
        <v>176</v>
      </c>
      <c r="W11" s="137" t="s">
        <v>177</v>
      </c>
      <c r="X11" s="53" t="s">
        <v>174</v>
      </c>
      <c r="Y11" s="54" t="s">
        <v>175</v>
      </c>
      <c r="Z11" s="54" t="s">
        <v>89</v>
      </c>
      <c r="AA11" s="54" t="s">
        <v>176</v>
      </c>
      <c r="AB11" s="137" t="s">
        <v>177</v>
      </c>
      <c r="AC11" s="852"/>
      <c r="AD11" s="852"/>
      <c r="AE11" s="852"/>
      <c r="AF11" s="852"/>
      <c r="AG11" s="852"/>
      <c r="AH11" s="852"/>
    </row>
    <row r="12" spans="1:34" s="13" customFormat="1" ht="63.75">
      <c r="A12" s="912" t="s">
        <v>212</v>
      </c>
      <c r="B12" s="970" t="s">
        <v>541</v>
      </c>
      <c r="C12" s="1021"/>
      <c r="D12" s="1024" t="s">
        <v>180</v>
      </c>
      <c r="E12" s="352" t="s">
        <v>542</v>
      </c>
      <c r="F12" s="982">
        <v>42011</v>
      </c>
      <c r="G12" s="985">
        <v>42358</v>
      </c>
      <c r="H12" s="353" t="s">
        <v>503</v>
      </c>
      <c r="I12" s="148" t="s">
        <v>504</v>
      </c>
      <c r="J12" s="354" t="s">
        <v>393</v>
      </c>
      <c r="K12" s="355" t="s">
        <v>51</v>
      </c>
      <c r="L12" s="356">
        <v>0.05</v>
      </c>
      <c r="M12" s="357"/>
      <c r="N12" s="357"/>
      <c r="O12" s="357"/>
      <c r="P12" s="357"/>
      <c r="Q12" s="357"/>
      <c r="R12" s="358"/>
      <c r="S12" s="359"/>
      <c r="T12" s="154"/>
      <c r="U12" s="154" t="s">
        <v>543</v>
      </c>
      <c r="V12" s="155"/>
      <c r="W12" s="78"/>
      <c r="X12" s="359"/>
      <c r="Y12" s="154"/>
      <c r="Z12" s="154" t="s">
        <v>1449</v>
      </c>
      <c r="AA12" s="155"/>
      <c r="AB12" s="78" t="s">
        <v>115</v>
      </c>
      <c r="AC12" s="852"/>
      <c r="AD12" s="852"/>
      <c r="AE12" s="852"/>
      <c r="AF12" s="852"/>
      <c r="AG12" s="852"/>
      <c r="AH12" s="852"/>
    </row>
    <row r="13" spans="1:34" s="13" customFormat="1" ht="44.25" hidden="1">
      <c r="A13" s="913"/>
      <c r="B13" s="972"/>
      <c r="C13" s="1022"/>
      <c r="D13" s="1025"/>
      <c r="E13" s="360"/>
      <c r="F13" s="1213"/>
      <c r="G13" s="1215"/>
      <c r="H13" s="361" t="s">
        <v>509</v>
      </c>
      <c r="I13" s="362"/>
      <c r="J13" s="363"/>
      <c r="K13" s="364"/>
      <c r="L13" s="365"/>
      <c r="M13" s="366"/>
      <c r="N13" s="366"/>
      <c r="O13" s="366"/>
      <c r="P13" s="366"/>
      <c r="Q13" s="366"/>
      <c r="R13" s="367"/>
      <c r="S13" s="368"/>
      <c r="T13" s="369"/>
      <c r="U13" s="142"/>
      <c r="V13" s="370"/>
      <c r="W13" s="371"/>
      <c r="X13" s="368"/>
      <c r="Y13" s="369"/>
      <c r="Z13" s="142"/>
      <c r="AA13" s="370"/>
      <c r="AB13" s="371"/>
      <c r="AC13" s="852"/>
      <c r="AD13" s="852"/>
      <c r="AE13" s="852"/>
      <c r="AF13" s="852"/>
      <c r="AG13" s="852"/>
      <c r="AH13" s="852"/>
    </row>
    <row r="14" spans="1:34" s="13" customFormat="1" ht="51">
      <c r="A14" s="913"/>
      <c r="B14" s="972"/>
      <c r="C14" s="1022"/>
      <c r="D14" s="1025"/>
      <c r="E14" s="1216" t="s">
        <v>544</v>
      </c>
      <c r="F14" s="1213"/>
      <c r="G14" s="986"/>
      <c r="H14" s="372" t="s">
        <v>518</v>
      </c>
      <c r="I14" s="158" t="s">
        <v>519</v>
      </c>
      <c r="J14" s="141" t="s">
        <v>393</v>
      </c>
      <c r="K14" s="373" t="s">
        <v>51</v>
      </c>
      <c r="L14" s="374">
        <v>0.1</v>
      </c>
      <c r="M14" s="160"/>
      <c r="N14" s="160"/>
      <c r="O14" s="160"/>
      <c r="P14" s="160"/>
      <c r="Q14" s="160"/>
      <c r="R14" s="375"/>
      <c r="S14" s="28"/>
      <c r="T14" s="139"/>
      <c r="U14" s="29"/>
      <c r="V14" s="140"/>
      <c r="W14" s="87"/>
      <c r="X14" s="28"/>
      <c r="Y14" s="139" t="s">
        <v>1451</v>
      </c>
      <c r="Z14" s="29" t="s">
        <v>1450</v>
      </c>
      <c r="AA14" s="140"/>
      <c r="AB14" s="87" t="s">
        <v>115</v>
      </c>
      <c r="AC14" s="852"/>
      <c r="AD14" s="852"/>
      <c r="AE14" s="852"/>
      <c r="AF14" s="852"/>
      <c r="AG14" s="852"/>
      <c r="AH14" s="852"/>
    </row>
    <row r="15" spans="1:34" s="13" customFormat="1" ht="61.7" customHeight="1">
      <c r="A15" s="913"/>
      <c r="B15" s="972"/>
      <c r="C15" s="1022"/>
      <c r="D15" s="1025"/>
      <c r="E15" s="1217"/>
      <c r="F15" s="1213"/>
      <c r="G15" s="986"/>
      <c r="H15" s="376" t="s">
        <v>527</v>
      </c>
      <c r="I15" s="158" t="s">
        <v>504</v>
      </c>
      <c r="J15" s="164" t="s">
        <v>393</v>
      </c>
      <c r="K15" s="377" t="s">
        <v>51</v>
      </c>
      <c r="L15" s="378" t="s">
        <v>394</v>
      </c>
      <c r="M15" s="166"/>
      <c r="N15" s="166"/>
      <c r="O15" s="166"/>
      <c r="P15" s="166"/>
      <c r="Q15" s="166"/>
      <c r="R15" s="379"/>
      <c r="S15" s="28"/>
      <c r="T15" s="139"/>
      <c r="U15" s="139" t="s">
        <v>545</v>
      </c>
      <c r="V15" s="140"/>
      <c r="W15" s="87"/>
      <c r="X15" s="28"/>
      <c r="Y15" s="139"/>
      <c r="Z15" s="139" t="s">
        <v>1452</v>
      </c>
      <c r="AA15" s="140"/>
      <c r="AB15" s="87" t="s">
        <v>115</v>
      </c>
      <c r="AC15" s="852"/>
      <c r="AD15" s="852"/>
      <c r="AE15" s="852"/>
      <c r="AF15" s="852"/>
      <c r="AG15" s="852"/>
      <c r="AH15" s="852"/>
    </row>
    <row r="16" spans="1:34" s="13" customFormat="1" ht="90" thickBot="1">
      <c r="A16" s="1054"/>
      <c r="B16" s="974"/>
      <c r="C16" s="1023"/>
      <c r="D16" s="1026"/>
      <c r="E16" s="380" t="s">
        <v>546</v>
      </c>
      <c r="F16" s="1214"/>
      <c r="G16" s="987"/>
      <c r="H16" s="381" t="s">
        <v>1455</v>
      </c>
      <c r="I16" s="185" t="s">
        <v>1453</v>
      </c>
      <c r="J16" s="143" t="s">
        <v>393</v>
      </c>
      <c r="K16" s="382" t="s">
        <v>51</v>
      </c>
      <c r="L16" s="383" t="s">
        <v>394</v>
      </c>
      <c r="M16" s="322"/>
      <c r="N16" s="322"/>
      <c r="O16" s="322"/>
      <c r="P16" s="322"/>
      <c r="Q16" s="322"/>
      <c r="R16" s="384"/>
      <c r="S16" s="144"/>
      <c r="T16" s="145"/>
      <c r="U16" s="95"/>
      <c r="V16" s="385"/>
      <c r="W16" s="123"/>
      <c r="X16" s="144"/>
      <c r="Y16" s="145" t="s">
        <v>1456</v>
      </c>
      <c r="Z16" s="95" t="s">
        <v>1454</v>
      </c>
      <c r="AA16" s="385"/>
      <c r="AB16" s="123" t="s">
        <v>115</v>
      </c>
      <c r="AC16" s="852"/>
      <c r="AD16" s="852"/>
      <c r="AE16" s="852"/>
      <c r="AF16" s="852"/>
      <c r="AG16" s="852"/>
      <c r="AH16" s="852"/>
    </row>
    <row r="17" spans="1:34" s="837" customFormat="1" ht="12.75"/>
    <row r="18" spans="1:34" s="837" customFormat="1" ht="12.75">
      <c r="C18" s="853" t="s">
        <v>55</v>
      </c>
    </row>
    <row r="19" spans="1:34" s="837" customFormat="1" ht="13.5" thickBot="1">
      <c r="Q19" s="624"/>
      <c r="R19" s="624"/>
      <c r="S19" s="624"/>
    </row>
    <row r="20" spans="1:34" s="3" customFormat="1" ht="13.5" thickBot="1">
      <c r="A20" s="837"/>
      <c r="B20" s="837"/>
      <c r="C20" s="47" t="s">
        <v>17</v>
      </c>
      <c r="D20" s="1065" t="s">
        <v>56</v>
      </c>
      <c r="E20" s="1066"/>
      <c r="F20" s="1066"/>
      <c r="G20" s="1066"/>
      <c r="H20" s="1066"/>
      <c r="I20" s="1066"/>
      <c r="J20" s="1066"/>
      <c r="K20" s="1066"/>
      <c r="L20" s="1066"/>
      <c r="M20" s="1067"/>
      <c r="N20" s="837"/>
      <c r="O20" s="837"/>
      <c r="P20" s="837"/>
      <c r="Q20" s="624"/>
      <c r="R20" s="624"/>
      <c r="S20" s="624"/>
      <c r="T20" s="837"/>
      <c r="U20" s="837"/>
      <c r="V20" s="837"/>
      <c r="W20" s="837"/>
      <c r="X20" s="837"/>
      <c r="Y20" s="837"/>
      <c r="Z20" s="837"/>
      <c r="AA20" s="837"/>
      <c r="AB20" s="837"/>
      <c r="AC20" s="837"/>
      <c r="AD20" s="837"/>
      <c r="AE20" s="837"/>
      <c r="AF20" s="837"/>
      <c r="AG20" s="837"/>
      <c r="AH20" s="837"/>
    </row>
    <row r="21" spans="1:34" s="3" customFormat="1" ht="13.5" thickBot="1">
      <c r="A21" s="837"/>
      <c r="B21" s="837"/>
      <c r="C21" s="47" t="s">
        <v>19</v>
      </c>
      <c r="D21" s="1065" t="s">
        <v>57</v>
      </c>
      <c r="E21" s="1066"/>
      <c r="F21" s="1066"/>
      <c r="G21" s="1066"/>
      <c r="H21" s="1066"/>
      <c r="I21" s="1066"/>
      <c r="J21" s="1066"/>
      <c r="K21" s="1066"/>
      <c r="L21" s="1066"/>
      <c r="M21" s="1067"/>
      <c r="N21" s="837"/>
      <c r="O21" s="837"/>
      <c r="P21" s="837"/>
      <c r="Q21" s="624"/>
      <c r="R21" s="624"/>
      <c r="S21" s="624"/>
      <c r="T21" s="837"/>
      <c r="U21" s="837"/>
      <c r="V21" s="837"/>
      <c r="W21" s="837"/>
      <c r="X21" s="837"/>
      <c r="Y21" s="837"/>
      <c r="Z21" s="837"/>
      <c r="AA21" s="837"/>
      <c r="AB21" s="837"/>
      <c r="AC21" s="837"/>
      <c r="AD21" s="837"/>
      <c r="AE21" s="837"/>
      <c r="AF21" s="837"/>
      <c r="AG21" s="837"/>
      <c r="AH21" s="837"/>
    </row>
    <row r="22" spans="1:34" s="3" customFormat="1" ht="51.75" thickBot="1">
      <c r="A22" s="837"/>
      <c r="B22" s="837"/>
      <c r="C22" s="47" t="s">
        <v>58</v>
      </c>
      <c r="D22" s="1065" t="s">
        <v>223</v>
      </c>
      <c r="E22" s="1066"/>
      <c r="F22" s="1066"/>
      <c r="G22" s="1066"/>
      <c r="H22" s="1066"/>
      <c r="I22" s="1066"/>
      <c r="J22" s="1066"/>
      <c r="K22" s="1066"/>
      <c r="L22" s="1066"/>
      <c r="M22" s="1067"/>
      <c r="N22" s="837"/>
      <c r="O22" s="837"/>
      <c r="P22" s="837"/>
      <c r="Q22" s="624"/>
      <c r="R22" s="624"/>
      <c r="S22" s="624"/>
      <c r="T22" s="837"/>
      <c r="U22" s="837"/>
      <c r="V22" s="837"/>
      <c r="W22" s="837"/>
      <c r="X22" s="837"/>
      <c r="Y22" s="837"/>
      <c r="Z22" s="837"/>
      <c r="AA22" s="837"/>
      <c r="AB22" s="837"/>
      <c r="AC22" s="837"/>
      <c r="AD22" s="837"/>
      <c r="AE22" s="837"/>
      <c r="AF22" s="837"/>
      <c r="AG22" s="837"/>
      <c r="AH22" s="837"/>
    </row>
    <row r="23" spans="1:34" s="3" customFormat="1" ht="13.5" thickBot="1">
      <c r="A23" s="837"/>
      <c r="B23" s="837"/>
      <c r="C23" s="48" t="s">
        <v>60</v>
      </c>
      <c r="D23" s="1065" t="s">
        <v>61</v>
      </c>
      <c r="E23" s="1066"/>
      <c r="F23" s="1066"/>
      <c r="G23" s="1066"/>
      <c r="H23" s="1066"/>
      <c r="I23" s="1066"/>
      <c r="J23" s="1066"/>
      <c r="K23" s="1066"/>
      <c r="L23" s="1066"/>
      <c r="M23" s="1067"/>
      <c r="N23" s="837"/>
      <c r="O23" s="837"/>
      <c r="P23" s="837"/>
      <c r="Q23" s="624"/>
      <c r="R23" s="624"/>
      <c r="S23" s="624"/>
      <c r="T23" s="837"/>
      <c r="U23" s="837"/>
      <c r="V23" s="837"/>
      <c r="W23" s="837"/>
      <c r="X23" s="837"/>
      <c r="Y23" s="837"/>
      <c r="Z23" s="837"/>
      <c r="AA23" s="837"/>
      <c r="AB23" s="837"/>
      <c r="AC23" s="837"/>
      <c r="AD23" s="837"/>
      <c r="AE23" s="837"/>
      <c r="AF23" s="837"/>
      <c r="AG23" s="837"/>
      <c r="AH23" s="837"/>
    </row>
    <row r="24" spans="1:34" s="3" customFormat="1" ht="13.5" thickBot="1">
      <c r="A24" s="837"/>
      <c r="B24" s="837"/>
      <c r="C24" s="48" t="s">
        <v>62</v>
      </c>
      <c r="D24" s="1065" t="s">
        <v>63</v>
      </c>
      <c r="E24" s="1066"/>
      <c r="F24" s="1066"/>
      <c r="G24" s="1066"/>
      <c r="H24" s="1066"/>
      <c r="I24" s="1066"/>
      <c r="J24" s="1066"/>
      <c r="K24" s="1066"/>
      <c r="L24" s="1066"/>
      <c r="M24" s="1067"/>
      <c r="N24" s="837"/>
      <c r="O24" s="837"/>
      <c r="P24" s="837"/>
      <c r="Q24" s="624"/>
      <c r="R24" s="624"/>
      <c r="S24" s="624"/>
      <c r="T24" s="837"/>
      <c r="U24" s="837"/>
      <c r="V24" s="837"/>
      <c r="W24" s="837"/>
      <c r="X24" s="837"/>
      <c r="Y24" s="837"/>
      <c r="Z24" s="837"/>
      <c r="AA24" s="837"/>
      <c r="AB24" s="837"/>
      <c r="AC24" s="837"/>
      <c r="AD24" s="837"/>
      <c r="AE24" s="837"/>
      <c r="AF24" s="837"/>
      <c r="AG24" s="837"/>
      <c r="AH24" s="837"/>
    </row>
    <row r="25" spans="1:34" s="3" customFormat="1" ht="26.25" thickBot="1">
      <c r="A25" s="837"/>
      <c r="B25" s="837"/>
      <c r="C25" s="48" t="s">
        <v>64</v>
      </c>
      <c r="D25" s="1065" t="s">
        <v>65</v>
      </c>
      <c r="E25" s="1066"/>
      <c r="F25" s="1066"/>
      <c r="G25" s="1066"/>
      <c r="H25" s="1066"/>
      <c r="I25" s="1066"/>
      <c r="J25" s="1066"/>
      <c r="K25" s="1066"/>
      <c r="L25" s="1066"/>
      <c r="M25" s="1067"/>
      <c r="N25" s="837"/>
      <c r="O25" s="837"/>
      <c r="P25" s="837"/>
      <c r="Q25" s="624"/>
      <c r="R25" s="624"/>
      <c r="S25" s="624"/>
      <c r="T25" s="837"/>
      <c r="U25" s="837"/>
      <c r="V25" s="837"/>
      <c r="W25" s="837"/>
      <c r="X25" s="837"/>
      <c r="Y25" s="837"/>
      <c r="Z25" s="837"/>
      <c r="AA25" s="837"/>
      <c r="AB25" s="837"/>
      <c r="AC25" s="837"/>
      <c r="AD25" s="837"/>
      <c r="AE25" s="837"/>
      <c r="AF25" s="837"/>
      <c r="AG25" s="837"/>
      <c r="AH25" s="837"/>
    </row>
    <row r="26" spans="1:34" s="3" customFormat="1" ht="13.5" thickBot="1">
      <c r="A26" s="837"/>
      <c r="B26" s="837"/>
      <c r="C26" s="48" t="s">
        <v>66</v>
      </c>
      <c r="D26" s="1065" t="s">
        <v>67</v>
      </c>
      <c r="E26" s="1066"/>
      <c r="F26" s="1066"/>
      <c r="G26" s="1066"/>
      <c r="H26" s="1066"/>
      <c r="I26" s="1066"/>
      <c r="J26" s="1066"/>
      <c r="K26" s="1066"/>
      <c r="L26" s="1066"/>
      <c r="M26" s="1067"/>
      <c r="N26" s="837"/>
      <c r="O26" s="837"/>
      <c r="P26" s="837"/>
      <c r="Q26" s="624"/>
      <c r="R26" s="624"/>
      <c r="S26" s="624"/>
      <c r="T26" s="837"/>
      <c r="U26" s="837"/>
      <c r="V26" s="837"/>
      <c r="W26" s="837"/>
      <c r="X26" s="837"/>
      <c r="Y26" s="837"/>
      <c r="Z26" s="837"/>
      <c r="AA26" s="837"/>
      <c r="AB26" s="837"/>
      <c r="AC26" s="837"/>
      <c r="AD26" s="837"/>
      <c r="AE26" s="837"/>
      <c r="AF26" s="837"/>
      <c r="AG26" s="837"/>
      <c r="AH26" s="837"/>
    </row>
    <row r="27" spans="1:34" s="3" customFormat="1" ht="13.5" thickBot="1">
      <c r="A27" s="837"/>
      <c r="B27" s="837"/>
      <c r="C27" s="48" t="s">
        <v>68</v>
      </c>
      <c r="D27" s="1065" t="s">
        <v>69</v>
      </c>
      <c r="E27" s="1066"/>
      <c r="F27" s="1066"/>
      <c r="G27" s="1066"/>
      <c r="H27" s="1066"/>
      <c r="I27" s="1066"/>
      <c r="J27" s="1066"/>
      <c r="K27" s="1066"/>
      <c r="L27" s="1066"/>
      <c r="M27" s="1067"/>
      <c r="N27" s="837"/>
      <c r="O27" s="837"/>
      <c r="P27" s="837"/>
      <c r="Q27" s="624"/>
      <c r="R27" s="624"/>
      <c r="S27" s="624"/>
      <c r="T27" s="837"/>
      <c r="U27" s="837"/>
      <c r="V27" s="837"/>
      <c r="W27" s="837"/>
      <c r="X27" s="837"/>
      <c r="Y27" s="837"/>
      <c r="Z27" s="837"/>
      <c r="AA27" s="837"/>
      <c r="AB27" s="837"/>
      <c r="AC27" s="837"/>
      <c r="AD27" s="837"/>
      <c r="AE27" s="837"/>
      <c r="AF27" s="837"/>
      <c r="AG27" s="837"/>
      <c r="AH27" s="837"/>
    </row>
    <row r="28" spans="1:34" s="836" customFormat="1">
      <c r="Q28" s="110"/>
      <c r="R28" s="110"/>
      <c r="S28" s="110"/>
    </row>
    <row r="29" spans="1:34" s="836" customFormat="1" ht="16.5" thickBot="1"/>
    <row r="30" spans="1:34" s="836" customFormat="1" ht="23.25" customHeight="1" thickBot="1">
      <c r="C30" s="903" t="s">
        <v>1471</v>
      </c>
      <c r="D30" s="904" t="s">
        <v>1472</v>
      </c>
      <c r="E30" s="905" t="s">
        <v>1473</v>
      </c>
      <c r="F30" s="904" t="s">
        <v>1474</v>
      </c>
      <c r="G30" s="905" t="s">
        <v>1475</v>
      </c>
      <c r="H30" s="904">
        <v>1</v>
      </c>
    </row>
    <row r="31" spans="1:34" s="836" customFormat="1"/>
    <row r="32" spans="1:34" s="836" customFormat="1"/>
    <row r="33" s="836" customFormat="1"/>
    <row r="34" s="836" customFormat="1"/>
    <row r="35" s="836" customFormat="1"/>
    <row r="36" s="836" customFormat="1"/>
    <row r="37" s="836" customFormat="1"/>
    <row r="38" s="836" customFormat="1"/>
    <row r="39" s="836" customFormat="1"/>
    <row r="40" s="836" customFormat="1"/>
    <row r="41" s="836" customFormat="1"/>
    <row r="42" s="836" customFormat="1"/>
    <row r="43" s="836" customFormat="1"/>
    <row r="44" s="836" customFormat="1"/>
  </sheetData>
  <mergeCells count="29">
    <mergeCell ref="X10:AB10"/>
    <mergeCell ref="D25:M25"/>
    <mergeCell ref="D26:M26"/>
    <mergeCell ref="D27:M27"/>
    <mergeCell ref="E14:E15"/>
    <mergeCell ref="D20:M20"/>
    <mergeCell ref="D21:M21"/>
    <mergeCell ref="D22:M22"/>
    <mergeCell ref="D23:M23"/>
    <mergeCell ref="D24:M24"/>
    <mergeCell ref="A12:A16"/>
    <mergeCell ref="B12:C16"/>
    <mergeCell ref="D12:D16"/>
    <mergeCell ref="F12:F16"/>
    <mergeCell ref="G12:G16"/>
    <mergeCell ref="A1:B4"/>
    <mergeCell ref="B6:T6"/>
    <mergeCell ref="B7:T7"/>
    <mergeCell ref="A10:A11"/>
    <mergeCell ref="B10:C11"/>
    <mergeCell ref="D10:D11"/>
    <mergeCell ref="E10:E11"/>
    <mergeCell ref="F10:G10"/>
    <mergeCell ref="H10:H11"/>
    <mergeCell ref="I10:I11"/>
    <mergeCell ref="J10:J11"/>
    <mergeCell ref="L10:R10"/>
    <mergeCell ref="S10:W10"/>
    <mergeCell ref="C1:R4"/>
  </mergeCells>
  <phoneticPr fontId="36" type="noConversion"/>
  <conditionalFormatting sqref="W12:W14 W16">
    <cfRule type="containsText" dxfId="1009" priority="9" operator="containsText" text="K">
      <formula>NOT(ISERROR(SEARCH("K",W12)))</formula>
    </cfRule>
    <cfRule type="containsText" dxfId="1008" priority="10" operator="containsText" text="J">
      <formula>NOT(ISERROR(SEARCH("J",W12)))</formula>
    </cfRule>
  </conditionalFormatting>
  <conditionalFormatting sqref="W15">
    <cfRule type="containsText" dxfId="1007" priority="7" operator="containsText" text="K">
      <formula>NOT(ISERROR(SEARCH("K",W15)))</formula>
    </cfRule>
    <cfRule type="containsText" dxfId="1006" priority="8" operator="containsText" text="J">
      <formula>NOT(ISERROR(SEARCH("J",W15)))</formula>
    </cfRule>
  </conditionalFormatting>
  <conditionalFormatting sqref="W12:W16">
    <cfRule type="containsText" dxfId="1005" priority="6" operator="containsText" text="L">
      <formula>NOT(ISERROR(SEARCH("L",W12)))</formula>
    </cfRule>
  </conditionalFormatting>
  <conditionalFormatting sqref="AB12:AB14 AB16">
    <cfRule type="containsText" dxfId="1004" priority="4" operator="containsText" text="K">
      <formula>NOT(ISERROR(SEARCH("K",AB12)))</formula>
    </cfRule>
    <cfRule type="containsText" dxfId="1003" priority="5" operator="containsText" text="J">
      <formula>NOT(ISERROR(SEARCH("J",AB12)))</formula>
    </cfRule>
  </conditionalFormatting>
  <conditionalFormatting sqref="AB15">
    <cfRule type="containsText" dxfId="1002" priority="2" operator="containsText" text="K">
      <formula>NOT(ISERROR(SEARCH("K",AB15)))</formula>
    </cfRule>
    <cfRule type="containsText" dxfId="1001" priority="3" operator="containsText" text="J">
      <formula>NOT(ISERROR(SEARCH("J",AB15)))</formula>
    </cfRule>
  </conditionalFormatting>
  <conditionalFormatting sqref="AB12:AB16">
    <cfRule type="containsText" dxfId="1000" priority="1" operator="containsText" text="L">
      <formula>NOT(ISERROR(SEARCH("L",AB12)))</formula>
    </cfRule>
  </conditionalFormatting>
  <pageMargins left="0.75" right="0.75" top="1" bottom="1" header="0.5" footer="0.5"/>
  <pageSetup scale="24" orientation="portrait" horizontalDpi="4294967292" verticalDpi="4294967292"/>
  <rowBreaks count="1" manualBreakCount="1">
    <brk id="28" max="16383" man="1"/>
  </rowBreaks>
  <colBreaks count="1" manualBreakCount="1">
    <brk id="28" max="1048575" man="1"/>
  </col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AH56"/>
  <sheetViews>
    <sheetView topLeftCell="A36" workbookViewId="0">
      <selection activeCell="E52" sqref="E52"/>
    </sheetView>
  </sheetViews>
  <sheetFormatPr baseColWidth="10" defaultRowHeight="15.75"/>
  <cols>
    <col min="1" max="1" width="19.625" customWidth="1"/>
    <col min="2" max="2" width="23.375" customWidth="1"/>
    <col min="3" max="3" width="19.625" customWidth="1"/>
    <col min="4" max="4" width="23.375" customWidth="1"/>
    <col min="5" max="5" width="13.5" customWidth="1"/>
    <col min="6" max="6" width="11.375" customWidth="1"/>
    <col min="7" max="7" width="22" customWidth="1"/>
    <col min="8" max="8" width="14" customWidth="1"/>
    <col min="9" max="9" width="19.5" customWidth="1"/>
    <col min="10" max="10" width="13.5" customWidth="1"/>
    <col min="11" max="11" width="17.375" customWidth="1"/>
    <col min="12" max="12" width="14" customWidth="1"/>
    <col min="13" max="13" width="22.125" customWidth="1"/>
    <col min="14" max="14" width="30.125" customWidth="1"/>
    <col min="15" max="15" width="14.5" bestFit="1" customWidth="1"/>
    <col min="16" max="26" width="30.125" customWidth="1"/>
    <col min="27" max="34" width="10.875" style="836"/>
  </cols>
  <sheetData>
    <row r="1" spans="1:30" ht="20.25" customHeight="1">
      <c r="A1" s="1221" t="s">
        <v>6</v>
      </c>
      <c r="B1" s="920" t="s">
        <v>497</v>
      </c>
      <c r="C1" s="921"/>
      <c r="D1" s="921"/>
      <c r="E1" s="921"/>
      <c r="F1" s="921"/>
      <c r="G1" s="921"/>
      <c r="H1" s="921"/>
      <c r="I1" s="921"/>
      <c r="J1" s="921"/>
      <c r="K1" s="921"/>
      <c r="L1" s="1210"/>
      <c r="M1" s="879"/>
      <c r="N1" s="879"/>
      <c r="O1" s="891"/>
      <c r="P1" s="879"/>
      <c r="Q1" s="849"/>
      <c r="R1" s="849"/>
      <c r="S1" s="110"/>
      <c r="T1" s="892"/>
      <c r="U1" s="849"/>
      <c r="V1" s="849"/>
      <c r="W1" s="849"/>
      <c r="X1" s="849"/>
      <c r="Y1" s="849"/>
      <c r="Z1" s="849"/>
      <c r="AA1" s="110"/>
      <c r="AB1" s="110"/>
      <c r="AC1" s="110"/>
      <c r="AD1" s="110"/>
    </row>
    <row r="2" spans="1:30" ht="20.25" customHeight="1">
      <c r="A2" s="1222"/>
      <c r="B2" s="922"/>
      <c r="C2" s="923"/>
      <c r="D2" s="923"/>
      <c r="E2" s="923"/>
      <c r="F2" s="923"/>
      <c r="G2" s="923"/>
      <c r="H2" s="923"/>
      <c r="I2" s="923"/>
      <c r="J2" s="923"/>
      <c r="K2" s="923"/>
      <c r="L2" s="1211"/>
      <c r="M2" s="879"/>
      <c r="N2" s="879"/>
      <c r="O2" s="110"/>
      <c r="P2" s="879"/>
      <c r="Q2" s="849"/>
      <c r="R2" s="849"/>
      <c r="S2" s="893"/>
      <c r="T2" s="110"/>
      <c r="U2" s="849"/>
      <c r="V2" s="849"/>
      <c r="W2" s="849"/>
      <c r="X2" s="849"/>
      <c r="Y2" s="849"/>
      <c r="Z2" s="849"/>
      <c r="AA2" s="110"/>
      <c r="AB2" s="110"/>
      <c r="AC2" s="110"/>
      <c r="AD2" s="110"/>
    </row>
    <row r="3" spans="1:30" ht="20.25" customHeight="1">
      <c r="A3" s="1222"/>
      <c r="B3" s="922"/>
      <c r="C3" s="923"/>
      <c r="D3" s="923"/>
      <c r="E3" s="923"/>
      <c r="F3" s="923"/>
      <c r="G3" s="923"/>
      <c r="H3" s="923"/>
      <c r="I3" s="923"/>
      <c r="J3" s="923"/>
      <c r="K3" s="923"/>
      <c r="L3" s="1211"/>
      <c r="M3" s="879"/>
      <c r="N3" s="879"/>
      <c r="O3" s="110"/>
      <c r="P3" s="879"/>
      <c r="Q3" s="849"/>
      <c r="R3" s="849"/>
      <c r="S3" s="110"/>
      <c r="T3" s="110"/>
      <c r="U3" s="849"/>
      <c r="V3" s="890"/>
      <c r="W3" s="849"/>
      <c r="X3" s="849"/>
      <c r="Y3" s="849"/>
      <c r="Z3" s="849"/>
      <c r="AA3" s="110"/>
      <c r="AB3" s="110"/>
      <c r="AC3" s="110"/>
      <c r="AD3" s="110"/>
    </row>
    <row r="4" spans="1:30" ht="20.25" customHeight="1" thickBot="1">
      <c r="A4" s="1223"/>
      <c r="B4" s="924"/>
      <c r="C4" s="925"/>
      <c r="D4" s="925"/>
      <c r="E4" s="925"/>
      <c r="F4" s="925"/>
      <c r="G4" s="925"/>
      <c r="H4" s="925"/>
      <c r="I4" s="925"/>
      <c r="J4" s="925"/>
      <c r="K4" s="925"/>
      <c r="L4" s="1212"/>
      <c r="M4" s="879"/>
      <c r="N4" s="879"/>
      <c r="O4" s="893"/>
      <c r="P4" s="879"/>
      <c r="Q4" s="849"/>
      <c r="R4" s="849"/>
      <c r="S4" s="893"/>
      <c r="T4" s="893"/>
      <c r="U4" s="849"/>
      <c r="V4" s="849"/>
      <c r="W4" s="849"/>
      <c r="X4" s="849"/>
      <c r="Y4" s="849"/>
      <c r="Z4" s="849"/>
      <c r="AA4" s="110"/>
      <c r="AB4" s="110"/>
      <c r="AC4" s="110"/>
      <c r="AD4" s="110"/>
    </row>
    <row r="5" spans="1:30" ht="20.25" customHeight="1" thickBot="1">
      <c r="A5" s="49"/>
      <c r="B5" s="50"/>
      <c r="C5" s="50"/>
      <c r="D5" s="50"/>
      <c r="E5" s="50"/>
      <c r="F5" s="50"/>
      <c r="G5" s="50"/>
      <c r="H5" s="50"/>
      <c r="I5" s="50"/>
      <c r="J5" s="50"/>
      <c r="K5" s="51"/>
      <c r="L5" s="51"/>
      <c r="M5" s="110"/>
      <c r="N5" s="110"/>
      <c r="O5" s="110"/>
      <c r="P5" s="110"/>
      <c r="Q5" s="110"/>
      <c r="R5" s="110"/>
      <c r="S5" s="110"/>
      <c r="T5" s="110"/>
      <c r="U5" s="110"/>
      <c r="V5" s="110"/>
      <c r="W5" s="110"/>
      <c r="X5" s="110"/>
      <c r="Y5" s="110"/>
      <c r="Z5" s="110"/>
      <c r="AA5" s="110"/>
      <c r="AB5" s="110"/>
      <c r="AC5" s="110"/>
      <c r="AD5" s="110"/>
    </row>
    <row r="6" spans="1:30" ht="15.75" customHeight="1" thickBot="1">
      <c r="A6" s="1233" t="s">
        <v>73</v>
      </c>
      <c r="B6" s="1235" t="s">
        <v>74</v>
      </c>
      <c r="C6" s="1235" t="s">
        <v>75</v>
      </c>
      <c r="D6" s="258"/>
      <c r="E6" s="1224" t="s">
        <v>76</v>
      </c>
      <c r="F6" s="1224" t="s">
        <v>77</v>
      </c>
      <c r="G6" s="1224" t="s">
        <v>78</v>
      </c>
      <c r="H6" s="1224" t="s">
        <v>79</v>
      </c>
      <c r="I6" s="1224" t="s">
        <v>80</v>
      </c>
      <c r="J6" s="1224" t="s">
        <v>81</v>
      </c>
      <c r="K6" s="1148" t="s">
        <v>82</v>
      </c>
      <c r="L6" s="1227" t="s">
        <v>83</v>
      </c>
      <c r="M6" s="1138" t="s">
        <v>84</v>
      </c>
      <c r="N6" s="1139"/>
      <c r="O6" s="1139"/>
      <c r="P6" s="1140"/>
      <c r="Q6" s="1218" t="s">
        <v>1377</v>
      </c>
      <c r="R6" s="1219"/>
      <c r="S6" s="1219"/>
      <c r="T6" s="1219"/>
      <c r="U6" s="1220"/>
      <c r="V6" s="1218" t="s">
        <v>1462</v>
      </c>
      <c r="W6" s="1219"/>
      <c r="X6" s="1219"/>
      <c r="Y6" s="1219"/>
      <c r="Z6" s="1220"/>
    </row>
    <row r="7" spans="1:30" ht="39" thickBot="1">
      <c r="A7" s="1234"/>
      <c r="B7" s="1236"/>
      <c r="C7" s="1236"/>
      <c r="D7" s="293" t="s">
        <v>87</v>
      </c>
      <c r="E7" s="1225"/>
      <c r="F7" s="1225"/>
      <c r="G7" s="1225"/>
      <c r="H7" s="1225"/>
      <c r="I7" s="1225"/>
      <c r="J7" s="1225"/>
      <c r="K7" s="1226"/>
      <c r="L7" s="1228"/>
      <c r="M7" s="294" t="s">
        <v>88</v>
      </c>
      <c r="N7" s="295" t="s">
        <v>89</v>
      </c>
      <c r="O7" s="295" t="s">
        <v>90</v>
      </c>
      <c r="P7" s="296" t="s">
        <v>91</v>
      </c>
      <c r="Q7" s="297" t="s">
        <v>498</v>
      </c>
      <c r="R7" s="298" t="s">
        <v>92</v>
      </c>
      <c r="S7" s="299" t="s">
        <v>93</v>
      </c>
      <c r="T7" s="299" t="s">
        <v>94</v>
      </c>
      <c r="U7" s="299" t="s">
        <v>95</v>
      </c>
      <c r="V7" s="297" t="s">
        <v>498</v>
      </c>
      <c r="W7" s="298" t="s">
        <v>92</v>
      </c>
      <c r="X7" s="299" t="s">
        <v>93</v>
      </c>
      <c r="Y7" s="299" t="s">
        <v>94</v>
      </c>
      <c r="Z7" s="299" t="s">
        <v>95</v>
      </c>
    </row>
    <row r="8" spans="1:30" ht="116.25" customHeight="1" thickBot="1">
      <c r="A8" s="1237" t="str">
        <f>+'[1]Form 2'!F8</f>
        <v>Educación Inclusiva de Calidad</v>
      </c>
      <c r="B8" s="300" t="s">
        <v>499</v>
      </c>
      <c r="C8" s="300" t="s">
        <v>500</v>
      </c>
      <c r="D8" s="300"/>
      <c r="E8" s="301">
        <v>42005</v>
      </c>
      <c r="F8" s="301">
        <v>42353</v>
      </c>
      <c r="G8" s="1240" t="s">
        <v>501</v>
      </c>
      <c r="H8" s="300" t="s">
        <v>268</v>
      </c>
      <c r="I8" s="300" t="s">
        <v>51</v>
      </c>
      <c r="J8" s="303">
        <v>0</v>
      </c>
      <c r="K8" s="304">
        <v>0</v>
      </c>
      <c r="L8" s="305">
        <f>+J8*K8</f>
        <v>0</v>
      </c>
      <c r="M8" s="80"/>
      <c r="N8" s="92" t="s">
        <v>502</v>
      </c>
      <c r="O8" s="81">
        <v>0</v>
      </c>
      <c r="P8" s="82" t="s">
        <v>101</v>
      </c>
      <c r="Q8" s="669"/>
      <c r="R8" s="75" t="s">
        <v>1457</v>
      </c>
      <c r="S8" s="76">
        <f>IF(1-(42187-E8)/(F8-E8)&lt;=0,100%,IF(42187&lt;E8,0,(1-(42187-E8)/(F8-E8))))</f>
        <v>0.47701149425287359</v>
      </c>
      <c r="T8" s="306">
        <v>0</v>
      </c>
      <c r="U8" s="78" t="str">
        <f>IF(S8=0,"Q",IF(OR(T8&gt;=80%,S8=T8),"J",IF(AND((S8+T8)/2&lt;100%,(S8+T8)/2&gt;=80%),"J",IF(AND((S8+T8)/2&lt;=80%,(S8+T8)/2&gt;50%),"K","L"))))</f>
        <v>L</v>
      </c>
      <c r="V8" s="669"/>
      <c r="W8" s="75"/>
      <c r="X8" s="76">
        <f ca="1">IF(1-(TODAY()-E8)/(F8-E8)&lt;=0,100%,IF(TODAY()&lt;E8,0,(1-(TODAY()-E8)/(F8-E8))))</f>
        <v>1</v>
      </c>
      <c r="Y8" s="306"/>
      <c r="Z8" s="766" t="str">
        <f ca="1">IF(X8=0,"Q",IF(OR(Y8&gt;=80%,X8=Y8),"J",IF(AND((X8+Y8)/2&lt;100%,(X8+Y8)/2&gt;=80%),"J",IF(AND((X8+Y8)/2&lt;=80%,(X8+Y8)/2&gt;50%),"K","L"))))</f>
        <v>L</v>
      </c>
    </row>
    <row r="9" spans="1:30" ht="44.25" customHeight="1" thickBot="1">
      <c r="A9" s="1238"/>
      <c r="B9" s="61" t="s">
        <v>505</v>
      </c>
      <c r="C9" s="61" t="s">
        <v>500</v>
      </c>
      <c r="D9" s="61"/>
      <c r="E9" s="62">
        <v>42005</v>
      </c>
      <c r="F9" s="62">
        <v>42353</v>
      </c>
      <c r="G9" s="1241"/>
      <c r="H9" s="61" t="s">
        <v>268</v>
      </c>
      <c r="I9" s="61" t="s">
        <v>51</v>
      </c>
      <c r="J9" s="64">
        <v>0</v>
      </c>
      <c r="K9" s="65">
        <v>0</v>
      </c>
      <c r="L9" s="204"/>
      <c r="M9" s="98"/>
      <c r="N9" s="1"/>
      <c r="O9" s="81"/>
      <c r="P9" s="82"/>
      <c r="Q9" s="759"/>
      <c r="R9" s="760"/>
      <c r="S9" s="76">
        <f t="shared" ref="S9:S17" si="0">IF(1-(42187-E9)/(F9-E9)&lt;=0,100%,IF(42187&lt;E9,0,(1-(42187-E9)/(F9-E9))))</f>
        <v>0.47701149425287359</v>
      </c>
      <c r="T9" s="309">
        <v>0</v>
      </c>
      <c r="U9" s="78" t="str">
        <f t="shared" ref="U9:U17" si="1">IF(S9=0,"Q",IF(OR(T9&gt;=80%,S9=T9),"J",IF(AND((S9+T9)/2&lt;100%,(S9+T9)/2&gt;=80%),"J",IF(AND((S9+T9)/2&lt;=80%,(S9+T9)/2&gt;50%),"K","L"))))</f>
        <v>L</v>
      </c>
      <c r="V9" s="669"/>
      <c r="W9" s="75"/>
      <c r="X9" s="76">
        <f t="shared" ref="X9:X17" ca="1" si="2">IF(1-(TODAY()-E9)/(F9-E9)&lt;=0,100%,IF(TODAY()&lt;E9,0,(1-(TODAY()-E9)/(F9-E9))))</f>
        <v>1</v>
      </c>
      <c r="Y9" s="306"/>
      <c r="Z9" s="766" t="str">
        <f t="shared" ref="Z9:Z17" ca="1" si="3">IF(X9=0,"Q",IF(OR(Y9&gt;=80%,X9=Y9),"J",IF(AND((X9+Y9)/2&lt;100%,(X9+Y9)/2&gt;=80%),"J",IF(AND((X9+Y9)/2&lt;=80%,(X9+Y9)/2&gt;50%),"K","L"))))</f>
        <v>L</v>
      </c>
    </row>
    <row r="10" spans="1:30" ht="44.25" customHeight="1" thickBot="1">
      <c r="A10" s="1238"/>
      <c r="B10" s="61" t="s">
        <v>506</v>
      </c>
      <c r="C10" s="61" t="s">
        <v>500</v>
      </c>
      <c r="D10" s="61"/>
      <c r="E10" s="62">
        <v>42005</v>
      </c>
      <c r="F10" s="62">
        <v>42353</v>
      </c>
      <c r="G10" s="61" t="s">
        <v>1459</v>
      </c>
      <c r="H10" s="61" t="s">
        <v>268</v>
      </c>
      <c r="I10" s="61" t="s">
        <v>51</v>
      </c>
      <c r="J10" s="64">
        <v>0</v>
      </c>
      <c r="K10" s="65">
        <v>0</v>
      </c>
      <c r="L10" s="204"/>
      <c r="M10" s="98"/>
      <c r="N10" s="1"/>
      <c r="O10" s="81"/>
      <c r="P10" s="82"/>
      <c r="Q10" s="759" t="s">
        <v>1458</v>
      </c>
      <c r="R10" s="760"/>
      <c r="S10" s="76">
        <f t="shared" si="0"/>
        <v>0.47701149425287359</v>
      </c>
      <c r="T10" s="309">
        <v>0</v>
      </c>
      <c r="U10" s="78" t="str">
        <f t="shared" si="1"/>
        <v>L</v>
      </c>
      <c r="V10" s="669"/>
      <c r="W10" s="75"/>
      <c r="X10" s="76">
        <f t="shared" ca="1" si="2"/>
        <v>1</v>
      </c>
      <c r="Y10" s="306"/>
      <c r="Z10" s="766" t="str">
        <f t="shared" ca="1" si="3"/>
        <v>L</v>
      </c>
    </row>
    <row r="11" spans="1:30" ht="51.75" thickBot="1">
      <c r="A11" s="1238"/>
      <c r="B11" s="61" t="s">
        <v>507</v>
      </c>
      <c r="C11" s="61" t="s">
        <v>500</v>
      </c>
      <c r="D11" s="61"/>
      <c r="E11" s="62">
        <v>42005</v>
      </c>
      <c r="F11" s="62">
        <v>42353</v>
      </c>
      <c r="G11" s="61" t="s">
        <v>508</v>
      </c>
      <c r="H11" s="61" t="s">
        <v>268</v>
      </c>
      <c r="I11" s="61" t="s">
        <v>51</v>
      </c>
      <c r="J11" s="64">
        <v>0</v>
      </c>
      <c r="K11" s="65">
        <v>0</v>
      </c>
      <c r="L11" s="204"/>
      <c r="M11" s="98"/>
      <c r="N11" s="1"/>
      <c r="O11" s="81"/>
      <c r="P11" s="82"/>
      <c r="Q11" s="759"/>
      <c r="R11" s="760"/>
      <c r="S11" s="76">
        <f t="shared" si="0"/>
        <v>0.47701149425287359</v>
      </c>
      <c r="T11" s="309">
        <v>0</v>
      </c>
      <c r="U11" s="78" t="str">
        <f t="shared" si="1"/>
        <v>L</v>
      </c>
      <c r="V11" s="669"/>
      <c r="W11" s="75"/>
      <c r="X11" s="76">
        <f t="shared" ca="1" si="2"/>
        <v>1</v>
      </c>
      <c r="Y11" s="306"/>
      <c r="Z11" s="766" t="str">
        <f t="shared" ca="1" si="3"/>
        <v>L</v>
      </c>
    </row>
    <row r="12" spans="1:30" ht="44.25" customHeight="1" thickBot="1">
      <c r="A12" s="1238"/>
      <c r="B12" s="61" t="s">
        <v>510</v>
      </c>
      <c r="C12" s="61" t="s">
        <v>511</v>
      </c>
      <c r="D12" s="61"/>
      <c r="E12" s="62">
        <v>42005</v>
      </c>
      <c r="F12" s="62">
        <v>42353</v>
      </c>
      <c r="G12" s="61" t="s">
        <v>512</v>
      </c>
      <c r="H12" s="61" t="s">
        <v>268</v>
      </c>
      <c r="I12" s="61" t="s">
        <v>51</v>
      </c>
      <c r="J12" s="64">
        <v>0</v>
      </c>
      <c r="K12" s="65">
        <v>0</v>
      </c>
      <c r="L12" s="204"/>
      <c r="M12" s="80"/>
      <c r="N12" s="310"/>
      <c r="O12" s="81"/>
      <c r="P12" s="82"/>
      <c r="Q12" s="759"/>
      <c r="R12" s="760"/>
      <c r="S12" s="76">
        <f t="shared" si="0"/>
        <v>0.47701149425287359</v>
      </c>
      <c r="T12" s="309">
        <v>0</v>
      </c>
      <c r="U12" s="78" t="str">
        <f t="shared" si="1"/>
        <v>L</v>
      </c>
      <c r="V12" s="669"/>
      <c r="W12" s="75"/>
      <c r="X12" s="76">
        <f t="shared" ca="1" si="2"/>
        <v>1</v>
      </c>
      <c r="Y12" s="306"/>
      <c r="Z12" s="766" t="str">
        <f t="shared" ca="1" si="3"/>
        <v>L</v>
      </c>
    </row>
    <row r="13" spans="1:30" ht="51.75" thickBot="1">
      <c r="A13" s="1238"/>
      <c r="B13" s="61" t="s">
        <v>513</v>
      </c>
      <c r="C13" s="61" t="s">
        <v>514</v>
      </c>
      <c r="D13" s="61"/>
      <c r="E13" s="62">
        <v>42023</v>
      </c>
      <c r="F13" s="62">
        <v>42042</v>
      </c>
      <c r="G13" s="61" t="s">
        <v>515</v>
      </c>
      <c r="H13" s="61" t="s">
        <v>268</v>
      </c>
      <c r="I13" s="61" t="s">
        <v>51</v>
      </c>
      <c r="J13" s="64">
        <v>0</v>
      </c>
      <c r="K13" s="65">
        <v>0</v>
      </c>
      <c r="L13" s="204">
        <f>+J13*K13</f>
        <v>0</v>
      </c>
      <c r="M13" s="80"/>
      <c r="N13" s="310"/>
      <c r="O13" s="81">
        <v>1</v>
      </c>
      <c r="P13" s="82" t="s">
        <v>44</v>
      </c>
      <c r="Q13" s="759" t="s">
        <v>732</v>
      </c>
      <c r="R13" s="760"/>
      <c r="S13" s="76">
        <f t="shared" si="0"/>
        <v>1</v>
      </c>
      <c r="T13" s="309">
        <v>1</v>
      </c>
      <c r="U13" s="78" t="str">
        <f t="shared" si="1"/>
        <v>J</v>
      </c>
      <c r="V13" s="669"/>
      <c r="W13" s="75"/>
      <c r="X13" s="76">
        <f t="shared" ca="1" si="2"/>
        <v>1</v>
      </c>
      <c r="Y13" s="306"/>
      <c r="Z13" s="766" t="str">
        <f t="shared" ca="1" si="3"/>
        <v>L</v>
      </c>
    </row>
    <row r="14" spans="1:30" ht="51.75" customHeight="1" thickBot="1">
      <c r="A14" s="1239"/>
      <c r="B14" s="219" t="s">
        <v>516</v>
      </c>
      <c r="C14" s="219" t="s">
        <v>514</v>
      </c>
      <c r="D14" s="219"/>
      <c r="E14" s="311">
        <v>42185</v>
      </c>
      <c r="F14" s="311">
        <v>42353</v>
      </c>
      <c r="G14" s="219" t="s">
        <v>517</v>
      </c>
      <c r="H14" s="219" t="s">
        <v>268</v>
      </c>
      <c r="I14" s="219" t="s">
        <v>51</v>
      </c>
      <c r="J14" s="312">
        <v>0</v>
      </c>
      <c r="K14" s="221">
        <v>0</v>
      </c>
      <c r="L14" s="222"/>
      <c r="M14" s="313"/>
      <c r="N14" s="270"/>
      <c r="O14" s="113"/>
      <c r="P14" s="114"/>
      <c r="Q14" s="759"/>
      <c r="R14" s="760"/>
      <c r="S14" s="76">
        <f t="shared" si="0"/>
        <v>0.98809523809523814</v>
      </c>
      <c r="T14" s="309">
        <v>0</v>
      </c>
      <c r="U14" s="78" t="str">
        <f t="shared" si="1"/>
        <v>L</v>
      </c>
      <c r="V14" s="669"/>
      <c r="W14" s="75"/>
      <c r="X14" s="76">
        <f t="shared" ca="1" si="2"/>
        <v>1</v>
      </c>
      <c r="Y14" s="306"/>
      <c r="Z14" s="766" t="str">
        <f t="shared" ca="1" si="3"/>
        <v>L</v>
      </c>
    </row>
    <row r="15" spans="1:30" ht="45" thickBot="1">
      <c r="A15" s="1243" t="str">
        <f>+'[1]Form 2'!G8</f>
        <v>Esquema 40 / 40 del MEN</v>
      </c>
      <c r="B15" s="300" t="s">
        <v>520</v>
      </c>
      <c r="C15" s="300" t="s">
        <v>521</v>
      </c>
      <c r="D15" s="300"/>
      <c r="E15" s="301">
        <v>42185</v>
      </c>
      <c r="F15" s="301">
        <v>42353</v>
      </c>
      <c r="G15" s="314" t="s">
        <v>522</v>
      </c>
      <c r="H15" s="1109" t="s">
        <v>523</v>
      </c>
      <c r="I15" s="1245" t="s">
        <v>524</v>
      </c>
      <c r="J15" s="315">
        <v>0</v>
      </c>
      <c r="K15" s="191">
        <v>0</v>
      </c>
      <c r="L15" s="192">
        <f>+J15*K15</f>
        <v>0</v>
      </c>
      <c r="M15" s="316"/>
      <c r="N15" s="258"/>
      <c r="O15" s="257"/>
      <c r="P15" s="200"/>
      <c r="Q15" s="759"/>
      <c r="R15" s="760"/>
      <c r="S15" s="76">
        <f t="shared" si="0"/>
        <v>0.98809523809523814</v>
      </c>
      <c r="T15" s="309">
        <v>0</v>
      </c>
      <c r="U15" s="78" t="str">
        <f t="shared" si="1"/>
        <v>L</v>
      </c>
      <c r="V15" s="669"/>
      <c r="W15" s="75"/>
      <c r="X15" s="76">
        <f t="shared" ca="1" si="2"/>
        <v>1</v>
      </c>
      <c r="Y15" s="306"/>
      <c r="Z15" s="766" t="str">
        <f t="shared" ca="1" si="3"/>
        <v>L</v>
      </c>
    </row>
    <row r="16" spans="1:30" ht="45" thickBot="1">
      <c r="A16" s="1244"/>
      <c r="B16" s="61" t="s">
        <v>525</v>
      </c>
      <c r="C16" s="61" t="s">
        <v>521</v>
      </c>
      <c r="D16" s="61"/>
      <c r="E16" s="62">
        <v>42185</v>
      </c>
      <c r="F16" s="62">
        <v>42353</v>
      </c>
      <c r="G16" s="317" t="s">
        <v>526</v>
      </c>
      <c r="H16" s="1161"/>
      <c r="I16" s="1246"/>
      <c r="J16" s="64">
        <v>0</v>
      </c>
      <c r="K16" s="65">
        <v>0</v>
      </c>
      <c r="L16" s="204"/>
      <c r="M16" s="80"/>
      <c r="N16" s="1"/>
      <c r="O16" s="81"/>
      <c r="P16" s="82"/>
      <c r="Q16" s="759"/>
      <c r="R16" s="760"/>
      <c r="S16" s="76">
        <f t="shared" si="0"/>
        <v>0.98809523809523814</v>
      </c>
      <c r="T16" s="309">
        <v>0</v>
      </c>
      <c r="U16" s="78" t="str">
        <f t="shared" si="1"/>
        <v>L</v>
      </c>
      <c r="V16" s="669"/>
      <c r="W16" s="75"/>
      <c r="X16" s="76">
        <f t="shared" ca="1" si="2"/>
        <v>1</v>
      </c>
      <c r="Y16" s="306"/>
      <c r="Z16" s="766" t="str">
        <f t="shared" ca="1" si="3"/>
        <v>L</v>
      </c>
    </row>
    <row r="17" spans="1:26" ht="198.75" customHeight="1" thickBot="1">
      <c r="A17" s="318" t="s">
        <v>528</v>
      </c>
      <c r="B17" s="219" t="s">
        <v>529</v>
      </c>
      <c r="C17" s="219" t="s">
        <v>530</v>
      </c>
      <c r="D17" s="219"/>
      <c r="E17" s="311">
        <v>42011</v>
      </c>
      <c r="F17" s="311">
        <v>42353</v>
      </c>
      <c r="G17" s="319" t="s">
        <v>531</v>
      </c>
      <c r="H17" s="226" t="s">
        <v>268</v>
      </c>
      <c r="I17" s="61" t="s">
        <v>51</v>
      </c>
      <c r="J17" s="64">
        <v>0</v>
      </c>
      <c r="K17" s="65">
        <v>0</v>
      </c>
      <c r="L17" s="204">
        <v>0</v>
      </c>
      <c r="M17" s="111" t="s">
        <v>532</v>
      </c>
      <c r="N17" s="320" t="s">
        <v>533</v>
      </c>
      <c r="O17" s="113">
        <v>0</v>
      </c>
      <c r="P17" s="114" t="s">
        <v>101</v>
      </c>
      <c r="Q17" t="s">
        <v>1461</v>
      </c>
      <c r="R17" s="762" t="s">
        <v>1460</v>
      </c>
      <c r="S17" s="76">
        <f t="shared" si="0"/>
        <v>0.48538011695906436</v>
      </c>
      <c r="T17" s="321">
        <v>0</v>
      </c>
      <c r="U17" s="78" t="str">
        <f t="shared" si="1"/>
        <v>L</v>
      </c>
      <c r="V17" s="669"/>
      <c r="W17" s="75"/>
      <c r="X17" s="76">
        <f t="shared" ca="1" si="2"/>
        <v>1</v>
      </c>
      <c r="Y17" s="306"/>
      <c r="Z17" s="766" t="str">
        <f t="shared" ca="1" si="3"/>
        <v>L</v>
      </c>
    </row>
    <row r="18" spans="1:26" ht="51.75" hidden="1" thickBot="1">
      <c r="A18" s="323" t="s">
        <v>148</v>
      </c>
      <c r="B18" s="323" t="s">
        <v>149</v>
      </c>
      <c r="C18" s="323" t="s">
        <v>75</v>
      </c>
      <c r="D18" s="324" t="s">
        <v>87</v>
      </c>
      <c r="E18" s="324" t="s">
        <v>76</v>
      </c>
      <c r="F18" s="324" t="s">
        <v>77</v>
      </c>
      <c r="G18" s="324" t="s">
        <v>78</v>
      </c>
      <c r="H18" s="52" t="s">
        <v>79</v>
      </c>
      <c r="I18" s="52" t="s">
        <v>80</v>
      </c>
      <c r="J18" s="52" t="s">
        <v>81</v>
      </c>
      <c r="K18" s="125" t="s">
        <v>82</v>
      </c>
      <c r="L18" s="125" t="s">
        <v>83</v>
      </c>
      <c r="M18" s="325" t="s">
        <v>175</v>
      </c>
      <c r="N18" s="326" t="s">
        <v>89</v>
      </c>
      <c r="O18" s="189"/>
      <c r="P18" s="189"/>
      <c r="Q18" s="189"/>
      <c r="R18" s="189"/>
      <c r="S18" s="189"/>
      <c r="T18" s="189"/>
      <c r="U18" s="189"/>
      <c r="V18" s="189"/>
      <c r="W18" s="189"/>
      <c r="X18" s="189"/>
      <c r="Y18" s="189"/>
      <c r="Z18" s="189"/>
    </row>
    <row r="19" spans="1:26" ht="30" hidden="1" customHeight="1">
      <c r="A19" s="327"/>
      <c r="B19" s="327"/>
      <c r="C19" s="327"/>
      <c r="D19" s="327"/>
      <c r="E19" s="327"/>
      <c r="F19" s="327"/>
      <c r="G19" s="327"/>
      <c r="H19" s="327"/>
      <c r="I19" s="327"/>
      <c r="J19" s="328"/>
      <c r="K19" s="329"/>
      <c r="L19" s="330">
        <f t="shared" ref="L19:L28" si="4">+J19*K19</f>
        <v>0</v>
      </c>
      <c r="M19" s="98"/>
      <c r="N19" s="266"/>
      <c r="O19" s="331"/>
      <c r="P19" s="331"/>
      <c r="Q19" s="331"/>
      <c r="R19" s="331"/>
      <c r="S19" s="331"/>
      <c r="T19" s="331"/>
      <c r="U19" s="331"/>
      <c r="V19" s="331"/>
      <c r="W19" s="331"/>
      <c r="X19" s="331"/>
      <c r="Y19" s="331"/>
      <c r="Z19" s="331"/>
    </row>
    <row r="20" spans="1:26" ht="30" hidden="1" customHeight="1">
      <c r="A20" s="327"/>
      <c r="B20" s="327"/>
      <c r="C20" s="327"/>
      <c r="D20" s="327"/>
      <c r="E20" s="327"/>
      <c r="F20" s="327"/>
      <c r="G20" s="327"/>
      <c r="H20" s="327"/>
      <c r="I20" s="327"/>
      <c r="J20" s="328"/>
      <c r="K20" s="329"/>
      <c r="L20" s="330">
        <f t="shared" si="4"/>
        <v>0</v>
      </c>
      <c r="M20" s="98"/>
      <c r="N20" s="266"/>
      <c r="O20" s="331"/>
      <c r="P20" s="331"/>
      <c r="Q20" s="331"/>
      <c r="R20" s="331"/>
      <c r="S20" s="331"/>
      <c r="T20" s="331"/>
      <c r="U20" s="331"/>
      <c r="V20" s="331"/>
      <c r="W20" s="331"/>
      <c r="X20" s="331"/>
      <c r="Y20" s="331"/>
      <c r="Z20" s="331"/>
    </row>
    <row r="21" spans="1:26" ht="30" hidden="1" customHeight="1">
      <c r="A21" s="327"/>
      <c r="B21" s="327"/>
      <c r="C21" s="327"/>
      <c r="D21" s="327"/>
      <c r="E21" s="327"/>
      <c r="F21" s="327"/>
      <c r="G21" s="327"/>
      <c r="H21" s="327"/>
      <c r="I21" s="327"/>
      <c r="J21" s="328"/>
      <c r="K21" s="329"/>
      <c r="L21" s="330">
        <f t="shared" si="4"/>
        <v>0</v>
      </c>
      <c r="M21" s="98"/>
      <c r="N21" s="266"/>
      <c r="O21" s="331"/>
      <c r="P21" s="331"/>
      <c r="Q21" s="331"/>
      <c r="R21" s="331"/>
      <c r="S21" s="331"/>
      <c r="T21" s="331"/>
      <c r="U21" s="331"/>
      <c r="V21" s="331"/>
      <c r="W21" s="331"/>
      <c r="X21" s="331"/>
      <c r="Y21" s="331"/>
      <c r="Z21" s="331"/>
    </row>
    <row r="22" spans="1:26" ht="30" hidden="1" customHeight="1">
      <c r="A22" s="327"/>
      <c r="B22" s="327"/>
      <c r="C22" s="327"/>
      <c r="D22" s="327"/>
      <c r="E22" s="327"/>
      <c r="F22" s="327"/>
      <c r="G22" s="327"/>
      <c r="H22" s="327"/>
      <c r="I22" s="327"/>
      <c r="J22" s="328"/>
      <c r="K22" s="329"/>
      <c r="L22" s="330">
        <f t="shared" si="4"/>
        <v>0</v>
      </c>
      <c r="M22" s="98"/>
      <c r="N22" s="266"/>
      <c r="O22" s="331"/>
      <c r="P22" s="331"/>
      <c r="Q22" s="331"/>
      <c r="R22" s="331"/>
      <c r="S22" s="331"/>
      <c r="T22" s="331"/>
      <c r="U22" s="331"/>
      <c r="V22" s="331"/>
      <c r="W22" s="331"/>
      <c r="X22" s="331"/>
      <c r="Y22" s="331"/>
      <c r="Z22" s="331"/>
    </row>
    <row r="23" spans="1:26" hidden="1">
      <c r="A23" s="332"/>
      <c r="B23" s="327"/>
      <c r="C23" s="327"/>
      <c r="D23" s="327"/>
      <c r="E23" s="327"/>
      <c r="F23" s="327"/>
      <c r="G23" s="327"/>
      <c r="H23" s="327"/>
      <c r="I23" s="327"/>
      <c r="J23" s="328"/>
      <c r="K23" s="329"/>
      <c r="L23" s="333">
        <f t="shared" si="4"/>
        <v>0</v>
      </c>
    </row>
    <row r="24" spans="1:26" hidden="1">
      <c r="A24" s="332"/>
      <c r="B24" s="327"/>
      <c r="C24" s="327"/>
      <c r="D24" s="327"/>
      <c r="E24" s="327"/>
      <c r="F24" s="327"/>
      <c r="G24" s="327"/>
      <c r="H24" s="327"/>
      <c r="I24" s="327"/>
      <c r="J24" s="328"/>
      <c r="K24" s="329"/>
      <c r="L24" s="333">
        <f t="shared" si="4"/>
        <v>0</v>
      </c>
    </row>
    <row r="25" spans="1:26" hidden="1">
      <c r="A25" s="332"/>
      <c r="B25" s="327"/>
      <c r="C25" s="327"/>
      <c r="D25" s="327"/>
      <c r="E25" s="327"/>
      <c r="F25" s="327"/>
      <c r="G25" s="327"/>
      <c r="H25" s="327"/>
      <c r="I25" s="327"/>
      <c r="J25" s="328"/>
      <c r="K25" s="329"/>
      <c r="L25" s="333">
        <f t="shared" si="4"/>
        <v>0</v>
      </c>
    </row>
    <row r="26" spans="1:26" hidden="1">
      <c r="A26" s="332"/>
      <c r="B26" s="327"/>
      <c r="C26" s="327"/>
      <c r="D26" s="327"/>
      <c r="E26" s="327"/>
      <c r="F26" s="327"/>
      <c r="G26" s="327"/>
      <c r="H26" s="327"/>
      <c r="I26" s="327"/>
      <c r="J26" s="328"/>
      <c r="K26" s="329"/>
      <c r="L26" s="333">
        <f t="shared" si="4"/>
        <v>0</v>
      </c>
    </row>
    <row r="27" spans="1:26" hidden="1">
      <c r="A27" s="334"/>
      <c r="B27" s="335"/>
      <c r="C27" s="335"/>
      <c r="D27" s="335"/>
      <c r="E27" s="335"/>
      <c r="F27" s="335"/>
      <c r="G27" s="335"/>
      <c r="H27" s="335"/>
      <c r="I27" s="335"/>
      <c r="J27" s="336"/>
      <c r="K27" s="329"/>
      <c r="L27" s="333">
        <f t="shared" si="4"/>
        <v>0</v>
      </c>
    </row>
    <row r="28" spans="1:26" ht="16.5" hidden="1" thickBot="1">
      <c r="A28" s="337"/>
      <c r="B28" s="338"/>
      <c r="C28" s="338"/>
      <c r="D28" s="338"/>
      <c r="E28" s="338"/>
      <c r="F28" s="338"/>
      <c r="G28" s="339"/>
      <c r="H28" s="339"/>
      <c r="I28" s="339"/>
      <c r="J28" s="340"/>
      <c r="K28" s="341"/>
      <c r="L28" s="342">
        <f t="shared" si="4"/>
        <v>0</v>
      </c>
    </row>
    <row r="29" spans="1:26" hidden="1"/>
    <row r="30" spans="1:26" hidden="1">
      <c r="A30" s="1247" t="s">
        <v>165</v>
      </c>
      <c r="B30" s="1248"/>
      <c r="C30" s="1248"/>
      <c r="D30" s="1248"/>
      <c r="E30" s="1248"/>
      <c r="F30" s="1248"/>
      <c r="G30" s="1248"/>
      <c r="H30" s="1248"/>
      <c r="I30" s="1248"/>
      <c r="J30" s="1248"/>
      <c r="K30" s="1248"/>
      <c r="L30" s="1249"/>
    </row>
    <row r="31" spans="1:26" hidden="1">
      <c r="A31" s="1250"/>
      <c r="B31" s="1251"/>
      <c r="C31" s="1251"/>
      <c r="D31" s="1251"/>
      <c r="E31" s="1251"/>
      <c r="F31" s="1251"/>
      <c r="G31" s="1251"/>
      <c r="H31" s="1251"/>
      <c r="I31" s="1251"/>
      <c r="J31" s="1251"/>
      <c r="K31" s="1251"/>
      <c r="L31" s="1252"/>
    </row>
    <row r="32" spans="1:26" ht="16.5" hidden="1" thickBot="1">
      <c r="A32" s="1253"/>
      <c r="B32" s="1254"/>
      <c r="C32" s="1254"/>
      <c r="D32" s="1254"/>
      <c r="E32" s="1254"/>
      <c r="F32" s="1254"/>
      <c r="G32" s="1254"/>
      <c r="H32" s="1254"/>
      <c r="I32" s="1254"/>
      <c r="J32" s="1254"/>
      <c r="K32" s="1254"/>
      <c r="L32" s="1255"/>
    </row>
    <row r="33" spans="1:26" s="836" customFormat="1" ht="16.5" thickBot="1">
      <c r="A33" s="894"/>
      <c r="B33" s="894"/>
      <c r="C33" s="894"/>
      <c r="D33" s="894"/>
      <c r="E33" s="894"/>
      <c r="F33" s="894"/>
      <c r="G33" s="894"/>
      <c r="H33" s="894"/>
      <c r="I33" s="894"/>
      <c r="J33" s="894"/>
      <c r="K33" s="894"/>
      <c r="L33" s="894"/>
      <c r="N33" s="1229"/>
    </row>
    <row r="34" spans="1:26" ht="16.5" thickBot="1">
      <c r="A34" s="1256" t="s">
        <v>166</v>
      </c>
      <c r="B34" s="1257"/>
      <c r="C34" s="1257"/>
      <c r="D34" s="1257"/>
      <c r="E34" s="1257"/>
      <c r="F34" s="1257"/>
      <c r="G34" s="1257"/>
      <c r="H34" s="1257"/>
      <c r="I34" s="1257"/>
      <c r="J34" s="1257"/>
      <c r="K34" s="1257"/>
      <c r="L34" s="1258"/>
      <c r="M34" s="836"/>
      <c r="N34" s="1229"/>
      <c r="O34" s="836"/>
      <c r="P34" s="836"/>
      <c r="Q34" s="836"/>
      <c r="R34" s="836"/>
      <c r="S34" s="836"/>
      <c r="T34" s="836"/>
      <c r="U34" s="836"/>
      <c r="V34" s="836"/>
      <c r="W34" s="836"/>
      <c r="X34" s="836"/>
      <c r="Y34" s="836"/>
      <c r="Z34" s="836"/>
    </row>
    <row r="35" spans="1:26" s="836" customFormat="1" ht="16.5" thickBot="1">
      <c r="A35" s="895"/>
      <c r="B35" s="896"/>
      <c r="C35" s="896"/>
      <c r="D35" s="896"/>
      <c r="E35" s="896"/>
      <c r="F35" s="896"/>
      <c r="G35" s="896"/>
      <c r="H35" s="896"/>
      <c r="I35" s="896"/>
      <c r="J35" s="896"/>
      <c r="K35" s="896"/>
      <c r="L35" s="896"/>
      <c r="N35" s="1229"/>
      <c r="O35" s="850"/>
      <c r="P35" s="850"/>
    </row>
    <row r="36" spans="1:26" ht="16.5" thickBot="1">
      <c r="A36" s="1230" t="s">
        <v>534</v>
      </c>
      <c r="B36" s="1231"/>
      <c r="C36" s="1231"/>
      <c r="D36" s="1231"/>
      <c r="E36" s="1231"/>
      <c r="F36" s="1231"/>
      <c r="G36" s="1231"/>
      <c r="H36" s="1231"/>
      <c r="I36" s="1231"/>
      <c r="J36" s="1231"/>
      <c r="K36" s="1231"/>
      <c r="L36" s="1232"/>
      <c r="M36" s="836"/>
      <c r="N36" s="1229"/>
      <c r="O36" s="836"/>
      <c r="P36" s="836"/>
      <c r="Q36" s="836"/>
      <c r="R36" s="836"/>
      <c r="S36" s="836"/>
      <c r="T36" s="836"/>
      <c r="U36" s="836"/>
      <c r="V36" s="836"/>
      <c r="W36" s="836"/>
      <c r="X36" s="836"/>
      <c r="Y36" s="836"/>
      <c r="Z36" s="836"/>
    </row>
    <row r="37" spans="1:26" ht="16.5" thickBot="1">
      <c r="A37" s="1230" t="s">
        <v>535</v>
      </c>
      <c r="B37" s="1231"/>
      <c r="C37" s="1231"/>
      <c r="D37" s="1231"/>
      <c r="E37" s="1231"/>
      <c r="F37" s="1231"/>
      <c r="G37" s="1231"/>
      <c r="H37" s="1231"/>
      <c r="I37" s="1231"/>
      <c r="J37" s="1231"/>
      <c r="K37" s="1231"/>
      <c r="L37" s="1232"/>
      <c r="M37" s="836"/>
      <c r="N37" s="836"/>
      <c r="O37" s="836"/>
      <c r="P37" s="836"/>
      <c r="Q37" s="836"/>
      <c r="R37" s="836"/>
      <c r="S37" s="836"/>
      <c r="T37" s="836"/>
      <c r="U37" s="836"/>
      <c r="V37" s="836"/>
      <c r="W37" s="836"/>
      <c r="X37" s="836"/>
      <c r="Y37" s="836"/>
      <c r="Z37" s="836"/>
    </row>
    <row r="38" spans="1:26" ht="16.5" thickBot="1">
      <c r="A38" s="1242" t="s">
        <v>536</v>
      </c>
      <c r="B38" s="1231"/>
      <c r="C38" s="1231"/>
      <c r="D38" s="1231"/>
      <c r="E38" s="1231"/>
      <c r="F38" s="1231"/>
      <c r="G38" s="1231"/>
      <c r="H38" s="1231"/>
      <c r="I38" s="1231"/>
      <c r="J38" s="1231"/>
      <c r="K38" s="1231"/>
      <c r="L38" s="1232"/>
      <c r="M38" s="836"/>
      <c r="N38" s="836"/>
      <c r="O38" s="836"/>
      <c r="P38" s="836"/>
      <c r="Q38" s="836"/>
      <c r="R38" s="836"/>
      <c r="S38" s="836"/>
      <c r="T38" s="836"/>
      <c r="U38" s="836"/>
      <c r="V38" s="836"/>
      <c r="W38" s="836"/>
      <c r="X38" s="836"/>
      <c r="Y38" s="836"/>
      <c r="Z38" s="836"/>
    </row>
    <row r="39" spans="1:26" ht="16.5" thickBot="1">
      <c r="A39" s="1242" t="s">
        <v>537</v>
      </c>
      <c r="B39" s="1231"/>
      <c r="C39" s="1231"/>
      <c r="D39" s="1231"/>
      <c r="E39" s="1231"/>
      <c r="F39" s="1231"/>
      <c r="G39" s="1231"/>
      <c r="H39" s="1231"/>
      <c r="I39" s="1231"/>
      <c r="J39" s="1231"/>
      <c r="K39" s="1231"/>
      <c r="L39" s="1232"/>
      <c r="M39" s="836"/>
      <c r="N39" s="836"/>
      <c r="O39" s="836"/>
      <c r="P39" s="836"/>
      <c r="Q39" s="836"/>
      <c r="R39" s="836"/>
      <c r="S39" s="836"/>
      <c r="T39" s="836"/>
      <c r="U39" s="836"/>
      <c r="V39" s="836"/>
      <c r="W39" s="836"/>
      <c r="X39" s="836"/>
      <c r="Y39" s="836"/>
      <c r="Z39" s="836"/>
    </row>
    <row r="40" spans="1:26" ht="16.5" thickBot="1">
      <c r="A40" s="1242" t="s">
        <v>538</v>
      </c>
      <c r="B40" s="1231"/>
      <c r="C40" s="1231"/>
      <c r="D40" s="1231"/>
      <c r="E40" s="1231"/>
      <c r="F40" s="1231"/>
      <c r="G40" s="1231"/>
      <c r="H40" s="1231"/>
      <c r="I40" s="1231"/>
      <c r="J40" s="1231"/>
      <c r="K40" s="1231"/>
      <c r="L40" s="1232"/>
      <c r="M40" s="836"/>
      <c r="N40" s="836"/>
      <c r="O40" s="836"/>
      <c r="P40" s="836"/>
      <c r="Q40" s="836"/>
      <c r="R40" s="836"/>
      <c r="S40" s="836"/>
      <c r="T40" s="836"/>
      <c r="U40" s="836"/>
      <c r="V40" s="836"/>
      <c r="W40" s="836"/>
      <c r="X40" s="836"/>
      <c r="Y40" s="836"/>
      <c r="Z40" s="836"/>
    </row>
    <row r="41" spans="1:26" s="836" customFormat="1"/>
    <row r="42" spans="1:26" s="836" customFormat="1" ht="16.5" thickBot="1"/>
    <row r="43" spans="1:26" s="836" customFormat="1" ht="27.75" customHeight="1" thickBot="1">
      <c r="A43" s="903" t="s">
        <v>1471</v>
      </c>
      <c r="B43" s="904" t="s">
        <v>1472</v>
      </c>
      <c r="C43" s="905" t="s">
        <v>1473</v>
      </c>
      <c r="D43" s="904" t="s">
        <v>1474</v>
      </c>
      <c r="E43" s="905" t="s">
        <v>1475</v>
      </c>
      <c r="F43" s="904">
        <v>1</v>
      </c>
    </row>
    <row r="44" spans="1:26" s="836" customFormat="1"/>
    <row r="45" spans="1:26" s="836" customFormat="1"/>
    <row r="46" spans="1:26" s="836" customFormat="1"/>
    <row r="47" spans="1:26" s="836" customFormat="1"/>
    <row r="48" spans="1:26" s="836" customFormat="1"/>
    <row r="49" s="836" customFormat="1"/>
    <row r="50" s="836" customFormat="1"/>
    <row r="51" s="836" customFormat="1"/>
    <row r="52" s="836" customFormat="1"/>
    <row r="53" s="836" customFormat="1"/>
    <row r="54" s="836" customFormat="1"/>
    <row r="55" s="836" customFormat="1"/>
    <row r="56" s="836" customFormat="1"/>
  </sheetData>
  <mergeCells count="29">
    <mergeCell ref="A37:L37"/>
    <mergeCell ref="A38:L38"/>
    <mergeCell ref="A39:L39"/>
    <mergeCell ref="A40:L40"/>
    <mergeCell ref="A15:A16"/>
    <mergeCell ref="H15:H16"/>
    <mergeCell ref="I15:I16"/>
    <mergeCell ref="A30:L32"/>
    <mergeCell ref="A34:L34"/>
    <mergeCell ref="N33:N36"/>
    <mergeCell ref="A36:L36"/>
    <mergeCell ref="G6:G7"/>
    <mergeCell ref="A6:A7"/>
    <mergeCell ref="B6:B7"/>
    <mergeCell ref="C6:C7"/>
    <mergeCell ref="E6:E7"/>
    <mergeCell ref="F6:F7"/>
    <mergeCell ref="A8:A14"/>
    <mergeCell ref="G8:G9"/>
    <mergeCell ref="V6:Z6"/>
    <mergeCell ref="A1:A4"/>
    <mergeCell ref="Q6:U6"/>
    <mergeCell ref="H6:H7"/>
    <mergeCell ref="I6:I7"/>
    <mergeCell ref="J6:J7"/>
    <mergeCell ref="K6:K7"/>
    <mergeCell ref="L6:L7"/>
    <mergeCell ref="M6:P6"/>
    <mergeCell ref="B1:L4"/>
  </mergeCells>
  <phoneticPr fontId="36" type="noConversion"/>
  <conditionalFormatting sqref="P17 R17">
    <cfRule type="cellIs" dxfId="999" priority="108" operator="equal">
      <formula>"L"</formula>
    </cfRule>
  </conditionalFormatting>
  <conditionalFormatting sqref="P9:R14 T9:T14">
    <cfRule type="cellIs" dxfId="998" priority="96" operator="equal">
      <formula>"L"</formula>
    </cfRule>
  </conditionalFormatting>
  <conditionalFormatting sqref="P8 P17 R17">
    <cfRule type="containsText" dxfId="997" priority="100" operator="containsText" text="K">
      <formula>NOT(ISERROR(SEARCH("K",P8)))</formula>
    </cfRule>
    <cfRule type="containsText" dxfId="996" priority="101" operator="containsText" text="J">
      <formula>NOT(ISERROR(SEARCH("J",P8)))</formula>
    </cfRule>
  </conditionalFormatting>
  <conditionalFormatting sqref="P8">
    <cfRule type="cellIs" dxfId="995" priority="99" operator="equal">
      <formula>"L"</formula>
    </cfRule>
  </conditionalFormatting>
  <conditionalFormatting sqref="P9:R14 T9:T14">
    <cfRule type="containsText" dxfId="994" priority="98" operator="containsText" text="J">
      <formula>NOT(ISERROR(SEARCH("J",P9)))</formula>
    </cfRule>
  </conditionalFormatting>
  <conditionalFormatting sqref="P15:R16 T15:T17">
    <cfRule type="cellIs" dxfId="993" priority="93" operator="equal">
      <formula>"L"</formula>
    </cfRule>
  </conditionalFormatting>
  <conditionalFormatting sqref="P15:R16 T15:T17">
    <cfRule type="containsText" dxfId="992" priority="94" operator="containsText" text="K">
      <formula>NOT(ISERROR(SEARCH("K",P15)))</formula>
    </cfRule>
    <cfRule type="containsText" dxfId="991" priority="95" operator="containsText" text="J">
      <formula>NOT(ISERROR(SEARCH("J",P15)))</formula>
    </cfRule>
  </conditionalFormatting>
  <conditionalFormatting sqref="S8:S17">
    <cfRule type="cellIs" dxfId="990" priority="81" operator="equal">
      <formula>"L"</formula>
    </cfRule>
  </conditionalFormatting>
  <conditionalFormatting sqref="S8:S17">
    <cfRule type="containsText" dxfId="989" priority="82" operator="containsText" text="K">
      <formula>NOT(ISERROR(SEARCH("K",S8)))</formula>
    </cfRule>
    <cfRule type="containsText" dxfId="988" priority="83" operator="containsText" text="J">
      <formula>NOT(ISERROR(SEARCH("J",S8)))</formula>
    </cfRule>
  </conditionalFormatting>
  <conditionalFormatting sqref="U8:U17">
    <cfRule type="cellIs" dxfId="987" priority="76" operator="equal">
      <formula>"L"</formula>
    </cfRule>
  </conditionalFormatting>
  <conditionalFormatting sqref="U8:U17">
    <cfRule type="containsText" dxfId="986" priority="79" operator="containsText" text="K">
      <formula>NOT(ISERROR(SEARCH("K",U8)))</formula>
    </cfRule>
    <cfRule type="containsText" dxfId="985" priority="80" operator="containsText" text="J">
      <formula>NOT(ISERROR(SEARCH("J",U8)))</formula>
    </cfRule>
  </conditionalFormatting>
  <conditionalFormatting sqref="U8:U17">
    <cfRule type="containsText" dxfId="984" priority="77" operator="containsText" text="K">
      <formula>NOT(ISERROR(SEARCH("K",U8)))</formula>
    </cfRule>
    <cfRule type="containsText" dxfId="983" priority="78" operator="containsText" text="J">
      <formula>NOT(ISERROR(SEARCH("J",U8)))</formula>
    </cfRule>
  </conditionalFormatting>
  <conditionalFormatting sqref="U8:U17">
    <cfRule type="cellIs" dxfId="982" priority="73" operator="equal">
      <formula>"L"</formula>
    </cfRule>
  </conditionalFormatting>
  <conditionalFormatting sqref="U8:U17">
    <cfRule type="containsText" dxfId="981" priority="74" operator="containsText" text="K">
      <formula>NOT(ISERROR(SEARCH("K",U8)))</formula>
    </cfRule>
    <cfRule type="containsText" dxfId="980" priority="75" operator="containsText" text="J">
      <formula>NOT(ISERROR(SEARCH("J",U8)))</formula>
    </cfRule>
  </conditionalFormatting>
  <conditionalFormatting sqref="U8:U17">
    <cfRule type="containsText" dxfId="979" priority="71" operator="containsText" text="K">
      <formula>NOT(ISERROR(SEARCH("K",U8)))</formula>
    </cfRule>
    <cfRule type="containsText" dxfId="978" priority="72" operator="containsText" text="J">
      <formula>NOT(ISERROR(SEARCH("J",U8)))</formula>
    </cfRule>
  </conditionalFormatting>
  <conditionalFormatting sqref="U8:U17">
    <cfRule type="cellIs" dxfId="977" priority="68" operator="equal">
      <formula>"L"</formula>
    </cfRule>
  </conditionalFormatting>
  <conditionalFormatting sqref="U8:U17">
    <cfRule type="containsText" dxfId="976" priority="69" operator="containsText" text="K">
      <formula>NOT(ISERROR(SEARCH("K",U8)))</formula>
    </cfRule>
    <cfRule type="containsText" dxfId="975" priority="70" operator="containsText" text="J">
      <formula>NOT(ISERROR(SEARCH("J",U8)))</formula>
    </cfRule>
  </conditionalFormatting>
  <conditionalFormatting sqref="U8:U17">
    <cfRule type="containsText" dxfId="974" priority="66" operator="containsText" text="K">
      <formula>NOT(ISERROR(SEARCH("K",U8)))</formula>
    </cfRule>
    <cfRule type="containsText" dxfId="973" priority="67" operator="containsText" text="J">
      <formula>NOT(ISERROR(SEARCH("J",U8)))</formula>
    </cfRule>
  </conditionalFormatting>
  <conditionalFormatting sqref="U8:U17">
    <cfRule type="containsText" dxfId="972" priority="64" operator="containsText" text="K">
      <formula>NOT(ISERROR(SEARCH("K",U8)))</formula>
    </cfRule>
    <cfRule type="containsText" dxfId="971" priority="65" operator="containsText" text="J">
      <formula>NOT(ISERROR(SEARCH("J",U8)))</formula>
    </cfRule>
  </conditionalFormatting>
  <conditionalFormatting sqref="U8:U17">
    <cfRule type="cellIs" dxfId="970" priority="61" operator="equal">
      <formula>"L"</formula>
    </cfRule>
  </conditionalFormatting>
  <conditionalFormatting sqref="U8:U17">
    <cfRule type="containsText" dxfId="969" priority="62" operator="containsText" text="K">
      <formula>NOT(ISERROR(SEARCH("K",U8)))</formula>
    </cfRule>
    <cfRule type="containsText" dxfId="968" priority="63" operator="containsText" text="J">
      <formula>NOT(ISERROR(SEARCH("J",U8)))</formula>
    </cfRule>
  </conditionalFormatting>
  <conditionalFormatting sqref="U8:U17">
    <cfRule type="cellIs" dxfId="967" priority="58" operator="equal">
      <formula>"L"</formula>
    </cfRule>
  </conditionalFormatting>
  <conditionalFormatting sqref="U8:U17">
    <cfRule type="containsText" dxfId="966" priority="59" operator="containsText" text="K">
      <formula>NOT(ISERROR(SEARCH("K",U8)))</formula>
    </cfRule>
    <cfRule type="containsText" dxfId="965" priority="60" operator="containsText" text="J">
      <formula>NOT(ISERROR(SEARCH("J",U8)))</formula>
    </cfRule>
  </conditionalFormatting>
  <conditionalFormatting sqref="U8:U17">
    <cfRule type="cellIs" dxfId="964" priority="55" operator="equal">
      <formula>"L"</formula>
    </cfRule>
  </conditionalFormatting>
  <conditionalFormatting sqref="U8:U17">
    <cfRule type="containsText" dxfId="963" priority="56" operator="containsText" text="K">
      <formula>NOT(ISERROR(SEARCH("K",U8)))</formula>
    </cfRule>
    <cfRule type="containsText" dxfId="962" priority="57" operator="containsText" text="J">
      <formula>NOT(ISERROR(SEARCH("J",U8)))</formula>
    </cfRule>
  </conditionalFormatting>
  <conditionalFormatting sqref="U8:U17">
    <cfRule type="cellIs" dxfId="961" priority="52" operator="equal">
      <formula>"L"</formula>
    </cfRule>
  </conditionalFormatting>
  <conditionalFormatting sqref="U8:U17">
    <cfRule type="containsText" dxfId="960" priority="53" operator="containsText" text="K">
      <formula>NOT(ISERROR(SEARCH("K",U8)))</formula>
    </cfRule>
    <cfRule type="containsText" dxfId="959" priority="54" operator="containsText" text="J">
      <formula>NOT(ISERROR(SEARCH("J",U8)))</formula>
    </cfRule>
  </conditionalFormatting>
  <conditionalFormatting sqref="U8:U17">
    <cfRule type="cellIs" dxfId="958" priority="49" operator="equal">
      <formula>"L"</formula>
    </cfRule>
  </conditionalFormatting>
  <conditionalFormatting sqref="U8:U17">
    <cfRule type="containsText" dxfId="957" priority="50" operator="containsText" text="K">
      <formula>NOT(ISERROR(SEARCH("K",U8)))</formula>
    </cfRule>
    <cfRule type="containsText" dxfId="956" priority="51" operator="containsText" text="J">
      <formula>NOT(ISERROR(SEARCH("J",U8)))</formula>
    </cfRule>
  </conditionalFormatting>
  <conditionalFormatting sqref="U8:U17">
    <cfRule type="cellIs" dxfId="955" priority="46" operator="equal">
      <formula>"L"</formula>
    </cfRule>
  </conditionalFormatting>
  <conditionalFormatting sqref="U8:U17">
    <cfRule type="containsText" dxfId="954" priority="47" operator="containsText" text="K">
      <formula>NOT(ISERROR(SEARCH("K",U8)))</formula>
    </cfRule>
    <cfRule type="containsText" dxfId="953" priority="48" operator="containsText" text="J">
      <formula>NOT(ISERROR(SEARCH("J",U8)))</formula>
    </cfRule>
  </conditionalFormatting>
  <conditionalFormatting sqref="U8:U17">
    <cfRule type="cellIs" dxfId="952" priority="43" operator="equal">
      <formula>"L"</formula>
    </cfRule>
  </conditionalFormatting>
  <conditionalFormatting sqref="U8:U17">
    <cfRule type="containsText" dxfId="951" priority="44" operator="containsText" text="K">
      <formula>NOT(ISERROR(SEARCH("K",U8)))</formula>
    </cfRule>
    <cfRule type="containsText" dxfId="950" priority="45" operator="containsText" text="J">
      <formula>NOT(ISERROR(SEARCH("J",U8)))</formula>
    </cfRule>
  </conditionalFormatting>
  <conditionalFormatting sqref="T8">
    <cfRule type="containsText" dxfId="949" priority="97" operator="containsText" text="K">
      <formula>NOT(ISERROR(SEARCH("K",T8)))</formula>
    </cfRule>
  </conditionalFormatting>
  <conditionalFormatting sqref="X8:X17">
    <cfRule type="cellIs" dxfId="948" priority="39" operator="equal">
      <formula>"L"</formula>
    </cfRule>
  </conditionalFormatting>
  <conditionalFormatting sqref="X8:X17">
    <cfRule type="containsText" dxfId="947" priority="40" operator="containsText" text="K">
      <formula>NOT(ISERROR(SEARCH("K",X8)))</formula>
    </cfRule>
    <cfRule type="containsText" dxfId="946" priority="41" operator="containsText" text="J">
      <formula>NOT(ISERROR(SEARCH("J",X8)))</formula>
    </cfRule>
  </conditionalFormatting>
  <conditionalFormatting sqref="Z8:Z17">
    <cfRule type="cellIs" dxfId="945" priority="34" operator="equal">
      <formula>"L"</formula>
    </cfRule>
  </conditionalFormatting>
  <conditionalFormatting sqref="Z8:Z17">
    <cfRule type="containsText" dxfId="944" priority="37" operator="containsText" text="K">
      <formula>NOT(ISERROR(SEARCH("K",Z8)))</formula>
    </cfRule>
    <cfRule type="containsText" dxfId="943" priority="38" operator="containsText" text="J">
      <formula>NOT(ISERROR(SEARCH("J",Z8)))</formula>
    </cfRule>
  </conditionalFormatting>
  <conditionalFormatting sqref="Z8:Z17">
    <cfRule type="containsText" dxfId="942" priority="35" operator="containsText" text="K">
      <formula>NOT(ISERROR(SEARCH("K",Z8)))</formula>
    </cfRule>
    <cfRule type="containsText" dxfId="941" priority="36" operator="containsText" text="J">
      <formula>NOT(ISERROR(SEARCH("J",Z8)))</formula>
    </cfRule>
  </conditionalFormatting>
  <conditionalFormatting sqref="Z8:Z17">
    <cfRule type="cellIs" dxfId="940" priority="31" operator="equal">
      <formula>"L"</formula>
    </cfRule>
  </conditionalFormatting>
  <conditionalFormatting sqref="Z8:Z17">
    <cfRule type="containsText" dxfId="939" priority="32" operator="containsText" text="K">
      <formula>NOT(ISERROR(SEARCH("K",Z8)))</formula>
    </cfRule>
    <cfRule type="containsText" dxfId="938" priority="33" operator="containsText" text="J">
      <formula>NOT(ISERROR(SEARCH("J",Z8)))</formula>
    </cfRule>
  </conditionalFormatting>
  <conditionalFormatting sqref="Z8:Z17">
    <cfRule type="containsText" dxfId="937" priority="29" operator="containsText" text="K">
      <formula>NOT(ISERROR(SEARCH("K",Z8)))</formula>
    </cfRule>
    <cfRule type="containsText" dxfId="936" priority="30" operator="containsText" text="J">
      <formula>NOT(ISERROR(SEARCH("J",Z8)))</formula>
    </cfRule>
  </conditionalFormatting>
  <conditionalFormatting sqref="Z8:Z17">
    <cfRule type="cellIs" dxfId="935" priority="26" operator="equal">
      <formula>"L"</formula>
    </cfRule>
  </conditionalFormatting>
  <conditionalFormatting sqref="Z8:Z17">
    <cfRule type="containsText" dxfId="934" priority="27" operator="containsText" text="K">
      <formula>NOT(ISERROR(SEARCH("K",Z8)))</formula>
    </cfRule>
    <cfRule type="containsText" dxfId="933" priority="28" operator="containsText" text="J">
      <formula>NOT(ISERROR(SEARCH("J",Z8)))</formula>
    </cfRule>
  </conditionalFormatting>
  <conditionalFormatting sqref="Z8:Z17">
    <cfRule type="containsText" dxfId="932" priority="24" operator="containsText" text="K">
      <formula>NOT(ISERROR(SEARCH("K",Z8)))</formula>
    </cfRule>
    <cfRule type="containsText" dxfId="931" priority="25" operator="containsText" text="J">
      <formula>NOT(ISERROR(SEARCH("J",Z8)))</formula>
    </cfRule>
  </conditionalFormatting>
  <conditionalFormatting sqref="Z8:Z17">
    <cfRule type="containsText" dxfId="930" priority="22" operator="containsText" text="K">
      <formula>NOT(ISERROR(SEARCH("K",Z8)))</formula>
    </cfRule>
    <cfRule type="containsText" dxfId="929" priority="23" operator="containsText" text="J">
      <formula>NOT(ISERROR(SEARCH("J",Z8)))</formula>
    </cfRule>
  </conditionalFormatting>
  <conditionalFormatting sqref="Z8:Z17">
    <cfRule type="cellIs" dxfId="928" priority="19" operator="equal">
      <formula>"L"</formula>
    </cfRule>
  </conditionalFormatting>
  <conditionalFormatting sqref="Z8:Z17">
    <cfRule type="containsText" dxfId="927" priority="20" operator="containsText" text="K">
      <formula>NOT(ISERROR(SEARCH("K",Z8)))</formula>
    </cfRule>
    <cfRule type="containsText" dxfId="926" priority="21" operator="containsText" text="J">
      <formula>NOT(ISERROR(SEARCH("J",Z8)))</formula>
    </cfRule>
  </conditionalFormatting>
  <conditionalFormatting sqref="Z8:Z17">
    <cfRule type="cellIs" dxfId="925" priority="16" operator="equal">
      <formula>"L"</formula>
    </cfRule>
  </conditionalFormatting>
  <conditionalFormatting sqref="Z8:Z17">
    <cfRule type="containsText" dxfId="924" priority="17" operator="containsText" text="K">
      <formula>NOT(ISERROR(SEARCH("K",Z8)))</formula>
    </cfRule>
    <cfRule type="containsText" dxfId="923" priority="18" operator="containsText" text="J">
      <formula>NOT(ISERROR(SEARCH("J",Z8)))</formula>
    </cfRule>
  </conditionalFormatting>
  <conditionalFormatting sqref="Z8:Z17">
    <cfRule type="cellIs" dxfId="922" priority="13" operator="equal">
      <formula>"L"</formula>
    </cfRule>
  </conditionalFormatting>
  <conditionalFormatting sqref="Z8:Z17">
    <cfRule type="containsText" dxfId="921" priority="14" operator="containsText" text="K">
      <formula>NOT(ISERROR(SEARCH("K",Z8)))</formula>
    </cfRule>
    <cfRule type="containsText" dxfId="920" priority="15" operator="containsText" text="J">
      <formula>NOT(ISERROR(SEARCH("J",Z8)))</formula>
    </cfRule>
  </conditionalFormatting>
  <conditionalFormatting sqref="Z8:Z17">
    <cfRule type="cellIs" dxfId="919" priority="10" operator="equal">
      <formula>"L"</formula>
    </cfRule>
  </conditionalFormatting>
  <conditionalFormatting sqref="Z8:Z17">
    <cfRule type="containsText" dxfId="918" priority="11" operator="containsText" text="K">
      <formula>NOT(ISERROR(SEARCH("K",Z8)))</formula>
    </cfRule>
    <cfRule type="containsText" dxfId="917" priority="12" operator="containsText" text="J">
      <formula>NOT(ISERROR(SEARCH("J",Z8)))</formula>
    </cfRule>
  </conditionalFormatting>
  <conditionalFormatting sqref="Z8:Z17">
    <cfRule type="cellIs" dxfId="916" priority="7" operator="equal">
      <formula>"L"</formula>
    </cfRule>
  </conditionalFormatting>
  <conditionalFormatting sqref="Z8:Z17">
    <cfRule type="containsText" dxfId="915" priority="8" operator="containsText" text="K">
      <formula>NOT(ISERROR(SEARCH("K",Z8)))</formula>
    </cfRule>
    <cfRule type="containsText" dxfId="914" priority="9" operator="containsText" text="J">
      <formula>NOT(ISERROR(SEARCH("J",Z8)))</formula>
    </cfRule>
  </conditionalFormatting>
  <conditionalFormatting sqref="Z8:Z17">
    <cfRule type="cellIs" dxfId="913" priority="4" operator="equal">
      <formula>"L"</formula>
    </cfRule>
  </conditionalFormatting>
  <conditionalFormatting sqref="Z8:Z17">
    <cfRule type="containsText" dxfId="912" priority="5" operator="containsText" text="K">
      <formula>NOT(ISERROR(SEARCH("K",Z8)))</formula>
    </cfRule>
    <cfRule type="containsText" dxfId="911" priority="6" operator="containsText" text="J">
      <formula>NOT(ISERROR(SEARCH("J",Z8)))</formula>
    </cfRule>
  </conditionalFormatting>
  <conditionalFormatting sqref="Z8:Z17">
    <cfRule type="cellIs" dxfId="910" priority="1" operator="equal">
      <formula>"L"</formula>
    </cfRule>
  </conditionalFormatting>
  <conditionalFormatting sqref="Z8:Z17">
    <cfRule type="containsText" dxfId="909" priority="2" operator="containsText" text="K">
      <formula>NOT(ISERROR(SEARCH("K",Z8)))</formula>
    </cfRule>
    <cfRule type="containsText" dxfId="908" priority="3" operator="containsText" text="J">
      <formula>NOT(ISERROR(SEARCH("J",Z8)))</formula>
    </cfRule>
  </conditionalFormatting>
  <conditionalFormatting sqref="Y8:Y17">
    <cfRule type="containsText" dxfId="907" priority="42" operator="containsText" text="K">
      <formula>NOT(ISERROR(SEARCH("K",Y8)))</formula>
    </cfRule>
  </conditionalFormatting>
  <dataValidations count="2">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E6 E18" xr:uid="{00000000-0002-0000-0500-000000000000}"/>
    <dataValidation allowBlank="1" showErrorMessage="1" sqref="K8:K28 K6" xr:uid="{00000000-0002-0000-0500-000001000000}"/>
  </dataValidations>
  <pageMargins left="0.75" right="0.75" top="1" bottom="1" header="0.5" footer="0.5"/>
  <pageSetup scale="13" orientation="portrait" horizontalDpi="4294967292" verticalDpi="4294967292"/>
  <rowBreaks count="1" manualBreakCount="1">
    <brk id="40" max="16383" man="1"/>
  </rowBreaks>
  <colBreaks count="1" manualBreakCount="1">
    <brk id="26" max="1048575" man="1"/>
  </col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sheetPr>
  <dimension ref="A1:AO58"/>
  <sheetViews>
    <sheetView topLeftCell="A27" workbookViewId="0">
      <selection activeCell="C37" sqref="C37:H37"/>
    </sheetView>
  </sheetViews>
  <sheetFormatPr baseColWidth="10" defaultRowHeight="15.75"/>
  <cols>
    <col min="1" max="1" width="9.125" customWidth="1"/>
    <col min="2" max="2" width="14.375" customWidth="1"/>
    <col min="3" max="3" width="12.125" customWidth="1"/>
    <col min="4" max="4" width="15" customWidth="1"/>
    <col min="5" max="5" width="18.625" customWidth="1"/>
    <col min="6" max="7" width="11" bestFit="1" customWidth="1"/>
    <col min="8" max="8" width="16.5" customWidth="1"/>
    <col min="9" max="9" width="17.125" customWidth="1"/>
    <col min="10" max="10" width="13.625" customWidth="1"/>
    <col min="11" max="11" width="8.5" customWidth="1"/>
    <col min="12" max="18" width="5.625" customWidth="1"/>
    <col min="19" max="19" width="10.875" customWidth="1"/>
    <col min="20" max="20" width="32.125" customWidth="1"/>
    <col min="21" max="21" width="24.375" customWidth="1"/>
    <col min="22" max="22" width="13" customWidth="1"/>
    <col min="23" max="23" width="13.5" customWidth="1"/>
    <col min="24" max="24" width="15.125" customWidth="1"/>
    <col min="25" max="25" width="24" customWidth="1"/>
    <col min="26" max="26" width="28" customWidth="1"/>
    <col min="30" max="30" width="53.625" customWidth="1"/>
    <col min="31" max="31" width="15.375" customWidth="1"/>
    <col min="34" max="41" width="10.875" style="836"/>
  </cols>
  <sheetData>
    <row r="1" spans="1:41" ht="20.25" customHeight="1">
      <c r="A1" s="914" t="s">
        <v>6</v>
      </c>
      <c r="B1" s="915"/>
      <c r="C1" s="920" t="s">
        <v>547</v>
      </c>
      <c r="D1" s="921"/>
      <c r="E1" s="921"/>
      <c r="F1" s="921"/>
      <c r="G1" s="921"/>
      <c r="H1" s="921"/>
      <c r="I1" s="921"/>
      <c r="J1" s="921"/>
      <c r="K1" s="921"/>
      <c r="L1" s="921"/>
      <c r="M1" s="921"/>
      <c r="N1" s="921"/>
      <c r="O1" s="926" t="s">
        <v>8</v>
      </c>
      <c r="P1" s="927"/>
      <c r="Q1" s="927"/>
      <c r="R1" s="928"/>
      <c r="S1" s="836"/>
      <c r="T1" s="836"/>
      <c r="U1" s="836"/>
      <c r="V1" s="836"/>
      <c r="W1" s="836"/>
      <c r="X1" s="836"/>
      <c r="Y1" s="836"/>
      <c r="Z1" s="836"/>
      <c r="AA1" s="836"/>
      <c r="AB1" s="836"/>
      <c r="AC1" s="836"/>
      <c r="AD1" s="836"/>
      <c r="AE1" s="836"/>
      <c r="AF1" s="836"/>
      <c r="AG1" s="836"/>
    </row>
    <row r="2" spans="1:41" ht="20.25" customHeight="1">
      <c r="A2" s="916"/>
      <c r="B2" s="917"/>
      <c r="C2" s="922"/>
      <c r="D2" s="923"/>
      <c r="E2" s="923"/>
      <c r="F2" s="923"/>
      <c r="G2" s="923"/>
      <c r="H2" s="923"/>
      <c r="I2" s="923"/>
      <c r="J2" s="923"/>
      <c r="K2" s="923"/>
      <c r="L2" s="923"/>
      <c r="M2" s="923"/>
      <c r="N2" s="923"/>
      <c r="O2" s="929" t="s">
        <v>72</v>
      </c>
      <c r="P2" s="930"/>
      <c r="Q2" s="930"/>
      <c r="R2" s="931"/>
      <c r="S2" s="836"/>
      <c r="T2" s="836"/>
      <c r="U2" s="836"/>
      <c r="V2" s="836"/>
      <c r="W2" s="836"/>
      <c r="X2" s="836"/>
      <c r="Y2" s="836"/>
      <c r="Z2" s="836"/>
      <c r="AA2" s="836"/>
      <c r="AB2" s="836"/>
      <c r="AC2" s="836"/>
      <c r="AD2" s="836"/>
      <c r="AE2" s="836"/>
      <c r="AF2" s="836"/>
      <c r="AG2" s="836"/>
    </row>
    <row r="3" spans="1:41" ht="20.25" customHeight="1">
      <c r="A3" s="916"/>
      <c r="B3" s="917"/>
      <c r="C3" s="922"/>
      <c r="D3" s="923"/>
      <c r="E3" s="923"/>
      <c r="F3" s="923"/>
      <c r="G3" s="923"/>
      <c r="H3" s="923"/>
      <c r="I3" s="923"/>
      <c r="J3" s="923"/>
      <c r="K3" s="923"/>
      <c r="L3" s="923"/>
      <c r="M3" s="923"/>
      <c r="N3" s="923"/>
      <c r="O3" s="929" t="s">
        <v>173</v>
      </c>
      <c r="P3" s="930"/>
      <c r="Q3" s="930"/>
      <c r="R3" s="931"/>
      <c r="S3" s="836"/>
      <c r="T3" s="836"/>
      <c r="U3" s="836"/>
      <c r="V3" s="836"/>
      <c r="W3" s="836"/>
      <c r="X3" s="836"/>
      <c r="Y3" s="836"/>
      <c r="Z3" s="836"/>
      <c r="AA3" s="836"/>
      <c r="AB3" s="836"/>
      <c r="AC3" s="836"/>
      <c r="AD3" s="836"/>
      <c r="AE3" s="836"/>
      <c r="AF3" s="836"/>
      <c r="AG3" s="836"/>
    </row>
    <row r="4" spans="1:41" ht="20.25" customHeight="1" thickBot="1">
      <c r="A4" s="918"/>
      <c r="B4" s="919"/>
      <c r="C4" s="924"/>
      <c r="D4" s="925"/>
      <c r="E4" s="925"/>
      <c r="F4" s="925"/>
      <c r="G4" s="925"/>
      <c r="H4" s="925"/>
      <c r="I4" s="925"/>
      <c r="J4" s="925"/>
      <c r="K4" s="925"/>
      <c r="L4" s="925"/>
      <c r="M4" s="925"/>
      <c r="N4" s="925"/>
      <c r="O4" s="932" t="s">
        <v>11</v>
      </c>
      <c r="P4" s="933"/>
      <c r="Q4" s="933"/>
      <c r="R4" s="934"/>
      <c r="S4" s="836"/>
      <c r="T4" s="836"/>
      <c r="U4" s="836"/>
      <c r="V4" s="836"/>
      <c r="W4" s="836"/>
      <c r="X4" s="836"/>
      <c r="Y4" s="836"/>
      <c r="Z4" s="836"/>
      <c r="AA4" s="836"/>
      <c r="AB4" s="836"/>
      <c r="AC4" s="836"/>
      <c r="AD4" s="836"/>
      <c r="AE4" s="836"/>
      <c r="AF4" s="836"/>
      <c r="AG4" s="836"/>
    </row>
    <row r="5" spans="1:41" s="836" customFormat="1" ht="16.5" thickBot="1"/>
    <row r="6" spans="1:41" s="3" customFormat="1" ht="12.75">
      <c r="A6" s="2" t="s">
        <v>12</v>
      </c>
      <c r="B6" s="935" t="s">
        <v>13</v>
      </c>
      <c r="C6" s="935"/>
      <c r="D6" s="935"/>
      <c r="E6" s="935"/>
      <c r="F6" s="935"/>
      <c r="G6" s="935"/>
      <c r="H6" s="935"/>
      <c r="I6" s="935"/>
      <c r="J6" s="935"/>
      <c r="K6" s="935"/>
      <c r="L6" s="935"/>
      <c r="M6" s="935"/>
      <c r="N6" s="935"/>
      <c r="O6" s="935"/>
      <c r="P6" s="935"/>
      <c r="Q6" s="935"/>
      <c r="R6" s="936"/>
      <c r="S6" s="837"/>
      <c r="T6" s="837"/>
      <c r="U6" s="837"/>
      <c r="V6" s="837"/>
      <c r="W6" s="837"/>
      <c r="X6" s="837"/>
      <c r="Y6" s="837"/>
      <c r="Z6" s="837"/>
      <c r="AA6" s="837"/>
      <c r="AB6" s="837"/>
      <c r="AC6" s="837"/>
      <c r="AD6" s="837"/>
      <c r="AE6" s="837"/>
      <c r="AF6" s="837"/>
      <c r="AG6" s="837"/>
      <c r="AH6" s="837"/>
      <c r="AI6" s="837"/>
      <c r="AJ6" s="837"/>
      <c r="AK6" s="837"/>
      <c r="AL6" s="837"/>
      <c r="AM6" s="837"/>
      <c r="AN6" s="837"/>
      <c r="AO6" s="837"/>
    </row>
    <row r="7" spans="1:41" s="3" customFormat="1" ht="25.35" customHeight="1" thickBot="1">
      <c r="A7" s="4" t="s">
        <v>14</v>
      </c>
      <c r="B7" s="937" t="s">
        <v>15</v>
      </c>
      <c r="C7" s="937"/>
      <c r="D7" s="937"/>
      <c r="E7" s="937"/>
      <c r="F7" s="937"/>
      <c r="G7" s="937"/>
      <c r="H7" s="937"/>
      <c r="I7" s="937"/>
      <c r="J7" s="937"/>
      <c r="K7" s="937"/>
      <c r="L7" s="937"/>
      <c r="M7" s="937"/>
      <c r="N7" s="937"/>
      <c r="O7" s="937"/>
      <c r="P7" s="937"/>
      <c r="Q7" s="937"/>
      <c r="R7" s="938"/>
      <c r="S7" s="837"/>
      <c r="T7" s="837"/>
      <c r="U7" s="837"/>
      <c r="V7" s="837"/>
      <c r="W7" s="837"/>
      <c r="X7" s="837"/>
      <c r="Y7" s="837"/>
      <c r="Z7" s="837"/>
      <c r="AA7" s="837"/>
      <c r="AB7" s="837"/>
      <c r="AC7" s="837"/>
      <c r="AD7" s="837"/>
      <c r="AE7" s="837"/>
      <c r="AF7" s="837"/>
      <c r="AG7" s="837"/>
      <c r="AH7" s="837"/>
      <c r="AI7" s="837"/>
      <c r="AJ7" s="837"/>
      <c r="AK7" s="837"/>
      <c r="AL7" s="837"/>
      <c r="AM7" s="837"/>
      <c r="AN7" s="837"/>
      <c r="AO7" s="837"/>
    </row>
    <row r="8" spans="1:41" s="837" customFormat="1" ht="12.75"/>
    <row r="9" spans="1:41" s="837" customFormat="1" ht="13.5" thickBot="1"/>
    <row r="10" spans="1:41" s="3" customFormat="1" ht="36.75" customHeight="1">
      <c r="A10" s="946" t="s">
        <v>16</v>
      </c>
      <c r="B10" s="1260" t="s">
        <v>17</v>
      </c>
      <c r="C10" s="1260"/>
      <c r="D10" s="1260" t="s">
        <v>18</v>
      </c>
      <c r="E10" s="1260" t="s">
        <v>19</v>
      </c>
      <c r="F10" s="1260" t="s">
        <v>20</v>
      </c>
      <c r="G10" s="1260"/>
      <c r="H10" s="1260" t="s">
        <v>21</v>
      </c>
      <c r="I10" s="1260" t="s">
        <v>22</v>
      </c>
      <c r="J10" s="1260" t="s">
        <v>23</v>
      </c>
      <c r="K10" s="386" t="s">
        <v>24</v>
      </c>
      <c r="L10" s="1262" t="s">
        <v>25</v>
      </c>
      <c r="M10" s="1262"/>
      <c r="N10" s="1262"/>
      <c r="O10" s="1262"/>
      <c r="P10" s="1262"/>
      <c r="Q10" s="1262"/>
      <c r="R10" s="1263"/>
      <c r="S10" s="909" t="s">
        <v>26</v>
      </c>
      <c r="T10" s="910"/>
      <c r="U10" s="910"/>
      <c r="V10" s="910"/>
      <c r="W10" s="911"/>
      <c r="X10" s="909" t="s">
        <v>540</v>
      </c>
      <c r="Y10" s="910"/>
      <c r="Z10" s="910"/>
      <c r="AA10" s="910"/>
      <c r="AB10" s="911"/>
      <c r="AC10" s="909" t="s">
        <v>1431</v>
      </c>
      <c r="AD10" s="910"/>
      <c r="AE10" s="910"/>
      <c r="AF10" s="910"/>
      <c r="AG10" s="911"/>
      <c r="AH10" s="837"/>
      <c r="AI10" s="837"/>
      <c r="AJ10" s="837"/>
      <c r="AK10" s="837"/>
      <c r="AL10" s="837"/>
      <c r="AM10" s="837"/>
      <c r="AN10" s="837"/>
      <c r="AO10" s="837"/>
    </row>
    <row r="11" spans="1:41" s="13" customFormat="1" ht="42" customHeight="1" thickBot="1">
      <c r="A11" s="1259"/>
      <c r="B11" s="1261"/>
      <c r="C11" s="1261"/>
      <c r="D11" s="1261"/>
      <c r="E11" s="1261"/>
      <c r="F11" s="387" t="s">
        <v>28</v>
      </c>
      <c r="G11" s="387" t="s">
        <v>29</v>
      </c>
      <c r="H11" s="1261"/>
      <c r="I11" s="1261"/>
      <c r="J11" s="1261"/>
      <c r="K11" s="387">
        <v>2014</v>
      </c>
      <c r="L11" s="387">
        <v>2015</v>
      </c>
      <c r="M11" s="387">
        <v>2016</v>
      </c>
      <c r="N11" s="387">
        <v>2017</v>
      </c>
      <c r="O11" s="387">
        <v>2018</v>
      </c>
      <c r="P11" s="387">
        <v>2019</v>
      </c>
      <c r="Q11" s="387">
        <v>2020</v>
      </c>
      <c r="R11" s="388">
        <v>2021</v>
      </c>
      <c r="S11" s="53" t="s">
        <v>174</v>
      </c>
      <c r="T11" s="54" t="s">
        <v>175</v>
      </c>
      <c r="U11" s="54" t="s">
        <v>89</v>
      </c>
      <c r="V11" s="54" t="s">
        <v>176</v>
      </c>
      <c r="W11" s="137" t="s">
        <v>177</v>
      </c>
      <c r="X11" s="53" t="s">
        <v>174</v>
      </c>
      <c r="Y11" s="54" t="s">
        <v>175</v>
      </c>
      <c r="Z11" s="54" t="s">
        <v>89</v>
      </c>
      <c r="AA11" s="54" t="s">
        <v>176</v>
      </c>
      <c r="AB11" s="137" t="s">
        <v>177</v>
      </c>
      <c r="AC11" s="53" t="s">
        <v>174</v>
      </c>
      <c r="AD11" s="54" t="s">
        <v>175</v>
      </c>
      <c r="AE11" s="54" t="s">
        <v>89</v>
      </c>
      <c r="AF11" s="54" t="s">
        <v>176</v>
      </c>
      <c r="AG11" s="137" t="s">
        <v>177</v>
      </c>
      <c r="AH11" s="852"/>
      <c r="AI11" s="852"/>
      <c r="AJ11" s="852"/>
      <c r="AK11" s="852"/>
      <c r="AL11" s="852"/>
      <c r="AM11" s="852"/>
      <c r="AN11" s="852"/>
      <c r="AO11" s="852"/>
    </row>
    <row r="12" spans="1:41" s="13" customFormat="1" ht="141.94999999999999" customHeight="1">
      <c r="A12" s="1266" t="s">
        <v>548</v>
      </c>
      <c r="B12" s="1267" t="s">
        <v>549</v>
      </c>
      <c r="C12" s="1267"/>
      <c r="D12" s="29" t="s">
        <v>37</v>
      </c>
      <c r="E12" s="29" t="s">
        <v>550</v>
      </c>
      <c r="F12" s="390">
        <v>42005</v>
      </c>
      <c r="G12" s="390">
        <v>42369</v>
      </c>
      <c r="H12" s="29" t="s">
        <v>551</v>
      </c>
      <c r="I12" s="29" t="s">
        <v>552</v>
      </c>
      <c r="J12" s="29" t="s">
        <v>41</v>
      </c>
      <c r="K12" s="29" t="s">
        <v>51</v>
      </c>
      <c r="L12" s="391">
        <v>1</v>
      </c>
      <c r="M12" s="391">
        <v>1</v>
      </c>
      <c r="N12" s="391">
        <v>1</v>
      </c>
      <c r="O12" s="391">
        <v>1</v>
      </c>
      <c r="P12" s="391">
        <v>1</v>
      </c>
      <c r="Q12" s="391">
        <v>1</v>
      </c>
      <c r="R12" s="161"/>
      <c r="S12" s="359">
        <v>1</v>
      </c>
      <c r="T12" s="154" t="s">
        <v>553</v>
      </c>
      <c r="U12" s="151" t="s">
        <v>554</v>
      </c>
      <c r="V12" s="155" t="s">
        <v>43</v>
      </c>
      <c r="W12" s="87" t="s">
        <v>44</v>
      </c>
      <c r="X12" s="359">
        <v>1</v>
      </c>
      <c r="Y12" s="154" t="s">
        <v>555</v>
      </c>
      <c r="Z12" s="151"/>
      <c r="AA12" s="155" t="s">
        <v>43</v>
      </c>
      <c r="AB12" s="87" t="s">
        <v>44</v>
      </c>
      <c r="AC12" s="359">
        <v>1</v>
      </c>
      <c r="AD12" s="154" t="s">
        <v>1433</v>
      </c>
      <c r="AE12" s="758"/>
      <c r="AF12" s="155" t="s">
        <v>43</v>
      </c>
      <c r="AG12" s="754" t="s">
        <v>44</v>
      </c>
      <c r="AH12" s="852"/>
      <c r="AI12" s="852"/>
      <c r="AJ12" s="852"/>
      <c r="AK12" s="852"/>
      <c r="AL12" s="852"/>
      <c r="AM12" s="852"/>
      <c r="AN12" s="852"/>
      <c r="AO12" s="852"/>
    </row>
    <row r="13" spans="1:41" s="13" customFormat="1" ht="165.75">
      <c r="A13" s="1266"/>
      <c r="B13" s="1267" t="s">
        <v>556</v>
      </c>
      <c r="C13" s="1267"/>
      <c r="D13" s="29" t="s">
        <v>37</v>
      </c>
      <c r="E13" s="29" t="s">
        <v>557</v>
      </c>
      <c r="F13" s="390">
        <v>42005</v>
      </c>
      <c r="G13" s="390">
        <v>42369</v>
      </c>
      <c r="H13" s="29" t="s">
        <v>558</v>
      </c>
      <c r="I13" s="29" t="s">
        <v>559</v>
      </c>
      <c r="J13" s="29" t="s">
        <v>560</v>
      </c>
      <c r="K13" s="29" t="s">
        <v>560</v>
      </c>
      <c r="L13" s="29"/>
      <c r="M13" s="29"/>
      <c r="N13" s="29"/>
      <c r="O13" s="29"/>
      <c r="P13" s="29"/>
      <c r="Q13" s="29"/>
      <c r="R13" s="161"/>
      <c r="S13" s="28">
        <v>3</v>
      </c>
      <c r="T13" s="139" t="s">
        <v>561</v>
      </c>
      <c r="U13" s="29" t="s">
        <v>562</v>
      </c>
      <c r="V13" s="140" t="s">
        <v>43</v>
      </c>
      <c r="W13" s="87" t="s">
        <v>44</v>
      </c>
      <c r="X13" s="28">
        <v>2</v>
      </c>
      <c r="Y13" s="139" t="s">
        <v>563</v>
      </c>
      <c r="Z13" s="29" t="s">
        <v>564</v>
      </c>
      <c r="AA13" s="140" t="s">
        <v>43</v>
      </c>
      <c r="AB13" s="87" t="s">
        <v>44</v>
      </c>
      <c r="AC13" s="757"/>
      <c r="AD13" s="751" t="s">
        <v>1434</v>
      </c>
      <c r="AE13" s="750" t="str">
        <f>+Z13</f>
        <v>Pendiente: semilleros de REDCOLSI.</v>
      </c>
      <c r="AF13" s="140" t="s">
        <v>43</v>
      </c>
      <c r="AG13" s="754" t="s">
        <v>44</v>
      </c>
      <c r="AH13" s="852"/>
      <c r="AI13" s="852"/>
      <c r="AJ13" s="852"/>
      <c r="AK13" s="852"/>
      <c r="AL13" s="852"/>
      <c r="AM13" s="852"/>
      <c r="AN13" s="852"/>
      <c r="AO13" s="852"/>
    </row>
    <row r="14" spans="1:41" s="13" customFormat="1" ht="165.75">
      <c r="A14" s="1266"/>
      <c r="B14" s="1267" t="s">
        <v>565</v>
      </c>
      <c r="C14" s="1267"/>
      <c r="D14" s="29" t="s">
        <v>37</v>
      </c>
      <c r="E14" s="29" t="s">
        <v>566</v>
      </c>
      <c r="F14" s="390">
        <v>42005</v>
      </c>
      <c r="G14" s="390">
        <v>42369</v>
      </c>
      <c r="H14" s="393" t="s">
        <v>567</v>
      </c>
      <c r="I14" s="393" t="s">
        <v>568</v>
      </c>
      <c r="J14" s="29" t="s">
        <v>41</v>
      </c>
      <c r="K14" s="29">
        <v>1</v>
      </c>
      <c r="L14" s="29">
        <v>10</v>
      </c>
      <c r="M14" s="29">
        <v>10</v>
      </c>
      <c r="N14" s="29"/>
      <c r="O14" s="29"/>
      <c r="P14" s="29"/>
      <c r="Q14" s="29"/>
      <c r="R14" s="161"/>
      <c r="S14" s="28">
        <v>4</v>
      </c>
      <c r="T14" s="139" t="s">
        <v>569</v>
      </c>
      <c r="U14" s="139" t="s">
        <v>570</v>
      </c>
      <c r="V14" s="140" t="s">
        <v>43</v>
      </c>
      <c r="W14" s="87" t="s">
        <v>44</v>
      </c>
      <c r="X14" s="28">
        <v>3</v>
      </c>
      <c r="Y14" s="139" t="s">
        <v>571</v>
      </c>
      <c r="Z14" s="139" t="s">
        <v>572</v>
      </c>
      <c r="AA14" s="140" t="s">
        <v>43</v>
      </c>
      <c r="AB14" s="87" t="s">
        <v>44</v>
      </c>
      <c r="AC14" s="757"/>
      <c r="AD14" s="751" t="s">
        <v>1436</v>
      </c>
      <c r="AE14" s="751" t="s">
        <v>1435</v>
      </c>
      <c r="AF14" s="140" t="s">
        <v>43</v>
      </c>
      <c r="AG14" s="754" t="s">
        <v>44</v>
      </c>
      <c r="AH14" s="852"/>
      <c r="AI14" s="852"/>
      <c r="AJ14" s="852"/>
      <c r="AK14" s="852"/>
      <c r="AL14" s="852"/>
      <c r="AM14" s="852"/>
      <c r="AN14" s="852"/>
      <c r="AO14" s="852"/>
    </row>
    <row r="15" spans="1:41" s="13" customFormat="1" ht="121.35" customHeight="1">
      <c r="A15" s="1266"/>
      <c r="B15" s="1267" t="s">
        <v>573</v>
      </c>
      <c r="C15" s="1267"/>
      <c r="D15" s="29" t="s">
        <v>37</v>
      </c>
      <c r="E15" s="29" t="s">
        <v>574</v>
      </c>
      <c r="F15" s="390">
        <v>42005</v>
      </c>
      <c r="G15" s="390">
        <v>42369</v>
      </c>
      <c r="H15" s="393" t="s">
        <v>575</v>
      </c>
      <c r="I15" s="393" t="s">
        <v>576</v>
      </c>
      <c r="J15" s="29" t="s">
        <v>52</v>
      </c>
      <c r="K15" s="29" t="s">
        <v>52</v>
      </c>
      <c r="L15" s="29"/>
      <c r="M15" s="29"/>
      <c r="N15" s="29"/>
      <c r="O15" s="29"/>
      <c r="P15" s="29"/>
      <c r="Q15" s="29"/>
      <c r="R15" s="161"/>
      <c r="S15" s="28"/>
      <c r="T15" s="139" t="s">
        <v>577</v>
      </c>
      <c r="U15" s="29"/>
      <c r="V15" s="394"/>
      <c r="W15" s="87"/>
      <c r="X15" s="28"/>
      <c r="Y15" s="139" t="str">
        <f>+T15</f>
        <v>Está en proceso</v>
      </c>
      <c r="Z15" s="29"/>
      <c r="AA15" s="394"/>
      <c r="AB15" s="87"/>
      <c r="AC15" s="757"/>
      <c r="AD15" s="751" t="s">
        <v>1437</v>
      </c>
      <c r="AE15" s="750"/>
      <c r="AF15" s="140"/>
      <c r="AG15" s="754" t="s">
        <v>115</v>
      </c>
      <c r="AH15" s="852"/>
      <c r="AI15" s="852"/>
      <c r="AJ15" s="852"/>
      <c r="AK15" s="852"/>
      <c r="AL15" s="852"/>
      <c r="AM15" s="852"/>
      <c r="AN15" s="852"/>
      <c r="AO15" s="852"/>
    </row>
    <row r="16" spans="1:41" s="13" customFormat="1" ht="77.099999999999994" customHeight="1">
      <c r="A16" s="1266"/>
      <c r="B16" s="1267" t="s">
        <v>578</v>
      </c>
      <c r="C16" s="1267"/>
      <c r="D16" s="1264" t="s">
        <v>37</v>
      </c>
      <c r="E16" s="1016" t="s">
        <v>579</v>
      </c>
      <c r="F16" s="390">
        <v>42005</v>
      </c>
      <c r="G16" s="390">
        <v>42369</v>
      </c>
      <c r="H16" s="1265" t="s">
        <v>580</v>
      </c>
      <c r="I16" s="393" t="s">
        <v>581</v>
      </c>
      <c r="J16" s="29" t="s">
        <v>41</v>
      </c>
      <c r="K16" s="395">
        <v>0</v>
      </c>
      <c r="L16" s="395">
        <v>10</v>
      </c>
      <c r="M16" s="395"/>
      <c r="N16" s="395"/>
      <c r="O16" s="395"/>
      <c r="P16" s="395"/>
      <c r="Q16" s="395"/>
      <c r="R16" s="396"/>
      <c r="S16" s="28"/>
      <c r="T16" s="139" t="s">
        <v>582</v>
      </c>
      <c r="U16" s="139" t="s">
        <v>583</v>
      </c>
      <c r="V16" s="394"/>
      <c r="W16" s="87"/>
      <c r="X16" s="28"/>
      <c r="Y16" s="139"/>
      <c r="Z16" s="139" t="s">
        <v>584</v>
      </c>
      <c r="AA16" s="394"/>
      <c r="AB16" s="87"/>
      <c r="AC16" s="757"/>
      <c r="AD16" s="751" t="s">
        <v>1438</v>
      </c>
      <c r="AE16" s="751"/>
      <c r="AF16" s="140" t="s">
        <v>43</v>
      </c>
      <c r="AG16" s="754" t="s">
        <v>101</v>
      </c>
      <c r="AH16" s="852"/>
      <c r="AI16" s="852"/>
      <c r="AJ16" s="852"/>
      <c r="AK16" s="852"/>
      <c r="AL16" s="852"/>
      <c r="AM16" s="852"/>
      <c r="AN16" s="852"/>
      <c r="AO16" s="852"/>
    </row>
    <row r="17" spans="1:41" s="13" customFormat="1" ht="60" customHeight="1">
      <c r="A17" s="1266"/>
      <c r="B17" s="1267"/>
      <c r="C17" s="1267"/>
      <c r="D17" s="1264"/>
      <c r="E17" s="1017"/>
      <c r="F17" s="390">
        <v>42005</v>
      </c>
      <c r="G17" s="390">
        <v>42369</v>
      </c>
      <c r="H17" s="1265"/>
      <c r="I17" s="393" t="s">
        <v>585</v>
      </c>
      <c r="J17" s="29" t="s">
        <v>41</v>
      </c>
      <c r="K17" s="395">
        <v>0</v>
      </c>
      <c r="L17" s="395">
        <v>5</v>
      </c>
      <c r="M17" s="395"/>
      <c r="N17" s="395"/>
      <c r="O17" s="395"/>
      <c r="P17" s="395"/>
      <c r="Q17" s="395"/>
      <c r="R17" s="396"/>
      <c r="S17" s="28"/>
      <c r="T17" s="29"/>
      <c r="U17" s="397" t="s">
        <v>586</v>
      </c>
      <c r="V17" s="394"/>
      <c r="W17" s="87"/>
      <c r="X17" s="28"/>
      <c r="Y17" s="29"/>
      <c r="Z17" s="397" t="s">
        <v>587</v>
      </c>
      <c r="AA17" s="394"/>
      <c r="AB17" s="87"/>
      <c r="AC17" s="757"/>
      <c r="AD17" s="750" t="str">
        <f>+Z17</f>
        <v>Se gestio y firmo con la Universidad Distrital.</v>
      </c>
      <c r="AE17" s="397"/>
      <c r="AF17" s="140" t="s">
        <v>819</v>
      </c>
      <c r="AG17" s="754" t="s">
        <v>101</v>
      </c>
      <c r="AH17" s="852"/>
      <c r="AI17" s="852"/>
      <c r="AJ17" s="852"/>
      <c r="AK17" s="852"/>
      <c r="AL17" s="852"/>
      <c r="AM17" s="852"/>
      <c r="AN17" s="852"/>
      <c r="AO17" s="852"/>
    </row>
    <row r="18" spans="1:41" s="13" customFormat="1" ht="64.5" thickBot="1">
      <c r="A18" s="1266"/>
      <c r="B18" s="1267"/>
      <c r="C18" s="1267"/>
      <c r="D18" s="1264"/>
      <c r="E18" s="1042"/>
      <c r="F18" s="390">
        <v>42005</v>
      </c>
      <c r="G18" s="390">
        <v>42369</v>
      </c>
      <c r="H18" s="29" t="s">
        <v>588</v>
      </c>
      <c r="I18" s="29" t="s">
        <v>589</v>
      </c>
      <c r="J18" s="29" t="s">
        <v>41</v>
      </c>
      <c r="K18" s="391" t="s">
        <v>590</v>
      </c>
      <c r="L18" s="391">
        <v>0.5</v>
      </c>
      <c r="M18" s="391">
        <v>0.8</v>
      </c>
      <c r="N18" s="391">
        <v>0.9</v>
      </c>
      <c r="O18" s="391">
        <v>1</v>
      </c>
      <c r="P18" s="391">
        <v>1</v>
      </c>
      <c r="Q18" s="391">
        <v>1</v>
      </c>
      <c r="R18" s="398">
        <v>1</v>
      </c>
      <c r="S18" s="144"/>
      <c r="T18" s="95" t="s">
        <v>591</v>
      </c>
      <c r="U18" s="95" t="s">
        <v>592</v>
      </c>
      <c r="V18" s="385"/>
      <c r="W18" s="123"/>
      <c r="X18" s="144"/>
      <c r="Y18" s="95" t="s">
        <v>1439</v>
      </c>
      <c r="Z18" s="95" t="s">
        <v>593</v>
      </c>
      <c r="AA18" s="385"/>
      <c r="AB18" s="123"/>
      <c r="AC18" s="144"/>
      <c r="AD18" s="755" t="str">
        <f>+Y18</f>
        <v>CUJAE:Continua el proceso de invitar dos docentes.</v>
      </c>
      <c r="AE18" s="755" t="s">
        <v>1440</v>
      </c>
      <c r="AF18" s="140" t="s">
        <v>819</v>
      </c>
      <c r="AG18" s="123" t="s">
        <v>115</v>
      </c>
      <c r="AH18" s="852"/>
      <c r="AI18" s="852"/>
      <c r="AJ18" s="852"/>
      <c r="AK18" s="852"/>
      <c r="AL18" s="852"/>
      <c r="AM18" s="852"/>
      <c r="AN18" s="852"/>
      <c r="AO18" s="852"/>
    </row>
    <row r="19" spans="1:41" s="852" customFormat="1" ht="32.1" customHeight="1">
      <c r="A19" s="887"/>
      <c r="B19" s="832"/>
      <c r="C19" s="832"/>
      <c r="D19" s="793"/>
      <c r="E19" s="888"/>
      <c r="F19" s="889"/>
      <c r="G19" s="889"/>
      <c r="H19" s="793"/>
      <c r="I19" s="793"/>
      <c r="J19" s="793"/>
      <c r="K19" s="794"/>
      <c r="L19" s="794"/>
      <c r="M19" s="794"/>
      <c r="N19" s="794"/>
      <c r="O19" s="794"/>
      <c r="P19" s="794"/>
      <c r="Q19" s="794"/>
      <c r="R19" s="794"/>
    </row>
    <row r="20" spans="1:41" s="837" customFormat="1" ht="27" customHeight="1">
      <c r="C20" s="853" t="s">
        <v>55</v>
      </c>
    </row>
    <row r="21" spans="1:41" s="837" customFormat="1" ht="27" customHeight="1" thickBot="1"/>
    <row r="22" spans="1:41" s="3" customFormat="1" ht="27.75" customHeight="1" thickBot="1">
      <c r="A22" s="837"/>
      <c r="B22" s="837"/>
      <c r="C22" s="47" t="s">
        <v>17</v>
      </c>
      <c r="D22" s="1065" t="s">
        <v>56</v>
      </c>
      <c r="E22" s="1066"/>
      <c r="F22" s="1066"/>
      <c r="G22" s="1066"/>
      <c r="H22" s="1066"/>
      <c r="I22" s="1066"/>
      <c r="J22" s="1066"/>
      <c r="K22" s="1066"/>
      <c r="L22" s="1066"/>
      <c r="M22" s="106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row>
    <row r="23" spans="1:41" s="3" customFormat="1" ht="27" customHeight="1" thickBot="1">
      <c r="A23" s="837"/>
      <c r="B23" s="837"/>
      <c r="C23" s="47" t="s">
        <v>19</v>
      </c>
      <c r="D23" s="1065" t="s">
        <v>57</v>
      </c>
      <c r="E23" s="1066"/>
      <c r="F23" s="1066"/>
      <c r="G23" s="1066"/>
      <c r="H23" s="1066"/>
      <c r="I23" s="1066"/>
      <c r="J23" s="1066"/>
      <c r="K23" s="1066"/>
      <c r="L23" s="1066"/>
      <c r="M23" s="106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7"/>
      <c r="AL23" s="837"/>
      <c r="AM23" s="837"/>
      <c r="AN23" s="837"/>
      <c r="AO23" s="837"/>
    </row>
    <row r="24" spans="1:41" s="3" customFormat="1" ht="122.25" customHeight="1" thickBot="1">
      <c r="A24" s="837"/>
      <c r="B24" s="837"/>
      <c r="C24" s="47" t="s">
        <v>58</v>
      </c>
      <c r="D24" s="1065" t="s">
        <v>59</v>
      </c>
      <c r="E24" s="1066"/>
      <c r="F24" s="1066"/>
      <c r="G24" s="1066"/>
      <c r="H24" s="1066"/>
      <c r="I24" s="1066"/>
      <c r="J24" s="1066"/>
      <c r="K24" s="1066"/>
      <c r="L24" s="1066"/>
      <c r="M24" s="106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row>
    <row r="25" spans="1:41" s="3" customFormat="1" ht="66" customHeight="1" thickBot="1">
      <c r="A25" s="837"/>
      <c r="B25" s="837"/>
      <c r="C25" s="48" t="s">
        <v>60</v>
      </c>
      <c r="D25" s="1065" t="s">
        <v>61</v>
      </c>
      <c r="E25" s="1066"/>
      <c r="F25" s="1066"/>
      <c r="G25" s="1066"/>
      <c r="H25" s="1066"/>
      <c r="I25" s="1066"/>
      <c r="J25" s="1066"/>
      <c r="K25" s="1066"/>
      <c r="L25" s="1066"/>
      <c r="M25" s="106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37"/>
    </row>
    <row r="26" spans="1:41" s="3" customFormat="1" ht="60.75" customHeight="1" thickBot="1">
      <c r="A26" s="837"/>
      <c r="B26" s="837"/>
      <c r="C26" s="48" t="s">
        <v>62</v>
      </c>
      <c r="D26" s="1065" t="s">
        <v>63</v>
      </c>
      <c r="E26" s="1066"/>
      <c r="F26" s="1066"/>
      <c r="G26" s="1066"/>
      <c r="H26" s="1066"/>
      <c r="I26" s="1066"/>
      <c r="J26" s="1066"/>
      <c r="K26" s="1066"/>
      <c r="L26" s="1066"/>
      <c r="M26" s="1067"/>
      <c r="N26" s="837"/>
      <c r="O26" s="837"/>
      <c r="P26" s="837"/>
      <c r="Q26" s="837"/>
      <c r="R26" s="837"/>
      <c r="S26" s="837"/>
      <c r="T26" s="837"/>
      <c r="U26" s="837"/>
      <c r="V26" s="837"/>
      <c r="W26" s="837"/>
      <c r="X26" s="837"/>
      <c r="Y26" s="837"/>
      <c r="Z26" s="837"/>
      <c r="AA26" s="837"/>
      <c r="AB26" s="837"/>
      <c r="AC26" s="837"/>
      <c r="AD26" s="837"/>
      <c r="AE26" s="837"/>
      <c r="AF26" s="837"/>
      <c r="AG26" s="837"/>
      <c r="AH26" s="837"/>
      <c r="AI26" s="837"/>
      <c r="AJ26" s="837"/>
      <c r="AK26" s="837"/>
      <c r="AL26" s="837"/>
      <c r="AM26" s="837"/>
      <c r="AN26" s="837"/>
      <c r="AO26" s="837"/>
    </row>
    <row r="27" spans="1:41" s="3" customFormat="1" ht="30.75" customHeight="1" thickBot="1">
      <c r="A27" s="837"/>
      <c r="B27" s="837"/>
      <c r="C27" s="48" t="s">
        <v>64</v>
      </c>
      <c r="D27" s="1065" t="s">
        <v>65</v>
      </c>
      <c r="E27" s="1066"/>
      <c r="F27" s="1066"/>
      <c r="G27" s="1066"/>
      <c r="H27" s="1066"/>
      <c r="I27" s="1066"/>
      <c r="J27" s="1066"/>
      <c r="K27" s="1066"/>
      <c r="L27" s="1066"/>
      <c r="M27" s="1067"/>
      <c r="N27" s="837"/>
      <c r="O27" s="837"/>
      <c r="P27" s="837"/>
      <c r="Q27" s="837"/>
      <c r="R27" s="837"/>
      <c r="S27" s="837"/>
      <c r="T27" s="837"/>
      <c r="U27" s="837"/>
      <c r="V27" s="837"/>
      <c r="W27" s="837"/>
      <c r="X27" s="837"/>
      <c r="Y27" s="837"/>
      <c r="Z27" s="837"/>
      <c r="AA27" s="837"/>
      <c r="AB27" s="837"/>
      <c r="AC27" s="837"/>
      <c r="AD27" s="837"/>
      <c r="AE27" s="837"/>
      <c r="AF27" s="837"/>
      <c r="AG27" s="837"/>
      <c r="AH27" s="837"/>
      <c r="AI27" s="837"/>
      <c r="AJ27" s="837"/>
      <c r="AK27" s="837"/>
      <c r="AL27" s="837"/>
      <c r="AM27" s="837"/>
      <c r="AN27" s="837"/>
      <c r="AO27" s="837"/>
    </row>
    <row r="28" spans="1:41" s="3" customFormat="1" ht="13.5" customHeight="1" thickBot="1">
      <c r="A28" s="837"/>
      <c r="B28" s="837"/>
      <c r="C28" s="48" t="s">
        <v>66</v>
      </c>
      <c r="D28" s="1065" t="s">
        <v>67</v>
      </c>
      <c r="E28" s="1066"/>
      <c r="F28" s="1066"/>
      <c r="G28" s="1066"/>
      <c r="H28" s="1066"/>
      <c r="I28" s="1066"/>
      <c r="J28" s="1066"/>
      <c r="K28" s="1066"/>
      <c r="L28" s="1066"/>
      <c r="M28" s="106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row>
    <row r="29" spans="1:41" s="3" customFormat="1" ht="13.5" customHeight="1" thickBot="1">
      <c r="A29" s="837"/>
      <c r="B29" s="837"/>
      <c r="C29" s="48" t="s">
        <v>68</v>
      </c>
      <c r="D29" s="1065" t="s">
        <v>69</v>
      </c>
      <c r="E29" s="1066"/>
      <c r="F29" s="1066"/>
      <c r="G29" s="1066"/>
      <c r="H29" s="1066"/>
      <c r="I29" s="1066"/>
      <c r="J29" s="1066"/>
      <c r="K29" s="1066"/>
      <c r="L29" s="1066"/>
      <c r="M29" s="106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row>
    <row r="30" spans="1:41" s="3" customFormat="1" ht="13.5" thickBot="1">
      <c r="A30" s="837"/>
      <c r="B30" s="837"/>
      <c r="C30" s="48" t="s">
        <v>174</v>
      </c>
      <c r="D30" s="1065" t="s">
        <v>224</v>
      </c>
      <c r="E30" s="1066"/>
      <c r="F30" s="1066"/>
      <c r="G30" s="1066"/>
      <c r="H30" s="1066"/>
      <c r="I30" s="1066"/>
      <c r="J30" s="1066"/>
      <c r="K30" s="1066"/>
      <c r="L30" s="1066"/>
      <c r="M30" s="106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37"/>
    </row>
    <row r="31" spans="1:41" ht="16.5" thickBot="1">
      <c r="A31" s="836"/>
      <c r="B31" s="836"/>
      <c r="C31" s="48" t="s">
        <v>175</v>
      </c>
      <c r="D31" s="1065" t="s">
        <v>594</v>
      </c>
      <c r="E31" s="1066"/>
      <c r="F31" s="1066"/>
      <c r="G31" s="1066"/>
      <c r="H31" s="1066"/>
      <c r="I31" s="1066"/>
      <c r="J31" s="1066"/>
      <c r="K31" s="1066"/>
      <c r="L31" s="1066"/>
      <c r="M31" s="1067"/>
      <c r="N31" s="836"/>
      <c r="O31" s="836"/>
      <c r="P31" s="836"/>
      <c r="Q31" s="836"/>
      <c r="R31" s="836"/>
      <c r="S31" s="836"/>
      <c r="T31" s="836"/>
      <c r="U31" s="836"/>
      <c r="V31" s="836"/>
      <c r="W31" s="836"/>
      <c r="X31" s="836"/>
      <c r="Y31" s="836"/>
      <c r="Z31" s="836"/>
      <c r="AA31" s="836"/>
      <c r="AB31" s="836"/>
      <c r="AC31" s="836"/>
      <c r="AD31" s="836"/>
      <c r="AE31" s="836"/>
      <c r="AF31" s="836"/>
      <c r="AG31" s="836"/>
    </row>
    <row r="32" spans="1:41" ht="26.25" thickBot="1">
      <c r="A32" s="836"/>
      <c r="B32" s="836"/>
      <c r="C32" s="48" t="s">
        <v>89</v>
      </c>
      <c r="D32" s="1065" t="s">
        <v>226</v>
      </c>
      <c r="E32" s="1066"/>
      <c r="F32" s="1066"/>
      <c r="G32" s="1066"/>
      <c r="H32" s="1066"/>
      <c r="I32" s="1066"/>
      <c r="J32" s="1066"/>
      <c r="K32" s="1066"/>
      <c r="L32" s="1066"/>
      <c r="M32" s="1067"/>
      <c r="N32" s="836"/>
      <c r="O32" s="836"/>
      <c r="P32" s="836"/>
      <c r="Q32" s="836"/>
      <c r="R32" s="836"/>
      <c r="S32" s="836"/>
      <c r="T32" s="836"/>
      <c r="U32" s="836"/>
      <c r="V32" s="836"/>
      <c r="W32" s="836"/>
      <c r="X32" s="836"/>
      <c r="Y32" s="836"/>
      <c r="Z32" s="836"/>
      <c r="AA32" s="836"/>
      <c r="AB32" s="836"/>
      <c r="AC32" s="836"/>
      <c r="AD32" s="836"/>
      <c r="AE32" s="836"/>
      <c r="AF32" s="836"/>
      <c r="AG32" s="836"/>
    </row>
    <row r="33" spans="1:33" ht="16.5" thickBot="1">
      <c r="A33" s="836"/>
      <c r="B33" s="836"/>
      <c r="C33" s="48" t="s">
        <v>176</v>
      </c>
      <c r="D33" s="1065" t="s">
        <v>227</v>
      </c>
      <c r="E33" s="1066"/>
      <c r="F33" s="1066"/>
      <c r="G33" s="1066"/>
      <c r="H33" s="1066"/>
      <c r="I33" s="1066"/>
      <c r="J33" s="1066"/>
      <c r="K33" s="1066"/>
      <c r="L33" s="1066"/>
      <c r="M33" s="1067"/>
      <c r="N33" s="836"/>
      <c r="O33" s="836"/>
      <c r="P33" s="836"/>
      <c r="Q33" s="836"/>
      <c r="R33" s="836"/>
      <c r="S33" s="836"/>
      <c r="T33" s="836"/>
      <c r="U33" s="836"/>
      <c r="V33" s="836"/>
      <c r="W33" s="836"/>
      <c r="X33" s="836"/>
      <c r="Y33" s="836"/>
      <c r="Z33" s="836"/>
      <c r="AA33" s="836"/>
      <c r="AB33" s="836"/>
      <c r="AC33" s="836"/>
      <c r="AD33" s="836"/>
      <c r="AE33" s="836"/>
      <c r="AF33" s="836"/>
      <c r="AG33" s="836"/>
    </row>
    <row r="34" spans="1:33" ht="26.25" thickBot="1">
      <c r="A34" s="836"/>
      <c r="B34" s="836"/>
      <c r="C34" s="48" t="s">
        <v>177</v>
      </c>
      <c r="D34" s="1065" t="s">
        <v>228</v>
      </c>
      <c r="E34" s="1066"/>
      <c r="F34" s="1066"/>
      <c r="G34" s="1066"/>
      <c r="H34" s="1066"/>
      <c r="I34" s="1066"/>
      <c r="J34" s="1066"/>
      <c r="K34" s="1066"/>
      <c r="L34" s="1066"/>
      <c r="M34" s="1067"/>
      <c r="N34" s="836"/>
      <c r="O34" s="836"/>
      <c r="P34" s="836"/>
      <c r="Q34" s="836"/>
      <c r="R34" s="836"/>
      <c r="S34" s="836"/>
      <c r="T34" s="836"/>
      <c r="U34" s="836"/>
      <c r="V34" s="836"/>
      <c r="W34" s="836"/>
      <c r="X34" s="836"/>
      <c r="Y34" s="836"/>
      <c r="Z34" s="836"/>
      <c r="AA34" s="836"/>
      <c r="AB34" s="836"/>
      <c r="AC34" s="836"/>
      <c r="AD34" s="836"/>
      <c r="AE34" s="836"/>
      <c r="AF34" s="836"/>
      <c r="AG34" s="836"/>
    </row>
    <row r="35" spans="1:33" s="836" customFormat="1"/>
    <row r="36" spans="1:33" s="836" customFormat="1" ht="16.5" thickBot="1"/>
    <row r="37" spans="1:33" s="836" customFormat="1" ht="30" customHeight="1" thickBot="1">
      <c r="C37" s="906" t="s">
        <v>1471</v>
      </c>
      <c r="D37" s="907" t="s">
        <v>1472</v>
      </c>
      <c r="E37" s="908" t="s">
        <v>1473</v>
      </c>
      <c r="F37" s="907" t="s">
        <v>1474</v>
      </c>
      <c r="G37" s="908" t="s">
        <v>1475</v>
      </c>
      <c r="H37" s="907">
        <v>1</v>
      </c>
    </row>
    <row r="38" spans="1:33" s="836" customFormat="1"/>
    <row r="39" spans="1:33" s="836" customFormat="1"/>
    <row r="40" spans="1:33" s="836" customFormat="1"/>
    <row r="41" spans="1:33" s="836" customFormat="1"/>
    <row r="42" spans="1:33" s="836" customFormat="1"/>
    <row r="43" spans="1:33" s="836" customFormat="1"/>
    <row r="44" spans="1:33" s="836" customFormat="1"/>
    <row r="45" spans="1:33" s="836" customFormat="1"/>
    <row r="46" spans="1:33" s="836" customFormat="1"/>
    <row r="47" spans="1:33" s="836" customFormat="1"/>
    <row r="48" spans="1:33" s="836" customFormat="1"/>
    <row r="49" s="836" customFormat="1"/>
    <row r="50" s="836" customFormat="1"/>
    <row r="51" s="836" customFormat="1"/>
    <row r="52" s="836" customFormat="1"/>
    <row r="53" s="836" customFormat="1"/>
    <row r="54" s="836" customFormat="1"/>
    <row r="55" s="836" customFormat="1"/>
    <row r="56" s="836" customFormat="1"/>
    <row r="57" s="836" customFormat="1"/>
    <row r="58" s="836" customFormat="1"/>
  </sheetData>
  <mergeCells count="42">
    <mergeCell ref="D32:M32"/>
    <mergeCell ref="D33:M33"/>
    <mergeCell ref="D34:M34"/>
    <mergeCell ref="D26:M26"/>
    <mergeCell ref="D27:M27"/>
    <mergeCell ref="D28:M28"/>
    <mergeCell ref="D29:M29"/>
    <mergeCell ref="D30:M30"/>
    <mergeCell ref="D31:M31"/>
    <mergeCell ref="A12:A18"/>
    <mergeCell ref="B12:C12"/>
    <mergeCell ref="B13:C13"/>
    <mergeCell ref="B14:C14"/>
    <mergeCell ref="B15:C15"/>
    <mergeCell ref="B16:C18"/>
    <mergeCell ref="J10:J11"/>
    <mergeCell ref="D25:M25"/>
    <mergeCell ref="L10:R10"/>
    <mergeCell ref="S10:W10"/>
    <mergeCell ref="X10:AB10"/>
    <mergeCell ref="D16:D18"/>
    <mergeCell ref="E16:E18"/>
    <mergeCell ref="H16:H17"/>
    <mergeCell ref="D22:M22"/>
    <mergeCell ref="D23:M23"/>
    <mergeCell ref="D24:M24"/>
    <mergeCell ref="AC10:AG10"/>
    <mergeCell ref="A1:B4"/>
    <mergeCell ref="C1:N4"/>
    <mergeCell ref="O1:R1"/>
    <mergeCell ref="O2:R2"/>
    <mergeCell ref="O3:R3"/>
    <mergeCell ref="O4:R4"/>
    <mergeCell ref="B6:R6"/>
    <mergeCell ref="B7:R7"/>
    <mergeCell ref="A10:A11"/>
    <mergeCell ref="B10:C11"/>
    <mergeCell ref="D10:D11"/>
    <mergeCell ref="E10:E11"/>
    <mergeCell ref="F10:G10"/>
    <mergeCell ref="H10:H11"/>
    <mergeCell ref="I10:I11"/>
  </mergeCells>
  <phoneticPr fontId="36" type="noConversion"/>
  <conditionalFormatting sqref="W15:W18">
    <cfRule type="containsText" dxfId="906" priority="17" operator="containsText" text="K">
      <formula>NOT(ISERROR(SEARCH("K",W15)))</formula>
    </cfRule>
    <cfRule type="containsText" dxfId="905" priority="18" operator="containsText" text="J">
      <formula>NOT(ISERROR(SEARCH("J",W15)))</formula>
    </cfRule>
  </conditionalFormatting>
  <conditionalFormatting sqref="W15:W18">
    <cfRule type="cellIs" dxfId="904" priority="16" operator="equal">
      <formula>"L"</formula>
    </cfRule>
  </conditionalFormatting>
  <conditionalFormatting sqref="W12:W14">
    <cfRule type="containsText" dxfId="903" priority="14" operator="containsText" text="K">
      <formula>NOT(ISERROR(SEARCH("K",W12)))</formula>
    </cfRule>
    <cfRule type="containsText" dxfId="902" priority="15" operator="containsText" text="J">
      <formula>NOT(ISERROR(SEARCH("J",W12)))</formula>
    </cfRule>
  </conditionalFormatting>
  <conditionalFormatting sqref="W12:W14">
    <cfRule type="cellIs" dxfId="901" priority="13" operator="equal">
      <formula>"L"</formula>
    </cfRule>
  </conditionalFormatting>
  <conditionalFormatting sqref="AB15:AB18">
    <cfRule type="containsText" dxfId="900" priority="11" operator="containsText" text="K">
      <formula>NOT(ISERROR(SEARCH("K",AB15)))</formula>
    </cfRule>
    <cfRule type="containsText" dxfId="899" priority="12" operator="containsText" text="J">
      <formula>NOT(ISERROR(SEARCH("J",AB15)))</formula>
    </cfRule>
  </conditionalFormatting>
  <conditionalFormatting sqref="AB15:AB18">
    <cfRule type="cellIs" dxfId="898" priority="10" operator="equal">
      <formula>"L"</formula>
    </cfRule>
  </conditionalFormatting>
  <conditionalFormatting sqref="AB12:AB14">
    <cfRule type="containsText" dxfId="897" priority="8" operator="containsText" text="K">
      <formula>NOT(ISERROR(SEARCH("K",AB12)))</formula>
    </cfRule>
    <cfRule type="containsText" dxfId="896" priority="9" operator="containsText" text="J">
      <formula>NOT(ISERROR(SEARCH("J",AB12)))</formula>
    </cfRule>
  </conditionalFormatting>
  <conditionalFormatting sqref="AB12:AB14">
    <cfRule type="cellIs" dxfId="895" priority="7" operator="equal">
      <formula>"L"</formula>
    </cfRule>
  </conditionalFormatting>
  <conditionalFormatting sqref="AG15:AG18">
    <cfRule type="containsText" dxfId="894" priority="5" operator="containsText" text="K">
      <formula>NOT(ISERROR(SEARCH("K",AG15)))</formula>
    </cfRule>
    <cfRule type="containsText" dxfId="893" priority="6" operator="containsText" text="J">
      <formula>NOT(ISERROR(SEARCH("J",AG15)))</formula>
    </cfRule>
  </conditionalFormatting>
  <conditionalFormatting sqref="AG15:AG18">
    <cfRule type="cellIs" dxfId="892" priority="4" operator="equal">
      <formula>"L"</formula>
    </cfRule>
  </conditionalFormatting>
  <conditionalFormatting sqref="AG12:AG14">
    <cfRule type="containsText" dxfId="891" priority="2" operator="containsText" text="K">
      <formula>NOT(ISERROR(SEARCH("K",AG12)))</formula>
    </cfRule>
    <cfRule type="containsText" dxfId="890" priority="3" operator="containsText" text="J">
      <formula>NOT(ISERROR(SEARCH("J",AG12)))</formula>
    </cfRule>
  </conditionalFormatting>
  <conditionalFormatting sqref="AG12:AG14">
    <cfRule type="cellIs" dxfId="889" priority="1" operator="equal">
      <formula>"L"</formula>
    </cfRule>
  </conditionalFormatting>
  <pageMargins left="0.75" right="0.75" top="1" bottom="1" header="0.5" footer="0.5"/>
  <pageSetup scale="17" orientation="portrait" horizontalDpi="4294967292" verticalDpi="4294967292" r:id="rId1"/>
  <rowBreaks count="1" manualBreakCount="1">
    <brk id="35" max="16383" man="1"/>
  </rowBreaks>
  <colBreaks count="1" manualBreakCount="1">
    <brk id="33" max="1048575" man="1"/>
  </col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249977111117893"/>
  </sheetPr>
  <dimension ref="A1:AH52"/>
  <sheetViews>
    <sheetView topLeftCell="A28" workbookViewId="0">
      <selection activeCell="C43" sqref="C43"/>
    </sheetView>
  </sheetViews>
  <sheetFormatPr baseColWidth="10" defaultRowHeight="15.75"/>
  <cols>
    <col min="1" max="1" width="20.375" customWidth="1"/>
    <col min="2" max="2" width="23.375" customWidth="1"/>
    <col min="3" max="3" width="24.5" customWidth="1"/>
    <col min="4" max="4" width="23.375" hidden="1" customWidth="1"/>
    <col min="5" max="6" width="10.5" customWidth="1"/>
    <col min="7" max="7" width="24.5" customWidth="1"/>
    <col min="8" max="8" width="15.125" style="453" customWidth="1"/>
    <col min="9" max="9" width="14.375" customWidth="1"/>
    <col min="10" max="10" width="10" customWidth="1"/>
    <col min="11" max="11" width="10.625" customWidth="1"/>
    <col min="12" max="12" width="12" customWidth="1"/>
    <col min="13" max="13" width="25.625" customWidth="1"/>
    <col min="14" max="14" width="34" customWidth="1"/>
    <col min="15" max="16" width="16.5" customWidth="1"/>
    <col min="17" max="17" width="25.875" customWidth="1"/>
    <col min="18" max="18" width="26.625" customWidth="1"/>
    <col min="19" max="26" width="16.5" customWidth="1"/>
    <col min="27" max="34" width="10.875" style="836"/>
  </cols>
  <sheetData>
    <row r="1" spans="1:26" ht="20.25" customHeight="1">
      <c r="A1" s="1276" t="s">
        <v>6</v>
      </c>
      <c r="B1" s="1127" t="s">
        <v>229</v>
      </c>
      <c r="C1" s="1128"/>
      <c r="D1" s="1128"/>
      <c r="E1" s="1128"/>
      <c r="F1" s="1279" t="s">
        <v>71</v>
      </c>
      <c r="G1" s="1280"/>
      <c r="H1" s="878"/>
      <c r="I1" s="879"/>
      <c r="J1" s="879"/>
      <c r="K1" s="110"/>
      <c r="L1" s="836"/>
      <c r="M1" s="836"/>
      <c r="N1" s="836"/>
      <c r="O1" s="859"/>
      <c r="P1" s="859"/>
      <c r="Q1" s="859"/>
      <c r="R1" s="859"/>
      <c r="S1" s="859"/>
      <c r="T1" s="859"/>
      <c r="U1" s="859"/>
      <c r="V1" s="859"/>
      <c r="W1" s="859"/>
      <c r="X1" s="859"/>
      <c r="Y1" s="859"/>
      <c r="Z1" s="859"/>
    </row>
    <row r="2" spans="1:26" ht="20.25" customHeight="1">
      <c r="A2" s="1277"/>
      <c r="B2" s="1130"/>
      <c r="C2" s="923"/>
      <c r="D2" s="923"/>
      <c r="E2" s="923"/>
      <c r="F2" s="1279" t="s">
        <v>230</v>
      </c>
      <c r="G2" s="1280"/>
      <c r="H2" s="879"/>
      <c r="I2" s="879"/>
      <c r="J2" s="879"/>
      <c r="K2" s="110"/>
      <c r="L2" s="836"/>
      <c r="M2" s="836"/>
      <c r="N2" s="836"/>
      <c r="O2" s="858"/>
      <c r="P2" s="859"/>
      <c r="Q2" s="859"/>
      <c r="R2" s="859"/>
      <c r="S2" s="836"/>
      <c r="T2" s="834"/>
      <c r="U2" s="859"/>
      <c r="V2" s="859"/>
      <c r="W2" s="859"/>
      <c r="X2" s="859"/>
      <c r="Y2" s="859"/>
      <c r="Z2" s="859"/>
    </row>
    <row r="3" spans="1:26" ht="20.25" customHeight="1">
      <c r="A3" s="1277"/>
      <c r="B3" s="1130"/>
      <c r="C3" s="923"/>
      <c r="D3" s="923"/>
      <c r="E3" s="923"/>
      <c r="F3" s="1279" t="s">
        <v>173</v>
      </c>
      <c r="G3" s="1280"/>
      <c r="H3" s="879"/>
      <c r="I3" s="879"/>
      <c r="J3" s="879"/>
      <c r="K3" s="110"/>
      <c r="L3" s="836"/>
      <c r="M3" s="836"/>
      <c r="N3" s="836"/>
      <c r="O3" s="836"/>
      <c r="P3" s="859"/>
      <c r="Q3" s="859"/>
      <c r="R3" s="859"/>
      <c r="S3" s="847"/>
      <c r="T3" s="836"/>
      <c r="U3" s="859"/>
      <c r="V3" s="877"/>
      <c r="W3" s="859"/>
      <c r="X3" s="859"/>
      <c r="Y3" s="859"/>
      <c r="Z3" s="859"/>
    </row>
    <row r="4" spans="1:26" ht="20.25" customHeight="1">
      <c r="A4" s="1278"/>
      <c r="B4" s="1132"/>
      <c r="C4" s="1133"/>
      <c r="D4" s="1133"/>
      <c r="E4" s="1133"/>
      <c r="F4" s="1281" t="s">
        <v>11</v>
      </c>
      <c r="G4" s="1280"/>
      <c r="H4" s="879"/>
      <c r="I4" s="879"/>
      <c r="J4" s="879"/>
      <c r="K4" s="110"/>
      <c r="L4" s="836"/>
      <c r="M4" s="836"/>
      <c r="N4" s="836"/>
      <c r="O4" s="836"/>
      <c r="P4" s="859"/>
      <c r="Q4" s="859"/>
      <c r="R4" s="859"/>
      <c r="S4" s="836"/>
      <c r="T4" s="836"/>
      <c r="U4" s="859"/>
      <c r="V4" s="859"/>
      <c r="W4" s="859"/>
      <c r="X4" s="859"/>
      <c r="Y4" s="859"/>
      <c r="Z4" s="859"/>
    </row>
    <row r="5" spans="1:26" s="836" customFormat="1" ht="20.25" customHeight="1" thickBot="1">
      <c r="A5" s="848"/>
      <c r="B5" s="849"/>
      <c r="C5" s="849"/>
      <c r="D5" s="849"/>
      <c r="E5" s="849"/>
      <c r="F5" s="849"/>
      <c r="G5" s="849"/>
      <c r="H5" s="849"/>
      <c r="I5" s="849"/>
      <c r="J5" s="849"/>
      <c r="K5" s="859"/>
      <c r="L5" s="859"/>
      <c r="M5" s="859"/>
      <c r="N5" s="859"/>
      <c r="O5" s="847"/>
      <c r="P5" s="859"/>
      <c r="Q5" s="859"/>
      <c r="R5" s="859"/>
      <c r="S5" s="847"/>
      <c r="T5" s="847"/>
      <c r="U5" s="859"/>
      <c r="V5" s="859"/>
      <c r="W5" s="859"/>
      <c r="X5" s="859"/>
      <c r="Y5" s="859"/>
      <c r="Z5" s="859"/>
    </row>
    <row r="6" spans="1:26" ht="15" customHeight="1" thickBot="1">
      <c r="A6" s="1150" t="s">
        <v>73</v>
      </c>
      <c r="B6" s="1105" t="s">
        <v>74</v>
      </c>
      <c r="C6" s="1105" t="s">
        <v>75</v>
      </c>
      <c r="D6" s="400"/>
      <c r="E6" s="1107" t="s">
        <v>76</v>
      </c>
      <c r="F6" s="1107" t="s">
        <v>77</v>
      </c>
      <c r="G6" s="1107" t="s">
        <v>78</v>
      </c>
      <c r="H6" s="1282" t="s">
        <v>79</v>
      </c>
      <c r="I6" s="1107" t="s">
        <v>80</v>
      </c>
      <c r="J6" s="1107" t="s">
        <v>81</v>
      </c>
      <c r="K6" s="1143" t="s">
        <v>82</v>
      </c>
      <c r="L6" s="1274" t="s">
        <v>83</v>
      </c>
      <c r="M6" s="1147" t="s">
        <v>84</v>
      </c>
      <c r="N6" s="1148"/>
      <c r="O6" s="1148"/>
      <c r="P6" s="1149"/>
      <c r="Q6" s="1138" t="s">
        <v>1432</v>
      </c>
      <c r="R6" s="1139"/>
      <c r="S6" s="1139"/>
      <c r="T6" s="1139"/>
      <c r="U6" s="1140"/>
      <c r="V6" s="1138" t="s">
        <v>1448</v>
      </c>
      <c r="W6" s="1139"/>
      <c r="X6" s="1139"/>
      <c r="Y6" s="1139"/>
      <c r="Z6" s="1140"/>
    </row>
    <row r="7" spans="1:26" ht="39" thickBot="1">
      <c r="A7" s="1151"/>
      <c r="B7" s="1106"/>
      <c r="C7" s="1106"/>
      <c r="D7" s="401" t="s">
        <v>87</v>
      </c>
      <c r="E7" s="1108"/>
      <c r="F7" s="1108"/>
      <c r="G7" s="1108"/>
      <c r="H7" s="1283"/>
      <c r="I7" s="1108"/>
      <c r="J7" s="1108"/>
      <c r="K7" s="1144"/>
      <c r="L7" s="1275"/>
      <c r="M7" s="53" t="s">
        <v>88</v>
      </c>
      <c r="N7" s="54" t="s">
        <v>234</v>
      </c>
      <c r="O7" s="54" t="s">
        <v>235</v>
      </c>
      <c r="P7" s="137" t="s">
        <v>91</v>
      </c>
      <c r="Q7" s="53" t="s">
        <v>88</v>
      </c>
      <c r="R7" s="54" t="s">
        <v>234</v>
      </c>
      <c r="S7" s="189" t="s">
        <v>236</v>
      </c>
      <c r="T7" s="189" t="str">
        <f>+O7</f>
        <v>% EJECUCIÓN</v>
      </c>
      <c r="U7" s="189" t="str">
        <f>+P7</f>
        <v>ESTADO</v>
      </c>
      <c r="V7" s="53" t="s">
        <v>88</v>
      </c>
      <c r="W7" s="54" t="s">
        <v>234</v>
      </c>
      <c r="X7" s="189" t="s">
        <v>236</v>
      </c>
      <c r="Y7" s="189" t="str">
        <f>+T7</f>
        <v>% EJECUCIÓN</v>
      </c>
      <c r="Z7" s="189" t="str">
        <f>+U7</f>
        <v>ESTADO</v>
      </c>
    </row>
    <row r="8" spans="1:26" ht="41.1" customHeight="1" thickBot="1">
      <c r="A8" s="1243" t="e">
        <f>+'[2]Form 2'!F8</f>
        <v>#REF!</v>
      </c>
      <c r="B8" s="300" t="s">
        <v>595</v>
      </c>
      <c r="C8" s="300" t="s">
        <v>596</v>
      </c>
      <c r="D8" s="300"/>
      <c r="E8" s="301">
        <v>42065</v>
      </c>
      <c r="F8" s="301">
        <v>42076</v>
      </c>
      <c r="G8" s="300" t="s">
        <v>597</v>
      </c>
      <c r="H8" s="402">
        <v>0</v>
      </c>
      <c r="I8" s="300"/>
      <c r="J8" s="303"/>
      <c r="K8" s="304"/>
      <c r="L8" s="305">
        <f>+J8*K8</f>
        <v>0</v>
      </c>
      <c r="M8" s="193" t="s">
        <v>51</v>
      </c>
      <c r="N8" s="194" t="s">
        <v>598</v>
      </c>
      <c r="O8" s="195">
        <v>0</v>
      </c>
      <c r="P8" s="702" t="s">
        <v>110</v>
      </c>
      <c r="Q8" s="666"/>
      <c r="R8" s="1271" t="s">
        <v>1441</v>
      </c>
      <c r="S8" s="76">
        <f>IF(1-(42186-E8)/(F8-E8)&lt;=0,100%,IF(42186&lt;E8,0,(1-(42186-E8)/(F8-E8))))</f>
        <v>1</v>
      </c>
      <c r="T8" s="764">
        <v>0</v>
      </c>
      <c r="U8" s="78" t="str">
        <f>IF(S8=0,"Q",IF(OR(T8&gt;=80%,S8=T8),"J",IF(AND((S8+T8)/2&lt;100%,(S8+T8)/2&gt;=80%),"J",IF(AND((S8+T8)/2&lt;=80%,(S8+T8)/2&gt;50%),"K","L"))))</f>
        <v>L</v>
      </c>
      <c r="V8" s="666"/>
      <c r="W8" s="765"/>
      <c r="X8" s="76">
        <f ca="1">IF(1-(TODAY()-E8)/(F8-E8)&lt;=0,100%,IF(TODAY()&lt;E8,0,(1-(TODAY()-E8)/(F8-E8))))</f>
        <v>1</v>
      </c>
      <c r="Y8" s="764"/>
      <c r="Z8" s="753" t="str">
        <f ca="1">IF(X8=0,"Q",IF(OR(Y8&gt;=80%,X8=Y8),"J",IF(AND((X8+Y8)/2&lt;100%,(X8+Y8)/2&gt;=80%),"J",IF(AND((X8+Y8)/2&lt;=80%,(X8+Y8)/2&gt;50%),"K","L"))))</f>
        <v>L</v>
      </c>
    </row>
    <row r="9" spans="1:26" ht="72.95" customHeight="1" thickBot="1">
      <c r="A9" s="1244"/>
      <c r="B9" s="61" t="s">
        <v>599</v>
      </c>
      <c r="C9" s="61" t="s">
        <v>596</v>
      </c>
      <c r="D9" s="61"/>
      <c r="E9" s="62">
        <v>42101</v>
      </c>
      <c r="F9" s="62">
        <v>42124</v>
      </c>
      <c r="G9" s="61" t="s">
        <v>600</v>
      </c>
      <c r="H9" s="404"/>
      <c r="I9" s="61"/>
      <c r="J9" s="64"/>
      <c r="K9" s="65"/>
      <c r="L9" s="204">
        <f t="shared" ref="L9:L19" si="0">+J9*K9</f>
        <v>0</v>
      </c>
      <c r="M9" s="405"/>
      <c r="N9" s="406"/>
      <c r="O9" s="407">
        <v>0</v>
      </c>
      <c r="P9" s="702" t="s">
        <v>110</v>
      </c>
      <c r="Q9" s="756"/>
      <c r="R9" s="1272"/>
      <c r="S9" s="76">
        <f t="shared" ref="S9:S27" si="1">IF(1-(42186-E9)/(F9-E9)&lt;=0,100%,IF(42186&lt;E9,0,(1-(42186-E9)/(F9-E9))))</f>
        <v>1</v>
      </c>
      <c r="T9" s="309">
        <v>0</v>
      </c>
      <c r="U9" s="78" t="str">
        <f t="shared" ref="U9:U27" si="2">IF(S9=0,"Q",IF(OR(T9&gt;=80%,S9=T9),"J",IF(AND((S9+T9)/2&lt;100%,(S9+T9)/2&gt;=80%),"J",IF(AND((S9+T9)/2&lt;=80%,(S9+T9)/2&gt;50%),"K","L"))))</f>
        <v>L</v>
      </c>
      <c r="V9" s="666"/>
      <c r="W9" s="765"/>
      <c r="X9" s="76">
        <f t="shared" ref="X9:X27" ca="1" si="3">IF(1-(TODAY()-E9)/(F9-E9)&lt;=0,100%,IF(TODAY()&lt;E9,0,(1-(TODAY()-E9)/(F9-E9))))</f>
        <v>1</v>
      </c>
      <c r="Y9" s="764"/>
      <c r="Z9" s="753" t="str">
        <f t="shared" ref="Z9:Z27" ca="1" si="4">IF(X9=0,"Q",IF(OR(Y9&gt;=80%,X9=Y9),"J",IF(AND((X9+Y9)/2&lt;100%,(X9+Y9)/2&gt;=80%),"J",IF(AND((X9+Y9)/2&lt;=80%,(X9+Y9)/2&gt;50%),"K","L"))))</f>
        <v>L</v>
      </c>
    </row>
    <row r="10" spans="1:26" ht="59.25" customHeight="1" thickBot="1">
      <c r="A10" s="1287"/>
      <c r="B10" s="219" t="s">
        <v>602</v>
      </c>
      <c r="C10" s="219" t="s">
        <v>603</v>
      </c>
      <c r="D10" s="219"/>
      <c r="E10" s="311">
        <v>42128</v>
      </c>
      <c r="F10" s="311">
        <v>42277</v>
      </c>
      <c r="G10" s="219" t="s">
        <v>604</v>
      </c>
      <c r="H10" s="408">
        <v>2000000</v>
      </c>
      <c r="I10" s="219" t="s">
        <v>605</v>
      </c>
      <c r="J10" s="312"/>
      <c r="K10" s="221"/>
      <c r="L10" s="222">
        <v>0</v>
      </c>
      <c r="M10" s="409"/>
      <c r="N10" s="410"/>
      <c r="O10" s="411">
        <v>0</v>
      </c>
      <c r="P10" s="702" t="s">
        <v>110</v>
      </c>
      <c r="Q10" s="756"/>
      <c r="R10" s="1273"/>
      <c r="S10" s="76">
        <f t="shared" si="1"/>
        <v>0.61073825503355705</v>
      </c>
      <c r="T10" s="309">
        <v>0</v>
      </c>
      <c r="U10" s="78" t="str">
        <f t="shared" si="2"/>
        <v>L</v>
      </c>
      <c r="V10" s="666"/>
      <c r="W10" s="765"/>
      <c r="X10" s="76">
        <f t="shared" ca="1" si="3"/>
        <v>1</v>
      </c>
      <c r="Y10" s="764"/>
      <c r="Z10" s="753" t="str">
        <f t="shared" ca="1" si="4"/>
        <v>L</v>
      </c>
    </row>
    <row r="11" spans="1:26" ht="71.25" customHeight="1" thickBot="1">
      <c r="A11" s="1245">
        <v>0</v>
      </c>
      <c r="B11" s="190" t="s">
        <v>606</v>
      </c>
      <c r="C11" s="190" t="s">
        <v>4</v>
      </c>
      <c r="D11" s="190"/>
      <c r="E11" s="412">
        <v>42158</v>
      </c>
      <c r="F11" s="413">
        <v>42369</v>
      </c>
      <c r="G11" s="414" t="s">
        <v>607</v>
      </c>
      <c r="H11" s="415">
        <v>0</v>
      </c>
      <c r="I11" s="190"/>
      <c r="J11" s="315"/>
      <c r="K11" s="191"/>
      <c r="L11" s="192">
        <f t="shared" si="0"/>
        <v>0</v>
      </c>
      <c r="M11" s="416" t="s">
        <v>608</v>
      </c>
      <c r="N11" s="417"/>
      <c r="O11" s="69">
        <v>0.3</v>
      </c>
      <c r="P11" s="653" t="s">
        <v>44</v>
      </c>
      <c r="Q11" s="756" t="s">
        <v>1442</v>
      </c>
      <c r="R11" s="752" t="s">
        <v>1443</v>
      </c>
      <c r="S11" s="76">
        <f t="shared" si="1"/>
        <v>0.86729857819905209</v>
      </c>
      <c r="T11" s="309">
        <v>0.5</v>
      </c>
      <c r="U11" s="78" t="str">
        <f t="shared" si="2"/>
        <v>K</v>
      </c>
      <c r="V11" s="666"/>
      <c r="W11" s="765"/>
      <c r="X11" s="76">
        <f t="shared" ca="1" si="3"/>
        <v>1</v>
      </c>
      <c r="Y11" s="764"/>
      <c r="Z11" s="753" t="str">
        <f t="shared" ca="1" si="4"/>
        <v>L</v>
      </c>
    </row>
    <row r="12" spans="1:26" ht="116.25" customHeight="1" thickBot="1">
      <c r="A12" s="1245"/>
      <c r="B12" s="61" t="s">
        <v>609</v>
      </c>
      <c r="C12" s="61" t="s">
        <v>610</v>
      </c>
      <c r="D12" s="61"/>
      <c r="E12" s="412">
        <v>42158</v>
      </c>
      <c r="F12" s="413">
        <v>42369</v>
      </c>
      <c r="G12" s="215" t="s">
        <v>611</v>
      </c>
      <c r="H12" s="404">
        <v>16000000</v>
      </c>
      <c r="I12" s="61" t="s">
        <v>612</v>
      </c>
      <c r="J12" s="64">
        <v>8</v>
      </c>
      <c r="K12" s="65"/>
      <c r="L12" s="204"/>
      <c r="M12" s="418" t="s">
        <v>613</v>
      </c>
      <c r="N12" s="419" t="s">
        <v>614</v>
      </c>
      <c r="O12" s="81">
        <v>0.3</v>
      </c>
      <c r="P12" s="655" t="s">
        <v>44</v>
      </c>
      <c r="Q12" s="756" t="s">
        <v>1446</v>
      </c>
      <c r="R12" s="752"/>
      <c r="S12" s="76">
        <f t="shared" si="1"/>
        <v>0.86729857819905209</v>
      </c>
      <c r="T12" s="309">
        <v>0.5</v>
      </c>
      <c r="U12" s="78" t="str">
        <f t="shared" si="2"/>
        <v>K</v>
      </c>
      <c r="V12" s="666"/>
      <c r="W12" s="765"/>
      <c r="X12" s="76">
        <f t="shared" ca="1" si="3"/>
        <v>1</v>
      </c>
      <c r="Y12" s="764"/>
      <c r="Z12" s="753" t="str">
        <f t="shared" ca="1" si="4"/>
        <v>L</v>
      </c>
    </row>
    <row r="13" spans="1:26" ht="201" customHeight="1" thickBot="1">
      <c r="A13" s="1245"/>
      <c r="B13" s="215" t="s">
        <v>615</v>
      </c>
      <c r="C13" s="61" t="s">
        <v>610</v>
      </c>
      <c r="D13" s="61"/>
      <c r="E13" s="412">
        <v>42158</v>
      </c>
      <c r="F13" s="413">
        <v>42369</v>
      </c>
      <c r="G13" s="215" t="s">
        <v>616</v>
      </c>
      <c r="H13" s="404">
        <v>37000000</v>
      </c>
      <c r="I13" s="61" t="s">
        <v>617</v>
      </c>
      <c r="J13" s="64"/>
      <c r="K13" s="65"/>
      <c r="L13" s="204">
        <f t="shared" si="0"/>
        <v>0</v>
      </c>
      <c r="M13" s="418" t="s">
        <v>618</v>
      </c>
      <c r="N13" s="420" t="s">
        <v>619</v>
      </c>
      <c r="O13" s="81">
        <v>0.3</v>
      </c>
      <c r="P13" s="655" t="s">
        <v>44</v>
      </c>
      <c r="Q13" s="756" t="s">
        <v>1444</v>
      </c>
      <c r="R13" s="752" t="s">
        <v>1445</v>
      </c>
      <c r="S13" s="76">
        <f t="shared" si="1"/>
        <v>0.86729857819905209</v>
      </c>
      <c r="T13" s="309">
        <v>0.5</v>
      </c>
      <c r="U13" s="78" t="str">
        <f t="shared" si="2"/>
        <v>K</v>
      </c>
      <c r="V13" s="666"/>
      <c r="W13" s="765"/>
      <c r="X13" s="76">
        <f t="shared" ca="1" si="3"/>
        <v>1</v>
      </c>
      <c r="Y13" s="764"/>
      <c r="Z13" s="753" t="str">
        <f t="shared" ca="1" si="4"/>
        <v>L</v>
      </c>
    </row>
    <row r="14" spans="1:26" ht="45" thickBot="1">
      <c r="A14" s="1245"/>
      <c r="B14" s="61" t="s">
        <v>620</v>
      </c>
      <c r="C14" s="61" t="s">
        <v>621</v>
      </c>
      <c r="D14" s="61"/>
      <c r="E14" s="412">
        <v>42158</v>
      </c>
      <c r="F14" s="413">
        <v>42369</v>
      </c>
      <c r="G14" s="215" t="s">
        <v>622</v>
      </c>
      <c r="H14" s="66">
        <v>60000000</v>
      </c>
      <c r="I14" s="61" t="s">
        <v>623</v>
      </c>
      <c r="J14" s="64">
        <v>1</v>
      </c>
      <c r="K14" s="66">
        <v>60000000</v>
      </c>
      <c r="L14" s="204">
        <v>60000000</v>
      </c>
      <c r="M14" s="418" t="s">
        <v>624</v>
      </c>
      <c r="N14" s="66"/>
      <c r="O14" s="81">
        <v>0.3</v>
      </c>
      <c r="P14" s="655" t="s">
        <v>44</v>
      </c>
      <c r="Q14" s="756"/>
      <c r="R14" s="752"/>
      <c r="S14" s="76">
        <f t="shared" si="1"/>
        <v>0.86729857819905209</v>
      </c>
      <c r="T14" s="309">
        <v>0.3</v>
      </c>
      <c r="U14" s="78" t="str">
        <f t="shared" si="2"/>
        <v>K</v>
      </c>
      <c r="V14" s="666"/>
      <c r="W14" s="765"/>
      <c r="X14" s="76">
        <f t="shared" ca="1" si="3"/>
        <v>1</v>
      </c>
      <c r="Y14" s="764"/>
      <c r="Z14" s="753" t="str">
        <f t="shared" ca="1" si="4"/>
        <v>L</v>
      </c>
    </row>
    <row r="15" spans="1:26" ht="36" customHeight="1" thickBot="1">
      <c r="A15" s="1245"/>
      <c r="B15" s="61" t="s">
        <v>625</v>
      </c>
      <c r="C15" s="61" t="s">
        <v>626</v>
      </c>
      <c r="D15" s="61"/>
      <c r="E15" s="412">
        <v>42158</v>
      </c>
      <c r="F15" s="413">
        <v>42369</v>
      </c>
      <c r="G15" s="215" t="s">
        <v>627</v>
      </c>
      <c r="H15" s="404">
        <v>21000000</v>
      </c>
      <c r="I15" s="61" t="s">
        <v>628</v>
      </c>
      <c r="J15" s="64"/>
      <c r="K15" s="65"/>
      <c r="L15" s="204">
        <f t="shared" si="0"/>
        <v>0</v>
      </c>
      <c r="M15" s="418" t="s">
        <v>629</v>
      </c>
      <c r="N15" s="66"/>
      <c r="O15" s="81">
        <v>0.3</v>
      </c>
      <c r="P15" s="655" t="s">
        <v>44</v>
      </c>
      <c r="Q15" s="756"/>
      <c r="R15" s="752"/>
      <c r="S15" s="76">
        <f t="shared" si="1"/>
        <v>0.86729857819905209</v>
      </c>
      <c r="T15" s="309">
        <v>0.3</v>
      </c>
      <c r="U15" s="78" t="str">
        <f t="shared" si="2"/>
        <v>K</v>
      </c>
      <c r="V15" s="666"/>
      <c r="W15" s="765"/>
      <c r="X15" s="76">
        <f t="shared" ca="1" si="3"/>
        <v>1</v>
      </c>
      <c r="Y15" s="764"/>
      <c r="Z15" s="753" t="str">
        <f t="shared" ca="1" si="4"/>
        <v>L</v>
      </c>
    </row>
    <row r="16" spans="1:26" ht="64.5" thickBot="1">
      <c r="A16" s="1245"/>
      <c r="B16" s="217" t="s">
        <v>630</v>
      </c>
      <c r="C16" s="217" t="s">
        <v>631</v>
      </c>
      <c r="D16" s="217"/>
      <c r="E16" s="412">
        <v>42158</v>
      </c>
      <c r="F16" s="413">
        <v>42369</v>
      </c>
      <c r="G16" s="421" t="s">
        <v>632</v>
      </c>
      <c r="H16" s="422">
        <v>1000000</v>
      </c>
      <c r="I16" s="217" t="s">
        <v>633</v>
      </c>
      <c r="J16" s="423"/>
      <c r="K16" s="424"/>
      <c r="L16" s="425"/>
      <c r="M16" s="426" t="s">
        <v>1447</v>
      </c>
      <c r="N16" s="427"/>
      <c r="O16" s="99">
        <v>0.3</v>
      </c>
      <c r="P16" s="652" t="s">
        <v>44</v>
      </c>
      <c r="Q16" s="756"/>
      <c r="R16" s="752"/>
      <c r="S16" s="76">
        <f t="shared" si="1"/>
        <v>0.86729857819905209</v>
      </c>
      <c r="T16" s="309">
        <v>0.3</v>
      </c>
      <c r="U16" s="78" t="str">
        <f t="shared" si="2"/>
        <v>K</v>
      </c>
      <c r="V16" s="666"/>
      <c r="W16" s="765"/>
      <c r="X16" s="76">
        <f t="shared" ca="1" si="3"/>
        <v>1</v>
      </c>
      <c r="Y16" s="764"/>
      <c r="Z16" s="753" t="str">
        <f t="shared" ca="1" si="4"/>
        <v>L</v>
      </c>
    </row>
    <row r="17" spans="1:26" ht="45" thickBot="1">
      <c r="A17" s="1298" t="s">
        <v>634</v>
      </c>
      <c r="B17" s="300" t="s">
        <v>635</v>
      </c>
      <c r="C17" s="300" t="s">
        <v>636</v>
      </c>
      <c r="D17" s="300"/>
      <c r="E17" s="301">
        <v>42072</v>
      </c>
      <c r="F17" s="301">
        <v>42086</v>
      </c>
      <c r="G17" s="300" t="s">
        <v>637</v>
      </c>
      <c r="H17" s="1301">
        <v>400000</v>
      </c>
      <c r="I17" s="1304" t="s">
        <v>638</v>
      </c>
      <c r="J17" s="303">
        <v>1</v>
      </c>
      <c r="K17" s="304"/>
      <c r="L17" s="305"/>
      <c r="M17" s="1305" t="s">
        <v>639</v>
      </c>
      <c r="N17" s="1308"/>
      <c r="O17" s="1311">
        <v>0</v>
      </c>
      <c r="P17" s="1288" t="s">
        <v>101</v>
      </c>
      <c r="Q17" s="1268" t="str">
        <f>+M17</f>
        <v>Pendiente por actualizar fechas, en tanto se realiza la consulta para solicitar el monitor</v>
      </c>
      <c r="R17" s="761"/>
      <c r="S17" s="76">
        <f t="shared" si="1"/>
        <v>1</v>
      </c>
      <c r="T17" s="428">
        <v>0</v>
      </c>
      <c r="U17" s="78" t="str">
        <f t="shared" si="2"/>
        <v>L</v>
      </c>
      <c r="V17" s="666"/>
      <c r="W17" s="765"/>
      <c r="X17" s="76">
        <f t="shared" ca="1" si="3"/>
        <v>1</v>
      </c>
      <c r="Y17" s="764"/>
      <c r="Z17" s="753" t="str">
        <f t="shared" ca="1" si="4"/>
        <v>L</v>
      </c>
    </row>
    <row r="18" spans="1:26" ht="45" thickBot="1">
      <c r="A18" s="1299"/>
      <c r="B18" s="61" t="s">
        <v>640</v>
      </c>
      <c r="C18" s="61" t="s">
        <v>4</v>
      </c>
      <c r="D18" s="61"/>
      <c r="E18" s="62">
        <v>42087</v>
      </c>
      <c r="F18" s="62">
        <v>42139</v>
      </c>
      <c r="G18" s="61" t="s">
        <v>641</v>
      </c>
      <c r="H18" s="1302"/>
      <c r="I18" s="1245"/>
      <c r="J18" s="64"/>
      <c r="K18" s="65"/>
      <c r="L18" s="204">
        <f t="shared" si="0"/>
        <v>0</v>
      </c>
      <c r="M18" s="1306"/>
      <c r="N18" s="1309"/>
      <c r="O18" s="1312"/>
      <c r="P18" s="1289"/>
      <c r="Q18" s="1269"/>
      <c r="R18" s="761"/>
      <c r="S18" s="76">
        <f t="shared" si="1"/>
        <v>1</v>
      </c>
      <c r="T18" s="428">
        <v>0</v>
      </c>
      <c r="U18" s="78" t="str">
        <f t="shared" si="2"/>
        <v>L</v>
      </c>
      <c r="V18" s="666"/>
      <c r="W18" s="765"/>
      <c r="X18" s="76">
        <f t="shared" ca="1" si="3"/>
        <v>1</v>
      </c>
      <c r="Y18" s="764"/>
      <c r="Z18" s="753" t="str">
        <f t="shared" ca="1" si="4"/>
        <v>L</v>
      </c>
    </row>
    <row r="19" spans="1:26" ht="45" thickBot="1">
      <c r="A19" s="1299"/>
      <c r="B19" s="61" t="s">
        <v>642</v>
      </c>
      <c r="C19" s="61" t="s">
        <v>4</v>
      </c>
      <c r="D19" s="61"/>
      <c r="E19" s="62">
        <v>42139</v>
      </c>
      <c r="F19" s="62">
        <v>42186</v>
      </c>
      <c r="G19" s="61" t="s">
        <v>643</v>
      </c>
      <c r="H19" s="1303"/>
      <c r="I19" s="1246"/>
      <c r="J19" s="64"/>
      <c r="K19" s="65"/>
      <c r="L19" s="204">
        <f t="shared" si="0"/>
        <v>0</v>
      </c>
      <c r="M19" s="1306"/>
      <c r="N19" s="1309"/>
      <c r="O19" s="1312"/>
      <c r="P19" s="1289"/>
      <c r="Q19" s="1269"/>
      <c r="R19" s="761"/>
      <c r="S19" s="76">
        <f t="shared" si="1"/>
        <v>1</v>
      </c>
      <c r="T19" s="428">
        <v>0</v>
      </c>
      <c r="U19" s="78" t="str">
        <f t="shared" si="2"/>
        <v>L</v>
      </c>
      <c r="V19" s="666"/>
      <c r="W19" s="765"/>
      <c r="X19" s="76">
        <f t="shared" ca="1" si="3"/>
        <v>1</v>
      </c>
      <c r="Y19" s="764"/>
      <c r="Z19" s="753" t="str">
        <f t="shared" ca="1" si="4"/>
        <v>L</v>
      </c>
    </row>
    <row r="20" spans="1:26" ht="51.75" thickBot="1">
      <c r="A20" s="1300"/>
      <c r="B20" s="219" t="s">
        <v>644</v>
      </c>
      <c r="C20" s="219" t="s">
        <v>645</v>
      </c>
      <c r="D20" s="219"/>
      <c r="E20" s="429">
        <v>42158</v>
      </c>
      <c r="F20" s="430">
        <v>42369</v>
      </c>
      <c r="G20" s="431" t="s">
        <v>646</v>
      </c>
      <c r="H20" s="408">
        <v>100000</v>
      </c>
      <c r="I20" s="219" t="s">
        <v>647</v>
      </c>
      <c r="J20" s="312">
        <v>1</v>
      </c>
      <c r="K20" s="221"/>
      <c r="L20" s="222"/>
      <c r="M20" s="1307"/>
      <c r="N20" s="1310"/>
      <c r="O20" s="1313"/>
      <c r="P20" s="1290"/>
      <c r="Q20" s="1270"/>
      <c r="R20" s="761"/>
      <c r="S20" s="76">
        <f t="shared" si="1"/>
        <v>0.86729857819905209</v>
      </c>
      <c r="T20" s="428">
        <v>0</v>
      </c>
      <c r="U20" s="78" t="str">
        <f t="shared" si="2"/>
        <v>L</v>
      </c>
      <c r="V20" s="666"/>
      <c r="W20" s="765"/>
      <c r="X20" s="76">
        <f t="shared" ca="1" si="3"/>
        <v>1</v>
      </c>
      <c r="Y20" s="764"/>
      <c r="Z20" s="753" t="str">
        <f t="shared" ca="1" si="4"/>
        <v>L</v>
      </c>
    </row>
    <row r="21" spans="1:26" ht="77.25" thickBot="1">
      <c r="A21" s="1291" t="s">
        <v>648</v>
      </c>
      <c r="B21" s="432" t="s">
        <v>649</v>
      </c>
      <c r="C21" s="432" t="s">
        <v>650</v>
      </c>
      <c r="D21" s="300"/>
      <c r="E21" s="433">
        <v>42058</v>
      </c>
      <c r="F21" s="433">
        <v>42062</v>
      </c>
      <c r="G21" s="434" t="s">
        <v>651</v>
      </c>
      <c r="H21" s="402"/>
      <c r="I21" s="300" t="s">
        <v>652</v>
      </c>
      <c r="J21" s="303">
        <v>2</v>
      </c>
      <c r="K21" s="304">
        <v>1500000</v>
      </c>
      <c r="L21" s="305">
        <f t="shared" ref="L21:L27" si="5">+J21*K21</f>
        <v>3000000</v>
      </c>
      <c r="M21" s="435" t="s">
        <v>653</v>
      </c>
      <c r="N21" s="436"/>
      <c r="O21" s="257">
        <v>1</v>
      </c>
      <c r="P21" s="200" t="s">
        <v>44</v>
      </c>
      <c r="Q21" s="756"/>
      <c r="R21" s="752"/>
      <c r="S21" s="76">
        <f t="shared" si="1"/>
        <v>1</v>
      </c>
      <c r="T21" s="437">
        <v>1</v>
      </c>
      <c r="U21" s="78" t="str">
        <f t="shared" si="2"/>
        <v>J</v>
      </c>
      <c r="V21" s="666"/>
      <c r="W21" s="765"/>
      <c r="X21" s="76">
        <f t="shared" ca="1" si="3"/>
        <v>1</v>
      </c>
      <c r="Y21" s="764">
        <v>1</v>
      </c>
      <c r="Z21" s="753" t="str">
        <f t="shared" ca="1" si="4"/>
        <v>J</v>
      </c>
    </row>
    <row r="22" spans="1:26" ht="45" thickBot="1">
      <c r="A22" s="1292"/>
      <c r="B22" s="438" t="s">
        <v>654</v>
      </c>
      <c r="C22" s="438" t="s">
        <v>650</v>
      </c>
      <c r="D22" s="61"/>
      <c r="E22" s="439">
        <v>42233</v>
      </c>
      <c r="F22" s="439">
        <v>42238</v>
      </c>
      <c r="G22" s="440" t="s">
        <v>655</v>
      </c>
      <c r="H22" s="404"/>
      <c r="I22" s="61" t="s">
        <v>652</v>
      </c>
      <c r="J22" s="64">
        <v>3</v>
      </c>
      <c r="K22" s="65">
        <v>1650000</v>
      </c>
      <c r="L22" s="204">
        <f t="shared" si="5"/>
        <v>4950000</v>
      </c>
      <c r="M22" s="418"/>
      <c r="N22" s="66"/>
      <c r="O22" s="81"/>
      <c r="P22" s="655"/>
      <c r="Q22" s="756" t="str">
        <f>+Q24</f>
        <v>Pendiente</v>
      </c>
      <c r="R22" s="752"/>
      <c r="S22" s="76">
        <f t="shared" si="1"/>
        <v>0</v>
      </c>
      <c r="T22" s="309">
        <v>0</v>
      </c>
      <c r="U22" s="78" t="str">
        <f t="shared" si="2"/>
        <v>Q</v>
      </c>
      <c r="V22" s="666"/>
      <c r="W22" s="765"/>
      <c r="X22" s="76">
        <f t="shared" ca="1" si="3"/>
        <v>1</v>
      </c>
      <c r="Y22" s="764"/>
      <c r="Z22" s="753" t="str">
        <f t="shared" ca="1" si="4"/>
        <v>L</v>
      </c>
    </row>
    <row r="23" spans="1:26" ht="45" thickBot="1">
      <c r="A23" s="1292"/>
      <c r="B23" s="438" t="s">
        <v>656</v>
      </c>
      <c r="C23" s="438" t="s">
        <v>650</v>
      </c>
      <c r="D23" s="61"/>
      <c r="E23" s="439">
        <v>42105</v>
      </c>
      <c r="F23" s="439">
        <v>42112</v>
      </c>
      <c r="G23" s="440" t="s">
        <v>657</v>
      </c>
      <c r="H23" s="404"/>
      <c r="I23" s="61" t="s">
        <v>652</v>
      </c>
      <c r="J23" s="64">
        <v>3</v>
      </c>
      <c r="K23" s="65"/>
      <c r="L23" s="204">
        <f t="shared" si="5"/>
        <v>0</v>
      </c>
      <c r="M23" s="418" t="s">
        <v>422</v>
      </c>
      <c r="N23" s="66"/>
      <c r="O23" s="81">
        <v>1</v>
      </c>
      <c r="P23" s="655" t="s">
        <v>44</v>
      </c>
      <c r="Q23" s="756"/>
      <c r="R23" s="752"/>
      <c r="S23" s="76">
        <f t="shared" si="1"/>
        <v>1</v>
      </c>
      <c r="T23" s="321">
        <v>1</v>
      </c>
      <c r="U23" s="78" t="str">
        <f t="shared" si="2"/>
        <v>J</v>
      </c>
      <c r="V23" s="666"/>
      <c r="W23" s="765"/>
      <c r="X23" s="76">
        <f t="shared" ca="1" si="3"/>
        <v>1</v>
      </c>
      <c r="Y23" s="764">
        <v>1</v>
      </c>
      <c r="Z23" s="753" t="str">
        <f t="shared" ca="1" si="4"/>
        <v>J</v>
      </c>
    </row>
    <row r="24" spans="1:26" ht="45" thickBot="1">
      <c r="A24" s="1292"/>
      <c r="B24" s="438" t="s">
        <v>658</v>
      </c>
      <c r="C24" s="438" t="s">
        <v>650</v>
      </c>
      <c r="D24" s="61"/>
      <c r="E24" s="439">
        <v>42254</v>
      </c>
      <c r="F24" s="439">
        <v>42259</v>
      </c>
      <c r="G24" s="440" t="s">
        <v>659</v>
      </c>
      <c r="H24" s="404"/>
      <c r="I24" s="61" t="s">
        <v>652</v>
      </c>
      <c r="J24" s="64">
        <v>3</v>
      </c>
      <c r="K24" s="65">
        <v>1745000</v>
      </c>
      <c r="L24" s="204">
        <f t="shared" si="5"/>
        <v>5235000</v>
      </c>
      <c r="M24" s="418"/>
      <c r="N24" s="66"/>
      <c r="O24" s="81"/>
      <c r="P24" s="655"/>
      <c r="Q24" s="756" t="s">
        <v>145</v>
      </c>
      <c r="R24" s="752"/>
      <c r="S24" s="76">
        <f t="shared" si="1"/>
        <v>0</v>
      </c>
      <c r="T24" s="309">
        <v>0</v>
      </c>
      <c r="U24" s="78" t="str">
        <f t="shared" si="2"/>
        <v>Q</v>
      </c>
      <c r="V24" s="666"/>
      <c r="W24" s="765"/>
      <c r="X24" s="76">
        <f t="shared" ca="1" si="3"/>
        <v>1</v>
      </c>
      <c r="Y24" s="764"/>
      <c r="Z24" s="753" t="str">
        <f t="shared" ca="1" si="4"/>
        <v>L</v>
      </c>
    </row>
    <row r="25" spans="1:26" ht="45" thickBot="1">
      <c r="A25" s="1292"/>
      <c r="B25" s="438" t="s">
        <v>660</v>
      </c>
      <c r="C25" s="438" t="s">
        <v>650</v>
      </c>
      <c r="D25" s="61"/>
      <c r="E25" s="439">
        <v>42317</v>
      </c>
      <c r="F25" s="439">
        <v>42321</v>
      </c>
      <c r="G25" s="440" t="s">
        <v>661</v>
      </c>
      <c r="H25" s="404"/>
      <c r="I25" s="61" t="s">
        <v>652</v>
      </c>
      <c r="J25" s="64">
        <v>3</v>
      </c>
      <c r="K25" s="65">
        <v>2000000</v>
      </c>
      <c r="L25" s="204">
        <f t="shared" si="5"/>
        <v>6000000</v>
      </c>
      <c r="M25" s="418"/>
      <c r="N25" s="66"/>
      <c r="O25" s="81"/>
      <c r="P25" s="655"/>
      <c r="Q25" s="756" t="s">
        <v>145</v>
      </c>
      <c r="R25" s="752"/>
      <c r="S25" s="76">
        <f t="shared" si="1"/>
        <v>0</v>
      </c>
      <c r="T25" s="309">
        <v>0</v>
      </c>
      <c r="U25" s="78" t="str">
        <f t="shared" si="2"/>
        <v>Q</v>
      </c>
      <c r="V25" s="666"/>
      <c r="W25" s="765"/>
      <c r="X25" s="76">
        <f t="shared" ca="1" si="3"/>
        <v>1</v>
      </c>
      <c r="Y25" s="764"/>
      <c r="Z25" s="753" t="str">
        <f t="shared" ca="1" si="4"/>
        <v>L</v>
      </c>
    </row>
    <row r="26" spans="1:26" ht="45" thickBot="1">
      <c r="A26" s="1292"/>
      <c r="B26" s="438" t="s">
        <v>662</v>
      </c>
      <c r="C26" s="438" t="s">
        <v>650</v>
      </c>
      <c r="D26" s="61"/>
      <c r="E26" s="439">
        <v>42282</v>
      </c>
      <c r="F26" s="441">
        <v>42287</v>
      </c>
      <c r="G26" s="63" t="s">
        <v>663</v>
      </c>
      <c r="H26" s="404"/>
      <c r="I26" s="442" t="s">
        <v>652</v>
      </c>
      <c r="J26" s="443">
        <v>3</v>
      </c>
      <c r="K26" s="65">
        <v>900000</v>
      </c>
      <c r="L26" s="204">
        <f t="shared" si="5"/>
        <v>2700000</v>
      </c>
      <c r="M26" s="418"/>
      <c r="N26" s="66"/>
      <c r="O26" s="81"/>
      <c r="P26" s="655"/>
      <c r="Q26" s="756" t="s">
        <v>145</v>
      </c>
      <c r="R26" s="752"/>
      <c r="S26" s="76">
        <f t="shared" si="1"/>
        <v>0</v>
      </c>
      <c r="T26" s="309">
        <v>0</v>
      </c>
      <c r="U26" s="78" t="str">
        <f t="shared" si="2"/>
        <v>Q</v>
      </c>
      <c r="V26" s="666"/>
      <c r="W26" s="765"/>
      <c r="X26" s="76">
        <f t="shared" ca="1" si="3"/>
        <v>1</v>
      </c>
      <c r="Y26" s="764"/>
      <c r="Z26" s="753" t="str">
        <f t="shared" ca="1" si="4"/>
        <v>L</v>
      </c>
    </row>
    <row r="27" spans="1:26" ht="78" thickBot="1">
      <c r="A27" s="1293"/>
      <c r="B27" s="444" t="s">
        <v>664</v>
      </c>
      <c r="C27" s="444" t="s">
        <v>650</v>
      </c>
      <c r="D27" s="445"/>
      <c r="E27" s="446">
        <v>42152</v>
      </c>
      <c r="F27" s="447">
        <v>42166</v>
      </c>
      <c r="G27" s="448" t="s">
        <v>665</v>
      </c>
      <c r="H27" s="449"/>
      <c r="I27" s="219" t="s">
        <v>652</v>
      </c>
      <c r="J27" s="312">
        <v>2</v>
      </c>
      <c r="K27" s="450">
        <v>6800000</v>
      </c>
      <c r="L27" s="222">
        <f t="shared" si="5"/>
        <v>13600000</v>
      </c>
      <c r="M27" s="451" t="s">
        <v>666</v>
      </c>
      <c r="N27" s="452"/>
      <c r="O27" s="113">
        <v>1</v>
      </c>
      <c r="P27" s="114" t="s">
        <v>44</v>
      </c>
      <c r="Q27" s="762"/>
      <c r="R27" s="763"/>
      <c r="S27" s="76">
        <f t="shared" si="1"/>
        <v>1</v>
      </c>
      <c r="T27" s="321">
        <v>1</v>
      </c>
      <c r="U27" s="78" t="str">
        <f t="shared" si="2"/>
        <v>J</v>
      </c>
      <c r="V27" s="666"/>
      <c r="W27" s="765"/>
      <c r="X27" s="76">
        <f t="shared" ca="1" si="3"/>
        <v>1</v>
      </c>
      <c r="Y27" s="764">
        <v>1</v>
      </c>
      <c r="Z27" s="753" t="str">
        <f t="shared" ca="1" si="4"/>
        <v>J</v>
      </c>
    </row>
    <row r="28" spans="1:26" s="836" customFormat="1" ht="16.5" thickBot="1">
      <c r="A28" s="832"/>
      <c r="B28" s="832"/>
      <c r="C28" s="832"/>
      <c r="D28" s="832"/>
      <c r="E28" s="832"/>
      <c r="F28" s="832"/>
      <c r="G28" s="832"/>
      <c r="H28" s="880"/>
      <c r="I28" s="832"/>
      <c r="J28" s="832"/>
      <c r="K28" s="832"/>
      <c r="L28" s="832"/>
      <c r="M28" s="832"/>
      <c r="N28" s="832"/>
      <c r="O28" s="832"/>
      <c r="P28" s="832"/>
      <c r="Q28" s="832"/>
      <c r="R28" s="832"/>
      <c r="S28" s="832"/>
      <c r="T28" s="832"/>
      <c r="U28" s="832"/>
      <c r="V28" s="832"/>
      <c r="W28" s="832"/>
      <c r="X28" s="832"/>
      <c r="Y28" s="832"/>
      <c r="Z28" s="832"/>
    </row>
    <row r="29" spans="1:26" ht="16.5" thickBot="1">
      <c r="A29" s="1294" t="s">
        <v>166</v>
      </c>
      <c r="B29" s="1295"/>
      <c r="C29" s="1295"/>
      <c r="D29" s="1295"/>
      <c r="E29" s="1295"/>
      <c r="F29" s="1295"/>
      <c r="G29" s="1295"/>
      <c r="H29" s="1295"/>
      <c r="I29" s="1295"/>
      <c r="J29" s="1295"/>
      <c r="K29" s="1295"/>
      <c r="L29" s="1296"/>
      <c r="M29" s="885"/>
      <c r="N29" s="885"/>
      <c r="O29" s="885"/>
      <c r="P29" s="885"/>
      <c r="Q29" s="885"/>
      <c r="R29" s="885"/>
      <c r="S29" s="885"/>
      <c r="T29" s="885"/>
      <c r="U29" s="885"/>
      <c r="V29" s="885"/>
      <c r="W29" s="885"/>
      <c r="X29" s="885"/>
      <c r="Y29" s="885"/>
      <c r="Z29" s="885"/>
    </row>
    <row r="30" spans="1:26" s="836" customFormat="1" ht="16.5" thickBot="1">
      <c r="A30" s="881"/>
      <c r="B30" s="882"/>
      <c r="C30" s="882"/>
      <c r="D30" s="882"/>
      <c r="E30" s="882"/>
      <c r="F30" s="882"/>
      <c r="G30" s="882"/>
      <c r="H30" s="883"/>
      <c r="I30" s="882"/>
      <c r="J30" s="882"/>
      <c r="K30" s="882"/>
      <c r="L30" s="882"/>
      <c r="M30" s="832"/>
      <c r="N30" s="832"/>
      <c r="O30" s="832"/>
      <c r="P30" s="832"/>
      <c r="Q30" s="832"/>
      <c r="R30" s="832"/>
      <c r="S30" s="832"/>
      <c r="T30" s="832"/>
      <c r="U30" s="832"/>
      <c r="V30" s="832"/>
      <c r="W30" s="832"/>
      <c r="X30" s="832"/>
      <c r="Y30" s="832"/>
      <c r="Z30" s="832"/>
    </row>
    <row r="31" spans="1:26" ht="16.5" thickBot="1">
      <c r="A31" s="1297" t="s">
        <v>167</v>
      </c>
      <c r="B31" s="1285"/>
      <c r="C31" s="1285"/>
      <c r="D31" s="1285"/>
      <c r="E31" s="1285"/>
      <c r="F31" s="1285"/>
      <c r="G31" s="1285"/>
      <c r="H31" s="1285"/>
      <c r="I31" s="1285"/>
      <c r="J31" s="1285"/>
      <c r="K31" s="1285"/>
      <c r="L31" s="1286"/>
      <c r="M31" s="886"/>
      <c r="N31" s="886"/>
      <c r="O31" s="886"/>
      <c r="P31" s="886"/>
      <c r="Q31" s="886"/>
      <c r="R31" s="886"/>
      <c r="S31" s="886"/>
      <c r="T31" s="886"/>
      <c r="U31" s="886"/>
      <c r="V31" s="886"/>
      <c r="W31" s="886"/>
      <c r="X31" s="886"/>
      <c r="Y31" s="886"/>
      <c r="Z31" s="886"/>
    </row>
    <row r="32" spans="1:26" ht="16.5" thickBot="1">
      <c r="A32" s="1297" t="s">
        <v>168</v>
      </c>
      <c r="B32" s="1285"/>
      <c r="C32" s="1285"/>
      <c r="D32" s="1285"/>
      <c r="E32" s="1285"/>
      <c r="F32" s="1285"/>
      <c r="G32" s="1285"/>
      <c r="H32" s="1285"/>
      <c r="I32" s="1285"/>
      <c r="J32" s="1285"/>
      <c r="K32" s="1285"/>
      <c r="L32" s="1286"/>
      <c r="M32" s="886"/>
      <c r="N32" s="886"/>
      <c r="O32" s="886"/>
      <c r="P32" s="886"/>
      <c r="Q32" s="886"/>
      <c r="R32" s="886"/>
      <c r="S32" s="886"/>
      <c r="T32" s="886"/>
      <c r="U32" s="886"/>
      <c r="V32" s="886"/>
      <c r="W32" s="886"/>
      <c r="X32" s="886"/>
      <c r="Y32" s="886"/>
      <c r="Z32" s="886"/>
    </row>
    <row r="33" spans="1:26" ht="16.5" thickBot="1">
      <c r="A33" s="1284" t="s">
        <v>169</v>
      </c>
      <c r="B33" s="1285"/>
      <c r="C33" s="1285"/>
      <c r="D33" s="1285"/>
      <c r="E33" s="1285"/>
      <c r="F33" s="1285"/>
      <c r="G33" s="1285"/>
      <c r="H33" s="1285"/>
      <c r="I33" s="1285"/>
      <c r="J33" s="1285"/>
      <c r="K33" s="1285"/>
      <c r="L33" s="1286"/>
      <c r="M33" s="886"/>
      <c r="N33" s="886"/>
      <c r="O33" s="886"/>
      <c r="P33" s="886"/>
      <c r="Q33" s="886"/>
      <c r="R33" s="886"/>
      <c r="S33" s="886"/>
      <c r="T33" s="886"/>
      <c r="U33" s="886"/>
      <c r="V33" s="886"/>
      <c r="W33" s="886"/>
      <c r="X33" s="886"/>
      <c r="Y33" s="886"/>
      <c r="Z33" s="886"/>
    </row>
    <row r="34" spans="1:26" ht="16.5" thickBot="1">
      <c r="A34" s="1284" t="s">
        <v>170</v>
      </c>
      <c r="B34" s="1285"/>
      <c r="C34" s="1285"/>
      <c r="D34" s="1285"/>
      <c r="E34" s="1285"/>
      <c r="F34" s="1285"/>
      <c r="G34" s="1285"/>
      <c r="H34" s="1285"/>
      <c r="I34" s="1285"/>
      <c r="J34" s="1285"/>
      <c r="K34" s="1285"/>
      <c r="L34" s="1286"/>
      <c r="M34" s="886"/>
      <c r="N34" s="886"/>
      <c r="O34" s="886"/>
      <c r="P34" s="886"/>
      <c r="Q34" s="886"/>
      <c r="R34" s="886"/>
      <c r="S34" s="886"/>
      <c r="T34" s="886"/>
      <c r="U34" s="886"/>
      <c r="V34" s="886"/>
      <c r="W34" s="886"/>
      <c r="X34" s="886"/>
      <c r="Y34" s="886"/>
      <c r="Z34" s="886"/>
    </row>
    <row r="35" spans="1:26" ht="16.5" thickBot="1">
      <c r="A35" s="1284" t="s">
        <v>171</v>
      </c>
      <c r="B35" s="1285"/>
      <c r="C35" s="1285"/>
      <c r="D35" s="1285"/>
      <c r="E35" s="1285"/>
      <c r="F35" s="1285"/>
      <c r="G35" s="1285"/>
      <c r="H35" s="1285"/>
      <c r="I35" s="1285"/>
      <c r="J35" s="1285"/>
      <c r="K35" s="1285"/>
      <c r="L35" s="1286"/>
      <c r="M35" s="886"/>
      <c r="N35" s="886"/>
      <c r="O35" s="886"/>
      <c r="P35" s="886"/>
      <c r="Q35" s="886"/>
      <c r="R35" s="886"/>
      <c r="S35" s="886"/>
      <c r="T35" s="886"/>
      <c r="U35" s="886"/>
      <c r="V35" s="886"/>
      <c r="W35" s="886"/>
      <c r="X35" s="886"/>
      <c r="Y35" s="886"/>
      <c r="Z35" s="886"/>
    </row>
    <row r="36" spans="1:26" s="836" customFormat="1">
      <c r="H36" s="884"/>
    </row>
    <row r="37" spans="1:26" s="836" customFormat="1" ht="16.5" thickBot="1">
      <c r="H37" s="884"/>
    </row>
    <row r="38" spans="1:26" s="836" customFormat="1" ht="34.5" thickBot="1">
      <c r="B38" s="906" t="s">
        <v>1471</v>
      </c>
      <c r="C38" s="907" t="s">
        <v>1472</v>
      </c>
      <c r="D38" s="908" t="s">
        <v>1473</v>
      </c>
      <c r="E38" s="907" t="s">
        <v>1474</v>
      </c>
      <c r="F38" s="908" t="s">
        <v>1475</v>
      </c>
      <c r="G38" s="907">
        <v>1</v>
      </c>
      <c r="H38" s="884"/>
    </row>
    <row r="39" spans="1:26" s="836" customFormat="1">
      <c r="H39" s="884"/>
    </row>
    <row r="40" spans="1:26" s="836" customFormat="1">
      <c r="H40" s="884"/>
    </row>
    <row r="41" spans="1:26" s="836" customFormat="1">
      <c r="H41" s="884"/>
    </row>
    <row r="42" spans="1:26" s="836" customFormat="1">
      <c r="H42" s="884"/>
    </row>
    <row r="43" spans="1:26" s="836" customFormat="1">
      <c r="H43" s="884"/>
    </row>
    <row r="44" spans="1:26" s="836" customFormat="1">
      <c r="H44" s="884"/>
    </row>
    <row r="45" spans="1:26" s="836" customFormat="1">
      <c r="H45" s="884"/>
    </row>
    <row r="46" spans="1:26" s="836" customFormat="1">
      <c r="H46" s="884"/>
    </row>
    <row r="47" spans="1:26" s="836" customFormat="1">
      <c r="H47" s="884"/>
    </row>
    <row r="48" spans="1:26" s="836" customFormat="1">
      <c r="H48" s="884"/>
    </row>
    <row r="49" spans="8:8" s="836" customFormat="1">
      <c r="H49" s="884"/>
    </row>
    <row r="50" spans="8:8" s="836" customFormat="1">
      <c r="H50" s="884"/>
    </row>
    <row r="51" spans="8:8" s="836" customFormat="1">
      <c r="H51" s="884"/>
    </row>
    <row r="52" spans="8:8" s="836" customFormat="1">
      <c r="H52" s="884"/>
    </row>
  </sheetData>
  <mergeCells count="38">
    <mergeCell ref="A35:L35"/>
    <mergeCell ref="P17:P20"/>
    <mergeCell ref="A21:A27"/>
    <mergeCell ref="A29:L29"/>
    <mergeCell ref="A31:L31"/>
    <mergeCell ref="A32:L32"/>
    <mergeCell ref="A33:L33"/>
    <mergeCell ref="A17:A20"/>
    <mergeCell ref="H17:H19"/>
    <mergeCell ref="I17:I19"/>
    <mergeCell ref="M17:M20"/>
    <mergeCell ref="N17:N20"/>
    <mergeCell ref="O17:O20"/>
    <mergeCell ref="A11:A16"/>
    <mergeCell ref="H6:H7"/>
    <mergeCell ref="I6:I7"/>
    <mergeCell ref="J6:J7"/>
    <mergeCell ref="A34:L34"/>
    <mergeCell ref="A6:A7"/>
    <mergeCell ref="B6:B7"/>
    <mergeCell ref="C6:C7"/>
    <mergeCell ref="E6:E7"/>
    <mergeCell ref="A8:A10"/>
    <mergeCell ref="A1:A4"/>
    <mergeCell ref="F1:G1"/>
    <mergeCell ref="F2:G2"/>
    <mergeCell ref="F3:G3"/>
    <mergeCell ref="F4:G4"/>
    <mergeCell ref="B1:E4"/>
    <mergeCell ref="Q17:Q20"/>
    <mergeCell ref="V6:Z6"/>
    <mergeCell ref="R8:R10"/>
    <mergeCell ref="F6:F7"/>
    <mergeCell ref="G6:G7"/>
    <mergeCell ref="Q6:U6"/>
    <mergeCell ref="K6:K7"/>
    <mergeCell ref="L6:L7"/>
    <mergeCell ref="M6:P6"/>
  </mergeCells>
  <phoneticPr fontId="36" type="noConversion"/>
  <conditionalFormatting sqref="P11:R11 P17:R17 T17:U17 T11:U11 T22:U27 P8:P10 P21:R27 U8:U27">
    <cfRule type="cellIs" dxfId="888" priority="106" operator="equal">
      <formula>"L"</formula>
    </cfRule>
  </conditionalFormatting>
  <conditionalFormatting sqref="P11:R11 P17:R17 T17:U17 T11:U11 T22:U27 U21 P8:P10 P21:R27">
    <cfRule type="containsText" dxfId="887" priority="107" operator="containsText" text="K">
      <formula>NOT(ISERROR(SEARCH("K",P8)))</formula>
    </cfRule>
  </conditionalFormatting>
  <conditionalFormatting sqref="P12:R12 T12:U12">
    <cfRule type="cellIs" dxfId="886" priority="103" operator="equal">
      <formula>"L"</formula>
    </cfRule>
  </conditionalFormatting>
  <conditionalFormatting sqref="P12:R12 T12:U12 U8:U27">
    <cfRule type="containsText" dxfId="885" priority="104" operator="containsText" text="K">
      <formula>NOT(ISERROR(SEARCH("K",P8)))</formula>
    </cfRule>
    <cfRule type="containsText" dxfId="884" priority="105" operator="containsText" text="J">
      <formula>NOT(ISERROR(SEARCH("J",P8)))</formula>
    </cfRule>
  </conditionalFormatting>
  <conditionalFormatting sqref="P13:R13 T13:U13">
    <cfRule type="cellIs" dxfId="883" priority="100" operator="equal">
      <formula>"L"</formula>
    </cfRule>
  </conditionalFormatting>
  <conditionalFormatting sqref="P13:R13 T13:U13">
    <cfRule type="containsText" dxfId="882" priority="101" operator="containsText" text="K">
      <formula>NOT(ISERROR(SEARCH("K",P13)))</formula>
    </cfRule>
    <cfRule type="containsText" dxfId="881" priority="102" operator="containsText" text="J">
      <formula>NOT(ISERROR(SEARCH("J",P13)))</formula>
    </cfRule>
  </conditionalFormatting>
  <conditionalFormatting sqref="P14:R14 T14:U14">
    <cfRule type="cellIs" dxfId="880" priority="97" operator="equal">
      <formula>"L"</formula>
    </cfRule>
  </conditionalFormatting>
  <conditionalFormatting sqref="P14:R14 T14:U14">
    <cfRule type="containsText" dxfId="879" priority="98" operator="containsText" text="K">
      <formula>NOT(ISERROR(SEARCH("K",P14)))</formula>
    </cfRule>
    <cfRule type="containsText" dxfId="878" priority="99" operator="containsText" text="J">
      <formula>NOT(ISERROR(SEARCH("J",P14)))</formula>
    </cfRule>
  </conditionalFormatting>
  <conditionalFormatting sqref="P15:R15 T15:U15">
    <cfRule type="cellIs" dxfId="877" priority="94" operator="equal">
      <formula>"L"</formula>
    </cfRule>
  </conditionalFormatting>
  <conditionalFormatting sqref="P15:R15 T15:U15">
    <cfRule type="containsText" dxfId="876" priority="95" operator="containsText" text="K">
      <formula>NOT(ISERROR(SEARCH("K",P15)))</formula>
    </cfRule>
    <cfRule type="containsText" dxfId="875" priority="96" operator="containsText" text="J">
      <formula>NOT(ISERROR(SEARCH("J",P15)))</formula>
    </cfRule>
  </conditionalFormatting>
  <conditionalFormatting sqref="P16:R16 T16:U16">
    <cfRule type="cellIs" dxfId="874" priority="91" operator="equal">
      <formula>"L"</formula>
    </cfRule>
  </conditionalFormatting>
  <conditionalFormatting sqref="P16:R16 T16:U16">
    <cfRule type="containsText" dxfId="873" priority="92" operator="containsText" text="K">
      <formula>NOT(ISERROR(SEARCH("K",P16)))</formula>
    </cfRule>
    <cfRule type="containsText" dxfId="872" priority="93" operator="containsText" text="J">
      <formula>NOT(ISERROR(SEARCH("J",P16)))</formula>
    </cfRule>
  </conditionalFormatting>
  <conditionalFormatting sqref="Q8:R8">
    <cfRule type="containsText" dxfId="871" priority="74" operator="containsText" text="K">
      <formula>NOT(ISERROR(SEARCH("K",Q8)))</formula>
    </cfRule>
    <cfRule type="containsText" dxfId="870" priority="75" operator="containsText" text="J">
      <formula>NOT(ISERROR(SEARCH("J",Q8)))</formula>
    </cfRule>
  </conditionalFormatting>
  <conditionalFormatting sqref="Q8:R8">
    <cfRule type="cellIs" dxfId="869" priority="73" operator="equal">
      <formula>"L"</formula>
    </cfRule>
  </conditionalFormatting>
  <conditionalFormatting sqref="S8:U8 S9:S27">
    <cfRule type="cellIs" dxfId="868" priority="62" operator="equal">
      <formula>"L"</formula>
    </cfRule>
  </conditionalFormatting>
  <conditionalFormatting sqref="S8:U8 S9:S27">
    <cfRule type="containsText" dxfId="867" priority="63" operator="containsText" text="K">
      <formula>NOT(ISERROR(SEARCH("K",S8)))</formula>
    </cfRule>
    <cfRule type="containsText" dxfId="866" priority="64" operator="containsText" text="J">
      <formula>NOT(ISERROR(SEARCH("J",S8)))</formula>
    </cfRule>
  </conditionalFormatting>
  <conditionalFormatting sqref="U25">
    <cfRule type="cellIs" dxfId="865" priority="46" operator="equal">
      <formula>"L"</formula>
    </cfRule>
  </conditionalFormatting>
  <conditionalFormatting sqref="U25">
    <cfRule type="containsText" dxfId="864" priority="47" operator="containsText" text="K">
      <formula>NOT(ISERROR(SEARCH("K",U25)))</formula>
    </cfRule>
    <cfRule type="containsText" dxfId="863" priority="48" operator="containsText" text="J">
      <formula>NOT(ISERROR(SEARCH("J",U25)))</formula>
    </cfRule>
  </conditionalFormatting>
  <conditionalFormatting sqref="U25">
    <cfRule type="cellIs" dxfId="862" priority="43" operator="equal">
      <formula>"L"</formula>
    </cfRule>
  </conditionalFormatting>
  <conditionalFormatting sqref="U25">
    <cfRule type="containsText" dxfId="861" priority="44" operator="containsText" text="K">
      <formula>NOT(ISERROR(SEARCH("K",U25)))</formula>
    </cfRule>
    <cfRule type="containsText" dxfId="860" priority="45" operator="containsText" text="J">
      <formula>NOT(ISERROR(SEARCH("J",U25)))</formula>
    </cfRule>
  </conditionalFormatting>
  <conditionalFormatting sqref="U25">
    <cfRule type="cellIs" dxfId="859" priority="40" operator="equal">
      <formula>"L"</formula>
    </cfRule>
  </conditionalFormatting>
  <conditionalFormatting sqref="U25">
    <cfRule type="containsText" dxfId="858" priority="41" operator="containsText" text="K">
      <formula>NOT(ISERROR(SEARCH("K",U25)))</formula>
    </cfRule>
    <cfRule type="containsText" dxfId="857" priority="42" operator="containsText" text="J">
      <formula>NOT(ISERROR(SEARCH("J",U25)))</formula>
    </cfRule>
  </conditionalFormatting>
  <conditionalFormatting sqref="U24">
    <cfRule type="cellIs" dxfId="856" priority="37" operator="equal">
      <formula>"L"</formula>
    </cfRule>
  </conditionalFormatting>
  <conditionalFormatting sqref="U24">
    <cfRule type="containsText" dxfId="855" priority="38" operator="containsText" text="K">
      <formula>NOT(ISERROR(SEARCH("K",U24)))</formula>
    </cfRule>
    <cfRule type="containsText" dxfId="854" priority="39" operator="containsText" text="J">
      <formula>NOT(ISERROR(SEARCH("J",U24)))</formula>
    </cfRule>
  </conditionalFormatting>
  <conditionalFormatting sqref="U24">
    <cfRule type="cellIs" dxfId="853" priority="34" operator="equal">
      <formula>"L"</formula>
    </cfRule>
  </conditionalFormatting>
  <conditionalFormatting sqref="U24">
    <cfRule type="containsText" dxfId="852" priority="35" operator="containsText" text="K">
      <formula>NOT(ISERROR(SEARCH("K",U24)))</formula>
    </cfRule>
    <cfRule type="containsText" dxfId="851" priority="36" operator="containsText" text="J">
      <formula>NOT(ISERROR(SEARCH("J",U24)))</formula>
    </cfRule>
  </conditionalFormatting>
  <conditionalFormatting sqref="U24">
    <cfRule type="cellIs" dxfId="850" priority="31" operator="equal">
      <formula>"L"</formula>
    </cfRule>
  </conditionalFormatting>
  <conditionalFormatting sqref="U24">
    <cfRule type="containsText" dxfId="849" priority="32" operator="containsText" text="K">
      <formula>NOT(ISERROR(SEARCH("K",U24)))</formula>
    </cfRule>
    <cfRule type="containsText" dxfId="848" priority="33" operator="containsText" text="J">
      <formula>NOT(ISERROR(SEARCH("J",U24)))</formula>
    </cfRule>
  </conditionalFormatting>
  <conditionalFormatting sqref="P11:R11 P17:R17 T17:U17 T11:U11 T22:U27 U21 P21:R27">
    <cfRule type="containsText" dxfId="847" priority="108" operator="containsText" text="J">
      <formula>NOT(ISERROR(SEARCH("J",P11)))</formula>
    </cfRule>
  </conditionalFormatting>
  <conditionalFormatting sqref="Z8:Z27">
    <cfRule type="cellIs" dxfId="846" priority="9" operator="equal">
      <formula>"L"</formula>
    </cfRule>
  </conditionalFormatting>
  <conditionalFormatting sqref="Z8:Z27">
    <cfRule type="containsText" dxfId="845" priority="7" operator="containsText" text="K">
      <formula>NOT(ISERROR(SEARCH("K",Z8)))</formula>
    </cfRule>
    <cfRule type="containsText" dxfId="844" priority="8" operator="containsText" text="J">
      <formula>NOT(ISERROR(SEARCH("J",Z8)))</formula>
    </cfRule>
  </conditionalFormatting>
  <conditionalFormatting sqref="V8:W27">
    <cfRule type="containsText" dxfId="843" priority="5" operator="containsText" text="K">
      <formula>NOT(ISERROR(SEARCH("K",V8)))</formula>
    </cfRule>
    <cfRule type="containsText" dxfId="842" priority="6" operator="containsText" text="J">
      <formula>NOT(ISERROR(SEARCH("J",V8)))</formula>
    </cfRule>
  </conditionalFormatting>
  <conditionalFormatting sqref="V8:W27">
    <cfRule type="cellIs" dxfId="841" priority="4" operator="equal">
      <formula>"L"</formula>
    </cfRule>
  </conditionalFormatting>
  <conditionalFormatting sqref="X8:Z27">
    <cfRule type="cellIs" dxfId="840" priority="1" operator="equal">
      <formula>"L"</formula>
    </cfRule>
  </conditionalFormatting>
  <conditionalFormatting sqref="X8:Z27">
    <cfRule type="containsText" dxfId="839" priority="2" operator="containsText" text="K">
      <formula>NOT(ISERROR(SEARCH("K",X8)))</formula>
    </cfRule>
    <cfRule type="containsText" dxfId="838" priority="3" operator="containsText" text="J">
      <formula>NOT(ISERROR(SEARCH("J",X8)))</formula>
    </cfRule>
  </conditionalFormatting>
  <dataValidations count="2">
    <dataValidation allowBlank="1" showErrorMessage="1" sqref="K6 K8:K13 K15:K26" xr:uid="{00000000-0002-0000-0700-000000000000}"/>
    <dataValidation allowBlank="1" showErrorMessage="1" promptTitle="Conceptos a considerar" prompt="-Servicios personales_x000a_-Comunicaciones/transporte_x000a_-Impresos/publicaciones_x000a_-Viáticos y gastos de viaje interior_x000a_-Viáticos y gastos de viaje exterior_x000a_-Servicios logísticos (Eventos ICFES)_x000a_-Gastos judiciales, sentencias, conciliaciones_x000a_-Gastos financieros" sqref="E6" xr:uid="{00000000-0002-0000-0700-000001000000}"/>
  </dataValidations>
  <pageMargins left="0.75" right="0.75" top="1" bottom="1" header="0.5" footer="0.5"/>
  <pageSetup scale="18" orientation="portrait" horizontalDpi="4294967292" verticalDpi="4294967292"/>
  <rowBreaks count="1" manualBreakCount="1">
    <brk id="36" max="16383" man="1"/>
  </rowBreaks>
  <colBreaks count="1" manualBreakCount="1">
    <brk id="26" max="1048575" man="1"/>
  </colBreak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AI49"/>
  <sheetViews>
    <sheetView topLeftCell="A30" workbookViewId="0">
      <selection activeCell="G43" sqref="G43"/>
    </sheetView>
  </sheetViews>
  <sheetFormatPr baseColWidth="10" defaultRowHeight="15.75"/>
  <cols>
    <col min="1" max="1" width="9.125" customWidth="1"/>
    <col min="2" max="2" width="10.625" customWidth="1"/>
    <col min="3" max="3" width="21.625" customWidth="1"/>
    <col min="4" max="4" width="20.625" customWidth="1"/>
    <col min="5" max="5" width="22.5" customWidth="1"/>
    <col min="6" max="6" width="7.375" customWidth="1"/>
    <col min="7" max="7" width="9.125" customWidth="1"/>
    <col min="8" max="8" width="17.625" customWidth="1"/>
    <col min="9" max="9" width="20.125" customWidth="1"/>
    <col min="10" max="10" width="14.5" customWidth="1"/>
    <col min="11" max="11" width="9.5" customWidth="1"/>
    <col min="12" max="18" width="5.875" customWidth="1"/>
    <col min="20" max="20" width="19.375" customWidth="1"/>
    <col min="21" max="21" width="30.125" customWidth="1"/>
    <col min="25" max="25" width="20.375" customWidth="1"/>
    <col min="26" max="26" width="24.5" customWidth="1"/>
    <col min="29" max="35" width="10.875" style="836"/>
  </cols>
  <sheetData>
    <row r="1" spans="1:35" ht="20.25" customHeight="1">
      <c r="A1" s="914" t="s">
        <v>6</v>
      </c>
      <c r="B1" s="915"/>
      <c r="C1" s="920" t="s">
        <v>810</v>
      </c>
      <c r="D1" s="921"/>
      <c r="E1" s="921"/>
      <c r="F1" s="921"/>
      <c r="G1" s="921"/>
      <c r="H1" s="921"/>
      <c r="I1" s="921"/>
      <c r="J1" s="921"/>
      <c r="K1" s="921"/>
      <c r="L1" s="921"/>
      <c r="M1" s="921"/>
      <c r="N1" s="921"/>
      <c r="O1" s="927" t="s">
        <v>8</v>
      </c>
      <c r="P1" s="927"/>
      <c r="Q1" s="927"/>
      <c r="R1" s="928"/>
      <c r="S1" s="836"/>
      <c r="T1" s="836"/>
      <c r="U1" s="836"/>
      <c r="V1" s="836"/>
      <c r="W1" s="836"/>
      <c r="X1" s="836"/>
      <c r="Y1" s="836"/>
      <c r="Z1" s="836"/>
      <c r="AA1" s="836"/>
      <c r="AB1" s="836"/>
    </row>
    <row r="2" spans="1:35" ht="20.25" customHeight="1">
      <c r="A2" s="916"/>
      <c r="B2" s="917"/>
      <c r="C2" s="922"/>
      <c r="D2" s="923"/>
      <c r="E2" s="923"/>
      <c r="F2" s="923"/>
      <c r="G2" s="923"/>
      <c r="H2" s="923"/>
      <c r="I2" s="923"/>
      <c r="J2" s="923"/>
      <c r="K2" s="923"/>
      <c r="L2" s="923"/>
      <c r="M2" s="923"/>
      <c r="N2" s="923"/>
      <c r="O2" s="930" t="s">
        <v>9</v>
      </c>
      <c r="P2" s="930"/>
      <c r="Q2" s="930"/>
      <c r="R2" s="931"/>
      <c r="S2" s="836"/>
      <c r="T2" s="836"/>
      <c r="U2" s="836"/>
      <c r="V2" s="836"/>
      <c r="W2" s="836"/>
      <c r="X2" s="836"/>
      <c r="Y2" s="836"/>
      <c r="Z2" s="836"/>
      <c r="AA2" s="836"/>
      <c r="AB2" s="836"/>
    </row>
    <row r="3" spans="1:35" ht="20.25" customHeight="1">
      <c r="A3" s="916"/>
      <c r="B3" s="917"/>
      <c r="C3" s="922"/>
      <c r="D3" s="923"/>
      <c r="E3" s="923"/>
      <c r="F3" s="923"/>
      <c r="G3" s="923"/>
      <c r="H3" s="923"/>
      <c r="I3" s="923"/>
      <c r="J3" s="923"/>
      <c r="K3" s="923"/>
      <c r="L3" s="923"/>
      <c r="M3" s="923"/>
      <c r="N3" s="923"/>
      <c r="O3" s="930" t="s">
        <v>173</v>
      </c>
      <c r="P3" s="930"/>
      <c r="Q3" s="930"/>
      <c r="R3" s="931"/>
      <c r="S3" s="836"/>
      <c r="T3" s="836"/>
      <c r="U3" s="836"/>
      <c r="V3" s="836"/>
      <c r="W3" s="836"/>
      <c r="X3" s="836"/>
      <c r="Y3" s="836"/>
      <c r="Z3" s="836"/>
      <c r="AA3" s="836"/>
      <c r="AB3" s="836"/>
    </row>
    <row r="4" spans="1:35" ht="20.25" customHeight="1" thickBot="1">
      <c r="A4" s="918"/>
      <c r="B4" s="919"/>
      <c r="C4" s="924"/>
      <c r="D4" s="925"/>
      <c r="E4" s="925"/>
      <c r="F4" s="925"/>
      <c r="G4" s="925"/>
      <c r="H4" s="925"/>
      <c r="I4" s="925"/>
      <c r="J4" s="925"/>
      <c r="K4" s="925"/>
      <c r="L4" s="925"/>
      <c r="M4" s="925"/>
      <c r="N4" s="925"/>
      <c r="O4" s="933" t="s">
        <v>11</v>
      </c>
      <c r="P4" s="933"/>
      <c r="Q4" s="933"/>
      <c r="R4" s="934"/>
      <c r="S4" s="836"/>
      <c r="T4" s="836"/>
      <c r="U4" s="836"/>
      <c r="V4" s="836"/>
      <c r="W4" s="836"/>
      <c r="X4" s="836"/>
      <c r="Y4" s="836"/>
      <c r="Z4" s="836"/>
      <c r="AA4" s="836"/>
      <c r="AB4" s="836"/>
    </row>
    <row r="5" spans="1:35" s="836" customFormat="1" ht="16.5" thickBot="1"/>
    <row r="6" spans="1:35" s="3" customFormat="1" ht="12.75">
      <c r="A6" s="2" t="s">
        <v>12</v>
      </c>
      <c r="B6" s="935" t="s">
        <v>13</v>
      </c>
      <c r="C6" s="935"/>
      <c r="D6" s="935"/>
      <c r="E6" s="935"/>
      <c r="F6" s="935"/>
      <c r="G6" s="935"/>
      <c r="H6" s="935"/>
      <c r="I6" s="935"/>
      <c r="J6" s="935"/>
      <c r="K6" s="935"/>
      <c r="L6" s="935"/>
      <c r="M6" s="935"/>
      <c r="N6" s="935"/>
      <c r="O6" s="935"/>
      <c r="P6" s="935"/>
      <c r="Q6" s="935"/>
      <c r="R6" s="936"/>
      <c r="S6" s="837"/>
      <c r="T6" s="837"/>
      <c r="U6" s="837"/>
      <c r="V6" s="837"/>
      <c r="W6" s="837"/>
      <c r="X6" s="837"/>
      <c r="Y6" s="837"/>
      <c r="Z6" s="837"/>
      <c r="AA6" s="837"/>
      <c r="AB6" s="837"/>
      <c r="AC6" s="837"/>
      <c r="AD6" s="837"/>
      <c r="AE6" s="837"/>
      <c r="AF6" s="837"/>
      <c r="AG6" s="837"/>
      <c r="AH6" s="837"/>
      <c r="AI6" s="837"/>
    </row>
    <row r="7" spans="1:35" s="3" customFormat="1" ht="13.5" thickBot="1">
      <c r="A7" s="4" t="s">
        <v>14</v>
      </c>
      <c r="B7" s="937" t="s">
        <v>15</v>
      </c>
      <c r="C7" s="937"/>
      <c r="D7" s="937"/>
      <c r="E7" s="937"/>
      <c r="F7" s="937"/>
      <c r="G7" s="937"/>
      <c r="H7" s="937"/>
      <c r="I7" s="937"/>
      <c r="J7" s="937"/>
      <c r="K7" s="937"/>
      <c r="L7" s="937"/>
      <c r="M7" s="937"/>
      <c r="N7" s="937"/>
      <c r="O7" s="937"/>
      <c r="P7" s="937"/>
      <c r="Q7" s="937"/>
      <c r="R7" s="938"/>
      <c r="S7" s="837"/>
      <c r="T7" s="837"/>
      <c r="U7" s="837"/>
      <c r="V7" s="837"/>
      <c r="W7" s="837"/>
      <c r="X7" s="837"/>
      <c r="Y7" s="837"/>
      <c r="Z7" s="837"/>
      <c r="AA7" s="837"/>
      <c r="AB7" s="837"/>
      <c r="AC7" s="837"/>
      <c r="AD7" s="837"/>
      <c r="AE7" s="837"/>
      <c r="AF7" s="837"/>
      <c r="AG7" s="837"/>
      <c r="AH7" s="837"/>
      <c r="AI7" s="837"/>
    </row>
    <row r="8" spans="1:35" s="837" customFormat="1" ht="12.75"/>
    <row r="9" spans="1:35" s="837" customFormat="1" ht="13.5" thickBot="1"/>
    <row r="10" spans="1:35" s="3" customFormat="1" ht="36.75" customHeight="1">
      <c r="A10" s="939" t="s">
        <v>16</v>
      </c>
      <c r="B10" s="941" t="s">
        <v>17</v>
      </c>
      <c r="C10" s="1165"/>
      <c r="D10" s="939" t="s">
        <v>18</v>
      </c>
      <c r="E10" s="939" t="s">
        <v>19</v>
      </c>
      <c r="F10" s="946" t="s">
        <v>20</v>
      </c>
      <c r="G10" s="947"/>
      <c r="H10" s="939" t="s">
        <v>21</v>
      </c>
      <c r="I10" s="939" t="s">
        <v>22</v>
      </c>
      <c r="J10" s="939" t="s">
        <v>23</v>
      </c>
      <c r="K10" s="5" t="s">
        <v>24</v>
      </c>
      <c r="L10" s="948" t="s">
        <v>25</v>
      </c>
      <c r="M10" s="948"/>
      <c r="N10" s="948"/>
      <c r="O10" s="948"/>
      <c r="P10" s="948"/>
      <c r="Q10" s="948"/>
      <c r="R10" s="949"/>
      <c r="S10" s="909" t="s">
        <v>1</v>
      </c>
      <c r="T10" s="910"/>
      <c r="U10" s="910"/>
      <c r="V10" s="910"/>
      <c r="W10" s="911"/>
      <c r="X10" s="909" t="s">
        <v>2</v>
      </c>
      <c r="Y10" s="910"/>
      <c r="Z10" s="910"/>
      <c r="AA10" s="910"/>
      <c r="AB10" s="911"/>
      <c r="AC10" s="837"/>
      <c r="AD10" s="837"/>
      <c r="AE10" s="837"/>
      <c r="AF10" s="837"/>
      <c r="AG10" s="837"/>
      <c r="AH10" s="837"/>
      <c r="AI10" s="837"/>
    </row>
    <row r="11" spans="1:35" s="13" customFormat="1" ht="24" customHeight="1" thickBot="1">
      <c r="A11" s="940"/>
      <c r="B11" s="1314"/>
      <c r="C11" s="1315"/>
      <c r="D11" s="940"/>
      <c r="E11" s="940"/>
      <c r="F11" s="6" t="s">
        <v>28</v>
      </c>
      <c r="G11" s="7" t="s">
        <v>29</v>
      </c>
      <c r="H11" s="940"/>
      <c r="I11" s="940"/>
      <c r="J11" s="940"/>
      <c r="K11" s="8">
        <v>2014</v>
      </c>
      <c r="L11" s="6">
        <v>2015</v>
      </c>
      <c r="M11" s="9">
        <v>2016</v>
      </c>
      <c r="N11" s="9">
        <v>2017</v>
      </c>
      <c r="O11" s="9">
        <v>2018</v>
      </c>
      <c r="P11" s="9">
        <v>2019</v>
      </c>
      <c r="Q11" s="9">
        <v>2020</v>
      </c>
      <c r="R11" s="7">
        <v>2021</v>
      </c>
      <c r="S11" s="58" t="s">
        <v>174</v>
      </c>
      <c r="T11" s="247" t="s">
        <v>175</v>
      </c>
      <c r="U11" s="247" t="s">
        <v>89</v>
      </c>
      <c r="V11" s="247" t="s">
        <v>176</v>
      </c>
      <c r="W11" s="248" t="s">
        <v>177</v>
      </c>
      <c r="X11" s="58" t="s">
        <v>174</v>
      </c>
      <c r="Y11" s="247" t="s">
        <v>175</v>
      </c>
      <c r="Z11" s="247" t="s">
        <v>89</v>
      </c>
      <c r="AA11" s="247" t="s">
        <v>176</v>
      </c>
      <c r="AB11" s="248" t="s">
        <v>177</v>
      </c>
      <c r="AC11" s="852"/>
      <c r="AD11" s="852"/>
      <c r="AE11" s="852"/>
      <c r="AF11" s="852"/>
      <c r="AG11" s="852"/>
      <c r="AH11" s="852"/>
      <c r="AI11" s="852"/>
    </row>
    <row r="12" spans="1:35" s="13" customFormat="1" ht="110.1" customHeight="1" thickBot="1">
      <c r="A12" s="912" t="s">
        <v>811</v>
      </c>
      <c r="B12" s="1321" t="s">
        <v>674</v>
      </c>
      <c r="C12" s="1322"/>
      <c r="D12" s="1049" t="s">
        <v>180</v>
      </c>
      <c r="E12" s="1090" t="s">
        <v>812</v>
      </c>
      <c r="F12" s="1329">
        <v>42005</v>
      </c>
      <c r="G12" s="1327">
        <v>42339</v>
      </c>
      <c r="H12" s="1325" t="s">
        <v>675</v>
      </c>
      <c r="I12" s="697" t="s">
        <v>1375</v>
      </c>
      <c r="J12" s="473" t="s">
        <v>676</v>
      </c>
      <c r="K12" s="473" t="s">
        <v>601</v>
      </c>
      <c r="L12" s="153" t="s">
        <v>601</v>
      </c>
      <c r="M12" s="151"/>
      <c r="N12" s="151"/>
      <c r="O12" s="151"/>
      <c r="P12" s="151"/>
      <c r="Q12" s="151"/>
      <c r="R12" s="152"/>
      <c r="S12" s="153" t="s">
        <v>66</v>
      </c>
      <c r="T12" s="151" t="s">
        <v>813</v>
      </c>
      <c r="U12" s="151" t="s">
        <v>1374</v>
      </c>
      <c r="V12" s="155"/>
      <c r="W12" s="78"/>
      <c r="X12" s="737">
        <f>273/320</f>
        <v>0.85312500000000002</v>
      </c>
      <c r="Y12" s="701" t="s">
        <v>1361</v>
      </c>
      <c r="Z12" s="701" t="s">
        <v>1362</v>
      </c>
      <c r="AA12" s="155" t="s">
        <v>43</v>
      </c>
      <c r="AB12" s="696" t="s">
        <v>44</v>
      </c>
      <c r="AC12" s="852"/>
      <c r="AD12" s="852"/>
      <c r="AE12" s="852"/>
      <c r="AF12" s="852"/>
      <c r="AG12" s="852"/>
      <c r="AH12" s="852"/>
      <c r="AI12" s="852"/>
    </row>
    <row r="13" spans="1:35" s="13" customFormat="1" ht="110.1" customHeight="1">
      <c r="A13" s="913"/>
      <c r="B13" s="1323"/>
      <c r="C13" s="1324"/>
      <c r="D13" s="1320"/>
      <c r="E13" s="1331"/>
      <c r="F13" s="1330"/>
      <c r="G13" s="1328"/>
      <c r="H13" s="1326"/>
      <c r="I13" s="685" t="s">
        <v>1376</v>
      </c>
      <c r="J13" s="685" t="str">
        <f>+J12</f>
        <v>trimestral</v>
      </c>
      <c r="K13" s="685" t="str">
        <f>+K12</f>
        <v>Línea base</v>
      </c>
      <c r="L13" s="178" t="str">
        <f>+L12</f>
        <v>Línea base</v>
      </c>
      <c r="M13" s="673"/>
      <c r="N13" s="673"/>
      <c r="O13" s="673"/>
      <c r="P13" s="673"/>
      <c r="Q13" s="673"/>
      <c r="R13" s="672"/>
      <c r="S13" s="699" t="str">
        <f>+S12</f>
        <v>Linea base</v>
      </c>
      <c r="T13" s="673" t="s">
        <v>1373</v>
      </c>
      <c r="V13" s="698"/>
      <c r="W13" s="682"/>
      <c r="X13" s="738">
        <f>261/320</f>
        <v>0.81562500000000004</v>
      </c>
      <c r="Y13" s="701" t="s">
        <v>1361</v>
      </c>
      <c r="Z13" s="701" t="s">
        <v>1362</v>
      </c>
      <c r="AA13" s="698" t="s">
        <v>43</v>
      </c>
      <c r="AB13" s="682" t="s">
        <v>44</v>
      </c>
      <c r="AC13" s="852"/>
      <c r="AD13" s="852"/>
      <c r="AE13" s="852"/>
      <c r="AF13" s="852"/>
      <c r="AG13" s="852"/>
      <c r="AH13" s="852"/>
      <c r="AI13" s="852"/>
    </row>
    <row r="14" spans="1:35" s="13" customFormat="1" ht="70.5" customHeight="1">
      <c r="A14" s="913"/>
      <c r="B14" s="1316" t="s">
        <v>679</v>
      </c>
      <c r="C14" s="1317"/>
      <c r="D14" s="27" t="s">
        <v>37</v>
      </c>
      <c r="E14" s="139" t="s">
        <v>814</v>
      </c>
      <c r="F14" s="476">
        <v>42005</v>
      </c>
      <c r="G14" s="477">
        <v>42339</v>
      </c>
      <c r="H14" s="478" t="s">
        <v>680</v>
      </c>
      <c r="I14" s="27" t="s">
        <v>681</v>
      </c>
      <c r="J14" s="27" t="s">
        <v>682</v>
      </c>
      <c r="K14" s="27" t="s">
        <v>51</v>
      </c>
      <c r="L14" s="29">
        <v>4</v>
      </c>
      <c r="M14" s="29">
        <v>1</v>
      </c>
      <c r="N14" s="29"/>
      <c r="O14" s="29"/>
      <c r="P14" s="29"/>
      <c r="Q14" s="29"/>
      <c r="R14" s="161"/>
      <c r="S14" s="28">
        <v>2</v>
      </c>
      <c r="T14" s="29" t="s">
        <v>815</v>
      </c>
      <c r="U14" s="29" t="s">
        <v>816</v>
      </c>
      <c r="V14" s="140" t="s">
        <v>43</v>
      </c>
      <c r="W14" s="87" t="s">
        <v>44</v>
      </c>
      <c r="X14" s="700">
        <v>2</v>
      </c>
      <c r="Y14" s="679" t="s">
        <v>1363</v>
      </c>
      <c r="Z14" s="679" t="s">
        <v>1364</v>
      </c>
      <c r="AA14" s="140" t="s">
        <v>819</v>
      </c>
      <c r="AB14" s="689" t="s">
        <v>44</v>
      </c>
      <c r="AC14" s="852"/>
      <c r="AD14" s="852"/>
      <c r="AE14" s="852"/>
      <c r="AF14" s="852"/>
      <c r="AG14" s="852"/>
      <c r="AH14" s="852"/>
      <c r="AI14" s="852"/>
    </row>
    <row r="15" spans="1:35" s="13" customFormat="1" ht="147" customHeight="1" thickBot="1">
      <c r="A15" s="1054"/>
      <c r="B15" s="1318" t="s">
        <v>686</v>
      </c>
      <c r="C15" s="1319"/>
      <c r="D15" s="185" t="s">
        <v>37</v>
      </c>
      <c r="E15" s="145" t="s">
        <v>817</v>
      </c>
      <c r="F15" s="479">
        <v>42005</v>
      </c>
      <c r="G15" s="480">
        <v>42339</v>
      </c>
      <c r="H15" s="481" t="s">
        <v>687</v>
      </c>
      <c r="I15" s="185" t="s">
        <v>688</v>
      </c>
      <c r="J15" s="185" t="s">
        <v>689</v>
      </c>
      <c r="K15" s="185" t="s">
        <v>51</v>
      </c>
      <c r="L15" s="95">
        <v>4</v>
      </c>
      <c r="M15" s="95">
        <v>1</v>
      </c>
      <c r="N15" s="95"/>
      <c r="O15" s="95"/>
      <c r="P15" s="95"/>
      <c r="Q15" s="95"/>
      <c r="R15" s="482"/>
      <c r="S15" s="144">
        <v>0</v>
      </c>
      <c r="T15" s="95"/>
      <c r="U15" s="95" t="s">
        <v>818</v>
      </c>
      <c r="V15" s="146" t="s">
        <v>819</v>
      </c>
      <c r="W15" s="123" t="s">
        <v>110</v>
      </c>
      <c r="X15" s="144">
        <v>0</v>
      </c>
      <c r="Y15" s="694" t="s">
        <v>1365</v>
      </c>
      <c r="Z15" s="694"/>
      <c r="AA15" s="146" t="s">
        <v>1372</v>
      </c>
      <c r="AB15" s="123" t="s">
        <v>110</v>
      </c>
      <c r="AC15" s="852"/>
      <c r="AD15" s="852"/>
      <c r="AE15" s="852"/>
      <c r="AF15" s="852"/>
      <c r="AG15" s="852"/>
      <c r="AH15" s="852"/>
      <c r="AI15" s="852"/>
    </row>
    <row r="16" spans="1:35" s="837" customFormat="1" ht="12.75"/>
    <row r="17" spans="1:35" s="837" customFormat="1" ht="12.75">
      <c r="C17" s="853" t="s">
        <v>55</v>
      </c>
    </row>
    <row r="18" spans="1:35" s="837" customFormat="1" ht="13.5" thickBot="1"/>
    <row r="19" spans="1:35" s="3" customFormat="1" ht="13.5" thickBot="1">
      <c r="A19" s="837"/>
      <c r="B19" s="837"/>
      <c r="C19" s="47" t="s">
        <v>17</v>
      </c>
      <c r="D19" s="1065" t="s">
        <v>56</v>
      </c>
      <c r="E19" s="1066"/>
      <c r="F19" s="1066"/>
      <c r="G19" s="1066"/>
      <c r="H19" s="1066"/>
      <c r="I19" s="1066"/>
      <c r="J19" s="1066"/>
      <c r="K19" s="1066"/>
      <c r="L19" s="1066"/>
      <c r="M19" s="1067"/>
      <c r="N19" s="837"/>
      <c r="O19" s="837"/>
      <c r="P19" s="837"/>
      <c r="Q19" s="837"/>
      <c r="R19" s="837"/>
      <c r="S19" s="837"/>
      <c r="T19" s="837"/>
      <c r="U19" s="837"/>
      <c r="V19" s="837"/>
      <c r="W19" s="837"/>
      <c r="X19" s="837"/>
      <c r="Y19" s="837"/>
      <c r="Z19" s="837"/>
      <c r="AA19" s="837"/>
      <c r="AB19" s="837"/>
      <c r="AC19" s="837"/>
      <c r="AD19" s="837"/>
      <c r="AE19" s="837"/>
      <c r="AF19" s="837"/>
      <c r="AG19" s="837"/>
      <c r="AH19" s="837"/>
      <c r="AI19" s="837"/>
    </row>
    <row r="20" spans="1:35" s="3" customFormat="1" ht="13.5" thickBot="1">
      <c r="A20" s="837"/>
      <c r="B20" s="837"/>
      <c r="C20" s="47" t="s">
        <v>19</v>
      </c>
      <c r="D20" s="1065" t="s">
        <v>57</v>
      </c>
      <c r="E20" s="1066"/>
      <c r="F20" s="1066"/>
      <c r="G20" s="1066"/>
      <c r="H20" s="1066"/>
      <c r="I20" s="1066"/>
      <c r="J20" s="1066"/>
      <c r="K20" s="1066"/>
      <c r="L20" s="1066"/>
      <c r="M20" s="1067"/>
      <c r="N20" s="837"/>
      <c r="O20" s="837"/>
      <c r="P20" s="837"/>
      <c r="Q20" s="837"/>
      <c r="R20" s="837"/>
      <c r="S20" s="837"/>
      <c r="T20" s="837"/>
      <c r="U20" s="837"/>
      <c r="V20" s="837"/>
      <c r="W20" s="837"/>
      <c r="X20" s="837"/>
      <c r="Y20" s="837"/>
      <c r="Z20" s="837"/>
      <c r="AA20" s="837"/>
      <c r="AB20" s="837"/>
      <c r="AC20" s="837"/>
      <c r="AD20" s="837"/>
      <c r="AE20" s="837"/>
      <c r="AF20" s="837"/>
      <c r="AG20" s="837"/>
      <c r="AH20" s="837"/>
      <c r="AI20" s="837"/>
    </row>
    <row r="21" spans="1:35" s="3" customFormat="1" ht="39" thickBot="1">
      <c r="A21" s="837"/>
      <c r="B21" s="837"/>
      <c r="C21" s="47" t="s">
        <v>58</v>
      </c>
      <c r="D21" s="1065" t="s">
        <v>59</v>
      </c>
      <c r="E21" s="1066"/>
      <c r="F21" s="1066"/>
      <c r="G21" s="1066"/>
      <c r="H21" s="1066"/>
      <c r="I21" s="1066"/>
      <c r="J21" s="1066"/>
      <c r="K21" s="1066"/>
      <c r="L21" s="1066"/>
      <c r="M21" s="1067"/>
      <c r="N21" s="837"/>
      <c r="O21" s="837"/>
      <c r="P21" s="837"/>
      <c r="Q21" s="837"/>
      <c r="R21" s="837"/>
      <c r="S21" s="837"/>
      <c r="T21" s="837"/>
      <c r="U21" s="837"/>
      <c r="V21" s="837"/>
      <c r="W21" s="837"/>
      <c r="X21" s="837"/>
      <c r="Y21" s="837"/>
      <c r="Z21" s="837"/>
      <c r="AA21" s="837"/>
      <c r="AB21" s="837"/>
      <c r="AC21" s="837"/>
      <c r="AD21" s="837"/>
      <c r="AE21" s="837"/>
      <c r="AF21" s="837"/>
      <c r="AG21" s="837"/>
      <c r="AH21" s="837"/>
      <c r="AI21" s="837"/>
    </row>
    <row r="22" spans="1:35" s="3" customFormat="1" ht="13.5" thickBot="1">
      <c r="A22" s="837"/>
      <c r="B22" s="837"/>
      <c r="C22" s="48" t="s">
        <v>60</v>
      </c>
      <c r="D22" s="1065" t="s">
        <v>61</v>
      </c>
      <c r="E22" s="1066"/>
      <c r="F22" s="1066"/>
      <c r="G22" s="1066"/>
      <c r="H22" s="1066"/>
      <c r="I22" s="1066"/>
      <c r="J22" s="1066"/>
      <c r="K22" s="1066"/>
      <c r="L22" s="1066"/>
      <c r="M22" s="1067"/>
      <c r="N22" s="837"/>
      <c r="O22" s="837"/>
      <c r="P22" s="837"/>
      <c r="Q22" s="837"/>
      <c r="R22" s="837"/>
      <c r="S22" s="837"/>
      <c r="T22" s="837"/>
      <c r="U22" s="837"/>
      <c r="V22" s="837"/>
      <c r="W22" s="837"/>
      <c r="X22" s="837"/>
      <c r="Y22" s="837"/>
      <c r="Z22" s="837"/>
      <c r="AA22" s="837"/>
      <c r="AB22" s="837"/>
      <c r="AC22" s="837"/>
      <c r="AD22" s="837"/>
      <c r="AE22" s="837"/>
      <c r="AF22" s="837"/>
      <c r="AG22" s="837"/>
      <c r="AH22" s="837"/>
      <c r="AI22" s="837"/>
    </row>
    <row r="23" spans="1:35" s="3" customFormat="1" ht="13.5" thickBot="1">
      <c r="A23" s="837"/>
      <c r="B23" s="837"/>
      <c r="C23" s="48" t="s">
        <v>62</v>
      </c>
      <c r="D23" s="1065" t="s">
        <v>63</v>
      </c>
      <c r="E23" s="1066"/>
      <c r="F23" s="1066"/>
      <c r="G23" s="1066"/>
      <c r="H23" s="1066"/>
      <c r="I23" s="1066"/>
      <c r="J23" s="1066"/>
      <c r="K23" s="1066"/>
      <c r="L23" s="1066"/>
      <c r="M23" s="1067"/>
      <c r="N23" s="837"/>
      <c r="O23" s="837"/>
      <c r="P23" s="837"/>
      <c r="Q23" s="837"/>
      <c r="R23" s="837"/>
      <c r="S23" s="837"/>
      <c r="T23" s="837"/>
      <c r="U23" s="837"/>
      <c r="V23" s="837"/>
      <c r="W23" s="837"/>
      <c r="X23" s="837"/>
      <c r="Y23" s="837"/>
      <c r="Z23" s="837"/>
      <c r="AA23" s="837"/>
      <c r="AB23" s="837"/>
      <c r="AC23" s="837"/>
      <c r="AD23" s="837"/>
      <c r="AE23" s="837"/>
      <c r="AF23" s="837"/>
      <c r="AG23" s="837"/>
      <c r="AH23" s="837"/>
      <c r="AI23" s="837"/>
    </row>
    <row r="24" spans="1:35" s="3" customFormat="1" ht="26.25" thickBot="1">
      <c r="A24" s="837"/>
      <c r="B24" s="837"/>
      <c r="C24" s="48" t="s">
        <v>64</v>
      </c>
      <c r="D24" s="1065" t="s">
        <v>65</v>
      </c>
      <c r="E24" s="1066"/>
      <c r="F24" s="1066"/>
      <c r="G24" s="1066"/>
      <c r="H24" s="1066"/>
      <c r="I24" s="1066"/>
      <c r="J24" s="1066"/>
      <c r="K24" s="1066"/>
      <c r="L24" s="1066"/>
      <c r="M24" s="1067"/>
      <c r="N24" s="837"/>
      <c r="O24" s="837"/>
      <c r="P24" s="837"/>
      <c r="Q24" s="837"/>
      <c r="R24" s="837"/>
      <c r="S24" s="837"/>
      <c r="T24" s="837"/>
      <c r="U24" s="837"/>
      <c r="V24" s="837"/>
      <c r="W24" s="837"/>
      <c r="X24" s="837"/>
      <c r="Y24" s="837"/>
      <c r="Z24" s="837"/>
      <c r="AA24" s="837"/>
      <c r="AB24" s="837"/>
      <c r="AC24" s="837"/>
      <c r="AD24" s="837"/>
      <c r="AE24" s="837"/>
      <c r="AF24" s="837"/>
      <c r="AG24" s="837"/>
      <c r="AH24" s="837"/>
      <c r="AI24" s="837"/>
    </row>
    <row r="25" spans="1:35" s="3" customFormat="1" ht="13.5" thickBot="1">
      <c r="A25" s="837"/>
      <c r="B25" s="837"/>
      <c r="C25" s="48" t="s">
        <v>66</v>
      </c>
      <c r="D25" s="1065" t="s">
        <v>67</v>
      </c>
      <c r="E25" s="1066"/>
      <c r="F25" s="1066"/>
      <c r="G25" s="1066"/>
      <c r="H25" s="1066"/>
      <c r="I25" s="1066"/>
      <c r="J25" s="1066"/>
      <c r="K25" s="1066"/>
      <c r="L25" s="1066"/>
      <c r="M25" s="1067"/>
      <c r="N25" s="837"/>
      <c r="O25" s="837"/>
      <c r="P25" s="837"/>
      <c r="Q25" s="837"/>
      <c r="R25" s="837"/>
      <c r="S25" s="837"/>
      <c r="T25" s="837"/>
      <c r="U25" s="837"/>
      <c r="V25" s="837"/>
      <c r="W25" s="837"/>
      <c r="X25" s="837"/>
      <c r="Y25" s="837"/>
      <c r="Z25" s="837"/>
      <c r="AA25" s="837"/>
      <c r="AB25" s="837"/>
      <c r="AC25" s="837"/>
      <c r="AD25" s="837"/>
      <c r="AE25" s="837"/>
      <c r="AF25" s="837"/>
      <c r="AG25" s="837"/>
      <c r="AH25" s="837"/>
      <c r="AI25" s="837"/>
    </row>
    <row r="26" spans="1:35" s="3" customFormat="1" ht="13.5" thickBot="1">
      <c r="A26" s="837"/>
      <c r="B26" s="837"/>
      <c r="C26" s="48" t="s">
        <v>68</v>
      </c>
      <c r="D26" s="1065" t="s">
        <v>69</v>
      </c>
      <c r="E26" s="1066"/>
      <c r="F26" s="1066"/>
      <c r="G26" s="1066"/>
      <c r="H26" s="1066"/>
      <c r="I26" s="1066"/>
      <c r="J26" s="1066"/>
      <c r="K26" s="1066"/>
      <c r="L26" s="1066"/>
      <c r="M26" s="1067"/>
      <c r="N26" s="837"/>
      <c r="O26" s="837"/>
      <c r="P26" s="837"/>
      <c r="Q26" s="837"/>
      <c r="R26" s="837"/>
      <c r="S26" s="837"/>
      <c r="T26" s="837"/>
      <c r="U26" s="837"/>
      <c r="V26" s="837"/>
      <c r="W26" s="837"/>
      <c r="X26" s="837"/>
      <c r="Y26" s="837"/>
      <c r="Z26" s="837"/>
      <c r="AA26" s="837"/>
      <c r="AB26" s="837"/>
      <c r="AC26" s="837"/>
      <c r="AD26" s="837"/>
      <c r="AE26" s="837"/>
      <c r="AF26" s="837"/>
      <c r="AG26" s="837"/>
      <c r="AH26" s="837"/>
      <c r="AI26" s="837"/>
    </row>
    <row r="27" spans="1:35" s="3" customFormat="1" ht="13.5" thickBot="1">
      <c r="A27" s="837"/>
      <c r="B27" s="837"/>
      <c r="C27" s="48" t="s">
        <v>174</v>
      </c>
      <c r="D27" s="1065" t="s">
        <v>224</v>
      </c>
      <c r="E27" s="1066"/>
      <c r="F27" s="1066"/>
      <c r="G27" s="1066"/>
      <c r="H27" s="1066"/>
      <c r="I27" s="1066"/>
      <c r="J27" s="1066"/>
      <c r="K27" s="1066"/>
      <c r="L27" s="1066"/>
      <c r="M27" s="1067"/>
      <c r="N27" s="837"/>
      <c r="O27" s="837"/>
      <c r="P27" s="837"/>
      <c r="Q27" s="837"/>
      <c r="R27" s="837"/>
      <c r="S27" s="837"/>
      <c r="T27" s="837"/>
      <c r="U27" s="837"/>
      <c r="V27" s="837"/>
      <c r="W27" s="837"/>
      <c r="X27" s="837"/>
      <c r="Y27" s="837"/>
      <c r="Z27" s="837"/>
      <c r="AA27" s="837"/>
      <c r="AB27" s="837"/>
      <c r="AC27" s="837"/>
      <c r="AD27" s="837"/>
      <c r="AE27" s="837"/>
      <c r="AF27" s="837"/>
      <c r="AG27" s="837"/>
      <c r="AH27" s="837"/>
      <c r="AI27" s="837"/>
    </row>
    <row r="28" spans="1:35" ht="20.100000000000001" customHeight="1" thickBot="1">
      <c r="A28" s="836"/>
      <c r="B28" s="836"/>
      <c r="C28" s="48" t="s">
        <v>175</v>
      </c>
      <c r="D28" s="1065" t="s">
        <v>225</v>
      </c>
      <c r="E28" s="1066"/>
      <c r="F28" s="1066"/>
      <c r="G28" s="1066"/>
      <c r="H28" s="1066"/>
      <c r="I28" s="1066"/>
      <c r="J28" s="1066"/>
      <c r="K28" s="1066"/>
      <c r="L28" s="1066"/>
      <c r="M28" s="1067"/>
      <c r="N28" s="836"/>
      <c r="O28" s="836"/>
      <c r="P28" s="836"/>
      <c r="Q28" s="836"/>
      <c r="R28" s="836"/>
      <c r="S28" s="836"/>
      <c r="T28" s="836"/>
      <c r="U28" s="836"/>
      <c r="V28" s="836"/>
      <c r="W28" s="836"/>
      <c r="X28" s="836"/>
      <c r="Y28" s="836"/>
      <c r="Z28" s="836"/>
      <c r="AA28" s="836"/>
      <c r="AB28" s="836"/>
    </row>
    <row r="29" spans="1:35" ht="30.95" customHeight="1" thickBot="1">
      <c r="A29" s="836"/>
      <c r="B29" s="836"/>
      <c r="C29" s="48" t="s">
        <v>89</v>
      </c>
      <c r="D29" s="1065" t="s">
        <v>226</v>
      </c>
      <c r="E29" s="1066"/>
      <c r="F29" s="1066"/>
      <c r="G29" s="1066"/>
      <c r="H29" s="1066"/>
      <c r="I29" s="1066"/>
      <c r="J29" s="1066"/>
      <c r="K29" s="1066"/>
      <c r="L29" s="1066"/>
      <c r="M29" s="1067"/>
      <c r="N29" s="836"/>
      <c r="O29" s="836"/>
      <c r="P29" s="836"/>
      <c r="Q29" s="836"/>
      <c r="R29" s="836"/>
      <c r="S29" s="836"/>
      <c r="T29" s="836"/>
      <c r="U29" s="836"/>
      <c r="V29" s="836"/>
      <c r="W29" s="836"/>
      <c r="X29" s="836"/>
      <c r="Y29" s="836"/>
      <c r="Z29" s="836"/>
      <c r="AA29" s="836"/>
      <c r="AB29" s="836"/>
    </row>
    <row r="30" spans="1:35" ht="20.100000000000001" customHeight="1" thickBot="1">
      <c r="A30" s="836"/>
      <c r="B30" s="836"/>
      <c r="C30" s="48" t="s">
        <v>176</v>
      </c>
      <c r="D30" s="1065" t="s">
        <v>227</v>
      </c>
      <c r="E30" s="1066"/>
      <c r="F30" s="1066"/>
      <c r="G30" s="1066"/>
      <c r="H30" s="1066"/>
      <c r="I30" s="1066"/>
      <c r="J30" s="1066"/>
      <c r="K30" s="1066"/>
      <c r="L30" s="1066"/>
      <c r="M30" s="1067"/>
      <c r="N30" s="836"/>
      <c r="O30" s="836"/>
      <c r="P30" s="836"/>
      <c r="Q30" s="836"/>
      <c r="R30" s="836"/>
      <c r="S30" s="836"/>
      <c r="T30" s="836"/>
      <c r="U30" s="836"/>
      <c r="V30" s="836"/>
      <c r="W30" s="836"/>
      <c r="X30" s="836"/>
      <c r="Y30" s="836"/>
      <c r="Z30" s="836"/>
      <c r="AA30" s="836"/>
      <c r="AB30" s="836"/>
    </row>
    <row r="31" spans="1:35" ht="30.95" customHeight="1" thickBot="1">
      <c r="A31" s="836"/>
      <c r="B31" s="836"/>
      <c r="C31" s="48" t="s">
        <v>177</v>
      </c>
      <c r="D31" s="1065" t="s">
        <v>228</v>
      </c>
      <c r="E31" s="1066"/>
      <c r="F31" s="1066"/>
      <c r="G31" s="1066"/>
      <c r="H31" s="1066"/>
      <c r="I31" s="1066"/>
      <c r="J31" s="1066"/>
      <c r="K31" s="1066"/>
      <c r="L31" s="1066"/>
      <c r="M31" s="1067"/>
      <c r="N31" s="836"/>
      <c r="O31" s="836"/>
      <c r="P31" s="836"/>
      <c r="Q31" s="836"/>
      <c r="R31" s="836"/>
      <c r="S31" s="836"/>
      <c r="T31" s="836"/>
      <c r="U31" s="836"/>
      <c r="V31" s="836"/>
      <c r="W31" s="836"/>
      <c r="X31" s="836"/>
      <c r="Y31" s="836"/>
      <c r="Z31" s="836"/>
      <c r="AA31" s="836"/>
      <c r="AB31" s="836"/>
    </row>
    <row r="32" spans="1:35" s="836" customFormat="1"/>
    <row r="33" spans="3:8" s="836" customFormat="1"/>
    <row r="34" spans="3:8" s="836" customFormat="1" ht="16.5" thickBot="1"/>
    <row r="35" spans="3:8" s="836" customFormat="1" ht="30.75" customHeight="1" thickBot="1">
      <c r="C35" s="906" t="s">
        <v>1471</v>
      </c>
      <c r="D35" s="907" t="s">
        <v>1472</v>
      </c>
      <c r="E35" s="908" t="s">
        <v>1473</v>
      </c>
      <c r="F35" s="907" t="s">
        <v>1474</v>
      </c>
      <c r="G35" s="908" t="s">
        <v>1475</v>
      </c>
      <c r="H35" s="907">
        <v>1</v>
      </c>
    </row>
    <row r="36" spans="3:8" s="836" customFormat="1"/>
    <row r="37" spans="3:8" s="836" customFormat="1"/>
    <row r="38" spans="3:8" s="836" customFormat="1"/>
    <row r="39" spans="3:8" s="836" customFormat="1"/>
    <row r="40" spans="3:8" s="836" customFormat="1"/>
    <row r="41" spans="3:8" s="836" customFormat="1"/>
    <row r="42" spans="3:8" s="836" customFormat="1"/>
    <row r="43" spans="3:8" s="836" customFormat="1"/>
    <row r="44" spans="3:8" s="836" customFormat="1"/>
    <row r="45" spans="3:8" s="836" customFormat="1"/>
    <row r="46" spans="3:8" s="836" customFormat="1"/>
    <row r="47" spans="3:8" s="836" customFormat="1"/>
    <row r="48" spans="3:8" s="836" customFormat="1"/>
    <row r="49" s="836" customFormat="1"/>
  </sheetData>
  <mergeCells count="41">
    <mergeCell ref="X10:AB10"/>
    <mergeCell ref="H12:H13"/>
    <mergeCell ref="G12:G13"/>
    <mergeCell ref="F12:F13"/>
    <mergeCell ref="E12:E13"/>
    <mergeCell ref="D31:M31"/>
    <mergeCell ref="D25:M25"/>
    <mergeCell ref="D26:M26"/>
    <mergeCell ref="D27:M27"/>
    <mergeCell ref="D28:M28"/>
    <mergeCell ref="D29:M29"/>
    <mergeCell ref="D30:M30"/>
    <mergeCell ref="D24:M24"/>
    <mergeCell ref="L10:R10"/>
    <mergeCell ref="S10:W10"/>
    <mergeCell ref="A12:A15"/>
    <mergeCell ref="B14:C14"/>
    <mergeCell ref="B15:C15"/>
    <mergeCell ref="D19:M19"/>
    <mergeCell ref="D20:M20"/>
    <mergeCell ref="D21:M21"/>
    <mergeCell ref="D22:M22"/>
    <mergeCell ref="D23:M23"/>
    <mergeCell ref="D12:D13"/>
    <mergeCell ref="B12:C13"/>
    <mergeCell ref="B6:R6"/>
    <mergeCell ref="B7:R7"/>
    <mergeCell ref="A10:A11"/>
    <mergeCell ref="B10:C11"/>
    <mergeCell ref="D10:D11"/>
    <mergeCell ref="E10:E11"/>
    <mergeCell ref="F10:G10"/>
    <mergeCell ref="H10:H11"/>
    <mergeCell ref="I10:I11"/>
    <mergeCell ref="J10:J11"/>
    <mergeCell ref="A1:B4"/>
    <mergeCell ref="C1:N4"/>
    <mergeCell ref="O1:R1"/>
    <mergeCell ref="O2:R2"/>
    <mergeCell ref="O3:R3"/>
    <mergeCell ref="O4:R4"/>
  </mergeCells>
  <phoneticPr fontId="36" type="noConversion"/>
  <conditionalFormatting sqref="W12:W13">
    <cfRule type="containsText" dxfId="837" priority="11" operator="containsText" text="K">
      <formula>NOT(ISERROR(SEARCH("K",W12)))</formula>
    </cfRule>
    <cfRule type="containsText" dxfId="836" priority="12" operator="containsText" text="J">
      <formula>NOT(ISERROR(SEARCH("J",W12)))</formula>
    </cfRule>
  </conditionalFormatting>
  <conditionalFormatting sqref="W12:W13">
    <cfRule type="cellIs" dxfId="835" priority="10" operator="equal">
      <formula>"L"</formula>
    </cfRule>
  </conditionalFormatting>
  <conditionalFormatting sqref="W14:W15">
    <cfRule type="containsText" dxfId="834" priority="8" operator="containsText" text="K">
      <formula>NOT(ISERROR(SEARCH("K",W14)))</formula>
    </cfRule>
    <cfRule type="containsText" dxfId="833" priority="9" operator="containsText" text="J">
      <formula>NOT(ISERROR(SEARCH("J",W14)))</formula>
    </cfRule>
  </conditionalFormatting>
  <conditionalFormatting sqref="W14:W15">
    <cfRule type="cellIs" dxfId="832" priority="7" operator="equal">
      <formula>"L"</formula>
    </cfRule>
  </conditionalFormatting>
  <conditionalFormatting sqref="AB12:AB13">
    <cfRule type="containsText" dxfId="831" priority="5" operator="containsText" text="K">
      <formula>NOT(ISERROR(SEARCH("K",AB12)))</formula>
    </cfRule>
    <cfRule type="containsText" dxfId="830" priority="6" operator="containsText" text="J">
      <formula>NOT(ISERROR(SEARCH("J",AB12)))</formula>
    </cfRule>
  </conditionalFormatting>
  <conditionalFormatting sqref="AB12:AB13">
    <cfRule type="cellIs" dxfId="829" priority="4" operator="equal">
      <formula>"L"</formula>
    </cfRule>
  </conditionalFormatting>
  <conditionalFormatting sqref="AB14:AB15">
    <cfRule type="containsText" dxfId="828" priority="2" operator="containsText" text="K">
      <formula>NOT(ISERROR(SEARCH("K",AB14)))</formula>
    </cfRule>
    <cfRule type="containsText" dxfId="827" priority="3" operator="containsText" text="J">
      <formula>NOT(ISERROR(SEARCH("J",AB14)))</formula>
    </cfRule>
  </conditionalFormatting>
  <conditionalFormatting sqref="AB14:AB15">
    <cfRule type="cellIs" dxfId="826" priority="1" operator="equal">
      <formula>"L"</formula>
    </cfRule>
  </conditionalFormatting>
  <pageMargins left="0.75" right="0.75" top="1" bottom="1" header="0.5" footer="0.5"/>
  <pageSetup scale="23" orientation="portrait" horizontalDpi="4294967292" verticalDpi="4294967292"/>
  <rowBreaks count="1" manualBreakCount="1">
    <brk id="32" max="16383" man="1"/>
  </rowBreaks>
  <colBreaks count="1" manualBreakCount="1">
    <brk id="28" max="1048575" man="1"/>
  </colBreak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AH64"/>
  <sheetViews>
    <sheetView topLeftCell="A41" workbookViewId="0">
      <selection activeCell="F50" sqref="F50"/>
    </sheetView>
  </sheetViews>
  <sheetFormatPr baseColWidth="10" defaultRowHeight="15.75"/>
  <cols>
    <col min="2" max="2" width="16" customWidth="1"/>
    <col min="3" max="3" width="17.125" customWidth="1"/>
    <col min="4" max="4" width="16" hidden="1" customWidth="1"/>
    <col min="7" max="7" width="17.625" customWidth="1"/>
    <col min="9" max="9" width="19" customWidth="1"/>
    <col min="10" max="10" width="10.875" customWidth="1"/>
    <col min="11" max="11" width="12.5" customWidth="1"/>
    <col min="12" max="12" width="14.625" customWidth="1"/>
    <col min="13" max="13" width="32" customWidth="1"/>
    <col min="14" max="14" width="18.875" customWidth="1"/>
    <col min="17" max="17" width="27.375" customWidth="1"/>
    <col min="18" max="18" width="19.125" customWidth="1"/>
    <col min="22" max="22" width="15.375" customWidth="1"/>
    <col min="23" max="23" width="19.125" customWidth="1"/>
    <col min="24" max="24" width="12.375" customWidth="1"/>
    <col min="25" max="25" width="14.625" customWidth="1"/>
    <col min="26" max="26" width="16.625" customWidth="1"/>
    <col min="27" max="34" width="10.875" style="836"/>
  </cols>
  <sheetData>
    <row r="1" spans="1:26">
      <c r="A1" s="1121" t="s">
        <v>6</v>
      </c>
      <c r="B1" s="1122"/>
      <c r="C1" s="1127" t="s">
        <v>229</v>
      </c>
      <c r="D1" s="1128"/>
      <c r="E1" s="1128"/>
      <c r="F1" s="1128"/>
      <c r="G1" s="1128"/>
      <c r="H1" s="1128"/>
      <c r="I1" s="1128"/>
      <c r="J1" s="1129"/>
      <c r="K1" s="1135" t="s">
        <v>71</v>
      </c>
      <c r="L1" s="1136"/>
      <c r="M1" s="836"/>
      <c r="N1" s="836"/>
      <c r="O1" s="836"/>
      <c r="P1" s="836"/>
      <c r="Q1" s="836"/>
      <c r="R1" s="836"/>
      <c r="S1" s="836"/>
      <c r="T1" s="836"/>
      <c r="U1" s="836"/>
      <c r="V1" s="836"/>
      <c r="W1" s="836"/>
      <c r="X1" s="836"/>
      <c r="Y1" s="836"/>
      <c r="Z1" s="836"/>
    </row>
    <row r="2" spans="1:26">
      <c r="A2" s="1123"/>
      <c r="B2" s="1124"/>
      <c r="C2" s="1130"/>
      <c r="D2" s="923"/>
      <c r="E2" s="923"/>
      <c r="F2" s="923"/>
      <c r="G2" s="923"/>
      <c r="H2" s="923"/>
      <c r="I2" s="923"/>
      <c r="J2" s="1131"/>
      <c r="K2" s="1137" t="s">
        <v>230</v>
      </c>
      <c r="L2" s="1136"/>
      <c r="M2" s="836"/>
      <c r="N2" s="836"/>
      <c r="O2" s="858"/>
      <c r="P2" s="836"/>
      <c r="Q2" s="836"/>
      <c r="R2" s="836"/>
      <c r="S2" s="836"/>
      <c r="T2" s="834"/>
      <c r="U2" s="836"/>
      <c r="V2" s="860"/>
      <c r="W2" s="836"/>
      <c r="X2" s="836"/>
      <c r="Y2" s="834"/>
      <c r="Z2" s="836"/>
    </row>
    <row r="3" spans="1:26">
      <c r="A3" s="1123"/>
      <c r="B3" s="1124"/>
      <c r="C3" s="1130"/>
      <c r="D3" s="923"/>
      <c r="E3" s="923"/>
      <c r="F3" s="923"/>
      <c r="G3" s="923"/>
      <c r="H3" s="923"/>
      <c r="I3" s="923"/>
      <c r="J3" s="1131"/>
      <c r="K3" s="1137" t="s">
        <v>231</v>
      </c>
      <c r="L3" s="1136"/>
      <c r="M3" s="836"/>
      <c r="N3" s="836"/>
      <c r="O3" s="836"/>
      <c r="P3" s="836"/>
      <c r="Q3" s="836"/>
      <c r="R3" s="836"/>
      <c r="S3" s="847"/>
      <c r="T3" s="836"/>
      <c r="U3" s="836"/>
      <c r="V3" s="836"/>
      <c r="W3" s="836"/>
      <c r="X3" s="847"/>
      <c r="Y3" s="836"/>
      <c r="Z3" s="836"/>
    </row>
    <row r="4" spans="1:26">
      <c r="A4" s="1125"/>
      <c r="B4" s="1126"/>
      <c r="C4" s="1132"/>
      <c r="D4" s="1133"/>
      <c r="E4" s="1133"/>
      <c r="F4" s="1133"/>
      <c r="G4" s="1133"/>
      <c r="H4" s="1133"/>
      <c r="I4" s="1133"/>
      <c r="J4" s="1134"/>
      <c r="K4" s="1137" t="s">
        <v>11</v>
      </c>
      <c r="L4" s="1136"/>
      <c r="M4" s="836"/>
      <c r="N4" s="836"/>
      <c r="O4" s="836"/>
      <c r="P4" s="836"/>
      <c r="Q4" s="836"/>
      <c r="R4" s="836"/>
      <c r="S4" s="836"/>
      <c r="T4" s="836"/>
      <c r="U4" s="836"/>
      <c r="V4" s="836"/>
      <c r="W4" s="836"/>
      <c r="X4" s="836"/>
      <c r="Y4" s="836"/>
      <c r="Z4" s="836"/>
    </row>
    <row r="5" spans="1:26" s="836" customFormat="1" ht="16.5" thickBot="1">
      <c r="A5" s="848"/>
      <c r="B5" s="848"/>
      <c r="C5" s="849"/>
      <c r="D5" s="849"/>
      <c r="E5" s="849"/>
      <c r="F5" s="849"/>
      <c r="G5" s="849"/>
      <c r="H5" s="849"/>
      <c r="I5" s="849"/>
      <c r="J5" s="849"/>
      <c r="K5" s="846"/>
      <c r="L5" s="846"/>
      <c r="O5" s="847"/>
      <c r="S5" s="847"/>
      <c r="T5" s="847"/>
      <c r="X5" s="847"/>
      <c r="Y5" s="847"/>
    </row>
    <row r="6" spans="1:26" ht="15.95" customHeight="1" thickBot="1">
      <c r="A6" s="1150" t="s">
        <v>232</v>
      </c>
      <c r="B6" s="1105" t="s">
        <v>73</v>
      </c>
      <c r="C6" s="1105" t="s">
        <v>74</v>
      </c>
      <c r="D6" s="1105" t="s">
        <v>75</v>
      </c>
      <c r="E6" s="1107" t="s">
        <v>76</v>
      </c>
      <c r="F6" s="1107" t="s">
        <v>77</v>
      </c>
      <c r="G6" s="1107" t="s">
        <v>78</v>
      </c>
      <c r="H6" s="1143" t="s">
        <v>79</v>
      </c>
      <c r="I6" s="1107" t="s">
        <v>80</v>
      </c>
      <c r="J6" s="1143" t="s">
        <v>81</v>
      </c>
      <c r="K6" s="1143" t="s">
        <v>82</v>
      </c>
      <c r="L6" s="1145" t="s">
        <v>83</v>
      </c>
      <c r="M6" s="1138" t="s">
        <v>84</v>
      </c>
      <c r="N6" s="1139"/>
      <c r="O6" s="1139"/>
      <c r="P6" s="1140"/>
      <c r="Q6" s="1345" t="s">
        <v>85</v>
      </c>
      <c r="R6" s="1346"/>
      <c r="S6" s="1346"/>
      <c r="T6" s="1346"/>
      <c r="U6" s="1347"/>
      <c r="V6" s="1345" t="s">
        <v>1377</v>
      </c>
      <c r="W6" s="1346"/>
      <c r="X6" s="1346"/>
      <c r="Y6" s="1346"/>
      <c r="Z6" s="1347"/>
    </row>
    <row r="7" spans="1:26" ht="81.95" customHeight="1" thickBot="1">
      <c r="A7" s="1151"/>
      <c r="B7" s="1106"/>
      <c r="C7" s="1106"/>
      <c r="D7" s="1106"/>
      <c r="E7" s="1108"/>
      <c r="F7" s="1108"/>
      <c r="G7" s="1108"/>
      <c r="H7" s="1144"/>
      <c r="I7" s="1108"/>
      <c r="J7" s="1144"/>
      <c r="K7" s="1144"/>
      <c r="L7" s="1146"/>
      <c r="M7" s="454" t="s">
        <v>88</v>
      </c>
      <c r="N7" s="455" t="s">
        <v>89</v>
      </c>
      <c r="O7" s="455" t="s">
        <v>90</v>
      </c>
      <c r="P7" s="456" t="s">
        <v>91</v>
      </c>
      <c r="Q7" s="457" t="s">
        <v>498</v>
      </c>
      <c r="R7" s="458" t="s">
        <v>92</v>
      </c>
      <c r="S7" s="458" t="s">
        <v>93</v>
      </c>
      <c r="T7" s="458" t="s">
        <v>94</v>
      </c>
      <c r="U7" s="459" t="s">
        <v>95</v>
      </c>
      <c r="V7" s="457" t="s">
        <v>498</v>
      </c>
      <c r="W7" s="458" t="s">
        <v>92</v>
      </c>
      <c r="X7" s="458" t="s">
        <v>93</v>
      </c>
      <c r="Y7" s="458" t="s">
        <v>94</v>
      </c>
      <c r="Z7" s="459" t="s">
        <v>95</v>
      </c>
    </row>
    <row r="8" spans="1:26" ht="60.95" customHeight="1" thickBot="1">
      <c r="A8" s="1332" t="s">
        <v>667</v>
      </c>
      <c r="B8" s="1335" t="s">
        <v>668</v>
      </c>
      <c r="C8" s="1240" t="s">
        <v>669</v>
      </c>
      <c r="D8" s="1240" t="s">
        <v>670</v>
      </c>
      <c r="E8" s="460">
        <v>41883</v>
      </c>
      <c r="F8" s="460">
        <v>42034</v>
      </c>
      <c r="G8" s="1337" t="s">
        <v>671</v>
      </c>
      <c r="H8" s="461" t="s">
        <v>672</v>
      </c>
      <c r="I8" s="300" t="s">
        <v>673</v>
      </c>
      <c r="J8" s="462">
        <v>2</v>
      </c>
      <c r="K8" s="436">
        <v>5000000</v>
      </c>
      <c r="L8" s="305">
        <f t="shared" ref="L8:L20" si="0">+J8*K8</f>
        <v>10000000</v>
      </c>
      <c r="M8" s="686" t="s">
        <v>732</v>
      </c>
      <c r="N8" s="463"/>
      <c r="O8" s="257">
        <v>1</v>
      </c>
      <c r="P8" s="200" t="s">
        <v>44</v>
      </c>
      <c r="Q8" s="91"/>
      <c r="R8" s="86"/>
      <c r="S8" s="76">
        <f>IF(1-(42172-E8)/(F8-E8)&lt;=0,100%,IF(42172&lt;E8,0,(1-(42172-E8)/(F8-E8))))</f>
        <v>1</v>
      </c>
      <c r="T8" s="84">
        <v>1</v>
      </c>
      <c r="U8" s="78" t="str">
        <f>IF(S8=0,"Q",IF(OR(T8&gt;=80%,S8=T8),"J",IF(AND((S8+T8)/2&lt;100%,(S8+T8)/2&gt;=80%),"J",IF(AND((S8+T8)/2&lt;=80%,(S8+T8)/2&gt;50%),"K","L"))))</f>
        <v>J</v>
      </c>
      <c r="V8" s="91"/>
      <c r="W8" s="86"/>
      <c r="X8" s="76">
        <f ca="1">IF(1-(TODAY()-E8)/(F8-E8)&lt;=0,100%,IF(TODAY()&lt;E8,0,(1-(TODAY()-E8)/(F8-E8))))</f>
        <v>1</v>
      </c>
      <c r="Y8" s="84">
        <v>1</v>
      </c>
      <c r="Z8" s="696" t="str">
        <f ca="1">IF(X8=0,"Q",IF(OR(Y8&gt;=80%,X8=Y8),"J",IF(AND((X8+Y8)/2&lt;100%,(X8+Y8)/2&gt;=80%),"J",IF(AND((X8+Y8)/2&lt;=80%,(X8+Y8)/2&gt;50%),"K","L"))))</f>
        <v>J</v>
      </c>
    </row>
    <row r="9" spans="1:26" ht="48" customHeight="1" thickBot="1">
      <c r="A9" s="1333"/>
      <c r="B9" s="1336"/>
      <c r="C9" s="1241"/>
      <c r="D9" s="1241"/>
      <c r="E9" s="460">
        <v>41883</v>
      </c>
      <c r="F9" s="460">
        <v>42034</v>
      </c>
      <c r="G9" s="1338"/>
      <c r="H9" s="208" t="s">
        <v>677</v>
      </c>
      <c r="I9" s="61" t="s">
        <v>678</v>
      </c>
      <c r="J9" s="209">
        <v>1</v>
      </c>
      <c r="K9" s="65">
        <v>80000000</v>
      </c>
      <c r="L9" s="204">
        <f t="shared" si="0"/>
        <v>80000000</v>
      </c>
      <c r="M9" s="465"/>
      <c r="N9" s="466"/>
      <c r="O9" s="81">
        <v>0</v>
      </c>
      <c r="P9" s="82" t="s">
        <v>110</v>
      </c>
      <c r="Q9" s="686" t="s">
        <v>732</v>
      </c>
      <c r="R9" s="86"/>
      <c r="S9" s="76">
        <f t="shared" ref="S9:S43" si="1">IF(1-(42172-E9)/(F9-E9)&lt;=0,100%,IF(42172&lt;E9,0,(1-(42172-E9)/(F9-E9))))</f>
        <v>1</v>
      </c>
      <c r="T9" s="84">
        <v>1</v>
      </c>
      <c r="U9" s="78" t="str">
        <f t="shared" ref="U9:U43" si="2">IF(S9=0,"Q",IF(OR(T9&gt;=80%,S9=T9),"J",IF(AND((S9+T9)/2&lt;100%,(S9+T9)/2&gt;=80%),"J",IF(AND((S9+T9)/2&lt;=80%,(S9+T9)/2&gt;50%),"K","L"))))</f>
        <v>J</v>
      </c>
      <c r="V9" s="91"/>
      <c r="W9" s="86"/>
      <c r="X9" s="76">
        <f t="shared" ref="X9:X43" ca="1" si="3">IF(1-(TODAY()-E9)/(F9-E9)&lt;=0,100%,IF(TODAY()&lt;E9,0,(1-(TODAY()-E9)/(F9-E9))))</f>
        <v>1</v>
      </c>
      <c r="Y9" s="84">
        <v>1</v>
      </c>
      <c r="Z9" s="696" t="str">
        <f t="shared" ref="Z9:Z43" ca="1" si="4">IF(X9=0,"Q",IF(OR(Y9&gt;=80%,X9=Y9),"J",IF(AND((X9+Y9)/2&lt;100%,(X9+Y9)/2&gt;=80%),"J",IF(AND((X9+Y9)/2&lt;=80%,(X9+Y9)/2&gt;50%),"K","L"))))</f>
        <v>J</v>
      </c>
    </row>
    <row r="10" spans="1:26" ht="107.1" customHeight="1" thickBot="1">
      <c r="A10" s="1333"/>
      <c r="B10" s="1336"/>
      <c r="C10" s="63" t="s">
        <v>683</v>
      </c>
      <c r="D10" s="61" t="s">
        <v>670</v>
      </c>
      <c r="E10" s="205">
        <v>42034</v>
      </c>
      <c r="F10" s="205">
        <v>42063</v>
      </c>
      <c r="G10" s="61" t="s">
        <v>684</v>
      </c>
      <c r="H10" s="208" t="s">
        <v>672</v>
      </c>
      <c r="I10" s="61" t="s">
        <v>673</v>
      </c>
      <c r="J10" s="203">
        <v>2</v>
      </c>
      <c r="K10" s="65">
        <v>4000000</v>
      </c>
      <c r="L10" s="204">
        <f t="shared" si="0"/>
        <v>8000000</v>
      </c>
      <c r="M10" s="465"/>
      <c r="N10" s="310" t="s">
        <v>685</v>
      </c>
      <c r="O10" s="81">
        <v>0</v>
      </c>
      <c r="P10" s="82" t="s">
        <v>110</v>
      </c>
      <c r="Q10" s="91" t="s">
        <v>1366</v>
      </c>
      <c r="R10" s="86"/>
      <c r="S10" s="76">
        <f t="shared" si="1"/>
        <v>1</v>
      </c>
      <c r="T10" s="84">
        <v>1</v>
      </c>
      <c r="U10" s="78" t="str">
        <f t="shared" si="2"/>
        <v>J</v>
      </c>
      <c r="V10" s="91"/>
      <c r="W10" s="86"/>
      <c r="X10" s="76">
        <f t="shared" ca="1" si="3"/>
        <v>1</v>
      </c>
      <c r="Y10" s="84">
        <v>1</v>
      </c>
      <c r="Z10" s="696" t="str">
        <f t="shared" ca="1" si="4"/>
        <v>J</v>
      </c>
    </row>
    <row r="11" spans="1:26" ht="72" customHeight="1" thickBot="1">
      <c r="A11" s="1333"/>
      <c r="B11" s="1336"/>
      <c r="C11" s="63" t="s">
        <v>690</v>
      </c>
      <c r="D11" s="61" t="s">
        <v>670</v>
      </c>
      <c r="E11" s="205">
        <v>42063</v>
      </c>
      <c r="F11" s="205">
        <v>42277</v>
      </c>
      <c r="G11" s="61" t="s">
        <v>691</v>
      </c>
      <c r="H11" s="208" t="s">
        <v>672</v>
      </c>
      <c r="I11" s="61" t="s">
        <v>673</v>
      </c>
      <c r="J11" s="203">
        <v>2</v>
      </c>
      <c r="K11" s="65">
        <v>18000000</v>
      </c>
      <c r="L11" s="204">
        <f t="shared" si="0"/>
        <v>36000000</v>
      </c>
      <c r="M11" s="465"/>
      <c r="N11" s="466"/>
      <c r="O11" s="81"/>
      <c r="P11" s="82"/>
      <c r="Q11" s="91" t="s">
        <v>1367</v>
      </c>
      <c r="R11" s="86"/>
      <c r="S11" s="76">
        <f t="shared" si="1"/>
        <v>0.49065420560747663</v>
      </c>
      <c r="T11" s="84">
        <v>0.6</v>
      </c>
      <c r="U11" s="78" t="str">
        <f t="shared" si="2"/>
        <v>K</v>
      </c>
      <c r="V11" s="91"/>
      <c r="W11" s="86"/>
      <c r="X11" s="76">
        <f t="shared" ca="1" si="3"/>
        <v>1</v>
      </c>
      <c r="Y11" s="84"/>
      <c r="Z11" s="696" t="str">
        <f t="shared" ca="1" si="4"/>
        <v>L</v>
      </c>
    </row>
    <row r="12" spans="1:26" ht="45" thickBot="1">
      <c r="A12" s="1333"/>
      <c r="B12" s="1336"/>
      <c r="C12" s="63" t="s">
        <v>692</v>
      </c>
      <c r="D12" s="61" t="s">
        <v>670</v>
      </c>
      <c r="E12" s="205">
        <v>42277</v>
      </c>
      <c r="F12" s="205">
        <v>42307</v>
      </c>
      <c r="G12" s="61" t="s">
        <v>693</v>
      </c>
      <c r="H12" s="208" t="s">
        <v>672</v>
      </c>
      <c r="I12" s="61" t="s">
        <v>673</v>
      </c>
      <c r="J12" s="203">
        <v>2</v>
      </c>
      <c r="K12" s="65">
        <v>5000000</v>
      </c>
      <c r="L12" s="204">
        <f t="shared" si="0"/>
        <v>10000000</v>
      </c>
      <c r="M12" s="465"/>
      <c r="N12" s="466"/>
      <c r="O12" s="81"/>
      <c r="P12" s="82"/>
      <c r="Q12" s="91"/>
      <c r="R12" s="86"/>
      <c r="S12" s="76">
        <f t="shared" si="1"/>
        <v>0</v>
      </c>
      <c r="T12" s="84"/>
      <c r="U12" s="78" t="str">
        <f t="shared" si="2"/>
        <v>Q</v>
      </c>
      <c r="V12" s="91"/>
      <c r="W12" s="86"/>
      <c r="X12" s="76">
        <f t="shared" ca="1" si="3"/>
        <v>1</v>
      </c>
      <c r="Y12" s="84"/>
      <c r="Z12" s="696" t="str">
        <f t="shared" ca="1" si="4"/>
        <v>L</v>
      </c>
    </row>
    <row r="13" spans="1:26" ht="45" thickBot="1">
      <c r="A13" s="1333"/>
      <c r="B13" s="1336"/>
      <c r="C13" s="63" t="s">
        <v>694</v>
      </c>
      <c r="D13" s="61" t="s">
        <v>670</v>
      </c>
      <c r="E13" s="205">
        <v>42307</v>
      </c>
      <c r="F13" s="205">
        <v>42384</v>
      </c>
      <c r="G13" s="61" t="s">
        <v>695</v>
      </c>
      <c r="H13" s="208" t="s">
        <v>672</v>
      </c>
      <c r="I13" s="61" t="s">
        <v>673</v>
      </c>
      <c r="J13" s="203">
        <v>2</v>
      </c>
      <c r="K13" s="65">
        <v>8000000</v>
      </c>
      <c r="L13" s="204">
        <f t="shared" si="0"/>
        <v>16000000</v>
      </c>
      <c r="M13" s="465"/>
      <c r="N13" s="466"/>
      <c r="O13" s="81"/>
      <c r="P13" s="82"/>
      <c r="Q13" s="91"/>
      <c r="R13" s="86"/>
      <c r="S13" s="76">
        <f t="shared" si="1"/>
        <v>0</v>
      </c>
      <c r="T13" s="84"/>
      <c r="U13" s="78" t="str">
        <f t="shared" si="2"/>
        <v>Q</v>
      </c>
      <c r="V13" s="91"/>
      <c r="W13" s="86"/>
      <c r="X13" s="76">
        <f t="shared" ca="1" si="3"/>
        <v>1</v>
      </c>
      <c r="Y13" s="84"/>
      <c r="Z13" s="696" t="str">
        <f t="shared" ca="1" si="4"/>
        <v>L</v>
      </c>
    </row>
    <row r="14" spans="1:26" ht="51.75" thickBot="1">
      <c r="A14" s="1333"/>
      <c r="B14" s="1336" t="s">
        <v>696</v>
      </c>
      <c r="C14" s="63" t="s">
        <v>697</v>
      </c>
      <c r="D14" s="61" t="s">
        <v>698</v>
      </c>
      <c r="E14" s="205">
        <v>42005</v>
      </c>
      <c r="F14" s="205">
        <v>42036</v>
      </c>
      <c r="G14" s="61" t="s">
        <v>699</v>
      </c>
      <c r="H14" s="208" t="s">
        <v>700</v>
      </c>
      <c r="I14" s="61" t="s">
        <v>701</v>
      </c>
      <c r="J14" s="203"/>
      <c r="K14" s="65"/>
      <c r="L14" s="204">
        <f t="shared" si="0"/>
        <v>0</v>
      </c>
      <c r="M14" s="465" t="s">
        <v>702</v>
      </c>
      <c r="N14" s="466"/>
      <c r="O14" s="81">
        <v>1</v>
      </c>
      <c r="P14" s="82" t="s">
        <v>44</v>
      </c>
      <c r="Q14" s="91"/>
      <c r="R14" s="86"/>
      <c r="S14" s="76">
        <f t="shared" si="1"/>
        <v>1</v>
      </c>
      <c r="T14" s="84">
        <v>1</v>
      </c>
      <c r="U14" s="78" t="str">
        <f t="shared" si="2"/>
        <v>J</v>
      </c>
      <c r="V14" s="91"/>
      <c r="W14" s="86"/>
      <c r="X14" s="76">
        <f t="shared" ca="1" si="3"/>
        <v>1</v>
      </c>
      <c r="Y14" s="84">
        <v>1</v>
      </c>
      <c r="Z14" s="696" t="str">
        <f t="shared" ca="1" si="4"/>
        <v>J</v>
      </c>
    </row>
    <row r="15" spans="1:26" ht="36" customHeight="1" thickBot="1">
      <c r="A15" s="1333"/>
      <c r="B15" s="1336"/>
      <c r="C15" s="63" t="s">
        <v>703</v>
      </c>
      <c r="D15" s="61" t="s">
        <v>704</v>
      </c>
      <c r="E15" s="205">
        <v>42036</v>
      </c>
      <c r="F15" s="205">
        <v>42277</v>
      </c>
      <c r="G15" s="61" t="s">
        <v>705</v>
      </c>
      <c r="H15" s="208" t="s">
        <v>706</v>
      </c>
      <c r="I15" s="61" t="s">
        <v>707</v>
      </c>
      <c r="J15" s="203">
        <v>1</v>
      </c>
      <c r="K15" s="65">
        <v>12000000</v>
      </c>
      <c r="L15" s="204">
        <f t="shared" si="0"/>
        <v>12000000</v>
      </c>
      <c r="M15" s="465"/>
      <c r="N15" s="466" t="s">
        <v>708</v>
      </c>
      <c r="O15" s="81">
        <v>0</v>
      </c>
      <c r="P15" s="467" t="s">
        <v>110</v>
      </c>
      <c r="Q15" s="91"/>
      <c r="R15" s="86"/>
      <c r="S15" s="76">
        <f t="shared" si="1"/>
        <v>0.43568464730290457</v>
      </c>
      <c r="T15" s="84">
        <v>0</v>
      </c>
      <c r="U15" s="78" t="str">
        <f t="shared" si="2"/>
        <v>L</v>
      </c>
      <c r="V15" s="91"/>
      <c r="W15" s="86"/>
      <c r="X15" s="76">
        <f t="shared" ca="1" si="3"/>
        <v>1</v>
      </c>
      <c r="Y15" s="84"/>
      <c r="Z15" s="696" t="str">
        <f t="shared" ca="1" si="4"/>
        <v>L</v>
      </c>
    </row>
    <row r="16" spans="1:26" ht="51.75" thickBot="1">
      <c r="A16" s="1333"/>
      <c r="B16" s="1336"/>
      <c r="C16" s="63" t="s">
        <v>709</v>
      </c>
      <c r="D16" s="61" t="s">
        <v>710</v>
      </c>
      <c r="E16" s="205">
        <v>42036</v>
      </c>
      <c r="F16" s="205">
        <v>42277</v>
      </c>
      <c r="G16" s="61" t="s">
        <v>711</v>
      </c>
      <c r="H16" s="208" t="s">
        <v>712</v>
      </c>
      <c r="I16" s="61" t="s">
        <v>701</v>
      </c>
      <c r="J16" s="203"/>
      <c r="K16" s="65"/>
      <c r="L16" s="204">
        <f t="shared" si="0"/>
        <v>0</v>
      </c>
      <c r="M16" s="465"/>
      <c r="N16" s="466"/>
      <c r="O16" s="93"/>
      <c r="P16" s="467"/>
      <c r="Q16" s="91" t="s">
        <v>1367</v>
      </c>
      <c r="R16" s="86"/>
      <c r="S16" s="76">
        <f t="shared" si="1"/>
        <v>0.43568464730290457</v>
      </c>
      <c r="T16" s="84">
        <v>0.3</v>
      </c>
      <c r="U16" s="78" t="str">
        <f t="shared" si="2"/>
        <v>L</v>
      </c>
      <c r="V16" s="91"/>
      <c r="W16" s="86"/>
      <c r="X16" s="76">
        <f t="shared" ca="1" si="3"/>
        <v>1</v>
      </c>
      <c r="Y16" s="84"/>
      <c r="Z16" s="696" t="str">
        <f t="shared" ca="1" si="4"/>
        <v>L</v>
      </c>
    </row>
    <row r="17" spans="1:26" ht="45" thickBot="1">
      <c r="A17" s="1333"/>
      <c r="B17" s="1336"/>
      <c r="C17" s="63" t="s">
        <v>713</v>
      </c>
      <c r="D17" s="61" t="s">
        <v>714</v>
      </c>
      <c r="E17" s="205">
        <v>42156</v>
      </c>
      <c r="F17" s="205">
        <v>42277</v>
      </c>
      <c r="G17" s="61" t="s">
        <v>715</v>
      </c>
      <c r="H17" s="208" t="s">
        <v>706</v>
      </c>
      <c r="I17" s="61" t="s">
        <v>716</v>
      </c>
      <c r="J17" s="203">
        <v>1</v>
      </c>
      <c r="K17" s="65">
        <v>30000000</v>
      </c>
      <c r="L17" s="204">
        <f t="shared" si="0"/>
        <v>30000000</v>
      </c>
      <c r="M17" s="465"/>
      <c r="N17" s="466"/>
      <c r="O17" s="81"/>
      <c r="P17" s="82"/>
      <c r="Q17" s="91"/>
      <c r="R17" s="86"/>
      <c r="S17" s="76">
        <f t="shared" si="1"/>
        <v>0.86776859504132231</v>
      </c>
      <c r="T17" s="84">
        <v>0</v>
      </c>
      <c r="U17" s="78" t="str">
        <f t="shared" si="2"/>
        <v>L</v>
      </c>
      <c r="V17" s="91"/>
      <c r="W17" s="86"/>
      <c r="X17" s="76">
        <f t="shared" ca="1" si="3"/>
        <v>1</v>
      </c>
      <c r="Y17" s="84"/>
      <c r="Z17" s="696" t="str">
        <f t="shared" ca="1" si="4"/>
        <v>L</v>
      </c>
    </row>
    <row r="18" spans="1:26" ht="51.75" thickBot="1">
      <c r="A18" s="1333"/>
      <c r="B18" s="1336"/>
      <c r="C18" s="63" t="s">
        <v>717</v>
      </c>
      <c r="D18" s="61" t="s">
        <v>718</v>
      </c>
      <c r="E18" s="205">
        <v>42156</v>
      </c>
      <c r="F18" s="205">
        <v>42339</v>
      </c>
      <c r="G18" s="61" t="s">
        <v>719</v>
      </c>
      <c r="H18" s="208" t="s">
        <v>712</v>
      </c>
      <c r="I18" s="61" t="s">
        <v>701</v>
      </c>
      <c r="J18" s="203"/>
      <c r="K18" s="65"/>
      <c r="L18" s="204">
        <f t="shared" si="0"/>
        <v>0</v>
      </c>
      <c r="M18" s="465"/>
      <c r="N18" s="466"/>
      <c r="O18" s="81"/>
      <c r="P18" s="82"/>
      <c r="Q18" s="91"/>
      <c r="R18" s="86"/>
      <c r="S18" s="76">
        <f t="shared" si="1"/>
        <v>0.91256830601092898</v>
      </c>
      <c r="T18" s="84">
        <v>0</v>
      </c>
      <c r="U18" s="78" t="str">
        <f t="shared" si="2"/>
        <v>L</v>
      </c>
      <c r="V18" s="91"/>
      <c r="W18" s="86"/>
      <c r="X18" s="76">
        <f t="shared" ca="1" si="3"/>
        <v>1</v>
      </c>
      <c r="Y18" s="84"/>
      <c r="Z18" s="696" t="str">
        <f t="shared" ca="1" si="4"/>
        <v>L</v>
      </c>
    </row>
    <row r="19" spans="1:26" ht="45" thickBot="1">
      <c r="A19" s="1333"/>
      <c r="B19" s="1336"/>
      <c r="C19" s="63" t="s">
        <v>720</v>
      </c>
      <c r="D19" s="61" t="s">
        <v>526</v>
      </c>
      <c r="E19" s="205">
        <v>42156</v>
      </c>
      <c r="F19" s="205">
        <v>42277</v>
      </c>
      <c r="G19" s="61" t="s">
        <v>721</v>
      </c>
      <c r="H19" s="208" t="s">
        <v>526</v>
      </c>
      <c r="I19" s="61" t="s">
        <v>701</v>
      </c>
      <c r="J19" s="203"/>
      <c r="K19" s="65"/>
      <c r="L19" s="204">
        <f t="shared" si="0"/>
        <v>0</v>
      </c>
      <c r="M19" s="465"/>
      <c r="N19" s="466"/>
      <c r="O19" s="81"/>
      <c r="P19" s="82"/>
      <c r="Q19" s="91"/>
      <c r="R19" s="86"/>
      <c r="S19" s="76">
        <f t="shared" si="1"/>
        <v>0.86776859504132231</v>
      </c>
      <c r="T19" s="84">
        <v>0</v>
      </c>
      <c r="U19" s="78" t="str">
        <f t="shared" si="2"/>
        <v>L</v>
      </c>
      <c r="V19" s="91"/>
      <c r="W19" s="86"/>
      <c r="X19" s="76">
        <f t="shared" ca="1" si="3"/>
        <v>1</v>
      </c>
      <c r="Y19" s="84"/>
      <c r="Z19" s="696" t="str">
        <f t="shared" ca="1" si="4"/>
        <v>L</v>
      </c>
    </row>
    <row r="20" spans="1:26" ht="51.75" thickBot="1">
      <c r="A20" s="1333"/>
      <c r="B20" s="1336"/>
      <c r="C20" s="63" t="s">
        <v>722</v>
      </c>
      <c r="D20" s="61" t="s">
        <v>723</v>
      </c>
      <c r="E20" s="205">
        <v>42217</v>
      </c>
      <c r="F20" s="205">
        <v>42339</v>
      </c>
      <c r="G20" s="61" t="s">
        <v>724</v>
      </c>
      <c r="H20" s="208" t="s">
        <v>706</v>
      </c>
      <c r="I20" s="61" t="s">
        <v>725</v>
      </c>
      <c r="J20" s="203">
        <v>1</v>
      </c>
      <c r="K20" s="65">
        <v>25000000</v>
      </c>
      <c r="L20" s="204">
        <f t="shared" si="0"/>
        <v>25000000</v>
      </c>
      <c r="M20" s="465"/>
      <c r="N20" s="466"/>
      <c r="O20" s="81"/>
      <c r="P20" s="82"/>
      <c r="Q20" s="91"/>
      <c r="R20" s="86"/>
      <c r="S20" s="76">
        <f t="shared" si="1"/>
        <v>0</v>
      </c>
      <c r="T20" s="84"/>
      <c r="U20" s="78" t="str">
        <f t="shared" si="2"/>
        <v>Q</v>
      </c>
      <c r="V20" s="91"/>
      <c r="W20" s="86"/>
      <c r="X20" s="76">
        <f t="shared" ca="1" si="3"/>
        <v>1</v>
      </c>
      <c r="Y20" s="84"/>
      <c r="Z20" s="696" t="str">
        <f t="shared" ca="1" si="4"/>
        <v>L</v>
      </c>
    </row>
    <row r="21" spans="1:26" ht="45" thickBot="1">
      <c r="A21" s="1333"/>
      <c r="B21" s="1336" t="s">
        <v>726</v>
      </c>
      <c r="C21" s="63" t="s">
        <v>727</v>
      </c>
      <c r="D21" s="61" t="s">
        <v>728</v>
      </c>
      <c r="E21" s="205">
        <v>42019</v>
      </c>
      <c r="F21" s="205">
        <v>42186</v>
      </c>
      <c r="G21" s="61" t="s">
        <v>729</v>
      </c>
      <c r="H21" s="208" t="s">
        <v>730</v>
      </c>
      <c r="I21" s="61" t="s">
        <v>731</v>
      </c>
      <c r="J21" s="203">
        <v>1</v>
      </c>
      <c r="K21" s="65">
        <v>12000000</v>
      </c>
      <c r="L21" s="204">
        <f>+J21*K21</f>
        <v>12000000</v>
      </c>
      <c r="M21" s="465" t="s">
        <v>732</v>
      </c>
      <c r="N21" s="466"/>
      <c r="O21" s="81">
        <v>1</v>
      </c>
      <c r="P21" s="82" t="s">
        <v>44</v>
      </c>
      <c r="Q21" s="91"/>
      <c r="R21" s="86"/>
      <c r="S21" s="76">
        <f t="shared" si="1"/>
        <v>8.3832335329341312E-2</v>
      </c>
      <c r="T21" s="84">
        <v>1</v>
      </c>
      <c r="U21" s="78" t="str">
        <f t="shared" si="2"/>
        <v>J</v>
      </c>
      <c r="V21" s="91"/>
      <c r="W21" s="86"/>
      <c r="X21" s="76">
        <f t="shared" ca="1" si="3"/>
        <v>1</v>
      </c>
      <c r="Y21" s="84">
        <v>1</v>
      </c>
      <c r="Z21" s="696" t="str">
        <f t="shared" ca="1" si="4"/>
        <v>J</v>
      </c>
    </row>
    <row r="22" spans="1:26" ht="45" thickBot="1">
      <c r="A22" s="1333"/>
      <c r="B22" s="1336"/>
      <c r="C22" s="63" t="s">
        <v>733</v>
      </c>
      <c r="D22" s="61" t="s">
        <v>728</v>
      </c>
      <c r="E22" s="205">
        <v>42125</v>
      </c>
      <c r="F22" s="205">
        <v>42217</v>
      </c>
      <c r="G22" s="61" t="s">
        <v>734</v>
      </c>
      <c r="H22" s="208" t="s">
        <v>730</v>
      </c>
      <c r="I22" s="61" t="s">
        <v>731</v>
      </c>
      <c r="J22" s="203">
        <v>1</v>
      </c>
      <c r="K22" s="65">
        <v>2000000</v>
      </c>
      <c r="L22" s="204">
        <f>+J22*K22</f>
        <v>2000000</v>
      </c>
      <c r="M22" s="465" t="s">
        <v>732</v>
      </c>
      <c r="N22" s="466"/>
      <c r="O22" s="81">
        <v>1</v>
      </c>
      <c r="P22" s="82" t="s">
        <v>44</v>
      </c>
      <c r="Q22" s="91"/>
      <c r="R22" s="86"/>
      <c r="S22" s="76">
        <f t="shared" si="1"/>
        <v>0.48913043478260865</v>
      </c>
      <c r="T22" s="84">
        <v>1</v>
      </c>
      <c r="U22" s="78" t="str">
        <f t="shared" si="2"/>
        <v>J</v>
      </c>
      <c r="V22" s="91"/>
      <c r="W22" s="86"/>
      <c r="X22" s="76">
        <f t="shared" ca="1" si="3"/>
        <v>1</v>
      </c>
      <c r="Y22" s="84">
        <v>1</v>
      </c>
      <c r="Z22" s="696" t="str">
        <f t="shared" ca="1" si="4"/>
        <v>J</v>
      </c>
    </row>
    <row r="23" spans="1:26" ht="45" thickBot="1">
      <c r="A23" s="1333"/>
      <c r="B23" s="1336"/>
      <c r="C23" s="109" t="s">
        <v>735</v>
      </c>
      <c r="D23" s="61" t="s">
        <v>728</v>
      </c>
      <c r="E23" s="205">
        <v>42125</v>
      </c>
      <c r="F23" s="205">
        <v>42278</v>
      </c>
      <c r="G23" s="61" t="s">
        <v>736</v>
      </c>
      <c r="H23" s="208" t="s">
        <v>730</v>
      </c>
      <c r="I23" s="61" t="s">
        <v>731</v>
      </c>
      <c r="J23" s="203">
        <v>1</v>
      </c>
      <c r="K23" s="65">
        <v>4000000</v>
      </c>
      <c r="L23" s="204">
        <f>+J23*K23</f>
        <v>4000000</v>
      </c>
      <c r="M23" s="465" t="s">
        <v>732</v>
      </c>
      <c r="N23" s="466"/>
      <c r="O23" s="81">
        <v>1</v>
      </c>
      <c r="P23" s="82" t="s">
        <v>44</v>
      </c>
      <c r="Q23" s="91"/>
      <c r="R23" s="86"/>
      <c r="S23" s="76">
        <f t="shared" si="1"/>
        <v>0.69281045751633985</v>
      </c>
      <c r="T23" s="84">
        <v>1</v>
      </c>
      <c r="U23" s="78" t="str">
        <f t="shared" si="2"/>
        <v>J</v>
      </c>
      <c r="V23" s="91"/>
      <c r="W23" s="86"/>
      <c r="X23" s="76">
        <f t="shared" ca="1" si="3"/>
        <v>1</v>
      </c>
      <c r="Y23" s="84">
        <v>1</v>
      </c>
      <c r="Z23" s="696" t="str">
        <f t="shared" ca="1" si="4"/>
        <v>J</v>
      </c>
    </row>
    <row r="24" spans="1:26" ht="45" thickBot="1">
      <c r="A24" s="1333"/>
      <c r="B24" s="1336"/>
      <c r="C24" s="63" t="s">
        <v>737</v>
      </c>
      <c r="D24" s="61" t="s">
        <v>728</v>
      </c>
      <c r="E24" s="205">
        <v>42248</v>
      </c>
      <c r="F24" s="205">
        <v>42278</v>
      </c>
      <c r="G24" s="61" t="s">
        <v>738</v>
      </c>
      <c r="H24" s="208" t="s">
        <v>739</v>
      </c>
      <c r="I24" s="61" t="s">
        <v>740</v>
      </c>
      <c r="J24" s="203">
        <v>25</v>
      </c>
      <c r="K24" s="65">
        <v>7000000</v>
      </c>
      <c r="L24" s="204">
        <f t="shared" ref="L24:L32" si="5">+J24*K24</f>
        <v>175000000</v>
      </c>
      <c r="M24" s="465"/>
      <c r="N24" s="466"/>
      <c r="O24" s="81"/>
      <c r="P24" s="82"/>
      <c r="Q24" s="91"/>
      <c r="R24" s="86"/>
      <c r="S24" s="76">
        <f t="shared" si="1"/>
        <v>0</v>
      </c>
      <c r="T24" s="84"/>
      <c r="U24" s="78" t="str">
        <f t="shared" si="2"/>
        <v>Q</v>
      </c>
      <c r="V24" s="91"/>
      <c r="W24" s="86"/>
      <c r="X24" s="76">
        <f t="shared" ca="1" si="3"/>
        <v>1</v>
      </c>
      <c r="Y24" s="84"/>
      <c r="Z24" s="696" t="str">
        <f t="shared" ca="1" si="4"/>
        <v>L</v>
      </c>
    </row>
    <row r="25" spans="1:26" ht="45" thickBot="1">
      <c r="A25" s="1333"/>
      <c r="B25" s="1336"/>
      <c r="C25" s="63" t="s">
        <v>741</v>
      </c>
      <c r="D25" s="61" t="s">
        <v>728</v>
      </c>
      <c r="E25" s="205">
        <v>42278</v>
      </c>
      <c r="F25" s="210">
        <v>42309</v>
      </c>
      <c r="G25" s="61" t="s">
        <v>742</v>
      </c>
      <c r="H25" s="208" t="s">
        <v>730</v>
      </c>
      <c r="I25" s="61" t="s">
        <v>731</v>
      </c>
      <c r="J25" s="203">
        <v>1</v>
      </c>
      <c r="K25" s="65">
        <v>2000000</v>
      </c>
      <c r="L25" s="204">
        <f t="shared" si="5"/>
        <v>2000000</v>
      </c>
      <c r="M25" s="465"/>
      <c r="N25" s="466"/>
      <c r="O25" s="81"/>
      <c r="P25" s="82"/>
      <c r="Q25" s="91"/>
      <c r="R25" s="86"/>
      <c r="S25" s="76">
        <f t="shared" si="1"/>
        <v>0</v>
      </c>
      <c r="T25" s="84"/>
      <c r="U25" s="78" t="str">
        <f t="shared" si="2"/>
        <v>Q</v>
      </c>
      <c r="V25" s="91"/>
      <c r="W25" s="86"/>
      <c r="X25" s="76">
        <f t="shared" ca="1" si="3"/>
        <v>1</v>
      </c>
      <c r="Y25" s="84"/>
      <c r="Z25" s="696" t="str">
        <f t="shared" ca="1" si="4"/>
        <v>L</v>
      </c>
    </row>
    <row r="26" spans="1:26" ht="45" thickBot="1">
      <c r="A26" s="1333"/>
      <c r="B26" s="1336"/>
      <c r="C26" s="63" t="s">
        <v>743</v>
      </c>
      <c r="D26" s="61" t="s">
        <v>728</v>
      </c>
      <c r="E26" s="205">
        <v>42309</v>
      </c>
      <c r="F26" s="205">
        <v>42353</v>
      </c>
      <c r="G26" s="61" t="s">
        <v>744</v>
      </c>
      <c r="H26" s="208" t="s">
        <v>730</v>
      </c>
      <c r="I26" s="61" t="s">
        <v>731</v>
      </c>
      <c r="J26" s="203">
        <v>1</v>
      </c>
      <c r="K26" s="65">
        <v>2000000</v>
      </c>
      <c r="L26" s="204">
        <f t="shared" si="5"/>
        <v>2000000</v>
      </c>
      <c r="M26" s="465"/>
      <c r="N26" s="466"/>
      <c r="O26" s="81"/>
      <c r="P26" s="82"/>
      <c r="Q26" s="91"/>
      <c r="R26" s="86"/>
      <c r="S26" s="76">
        <f t="shared" si="1"/>
        <v>0</v>
      </c>
      <c r="T26" s="84"/>
      <c r="U26" s="78" t="str">
        <f t="shared" si="2"/>
        <v>Q</v>
      </c>
      <c r="V26" s="91"/>
      <c r="W26" s="86"/>
      <c r="X26" s="76">
        <f t="shared" ca="1" si="3"/>
        <v>1</v>
      </c>
      <c r="Y26" s="84"/>
      <c r="Z26" s="696" t="str">
        <f t="shared" ca="1" si="4"/>
        <v>L</v>
      </c>
    </row>
    <row r="27" spans="1:26" ht="45" thickBot="1">
      <c r="A27" s="1333"/>
      <c r="B27" s="1336" t="s">
        <v>745</v>
      </c>
      <c r="C27" s="63" t="s">
        <v>746</v>
      </c>
      <c r="D27" s="61" t="s">
        <v>728</v>
      </c>
      <c r="E27" s="205">
        <v>42014</v>
      </c>
      <c r="F27" s="205">
        <v>42022</v>
      </c>
      <c r="G27" s="61" t="s">
        <v>747</v>
      </c>
      <c r="H27" s="208" t="s">
        <v>748</v>
      </c>
      <c r="I27" s="61" t="s">
        <v>749</v>
      </c>
      <c r="J27" s="203">
        <v>1</v>
      </c>
      <c r="K27" s="65"/>
      <c r="L27" s="204">
        <f t="shared" si="5"/>
        <v>0</v>
      </c>
      <c r="M27" s="465" t="s">
        <v>732</v>
      </c>
      <c r="N27" s="466"/>
      <c r="O27" s="81">
        <v>1</v>
      </c>
      <c r="P27" s="82" t="s">
        <v>44</v>
      </c>
      <c r="Q27" s="91"/>
      <c r="R27" s="86"/>
      <c r="S27" s="76">
        <f t="shared" si="1"/>
        <v>1</v>
      </c>
      <c r="T27" s="84">
        <v>1</v>
      </c>
      <c r="U27" s="78" t="str">
        <f t="shared" si="2"/>
        <v>J</v>
      </c>
      <c r="V27" s="91"/>
      <c r="W27" s="86"/>
      <c r="X27" s="76">
        <f t="shared" ca="1" si="3"/>
        <v>1</v>
      </c>
      <c r="Y27" s="84">
        <v>1</v>
      </c>
      <c r="Z27" s="696" t="str">
        <f t="shared" ca="1" si="4"/>
        <v>J</v>
      </c>
    </row>
    <row r="28" spans="1:26" ht="45" thickBot="1">
      <c r="A28" s="1333"/>
      <c r="B28" s="1336"/>
      <c r="C28" s="63" t="s">
        <v>750</v>
      </c>
      <c r="D28" s="61" t="s">
        <v>728</v>
      </c>
      <c r="E28" s="205">
        <v>42023</v>
      </c>
      <c r="F28" s="205">
        <v>42054</v>
      </c>
      <c r="G28" s="61" t="s">
        <v>693</v>
      </c>
      <c r="H28" s="208" t="s">
        <v>751</v>
      </c>
      <c r="I28" s="61" t="s">
        <v>749</v>
      </c>
      <c r="J28" s="203">
        <v>1</v>
      </c>
      <c r="K28" s="65"/>
      <c r="L28" s="204">
        <f t="shared" si="5"/>
        <v>0</v>
      </c>
      <c r="M28" s="465" t="s">
        <v>732</v>
      </c>
      <c r="N28" s="466"/>
      <c r="O28" s="81">
        <v>1</v>
      </c>
      <c r="P28" s="82" t="s">
        <v>44</v>
      </c>
      <c r="Q28" s="91"/>
      <c r="R28" s="86"/>
      <c r="S28" s="76">
        <f t="shared" si="1"/>
        <v>1</v>
      </c>
      <c r="T28" s="84">
        <v>1</v>
      </c>
      <c r="U28" s="78" t="str">
        <f t="shared" si="2"/>
        <v>J</v>
      </c>
      <c r="V28" s="91"/>
      <c r="W28" s="86"/>
      <c r="X28" s="76">
        <f t="shared" ca="1" si="3"/>
        <v>1</v>
      </c>
      <c r="Y28" s="84">
        <v>1</v>
      </c>
      <c r="Z28" s="696" t="str">
        <f t="shared" ca="1" si="4"/>
        <v>J</v>
      </c>
    </row>
    <row r="29" spans="1:26" ht="45" thickBot="1">
      <c r="A29" s="1333"/>
      <c r="B29" s="1336"/>
      <c r="C29" s="63" t="s">
        <v>752</v>
      </c>
      <c r="D29" s="61" t="s">
        <v>728</v>
      </c>
      <c r="E29" s="205">
        <v>42054</v>
      </c>
      <c r="F29" s="205">
        <v>42073</v>
      </c>
      <c r="G29" s="61" t="s">
        <v>753</v>
      </c>
      <c r="H29" s="208" t="s">
        <v>751</v>
      </c>
      <c r="I29" s="61" t="s">
        <v>749</v>
      </c>
      <c r="J29" s="203">
        <v>1</v>
      </c>
      <c r="K29" s="65"/>
      <c r="L29" s="204">
        <f t="shared" si="5"/>
        <v>0</v>
      </c>
      <c r="M29" s="465"/>
      <c r="N29" s="466" t="s">
        <v>685</v>
      </c>
      <c r="O29" s="81">
        <v>0</v>
      </c>
      <c r="P29" s="82" t="s">
        <v>110</v>
      </c>
      <c r="Q29" s="91"/>
      <c r="R29" s="86" t="s">
        <v>685</v>
      </c>
      <c r="S29" s="76">
        <f t="shared" si="1"/>
        <v>1</v>
      </c>
      <c r="T29" s="84">
        <v>0</v>
      </c>
      <c r="U29" s="78" t="str">
        <f t="shared" si="2"/>
        <v>L</v>
      </c>
      <c r="V29" s="91"/>
      <c r="W29" s="86"/>
      <c r="X29" s="76">
        <f t="shared" ca="1" si="3"/>
        <v>1</v>
      </c>
      <c r="Y29" s="84">
        <v>1</v>
      </c>
      <c r="Z29" s="696" t="str">
        <f t="shared" ca="1" si="4"/>
        <v>J</v>
      </c>
    </row>
    <row r="30" spans="1:26" ht="45" thickBot="1">
      <c r="A30" s="1333"/>
      <c r="B30" s="1336"/>
      <c r="C30" s="63" t="s">
        <v>754</v>
      </c>
      <c r="D30" s="61" t="s">
        <v>728</v>
      </c>
      <c r="E30" s="205">
        <v>42073</v>
      </c>
      <c r="F30" s="205">
        <v>42074</v>
      </c>
      <c r="G30" s="61" t="s">
        <v>755</v>
      </c>
      <c r="H30" s="208" t="s">
        <v>751</v>
      </c>
      <c r="I30" s="61" t="s">
        <v>749</v>
      </c>
      <c r="J30" s="203">
        <v>1</v>
      </c>
      <c r="K30" s="65"/>
      <c r="L30" s="204">
        <f t="shared" si="5"/>
        <v>0</v>
      </c>
      <c r="M30" s="465"/>
      <c r="N30" s="466" t="s">
        <v>685</v>
      </c>
      <c r="O30" s="81">
        <v>0</v>
      </c>
      <c r="P30" s="82" t="s">
        <v>110</v>
      </c>
      <c r="Q30" s="91"/>
      <c r="R30" s="86"/>
      <c r="S30" s="76">
        <f t="shared" si="1"/>
        <v>1</v>
      </c>
      <c r="T30" s="84">
        <v>1</v>
      </c>
      <c r="U30" s="78" t="str">
        <f t="shared" si="2"/>
        <v>J</v>
      </c>
      <c r="V30" s="91"/>
      <c r="W30" s="86"/>
      <c r="X30" s="76">
        <f t="shared" ca="1" si="3"/>
        <v>1</v>
      </c>
      <c r="Y30" s="84">
        <v>1</v>
      </c>
      <c r="Z30" s="696" t="str">
        <f t="shared" ca="1" si="4"/>
        <v>J</v>
      </c>
    </row>
    <row r="31" spans="1:26" ht="45" thickBot="1">
      <c r="A31" s="1333"/>
      <c r="B31" s="1336"/>
      <c r="C31" s="63" t="s">
        <v>756</v>
      </c>
      <c r="D31" s="61" t="s">
        <v>728</v>
      </c>
      <c r="E31" s="205">
        <v>42083</v>
      </c>
      <c r="F31" s="205">
        <v>42084</v>
      </c>
      <c r="G31" s="61" t="s">
        <v>757</v>
      </c>
      <c r="H31" s="208" t="s">
        <v>751</v>
      </c>
      <c r="I31" s="61" t="s">
        <v>749</v>
      </c>
      <c r="J31" s="203">
        <v>1</v>
      </c>
      <c r="K31" s="65"/>
      <c r="L31" s="204">
        <f t="shared" si="5"/>
        <v>0</v>
      </c>
      <c r="M31" s="465"/>
      <c r="N31" s="466" t="s">
        <v>685</v>
      </c>
      <c r="O31" s="81">
        <v>0</v>
      </c>
      <c r="P31" s="82" t="s">
        <v>110</v>
      </c>
      <c r="Q31" s="91"/>
      <c r="R31" s="86"/>
      <c r="S31" s="76">
        <f t="shared" si="1"/>
        <v>1</v>
      </c>
      <c r="T31" s="84">
        <v>1</v>
      </c>
      <c r="U31" s="78" t="str">
        <f t="shared" si="2"/>
        <v>J</v>
      </c>
      <c r="V31" s="91"/>
      <c r="W31" s="86"/>
      <c r="X31" s="76">
        <f t="shared" ca="1" si="3"/>
        <v>1</v>
      </c>
      <c r="Y31" s="84">
        <v>1</v>
      </c>
      <c r="Z31" s="696" t="str">
        <f t="shared" ca="1" si="4"/>
        <v>J</v>
      </c>
    </row>
    <row r="32" spans="1:26" ht="64.5" thickBot="1">
      <c r="A32" s="1333"/>
      <c r="B32" s="1336" t="s">
        <v>758</v>
      </c>
      <c r="C32" s="63" t="s">
        <v>759</v>
      </c>
      <c r="D32" s="206" t="s">
        <v>728</v>
      </c>
      <c r="E32" s="225">
        <v>42005</v>
      </c>
      <c r="F32" s="225">
        <v>42339</v>
      </c>
      <c r="G32" s="61" t="s">
        <v>760</v>
      </c>
      <c r="H32" s="468" t="s">
        <v>751</v>
      </c>
      <c r="I32" s="61" t="s">
        <v>761</v>
      </c>
      <c r="J32" s="203">
        <v>2</v>
      </c>
      <c r="K32" s="65">
        <v>20000000</v>
      </c>
      <c r="L32" s="204">
        <f t="shared" si="5"/>
        <v>40000000</v>
      </c>
      <c r="M32" s="465"/>
      <c r="N32" s="466"/>
      <c r="O32" s="81"/>
      <c r="P32" s="82"/>
      <c r="Q32" s="1339" t="s">
        <v>766</v>
      </c>
      <c r="R32" s="1342" t="s">
        <v>767</v>
      </c>
      <c r="S32" s="76">
        <f t="shared" si="1"/>
        <v>0.5</v>
      </c>
      <c r="T32" s="84">
        <v>0</v>
      </c>
      <c r="U32" s="78" t="str">
        <f t="shared" si="2"/>
        <v>L</v>
      </c>
      <c r="V32" s="91"/>
      <c r="W32" s="86"/>
      <c r="X32" s="76">
        <f t="shared" ca="1" si="3"/>
        <v>1</v>
      </c>
      <c r="Y32" s="84"/>
      <c r="Z32" s="696" t="str">
        <f t="shared" ca="1" si="4"/>
        <v>L</v>
      </c>
    </row>
    <row r="33" spans="1:26" ht="45" thickBot="1">
      <c r="A33" s="1333"/>
      <c r="B33" s="1336"/>
      <c r="C33" s="63" t="s">
        <v>762</v>
      </c>
      <c r="D33" s="61" t="s">
        <v>763</v>
      </c>
      <c r="E33" s="205">
        <v>42005</v>
      </c>
      <c r="F33" s="205">
        <v>42125</v>
      </c>
      <c r="G33" s="61" t="s">
        <v>764</v>
      </c>
      <c r="H33" s="208" t="s">
        <v>51</v>
      </c>
      <c r="I33" s="61" t="s">
        <v>765</v>
      </c>
      <c r="J33" s="203">
        <v>0</v>
      </c>
      <c r="K33" s="65">
        <v>0</v>
      </c>
      <c r="L33" s="204">
        <v>0</v>
      </c>
      <c r="M33" s="465" t="s">
        <v>766</v>
      </c>
      <c r="N33" s="469" t="s">
        <v>767</v>
      </c>
      <c r="O33" s="81">
        <v>0</v>
      </c>
      <c r="P33" s="82" t="s">
        <v>101</v>
      </c>
      <c r="Q33" s="1340"/>
      <c r="R33" s="1343"/>
      <c r="S33" s="76">
        <f t="shared" si="1"/>
        <v>1</v>
      </c>
      <c r="T33" s="84">
        <v>0</v>
      </c>
      <c r="U33" s="78" t="str">
        <f t="shared" si="2"/>
        <v>L</v>
      </c>
      <c r="V33" s="91"/>
      <c r="W33" s="86"/>
      <c r="X33" s="76">
        <f t="shared" ca="1" si="3"/>
        <v>1</v>
      </c>
      <c r="Y33" s="84"/>
      <c r="Z33" s="696" t="str">
        <f t="shared" ca="1" si="4"/>
        <v>L</v>
      </c>
    </row>
    <row r="34" spans="1:26" ht="45" thickBot="1">
      <c r="A34" s="1333"/>
      <c r="B34" s="1336"/>
      <c r="C34" s="63" t="s">
        <v>768</v>
      </c>
      <c r="D34" s="61" t="s">
        <v>763</v>
      </c>
      <c r="E34" s="205">
        <v>42125</v>
      </c>
      <c r="F34" s="205">
        <v>42156</v>
      </c>
      <c r="G34" s="61" t="s">
        <v>769</v>
      </c>
      <c r="H34" s="208" t="s">
        <v>770</v>
      </c>
      <c r="I34" s="61" t="s">
        <v>771</v>
      </c>
      <c r="J34" s="203">
        <v>1</v>
      </c>
      <c r="K34" s="65">
        <v>4000000</v>
      </c>
      <c r="L34" s="204">
        <f>+J34*K34</f>
        <v>4000000</v>
      </c>
      <c r="M34" s="465"/>
      <c r="N34" s="466"/>
      <c r="O34" s="81"/>
      <c r="P34" s="82"/>
      <c r="Q34" s="1340"/>
      <c r="R34" s="1343"/>
      <c r="S34" s="76">
        <f t="shared" si="1"/>
        <v>1</v>
      </c>
      <c r="T34" s="84">
        <v>0</v>
      </c>
      <c r="U34" s="78" t="str">
        <f t="shared" si="2"/>
        <v>L</v>
      </c>
      <c r="V34" s="91"/>
      <c r="W34" s="86"/>
      <c r="X34" s="76">
        <f t="shared" ca="1" si="3"/>
        <v>1</v>
      </c>
      <c r="Y34" s="84"/>
      <c r="Z34" s="696" t="str">
        <f t="shared" ca="1" si="4"/>
        <v>L</v>
      </c>
    </row>
    <row r="35" spans="1:26" ht="45" thickBot="1">
      <c r="A35" s="1333"/>
      <c r="B35" s="1336"/>
      <c r="C35" s="63" t="s">
        <v>772</v>
      </c>
      <c r="D35" s="61" t="s">
        <v>763</v>
      </c>
      <c r="E35" s="205">
        <v>42156</v>
      </c>
      <c r="F35" s="205">
        <v>42186</v>
      </c>
      <c r="G35" s="61" t="s">
        <v>773</v>
      </c>
      <c r="H35" s="208" t="s">
        <v>774</v>
      </c>
      <c r="I35" s="61" t="s">
        <v>775</v>
      </c>
      <c r="J35" s="203">
        <v>1</v>
      </c>
      <c r="K35" s="65">
        <v>23000000</v>
      </c>
      <c r="L35" s="204">
        <f>+J35*K35</f>
        <v>23000000</v>
      </c>
      <c r="M35" s="465"/>
      <c r="N35" s="466"/>
      <c r="O35" s="81"/>
      <c r="P35" s="82"/>
      <c r="Q35" s="1341"/>
      <c r="R35" s="1344"/>
      <c r="S35" s="76">
        <f t="shared" si="1"/>
        <v>0.46666666666666667</v>
      </c>
      <c r="T35" s="84">
        <v>0</v>
      </c>
      <c r="U35" s="78" t="str">
        <f t="shared" si="2"/>
        <v>L</v>
      </c>
      <c r="V35" s="91"/>
      <c r="W35" s="86"/>
      <c r="X35" s="76">
        <f t="shared" ca="1" si="3"/>
        <v>1</v>
      </c>
      <c r="Y35" s="84"/>
      <c r="Z35" s="696" t="str">
        <f t="shared" ca="1" si="4"/>
        <v>L</v>
      </c>
    </row>
    <row r="36" spans="1:26" ht="45" thickBot="1">
      <c r="A36" s="1333"/>
      <c r="B36" s="1336"/>
      <c r="C36" s="63" t="s">
        <v>776</v>
      </c>
      <c r="D36" s="61" t="s">
        <v>763</v>
      </c>
      <c r="E36" s="205">
        <v>42186</v>
      </c>
      <c r="F36" s="205">
        <v>42217</v>
      </c>
      <c r="G36" s="61" t="s">
        <v>777</v>
      </c>
      <c r="H36" s="208" t="s">
        <v>751</v>
      </c>
      <c r="I36" s="61" t="s">
        <v>778</v>
      </c>
      <c r="J36" s="203"/>
      <c r="K36" s="65">
        <v>3200000</v>
      </c>
      <c r="L36" s="204">
        <f>K36</f>
        <v>3200000</v>
      </c>
      <c r="M36" s="465"/>
      <c r="N36" s="466"/>
      <c r="O36" s="81"/>
      <c r="P36" s="82"/>
      <c r="Q36" s="91"/>
      <c r="R36" s="86"/>
      <c r="S36" s="76">
        <f t="shared" si="1"/>
        <v>0</v>
      </c>
      <c r="T36" s="84"/>
      <c r="U36" s="78" t="str">
        <f t="shared" si="2"/>
        <v>Q</v>
      </c>
      <c r="V36" s="91"/>
      <c r="W36" s="86"/>
      <c r="X36" s="76">
        <f t="shared" ca="1" si="3"/>
        <v>1</v>
      </c>
      <c r="Y36" s="84"/>
      <c r="Z36" s="696" t="str">
        <f t="shared" ca="1" si="4"/>
        <v>L</v>
      </c>
    </row>
    <row r="37" spans="1:26" ht="45" thickBot="1">
      <c r="A37" s="1333"/>
      <c r="B37" s="1336"/>
      <c r="C37" s="63" t="s">
        <v>779</v>
      </c>
      <c r="D37" s="61" t="s">
        <v>763</v>
      </c>
      <c r="E37" s="205">
        <v>42217</v>
      </c>
      <c r="F37" s="205">
        <v>42248</v>
      </c>
      <c r="G37" s="61" t="s">
        <v>780</v>
      </c>
      <c r="H37" s="208" t="s">
        <v>51</v>
      </c>
      <c r="I37" s="61" t="s">
        <v>781</v>
      </c>
      <c r="J37" s="203"/>
      <c r="K37" s="65"/>
      <c r="L37" s="204">
        <f>+J37*K37</f>
        <v>0</v>
      </c>
      <c r="M37" s="465"/>
      <c r="N37" s="466"/>
      <c r="O37" s="81"/>
      <c r="P37" s="82"/>
      <c r="Q37" s="91"/>
      <c r="R37" s="86"/>
      <c r="S37" s="76">
        <f t="shared" si="1"/>
        <v>0</v>
      </c>
      <c r="T37" s="84"/>
      <c r="U37" s="78" t="str">
        <f t="shared" si="2"/>
        <v>Q</v>
      </c>
      <c r="V37" s="91"/>
      <c r="W37" s="86"/>
      <c r="X37" s="76">
        <f t="shared" ca="1" si="3"/>
        <v>1</v>
      </c>
      <c r="Y37" s="84"/>
      <c r="Z37" s="696" t="str">
        <f t="shared" ca="1" si="4"/>
        <v>L</v>
      </c>
    </row>
    <row r="38" spans="1:26" ht="51.75" thickBot="1">
      <c r="A38" s="1333"/>
      <c r="B38" s="226" t="s">
        <v>782</v>
      </c>
      <c r="C38" s="63" t="s">
        <v>783</v>
      </c>
      <c r="D38" s="61" t="s">
        <v>728</v>
      </c>
      <c r="E38" s="205">
        <v>42036</v>
      </c>
      <c r="F38" s="205">
        <v>42063</v>
      </c>
      <c r="G38" s="61" t="s">
        <v>784</v>
      </c>
      <c r="H38" s="208" t="s">
        <v>785</v>
      </c>
      <c r="I38" s="61" t="s">
        <v>786</v>
      </c>
      <c r="J38" s="203">
        <v>1</v>
      </c>
      <c r="K38" s="65">
        <v>7000000</v>
      </c>
      <c r="L38" s="204">
        <f t="shared" ref="L38:L43" si="6">+J38*K38</f>
        <v>7000000</v>
      </c>
      <c r="M38" s="465" t="s">
        <v>787</v>
      </c>
      <c r="N38" s="466"/>
      <c r="O38" s="81">
        <v>0</v>
      </c>
      <c r="P38" s="82" t="s">
        <v>101</v>
      </c>
      <c r="Q38" s="91" t="s">
        <v>1368</v>
      </c>
      <c r="R38" s="86"/>
      <c r="S38" s="76">
        <f t="shared" si="1"/>
        <v>1</v>
      </c>
      <c r="T38" s="84">
        <v>0</v>
      </c>
      <c r="U38" s="78" t="str">
        <f t="shared" si="2"/>
        <v>L</v>
      </c>
      <c r="V38" s="91"/>
      <c r="W38" s="86"/>
      <c r="X38" s="76">
        <f t="shared" ca="1" si="3"/>
        <v>1</v>
      </c>
      <c r="Y38" s="84"/>
      <c r="Z38" s="696" t="str">
        <f t="shared" ca="1" si="4"/>
        <v>L</v>
      </c>
    </row>
    <row r="39" spans="1:26" ht="51.75" thickBot="1">
      <c r="A39" s="1333"/>
      <c r="B39" s="226" t="s">
        <v>782</v>
      </c>
      <c r="C39" s="63" t="s">
        <v>788</v>
      </c>
      <c r="D39" s="61" t="s">
        <v>728</v>
      </c>
      <c r="E39" s="205">
        <v>42036</v>
      </c>
      <c r="F39" s="205">
        <v>42368</v>
      </c>
      <c r="G39" s="61" t="s">
        <v>789</v>
      </c>
      <c r="H39" s="208" t="s">
        <v>790</v>
      </c>
      <c r="I39" s="61" t="s">
        <v>791</v>
      </c>
      <c r="J39" s="203">
        <v>1</v>
      </c>
      <c r="K39" s="65">
        <v>10000000</v>
      </c>
      <c r="L39" s="204">
        <f t="shared" si="6"/>
        <v>10000000</v>
      </c>
      <c r="M39" s="465"/>
      <c r="N39" s="466"/>
      <c r="O39" s="81"/>
      <c r="P39" s="82"/>
      <c r="Q39" s="91" t="s">
        <v>1369</v>
      </c>
      <c r="R39" s="86"/>
      <c r="S39" s="76">
        <f t="shared" si="1"/>
        <v>0.59036144578313254</v>
      </c>
      <c r="T39" s="84">
        <v>0.5</v>
      </c>
      <c r="U39" s="78" t="str">
        <f t="shared" si="2"/>
        <v>K</v>
      </c>
      <c r="V39" s="91"/>
      <c r="W39" s="86"/>
      <c r="X39" s="76">
        <f t="shared" ca="1" si="3"/>
        <v>1</v>
      </c>
      <c r="Y39" s="84"/>
      <c r="Z39" s="696" t="str">
        <f t="shared" ca="1" si="4"/>
        <v>L</v>
      </c>
    </row>
    <row r="40" spans="1:26" ht="45" thickBot="1">
      <c r="A40" s="1333"/>
      <c r="B40" s="226" t="s">
        <v>792</v>
      </c>
      <c r="C40" s="63" t="s">
        <v>793</v>
      </c>
      <c r="D40" s="61" t="s">
        <v>728</v>
      </c>
      <c r="E40" s="205">
        <v>42036</v>
      </c>
      <c r="F40" s="205">
        <v>42368</v>
      </c>
      <c r="G40" s="61" t="s">
        <v>794</v>
      </c>
      <c r="H40" s="208" t="s">
        <v>790</v>
      </c>
      <c r="I40" s="61" t="s">
        <v>795</v>
      </c>
      <c r="J40" s="203">
        <v>1000</v>
      </c>
      <c r="K40" s="65">
        <v>8000</v>
      </c>
      <c r="L40" s="204">
        <f t="shared" si="6"/>
        <v>8000000</v>
      </c>
      <c r="M40" s="465"/>
      <c r="N40" s="466"/>
      <c r="O40" s="81"/>
      <c r="P40" s="82"/>
      <c r="Q40" s="91" t="s">
        <v>1370</v>
      </c>
      <c r="R40" s="86"/>
      <c r="S40" s="76">
        <f t="shared" si="1"/>
        <v>0.59036144578313254</v>
      </c>
      <c r="T40" s="84">
        <v>1</v>
      </c>
      <c r="U40" s="78" t="str">
        <f t="shared" si="2"/>
        <v>J</v>
      </c>
      <c r="V40" s="91"/>
      <c r="W40" s="86"/>
      <c r="X40" s="76">
        <f t="shared" ca="1" si="3"/>
        <v>1</v>
      </c>
      <c r="Y40" s="84">
        <v>1</v>
      </c>
      <c r="Z40" s="696" t="str">
        <f t="shared" ca="1" si="4"/>
        <v>J</v>
      </c>
    </row>
    <row r="41" spans="1:26" ht="45" thickBot="1">
      <c r="A41" s="1333"/>
      <c r="B41" s="226" t="s">
        <v>796</v>
      </c>
      <c r="C41" s="63" t="s">
        <v>797</v>
      </c>
      <c r="D41" s="61" t="s">
        <v>728</v>
      </c>
      <c r="E41" s="205">
        <v>42036</v>
      </c>
      <c r="F41" s="205">
        <v>42064</v>
      </c>
      <c r="G41" s="61" t="s">
        <v>798</v>
      </c>
      <c r="H41" s="208" t="s">
        <v>790</v>
      </c>
      <c r="I41" s="61" t="s">
        <v>799</v>
      </c>
      <c r="J41" s="203">
        <v>3</v>
      </c>
      <c r="K41" s="65">
        <v>6000000</v>
      </c>
      <c r="L41" s="204">
        <f t="shared" si="6"/>
        <v>18000000</v>
      </c>
      <c r="M41" s="465" t="s">
        <v>732</v>
      </c>
      <c r="N41" s="466"/>
      <c r="O41" s="81">
        <v>1</v>
      </c>
      <c r="P41" s="82" t="s">
        <v>44</v>
      </c>
      <c r="Q41" s="91"/>
      <c r="R41" s="86"/>
      <c r="S41" s="76">
        <f t="shared" si="1"/>
        <v>1</v>
      </c>
      <c r="T41" s="84">
        <v>1</v>
      </c>
      <c r="U41" s="78" t="str">
        <f t="shared" si="2"/>
        <v>J</v>
      </c>
      <c r="V41" s="91"/>
      <c r="W41" s="86"/>
      <c r="X41" s="76">
        <f t="shared" ca="1" si="3"/>
        <v>1</v>
      </c>
      <c r="Y41" s="84">
        <v>1</v>
      </c>
      <c r="Z41" s="696" t="str">
        <f t="shared" ca="1" si="4"/>
        <v>J</v>
      </c>
    </row>
    <row r="42" spans="1:26" ht="45" thickBot="1">
      <c r="A42" s="1333"/>
      <c r="B42" s="226" t="s">
        <v>796</v>
      </c>
      <c r="C42" s="63" t="s">
        <v>800</v>
      </c>
      <c r="D42" s="61" t="s">
        <v>728</v>
      </c>
      <c r="E42" s="205">
        <v>42036</v>
      </c>
      <c r="F42" s="205">
        <v>42064</v>
      </c>
      <c r="G42" s="61" t="s">
        <v>801</v>
      </c>
      <c r="H42" s="208" t="s">
        <v>790</v>
      </c>
      <c r="I42" s="61" t="s">
        <v>802</v>
      </c>
      <c r="J42" s="203">
        <v>1</v>
      </c>
      <c r="K42" s="65">
        <v>25000000</v>
      </c>
      <c r="L42" s="204">
        <f t="shared" si="6"/>
        <v>25000000</v>
      </c>
      <c r="M42" s="465" t="s">
        <v>803</v>
      </c>
      <c r="N42" s="470" t="s">
        <v>804</v>
      </c>
      <c r="O42" s="81">
        <v>0</v>
      </c>
      <c r="P42" s="82" t="s">
        <v>101</v>
      </c>
      <c r="Q42" s="91" t="str">
        <f>+Q38</f>
        <v>sin asignacion de presupuesto</v>
      </c>
      <c r="R42" s="86"/>
      <c r="S42" s="76">
        <f t="shared" si="1"/>
        <v>1</v>
      </c>
      <c r="T42" s="84">
        <v>0</v>
      </c>
      <c r="U42" s="78" t="str">
        <f t="shared" si="2"/>
        <v>L</v>
      </c>
      <c r="V42" s="91"/>
      <c r="W42" s="86"/>
      <c r="X42" s="76">
        <f t="shared" ca="1" si="3"/>
        <v>1</v>
      </c>
      <c r="Y42" s="84">
        <v>1</v>
      </c>
      <c r="Z42" s="696" t="str">
        <f t="shared" ca="1" si="4"/>
        <v>J</v>
      </c>
    </row>
    <row r="43" spans="1:26" ht="45" thickBot="1">
      <c r="A43" s="1334"/>
      <c r="B43" s="219" t="s">
        <v>805</v>
      </c>
      <c r="C43" s="227" t="s">
        <v>806</v>
      </c>
      <c r="D43" s="219" t="s">
        <v>728</v>
      </c>
      <c r="E43" s="224">
        <v>42036</v>
      </c>
      <c r="F43" s="224">
        <v>42369</v>
      </c>
      <c r="G43" s="219" t="s">
        <v>807</v>
      </c>
      <c r="H43" s="218" t="s">
        <v>808</v>
      </c>
      <c r="I43" s="219" t="s">
        <v>809</v>
      </c>
      <c r="J43" s="220">
        <v>1</v>
      </c>
      <c r="K43" s="221">
        <v>180000000</v>
      </c>
      <c r="L43" s="222">
        <f t="shared" si="6"/>
        <v>180000000</v>
      </c>
      <c r="M43" s="471"/>
      <c r="N43" s="472"/>
      <c r="O43" s="113"/>
      <c r="P43" s="114"/>
      <c r="Q43" s="121" t="s">
        <v>1371</v>
      </c>
      <c r="R43" s="122"/>
      <c r="S43" s="76">
        <f t="shared" si="1"/>
        <v>0.59159159159159158</v>
      </c>
      <c r="T43" s="120">
        <v>0.8</v>
      </c>
      <c r="U43" s="78" t="str">
        <f t="shared" si="2"/>
        <v>J</v>
      </c>
      <c r="V43" s="91"/>
      <c r="W43" s="86"/>
      <c r="X43" s="76">
        <f t="shared" ca="1" si="3"/>
        <v>1</v>
      </c>
      <c r="Y43" s="84"/>
      <c r="Z43" s="696" t="str">
        <f t="shared" ca="1" si="4"/>
        <v>L</v>
      </c>
    </row>
    <row r="44" spans="1:26" s="836" customFormat="1"/>
    <row r="45" spans="1:26" s="836" customFormat="1"/>
    <row r="46" spans="1:26" s="836" customFormat="1" ht="16.5" thickBot="1"/>
    <row r="47" spans="1:26" s="836" customFormat="1" ht="21.75" customHeight="1" thickBot="1">
      <c r="B47" s="906" t="s">
        <v>1471</v>
      </c>
      <c r="C47" s="907" t="s">
        <v>1472</v>
      </c>
      <c r="D47" s="908" t="s">
        <v>1473</v>
      </c>
      <c r="E47" s="907" t="s">
        <v>1474</v>
      </c>
      <c r="F47" s="908" t="s">
        <v>1475</v>
      </c>
      <c r="G47" s="907">
        <v>1</v>
      </c>
    </row>
    <row r="48" spans="1:26" s="836" customFormat="1"/>
    <row r="49" s="836" customFormat="1"/>
    <row r="50" s="836" customFormat="1"/>
    <row r="51" s="836" customFormat="1"/>
    <row r="52" s="836" customFormat="1"/>
    <row r="53" s="836" customFormat="1"/>
    <row r="54" s="836" customFormat="1"/>
    <row r="55" s="836" customFormat="1"/>
    <row r="56" s="836" customFormat="1"/>
    <row r="57" s="836" customFormat="1"/>
    <row r="58" s="836" customFormat="1"/>
    <row r="59" s="836" customFormat="1"/>
    <row r="60" s="836" customFormat="1"/>
    <row r="61" s="836" customFormat="1"/>
    <row r="62" s="836" customFormat="1"/>
    <row r="63" s="836" customFormat="1"/>
    <row r="64" s="836" customFormat="1"/>
  </sheetData>
  <mergeCells count="32">
    <mergeCell ref="Q32:Q35"/>
    <mergeCell ref="R32:R35"/>
    <mergeCell ref="V6:Z6"/>
    <mergeCell ref="M6:P6"/>
    <mergeCell ref="Q6:U6"/>
    <mergeCell ref="A8:A43"/>
    <mergeCell ref="B8:B13"/>
    <mergeCell ref="C8:C9"/>
    <mergeCell ref="D8:D9"/>
    <mergeCell ref="G8:G9"/>
    <mergeCell ref="B14:B20"/>
    <mergeCell ref="B21:B26"/>
    <mergeCell ref="B27:B31"/>
    <mergeCell ref="B32:B37"/>
    <mergeCell ref="L6:L7"/>
    <mergeCell ref="A6:A7"/>
    <mergeCell ref="B6:B7"/>
    <mergeCell ref="C6:C7"/>
    <mergeCell ref="D6:D7"/>
    <mergeCell ref="E6:E7"/>
    <mergeCell ref="F6:F7"/>
    <mergeCell ref="G6:G7"/>
    <mergeCell ref="H6:H7"/>
    <mergeCell ref="I6:I7"/>
    <mergeCell ref="J6:J7"/>
    <mergeCell ref="K6:K7"/>
    <mergeCell ref="A1:B4"/>
    <mergeCell ref="C1:J4"/>
    <mergeCell ref="K1:L1"/>
    <mergeCell ref="K2:L2"/>
    <mergeCell ref="K3:L3"/>
    <mergeCell ref="K4:L4"/>
  </mergeCells>
  <phoneticPr fontId="36" type="noConversion"/>
  <conditionalFormatting sqref="P9:P15 P17:P43">
    <cfRule type="cellIs" dxfId="825" priority="98" operator="equal">
      <formula>"L"</formula>
    </cfRule>
  </conditionalFormatting>
  <conditionalFormatting sqref="P8">
    <cfRule type="containsText" dxfId="824" priority="102" operator="containsText" text="K">
      <formula>NOT(ISERROR(SEARCH("K",P8)))</formula>
    </cfRule>
    <cfRule type="containsText" dxfId="823" priority="103" operator="containsText" text="J">
      <formula>NOT(ISERROR(SEARCH("J",P8)))</formula>
    </cfRule>
  </conditionalFormatting>
  <conditionalFormatting sqref="P8">
    <cfRule type="cellIs" dxfId="822" priority="101" operator="equal">
      <formula>"L"</formula>
    </cfRule>
  </conditionalFormatting>
  <conditionalFormatting sqref="P9:P15 P17:P43">
    <cfRule type="containsText" dxfId="821" priority="99" operator="containsText" text="K">
      <formula>NOT(ISERROR(SEARCH("K",P9)))</formula>
    </cfRule>
    <cfRule type="containsText" dxfId="820" priority="100" operator="containsText" text="J">
      <formula>NOT(ISERROR(SEARCH("J",P9)))</formula>
    </cfRule>
  </conditionalFormatting>
  <conditionalFormatting sqref="S8:S43">
    <cfRule type="cellIs" dxfId="819" priority="80" operator="equal">
      <formula>"L"</formula>
    </cfRule>
  </conditionalFormatting>
  <conditionalFormatting sqref="S8:S43">
    <cfRule type="containsText" dxfId="818" priority="81" operator="containsText" text="K">
      <formula>NOT(ISERROR(SEARCH("K",S8)))</formula>
    </cfRule>
    <cfRule type="containsText" dxfId="817" priority="82" operator="containsText" text="J">
      <formula>NOT(ISERROR(SEARCH("J",S8)))</formula>
    </cfRule>
  </conditionalFormatting>
  <conditionalFormatting sqref="U8:U43">
    <cfRule type="cellIs" dxfId="816" priority="75" operator="equal">
      <formula>"L"</formula>
    </cfRule>
  </conditionalFormatting>
  <conditionalFormatting sqref="U8:U43">
    <cfRule type="containsText" dxfId="815" priority="78" operator="containsText" text="K">
      <formula>NOT(ISERROR(SEARCH("K",U8)))</formula>
    </cfRule>
    <cfRule type="containsText" dxfId="814" priority="79" operator="containsText" text="J">
      <formula>NOT(ISERROR(SEARCH("J",U8)))</formula>
    </cfRule>
  </conditionalFormatting>
  <conditionalFormatting sqref="U8:U43">
    <cfRule type="containsText" dxfId="813" priority="76" operator="containsText" text="K">
      <formula>NOT(ISERROR(SEARCH("K",U8)))</formula>
    </cfRule>
    <cfRule type="containsText" dxfId="812" priority="77" operator="containsText" text="J">
      <formula>NOT(ISERROR(SEARCH("J",U8)))</formula>
    </cfRule>
  </conditionalFormatting>
  <conditionalFormatting sqref="U8:U43">
    <cfRule type="cellIs" dxfId="811" priority="72" operator="equal">
      <formula>"L"</formula>
    </cfRule>
  </conditionalFormatting>
  <conditionalFormatting sqref="U8:U43">
    <cfRule type="containsText" dxfId="810" priority="73" operator="containsText" text="K">
      <formula>NOT(ISERROR(SEARCH("K",U8)))</formula>
    </cfRule>
    <cfRule type="containsText" dxfId="809" priority="74" operator="containsText" text="J">
      <formula>NOT(ISERROR(SEARCH("J",U8)))</formula>
    </cfRule>
  </conditionalFormatting>
  <conditionalFormatting sqref="U8:U43">
    <cfRule type="containsText" dxfId="808" priority="70" operator="containsText" text="K">
      <formula>NOT(ISERROR(SEARCH("K",U8)))</formula>
    </cfRule>
    <cfRule type="containsText" dxfId="807" priority="71" operator="containsText" text="J">
      <formula>NOT(ISERROR(SEARCH("J",U8)))</formula>
    </cfRule>
  </conditionalFormatting>
  <conditionalFormatting sqref="U8:U43">
    <cfRule type="cellIs" dxfId="806" priority="67" operator="equal">
      <formula>"L"</formula>
    </cfRule>
  </conditionalFormatting>
  <conditionalFormatting sqref="U8:U43">
    <cfRule type="containsText" dxfId="805" priority="68" operator="containsText" text="K">
      <formula>NOT(ISERROR(SEARCH("K",U8)))</formula>
    </cfRule>
    <cfRule type="containsText" dxfId="804" priority="69" operator="containsText" text="J">
      <formula>NOT(ISERROR(SEARCH("J",U8)))</formula>
    </cfRule>
  </conditionalFormatting>
  <conditionalFormatting sqref="U8:U43">
    <cfRule type="containsText" dxfId="803" priority="65" operator="containsText" text="K">
      <formula>NOT(ISERROR(SEARCH("K",U8)))</formula>
    </cfRule>
    <cfRule type="containsText" dxfId="802" priority="66" operator="containsText" text="J">
      <formula>NOT(ISERROR(SEARCH("J",U8)))</formula>
    </cfRule>
  </conditionalFormatting>
  <conditionalFormatting sqref="U8:U43">
    <cfRule type="containsText" dxfId="801" priority="63" operator="containsText" text="K">
      <formula>NOT(ISERROR(SEARCH("K",U8)))</formula>
    </cfRule>
    <cfRule type="containsText" dxfId="800" priority="64" operator="containsText" text="J">
      <formula>NOT(ISERROR(SEARCH("J",U8)))</formula>
    </cfRule>
  </conditionalFormatting>
  <conditionalFormatting sqref="U8:U43">
    <cfRule type="cellIs" dxfId="799" priority="60" operator="equal">
      <formula>"L"</formula>
    </cfRule>
  </conditionalFormatting>
  <conditionalFormatting sqref="U8:U43">
    <cfRule type="containsText" dxfId="798" priority="61" operator="containsText" text="K">
      <formula>NOT(ISERROR(SEARCH("K",U8)))</formula>
    </cfRule>
    <cfRule type="containsText" dxfId="797" priority="62" operator="containsText" text="J">
      <formula>NOT(ISERROR(SEARCH("J",U8)))</formula>
    </cfRule>
  </conditionalFormatting>
  <conditionalFormatting sqref="U8:U43">
    <cfRule type="cellIs" dxfId="796" priority="57" operator="equal">
      <formula>"L"</formula>
    </cfRule>
  </conditionalFormatting>
  <conditionalFormatting sqref="U8:U43">
    <cfRule type="containsText" dxfId="795" priority="58" operator="containsText" text="K">
      <formula>NOT(ISERROR(SEARCH("K",U8)))</formula>
    </cfRule>
    <cfRule type="containsText" dxfId="794" priority="59" operator="containsText" text="J">
      <formula>NOT(ISERROR(SEARCH("J",U8)))</formula>
    </cfRule>
  </conditionalFormatting>
  <conditionalFormatting sqref="U8:U43">
    <cfRule type="cellIs" dxfId="793" priority="54" operator="equal">
      <formula>"L"</formula>
    </cfRule>
  </conditionalFormatting>
  <conditionalFormatting sqref="U8:U43">
    <cfRule type="containsText" dxfId="792" priority="55" operator="containsText" text="K">
      <formula>NOT(ISERROR(SEARCH("K",U8)))</formula>
    </cfRule>
    <cfRule type="containsText" dxfId="791" priority="56" operator="containsText" text="J">
      <formula>NOT(ISERROR(SEARCH("J",U8)))</formula>
    </cfRule>
  </conditionalFormatting>
  <conditionalFormatting sqref="U8:U43">
    <cfRule type="cellIs" dxfId="790" priority="51" operator="equal">
      <formula>"L"</formula>
    </cfRule>
  </conditionalFormatting>
  <conditionalFormatting sqref="U8:U43">
    <cfRule type="containsText" dxfId="789" priority="52" operator="containsText" text="K">
      <formula>NOT(ISERROR(SEARCH("K",U8)))</formula>
    </cfRule>
    <cfRule type="containsText" dxfId="788" priority="53" operator="containsText" text="J">
      <formula>NOT(ISERROR(SEARCH("J",U8)))</formula>
    </cfRule>
  </conditionalFormatting>
  <conditionalFormatting sqref="U8:U43">
    <cfRule type="cellIs" dxfId="787" priority="48" operator="equal">
      <formula>"L"</formula>
    </cfRule>
  </conditionalFormatting>
  <conditionalFormatting sqref="U8:U43">
    <cfRule type="containsText" dxfId="786" priority="49" operator="containsText" text="K">
      <formula>NOT(ISERROR(SEARCH("K",U8)))</formula>
    </cfRule>
    <cfRule type="containsText" dxfId="785" priority="50" operator="containsText" text="J">
      <formula>NOT(ISERROR(SEARCH("J",U8)))</formula>
    </cfRule>
  </conditionalFormatting>
  <conditionalFormatting sqref="U8:U43">
    <cfRule type="cellIs" dxfId="784" priority="45" operator="equal">
      <formula>"L"</formula>
    </cfRule>
  </conditionalFormatting>
  <conditionalFormatting sqref="U8:U43">
    <cfRule type="containsText" dxfId="783" priority="46" operator="containsText" text="K">
      <formula>NOT(ISERROR(SEARCH("K",U8)))</formula>
    </cfRule>
    <cfRule type="containsText" dxfId="782" priority="47" operator="containsText" text="J">
      <formula>NOT(ISERROR(SEARCH("J",U8)))</formula>
    </cfRule>
  </conditionalFormatting>
  <conditionalFormatting sqref="U8:U43">
    <cfRule type="cellIs" dxfId="781" priority="42" operator="equal">
      <formula>"L"</formula>
    </cfRule>
  </conditionalFormatting>
  <conditionalFormatting sqref="U8:U43">
    <cfRule type="containsText" dxfId="780" priority="43" operator="containsText" text="K">
      <formula>NOT(ISERROR(SEARCH("K",U8)))</formula>
    </cfRule>
    <cfRule type="containsText" dxfId="779" priority="44" operator="containsText" text="J">
      <formula>NOT(ISERROR(SEARCH("J",U8)))</formula>
    </cfRule>
  </conditionalFormatting>
  <conditionalFormatting sqref="X8:X43">
    <cfRule type="cellIs" dxfId="778" priority="39" operator="equal">
      <formula>"L"</formula>
    </cfRule>
  </conditionalFormatting>
  <conditionalFormatting sqref="X8:X43">
    <cfRule type="containsText" dxfId="777" priority="40" operator="containsText" text="K">
      <formula>NOT(ISERROR(SEARCH("K",X8)))</formula>
    </cfRule>
    <cfRule type="containsText" dxfId="776" priority="41" operator="containsText" text="J">
      <formula>NOT(ISERROR(SEARCH("J",X8)))</formula>
    </cfRule>
  </conditionalFormatting>
  <conditionalFormatting sqref="Z8:Z43">
    <cfRule type="cellIs" dxfId="775" priority="34" operator="equal">
      <formula>"L"</formula>
    </cfRule>
  </conditionalFormatting>
  <conditionalFormatting sqref="Z8:Z43">
    <cfRule type="containsText" dxfId="774" priority="37" operator="containsText" text="K">
      <formula>NOT(ISERROR(SEARCH("K",Z8)))</formula>
    </cfRule>
    <cfRule type="containsText" dxfId="773" priority="38" operator="containsText" text="J">
      <formula>NOT(ISERROR(SEARCH("J",Z8)))</formula>
    </cfRule>
  </conditionalFormatting>
  <conditionalFormatting sqref="Z8:Z43">
    <cfRule type="containsText" dxfId="772" priority="35" operator="containsText" text="K">
      <formula>NOT(ISERROR(SEARCH("K",Z8)))</formula>
    </cfRule>
    <cfRule type="containsText" dxfId="771" priority="36" operator="containsText" text="J">
      <formula>NOT(ISERROR(SEARCH("J",Z8)))</formula>
    </cfRule>
  </conditionalFormatting>
  <conditionalFormatting sqref="Z8:Z43">
    <cfRule type="cellIs" dxfId="770" priority="31" operator="equal">
      <formula>"L"</formula>
    </cfRule>
  </conditionalFormatting>
  <conditionalFormatting sqref="Z8:Z43">
    <cfRule type="containsText" dxfId="769" priority="32" operator="containsText" text="K">
      <formula>NOT(ISERROR(SEARCH("K",Z8)))</formula>
    </cfRule>
    <cfRule type="containsText" dxfId="768" priority="33" operator="containsText" text="J">
      <formula>NOT(ISERROR(SEARCH("J",Z8)))</formula>
    </cfRule>
  </conditionalFormatting>
  <conditionalFormatting sqref="Z8:Z43">
    <cfRule type="containsText" dxfId="767" priority="29" operator="containsText" text="K">
      <formula>NOT(ISERROR(SEARCH("K",Z8)))</formula>
    </cfRule>
    <cfRule type="containsText" dxfId="766" priority="30" operator="containsText" text="J">
      <formula>NOT(ISERROR(SEARCH("J",Z8)))</formula>
    </cfRule>
  </conditionalFormatting>
  <conditionalFormatting sqref="Z8:Z43">
    <cfRule type="cellIs" dxfId="765" priority="26" operator="equal">
      <formula>"L"</formula>
    </cfRule>
  </conditionalFormatting>
  <conditionalFormatting sqref="Z8:Z43">
    <cfRule type="containsText" dxfId="764" priority="27" operator="containsText" text="K">
      <formula>NOT(ISERROR(SEARCH("K",Z8)))</formula>
    </cfRule>
    <cfRule type="containsText" dxfId="763" priority="28" operator="containsText" text="J">
      <formula>NOT(ISERROR(SEARCH("J",Z8)))</formula>
    </cfRule>
  </conditionalFormatting>
  <conditionalFormatting sqref="Z8:Z43">
    <cfRule type="containsText" dxfId="762" priority="24" operator="containsText" text="K">
      <formula>NOT(ISERROR(SEARCH("K",Z8)))</formula>
    </cfRule>
    <cfRule type="containsText" dxfId="761" priority="25" operator="containsText" text="J">
      <formula>NOT(ISERROR(SEARCH("J",Z8)))</formula>
    </cfRule>
  </conditionalFormatting>
  <conditionalFormatting sqref="Z8:Z43">
    <cfRule type="containsText" dxfId="760" priority="22" operator="containsText" text="K">
      <formula>NOT(ISERROR(SEARCH("K",Z8)))</formula>
    </cfRule>
    <cfRule type="containsText" dxfId="759" priority="23" operator="containsText" text="J">
      <formula>NOT(ISERROR(SEARCH("J",Z8)))</formula>
    </cfRule>
  </conditionalFormatting>
  <conditionalFormatting sqref="Z8:Z43">
    <cfRule type="cellIs" dxfId="758" priority="19" operator="equal">
      <formula>"L"</formula>
    </cfRule>
  </conditionalFormatting>
  <conditionalFormatting sqref="Z8:Z43">
    <cfRule type="containsText" dxfId="757" priority="20" operator="containsText" text="K">
      <formula>NOT(ISERROR(SEARCH("K",Z8)))</formula>
    </cfRule>
    <cfRule type="containsText" dxfId="756" priority="21" operator="containsText" text="J">
      <formula>NOT(ISERROR(SEARCH("J",Z8)))</formula>
    </cfRule>
  </conditionalFormatting>
  <conditionalFormatting sqref="Z8:Z43">
    <cfRule type="cellIs" dxfId="755" priority="16" operator="equal">
      <formula>"L"</formula>
    </cfRule>
  </conditionalFormatting>
  <conditionalFormatting sqref="Z8:Z43">
    <cfRule type="containsText" dxfId="754" priority="17" operator="containsText" text="K">
      <formula>NOT(ISERROR(SEARCH("K",Z8)))</formula>
    </cfRule>
    <cfRule type="containsText" dxfId="753" priority="18" operator="containsText" text="J">
      <formula>NOT(ISERROR(SEARCH("J",Z8)))</formula>
    </cfRule>
  </conditionalFormatting>
  <conditionalFormatting sqref="Z8:Z43">
    <cfRule type="cellIs" dxfId="752" priority="13" operator="equal">
      <formula>"L"</formula>
    </cfRule>
  </conditionalFormatting>
  <conditionalFormatting sqref="Z8:Z43">
    <cfRule type="containsText" dxfId="751" priority="14" operator="containsText" text="K">
      <formula>NOT(ISERROR(SEARCH("K",Z8)))</formula>
    </cfRule>
    <cfRule type="containsText" dxfId="750" priority="15" operator="containsText" text="J">
      <formula>NOT(ISERROR(SEARCH("J",Z8)))</formula>
    </cfRule>
  </conditionalFormatting>
  <conditionalFormatting sqref="Z8:Z43">
    <cfRule type="cellIs" dxfId="749" priority="10" operator="equal">
      <formula>"L"</formula>
    </cfRule>
  </conditionalFormatting>
  <conditionalFormatting sqref="Z8:Z43">
    <cfRule type="containsText" dxfId="748" priority="11" operator="containsText" text="K">
      <formula>NOT(ISERROR(SEARCH("K",Z8)))</formula>
    </cfRule>
    <cfRule type="containsText" dxfId="747" priority="12" operator="containsText" text="J">
      <formula>NOT(ISERROR(SEARCH("J",Z8)))</formula>
    </cfRule>
  </conditionalFormatting>
  <conditionalFormatting sqref="Z8:Z43">
    <cfRule type="cellIs" dxfId="746" priority="7" operator="equal">
      <formula>"L"</formula>
    </cfRule>
  </conditionalFormatting>
  <conditionalFormatting sqref="Z8:Z43">
    <cfRule type="containsText" dxfId="745" priority="8" operator="containsText" text="K">
      <formula>NOT(ISERROR(SEARCH("K",Z8)))</formula>
    </cfRule>
    <cfRule type="containsText" dxfId="744" priority="9" operator="containsText" text="J">
      <formula>NOT(ISERROR(SEARCH("J",Z8)))</formula>
    </cfRule>
  </conditionalFormatting>
  <conditionalFormatting sqref="Z8:Z43">
    <cfRule type="cellIs" dxfId="743" priority="4" operator="equal">
      <formula>"L"</formula>
    </cfRule>
  </conditionalFormatting>
  <conditionalFormatting sqref="Z8:Z43">
    <cfRule type="containsText" dxfId="742" priority="5" operator="containsText" text="K">
      <formula>NOT(ISERROR(SEARCH("K",Z8)))</formula>
    </cfRule>
    <cfRule type="containsText" dxfId="741" priority="6" operator="containsText" text="J">
      <formula>NOT(ISERROR(SEARCH("J",Z8)))</formula>
    </cfRule>
  </conditionalFormatting>
  <conditionalFormatting sqref="Z8:Z43">
    <cfRule type="cellIs" dxfId="740" priority="1" operator="equal">
      <formula>"L"</formula>
    </cfRule>
  </conditionalFormatting>
  <conditionalFormatting sqref="Z8:Z43">
    <cfRule type="containsText" dxfId="739" priority="2" operator="containsText" text="K">
      <formula>NOT(ISERROR(SEARCH("K",Z8)))</formula>
    </cfRule>
    <cfRule type="containsText" dxfId="738" priority="3" operator="containsText" text="J">
      <formula>NOT(ISERROR(SEARCH("J",Z8)))</formula>
    </cfRule>
  </conditionalFormatting>
  <dataValidations count="1">
    <dataValidation allowBlank="1" showErrorMessage="1" sqref="K9:K43" xr:uid="{00000000-0002-0000-0900-000000000000}"/>
  </dataValidations>
  <pageMargins left="0.75" right="0.75" top="1" bottom="1" header="0.5" footer="0.5"/>
  <pageSetup scale="22" orientation="portrait" horizontalDpi="4294967292" verticalDpi="4294967292"/>
  <rowBreaks count="1" manualBreakCount="1">
    <brk id="44" max="16383" man="1"/>
  </rowBreaks>
  <colBreaks count="1" manualBreakCount="1">
    <brk id="26" max="1048575" man="1"/>
  </col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sheetPr>
  <dimension ref="A1:AK43"/>
  <sheetViews>
    <sheetView topLeftCell="A22" workbookViewId="0">
      <selection activeCell="E38" sqref="E38"/>
    </sheetView>
  </sheetViews>
  <sheetFormatPr baseColWidth="10" defaultRowHeight="15.75"/>
  <cols>
    <col min="1" max="1" width="9.125" customWidth="1"/>
    <col min="2" max="2" width="10.625" customWidth="1"/>
    <col min="3" max="3" width="24.375" customWidth="1"/>
    <col min="4" max="4" width="20.625" customWidth="1"/>
    <col min="5" max="5" width="22.5" customWidth="1"/>
    <col min="6" max="6" width="10.125" customWidth="1"/>
    <col min="7" max="7" width="10.5" customWidth="1"/>
    <col min="8" max="8" width="14.5" customWidth="1"/>
    <col min="9" max="9" width="14.625" customWidth="1"/>
    <col min="10" max="10" width="14.5" customWidth="1"/>
    <col min="11" max="11" width="9.5" customWidth="1"/>
    <col min="12" max="18" width="5.625" customWidth="1"/>
    <col min="21" max="21" width="18.625" customWidth="1"/>
    <col min="24" max="24" width="11.875" customWidth="1"/>
    <col min="25" max="25" width="21.875" customWidth="1"/>
    <col min="26" max="26" width="20.875" customWidth="1"/>
    <col min="29" max="37" width="10.875" style="836"/>
  </cols>
  <sheetData>
    <row r="1" spans="1:37" ht="20.25" customHeight="1">
      <c r="A1" s="914" t="s">
        <v>6</v>
      </c>
      <c r="B1" s="915"/>
      <c r="C1" s="920" t="s">
        <v>945</v>
      </c>
      <c r="D1" s="921"/>
      <c r="E1" s="921"/>
      <c r="F1" s="921"/>
      <c r="G1" s="921"/>
      <c r="H1" s="921"/>
      <c r="I1" s="921"/>
      <c r="J1" s="921"/>
      <c r="K1" s="921"/>
      <c r="L1" s="921"/>
      <c r="M1" s="921"/>
      <c r="N1" s="921"/>
      <c r="O1" s="926" t="s">
        <v>8</v>
      </c>
      <c r="P1" s="927"/>
      <c r="Q1" s="927"/>
      <c r="R1" s="928"/>
      <c r="S1" s="836"/>
      <c r="T1" s="836"/>
      <c r="U1" s="836"/>
      <c r="V1" s="836"/>
      <c r="W1" s="836"/>
      <c r="X1" s="836"/>
      <c r="Y1" s="836"/>
      <c r="Z1" s="836"/>
      <c r="AA1" s="836"/>
      <c r="AB1" s="836"/>
    </row>
    <row r="2" spans="1:37" ht="20.25" customHeight="1">
      <c r="A2" s="916"/>
      <c r="B2" s="917"/>
      <c r="C2" s="922"/>
      <c r="D2" s="923"/>
      <c r="E2" s="923"/>
      <c r="F2" s="923"/>
      <c r="G2" s="923"/>
      <c r="H2" s="923"/>
      <c r="I2" s="923"/>
      <c r="J2" s="923"/>
      <c r="K2" s="923"/>
      <c r="L2" s="923"/>
      <c r="M2" s="923"/>
      <c r="N2" s="923"/>
      <c r="O2" s="929" t="s">
        <v>9</v>
      </c>
      <c r="P2" s="930"/>
      <c r="Q2" s="930"/>
      <c r="R2" s="931"/>
      <c r="S2" s="836"/>
      <c r="T2" s="836"/>
      <c r="U2" s="836"/>
      <c r="V2" s="836"/>
      <c r="W2" s="836"/>
      <c r="X2" s="836"/>
      <c r="Y2" s="836"/>
      <c r="Z2" s="836"/>
      <c r="AA2" s="836"/>
      <c r="AB2" s="836"/>
    </row>
    <row r="3" spans="1:37" ht="20.25" customHeight="1">
      <c r="A3" s="916"/>
      <c r="B3" s="917"/>
      <c r="C3" s="922"/>
      <c r="D3" s="923"/>
      <c r="E3" s="923"/>
      <c r="F3" s="923"/>
      <c r="G3" s="923"/>
      <c r="H3" s="923"/>
      <c r="I3" s="923"/>
      <c r="J3" s="923"/>
      <c r="K3" s="923"/>
      <c r="L3" s="923"/>
      <c r="M3" s="923"/>
      <c r="N3" s="923"/>
      <c r="O3" s="929" t="s">
        <v>173</v>
      </c>
      <c r="P3" s="930"/>
      <c r="Q3" s="930"/>
      <c r="R3" s="931"/>
      <c r="S3" s="836"/>
      <c r="T3" s="836"/>
      <c r="U3" s="836"/>
      <c r="V3" s="836"/>
      <c r="W3" s="836"/>
      <c r="X3" s="836"/>
      <c r="Y3" s="836"/>
      <c r="Z3" s="836"/>
      <c r="AA3" s="836"/>
      <c r="AB3" s="836"/>
    </row>
    <row r="4" spans="1:37" ht="20.25" customHeight="1" thickBot="1">
      <c r="A4" s="918"/>
      <c r="B4" s="919"/>
      <c r="C4" s="924"/>
      <c r="D4" s="925"/>
      <c r="E4" s="925"/>
      <c r="F4" s="925"/>
      <c r="G4" s="925"/>
      <c r="H4" s="925"/>
      <c r="I4" s="925"/>
      <c r="J4" s="925"/>
      <c r="K4" s="925"/>
      <c r="L4" s="925"/>
      <c r="M4" s="925"/>
      <c r="N4" s="925"/>
      <c r="O4" s="932" t="s">
        <v>11</v>
      </c>
      <c r="P4" s="933"/>
      <c r="Q4" s="933"/>
      <c r="R4" s="934"/>
      <c r="S4" s="836"/>
      <c r="T4" s="836"/>
      <c r="U4" s="836"/>
      <c r="V4" s="836"/>
      <c r="W4" s="836"/>
      <c r="X4" s="836"/>
      <c r="Y4" s="836"/>
      <c r="Z4" s="836"/>
      <c r="AA4" s="836"/>
      <c r="AB4" s="836"/>
    </row>
    <row r="5" spans="1:37" s="836" customFormat="1" ht="16.5" thickBot="1"/>
    <row r="6" spans="1:37" s="3" customFormat="1" ht="12.75">
      <c r="A6" s="2" t="s">
        <v>12</v>
      </c>
      <c r="B6" s="935" t="s">
        <v>13</v>
      </c>
      <c r="C6" s="935"/>
      <c r="D6" s="935"/>
      <c r="E6" s="935"/>
      <c r="F6" s="935"/>
      <c r="G6" s="935"/>
      <c r="H6" s="935"/>
      <c r="I6" s="935"/>
      <c r="J6" s="935"/>
      <c r="K6" s="935"/>
      <c r="L6" s="935"/>
      <c r="M6" s="935"/>
      <c r="N6" s="935"/>
      <c r="O6" s="935"/>
      <c r="P6" s="935"/>
      <c r="Q6" s="935"/>
      <c r="R6" s="936"/>
      <c r="S6" s="837"/>
      <c r="T6" s="837"/>
      <c r="U6" s="837"/>
      <c r="V6" s="837"/>
      <c r="W6" s="837"/>
      <c r="X6" s="837"/>
      <c r="Y6" s="837"/>
      <c r="Z6" s="837"/>
      <c r="AA6" s="837"/>
      <c r="AB6" s="837"/>
      <c r="AC6" s="837"/>
      <c r="AD6" s="837"/>
      <c r="AE6" s="837"/>
      <c r="AF6" s="837"/>
      <c r="AG6" s="837"/>
      <c r="AH6" s="837"/>
      <c r="AI6" s="837"/>
      <c r="AJ6" s="837"/>
      <c r="AK6" s="837"/>
    </row>
    <row r="7" spans="1:37" s="3" customFormat="1" ht="13.5" thickBot="1">
      <c r="A7" s="4" t="s">
        <v>14</v>
      </c>
      <c r="B7" s="937" t="s">
        <v>15</v>
      </c>
      <c r="C7" s="937"/>
      <c r="D7" s="937"/>
      <c r="E7" s="937"/>
      <c r="F7" s="937"/>
      <c r="G7" s="937"/>
      <c r="H7" s="937"/>
      <c r="I7" s="937"/>
      <c r="J7" s="937"/>
      <c r="K7" s="937"/>
      <c r="L7" s="937"/>
      <c r="M7" s="937"/>
      <c r="N7" s="937"/>
      <c r="O7" s="937"/>
      <c r="P7" s="937"/>
      <c r="Q7" s="937"/>
      <c r="R7" s="938"/>
      <c r="S7" s="837"/>
      <c r="T7" s="837"/>
      <c r="U7" s="837"/>
      <c r="V7" s="837"/>
      <c r="W7" s="837"/>
      <c r="X7" s="837"/>
      <c r="Y7" s="837"/>
      <c r="Z7" s="837"/>
      <c r="AA7" s="837"/>
      <c r="AB7" s="837"/>
      <c r="AC7" s="837"/>
      <c r="AD7" s="837"/>
      <c r="AE7" s="837"/>
      <c r="AF7" s="837"/>
      <c r="AG7" s="837"/>
      <c r="AH7" s="837"/>
      <c r="AI7" s="837"/>
      <c r="AJ7" s="837"/>
      <c r="AK7" s="837"/>
    </row>
    <row r="8" spans="1:37" s="837" customFormat="1" ht="24" customHeight="1"/>
    <row r="9" spans="1:37" s="837" customFormat="1" ht="13.5" thickBot="1"/>
    <row r="10" spans="1:37" s="3" customFormat="1" ht="36.75" customHeight="1">
      <c r="A10" s="939" t="s">
        <v>16</v>
      </c>
      <c r="B10" s="941" t="s">
        <v>17</v>
      </c>
      <c r="C10" s="1165"/>
      <c r="D10" s="939" t="s">
        <v>18</v>
      </c>
      <c r="E10" s="939" t="s">
        <v>19</v>
      </c>
      <c r="F10" s="946" t="s">
        <v>20</v>
      </c>
      <c r="G10" s="947"/>
      <c r="H10" s="939" t="s">
        <v>21</v>
      </c>
      <c r="I10" s="939" t="s">
        <v>22</v>
      </c>
      <c r="J10" s="939" t="s">
        <v>23</v>
      </c>
      <c r="K10" s="5" t="s">
        <v>24</v>
      </c>
      <c r="L10" s="948" t="s">
        <v>25</v>
      </c>
      <c r="M10" s="948"/>
      <c r="N10" s="948"/>
      <c r="O10" s="948"/>
      <c r="P10" s="948"/>
      <c r="Q10" s="948"/>
      <c r="R10" s="949"/>
      <c r="S10" s="909" t="s">
        <v>1</v>
      </c>
      <c r="T10" s="910"/>
      <c r="U10" s="910"/>
      <c r="V10" s="910"/>
      <c r="W10" s="911"/>
      <c r="X10" s="909" t="s">
        <v>2</v>
      </c>
      <c r="Y10" s="910"/>
      <c r="Z10" s="910"/>
      <c r="AA10" s="910"/>
      <c r="AB10" s="911"/>
      <c r="AC10" s="837"/>
      <c r="AD10" s="837"/>
      <c r="AE10" s="837"/>
      <c r="AF10" s="837"/>
      <c r="AG10" s="837"/>
      <c r="AH10" s="837"/>
      <c r="AI10" s="837"/>
      <c r="AJ10" s="837"/>
      <c r="AK10" s="837"/>
    </row>
    <row r="11" spans="1:37" s="13" customFormat="1" ht="24" customHeight="1" thickBot="1">
      <c r="A11" s="940"/>
      <c r="B11" s="1314"/>
      <c r="C11" s="1315"/>
      <c r="D11" s="940"/>
      <c r="E11" s="940"/>
      <c r="F11" s="6" t="s">
        <v>28</v>
      </c>
      <c r="G11" s="7" t="s">
        <v>29</v>
      </c>
      <c r="H11" s="940"/>
      <c r="I11" s="940"/>
      <c r="J11" s="940"/>
      <c r="K11" s="8">
        <v>2014</v>
      </c>
      <c r="L11" s="6">
        <v>2015</v>
      </c>
      <c r="M11" s="9">
        <v>2016</v>
      </c>
      <c r="N11" s="9">
        <v>2017</v>
      </c>
      <c r="O11" s="9">
        <v>2018</v>
      </c>
      <c r="P11" s="9">
        <v>2019</v>
      </c>
      <c r="Q11" s="9">
        <v>2020</v>
      </c>
      <c r="R11" s="7">
        <v>2021</v>
      </c>
      <c r="S11" s="58" t="s">
        <v>174</v>
      </c>
      <c r="T11" s="247" t="s">
        <v>175</v>
      </c>
      <c r="U11" s="247" t="s">
        <v>89</v>
      </c>
      <c r="V11" s="247" t="s">
        <v>176</v>
      </c>
      <c r="W11" s="248" t="s">
        <v>177</v>
      </c>
      <c r="X11" s="58" t="s">
        <v>174</v>
      </c>
      <c r="Y11" s="247" t="s">
        <v>175</v>
      </c>
      <c r="Z11" s="247" t="s">
        <v>89</v>
      </c>
      <c r="AA11" s="247" t="s">
        <v>176</v>
      </c>
      <c r="AB11" s="248" t="s">
        <v>177</v>
      </c>
      <c r="AC11" s="852"/>
      <c r="AD11" s="852"/>
      <c r="AE11" s="852"/>
      <c r="AF11" s="852"/>
      <c r="AG11" s="852"/>
      <c r="AH11" s="852"/>
      <c r="AI11" s="852"/>
      <c r="AJ11" s="852"/>
      <c r="AK11" s="852"/>
    </row>
    <row r="12" spans="1:37" s="13" customFormat="1" ht="94.5" customHeight="1">
      <c r="A12" s="912" t="s">
        <v>946</v>
      </c>
      <c r="B12" s="1348" t="s">
        <v>830</v>
      </c>
      <c r="C12" s="1349"/>
      <c r="D12" s="1049" t="s">
        <v>180</v>
      </c>
      <c r="E12" s="1354" t="s">
        <v>947</v>
      </c>
      <c r="F12" s="1356" t="s">
        <v>948</v>
      </c>
      <c r="G12" s="1359">
        <v>42150</v>
      </c>
      <c r="H12" s="500" t="s">
        <v>831</v>
      </c>
      <c r="I12" s="473" t="s">
        <v>832</v>
      </c>
      <c r="J12" s="473" t="s">
        <v>50</v>
      </c>
      <c r="K12" s="473" t="s">
        <v>51</v>
      </c>
      <c r="L12" s="359" t="s">
        <v>66</v>
      </c>
      <c r="M12" s="403"/>
      <c r="N12" s="403"/>
      <c r="O12" s="501"/>
      <c r="P12" s="501"/>
      <c r="Q12" s="501"/>
      <c r="R12" s="502"/>
      <c r="S12" s="153"/>
      <c r="T12" s="154"/>
      <c r="U12" s="151"/>
      <c r="V12" s="155"/>
      <c r="W12" s="78"/>
      <c r="X12" s="660"/>
      <c r="Y12" s="154"/>
      <c r="Z12" s="662" t="s">
        <v>1353</v>
      </c>
      <c r="AA12" s="155" t="s">
        <v>819</v>
      </c>
      <c r="AB12" s="656" t="s">
        <v>101</v>
      </c>
      <c r="AC12" s="852"/>
      <c r="AD12" s="852"/>
      <c r="AE12" s="852"/>
      <c r="AF12" s="852"/>
      <c r="AG12" s="852"/>
      <c r="AH12" s="852"/>
      <c r="AI12" s="852"/>
      <c r="AJ12" s="852"/>
      <c r="AK12" s="852"/>
    </row>
    <row r="13" spans="1:37" s="13" customFormat="1" ht="89.25">
      <c r="A13" s="913"/>
      <c r="B13" s="1350"/>
      <c r="C13" s="1351"/>
      <c r="D13" s="1320"/>
      <c r="E13" s="1355"/>
      <c r="F13" s="1357"/>
      <c r="G13" s="1360"/>
      <c r="H13" s="503" t="s">
        <v>844</v>
      </c>
      <c r="I13" s="27" t="s">
        <v>845</v>
      </c>
      <c r="J13" s="504" t="s">
        <v>50</v>
      </c>
      <c r="K13" s="505">
        <v>0.56000000000000005</v>
      </c>
      <c r="L13" s="391">
        <v>0.6</v>
      </c>
      <c r="M13" s="493">
        <v>0.7</v>
      </c>
      <c r="N13" s="493">
        <v>0.7</v>
      </c>
      <c r="O13" s="493">
        <v>0.8</v>
      </c>
      <c r="P13" s="493">
        <v>0.85</v>
      </c>
      <c r="Q13" s="493">
        <v>0.85</v>
      </c>
      <c r="R13" s="506">
        <v>0.9</v>
      </c>
      <c r="S13" s="28"/>
      <c r="T13" s="139"/>
      <c r="U13" s="29" t="s">
        <v>949</v>
      </c>
      <c r="V13" s="140"/>
      <c r="W13" s="87"/>
      <c r="X13" s="661"/>
      <c r="Y13" s="654"/>
      <c r="Z13" s="651" t="s">
        <v>1354</v>
      </c>
      <c r="AA13" s="140" t="s">
        <v>819</v>
      </c>
      <c r="AB13" s="657" t="s">
        <v>101</v>
      </c>
      <c r="AC13" s="852"/>
      <c r="AD13" s="852"/>
      <c r="AE13" s="852"/>
      <c r="AF13" s="852"/>
      <c r="AG13" s="852"/>
      <c r="AH13" s="852"/>
      <c r="AI13" s="852"/>
      <c r="AJ13" s="852"/>
      <c r="AK13" s="852"/>
    </row>
    <row r="14" spans="1:37" s="13" customFormat="1" ht="44.25">
      <c r="A14" s="913"/>
      <c r="B14" s="1350"/>
      <c r="C14" s="1351"/>
      <c r="D14" s="507" t="s">
        <v>180</v>
      </c>
      <c r="E14" s="508"/>
      <c r="F14" s="1357"/>
      <c r="G14" s="1360"/>
      <c r="H14" s="509" t="s">
        <v>950</v>
      </c>
      <c r="I14" s="510"/>
      <c r="J14" s="511"/>
      <c r="K14" s="512"/>
      <c r="L14" s="513"/>
      <c r="M14" s="514"/>
      <c r="N14" s="514"/>
      <c r="O14" s="514"/>
      <c r="P14" s="514"/>
      <c r="Q14" s="514"/>
      <c r="R14" s="515"/>
      <c r="S14" s="28"/>
      <c r="T14" s="139"/>
      <c r="U14" s="29"/>
      <c r="V14" s="140"/>
      <c r="W14" s="87"/>
      <c r="X14" s="661"/>
      <c r="Y14" s="654"/>
      <c r="Z14" s="651"/>
      <c r="AA14" s="140" t="s">
        <v>819</v>
      </c>
      <c r="AB14" s="657" t="s">
        <v>101</v>
      </c>
      <c r="AC14" s="852"/>
      <c r="AD14" s="852"/>
      <c r="AE14" s="852"/>
      <c r="AF14" s="852"/>
      <c r="AG14" s="852"/>
      <c r="AH14" s="852"/>
      <c r="AI14" s="852"/>
      <c r="AJ14" s="852"/>
      <c r="AK14" s="852"/>
    </row>
    <row r="15" spans="1:37" s="13" customFormat="1" ht="102.75" thickBot="1">
      <c r="A15" s="1054"/>
      <c r="B15" s="1352"/>
      <c r="C15" s="1353"/>
      <c r="D15" s="185" t="s">
        <v>180</v>
      </c>
      <c r="E15" s="516" t="s">
        <v>951</v>
      </c>
      <c r="F15" s="1358"/>
      <c r="G15" s="1361"/>
      <c r="H15" s="517" t="s">
        <v>852</v>
      </c>
      <c r="I15" s="185" t="s">
        <v>853</v>
      </c>
      <c r="J15" s="185" t="s">
        <v>50</v>
      </c>
      <c r="K15" s="518">
        <v>0</v>
      </c>
      <c r="L15" s="519">
        <v>4</v>
      </c>
      <c r="M15" s="94">
        <v>4</v>
      </c>
      <c r="N15" s="94">
        <v>4</v>
      </c>
      <c r="O15" s="94">
        <v>5</v>
      </c>
      <c r="P15" s="94">
        <v>5</v>
      </c>
      <c r="Q15" s="94">
        <v>5</v>
      </c>
      <c r="R15" s="520">
        <v>6</v>
      </c>
      <c r="S15" s="144"/>
      <c r="T15" s="145"/>
      <c r="U15" s="95" t="s">
        <v>952</v>
      </c>
      <c r="V15" s="146"/>
      <c r="W15" s="123"/>
      <c r="X15" s="144"/>
      <c r="Y15" s="145"/>
      <c r="Z15" s="659" t="s">
        <v>1289</v>
      </c>
      <c r="AA15" s="146" t="s">
        <v>819</v>
      </c>
      <c r="AB15" s="123" t="s">
        <v>101</v>
      </c>
      <c r="AC15" s="852"/>
      <c r="AD15" s="852"/>
      <c r="AE15" s="852"/>
      <c r="AF15" s="852"/>
      <c r="AG15" s="852"/>
      <c r="AH15" s="852"/>
      <c r="AI15" s="852"/>
      <c r="AJ15" s="852"/>
      <c r="AK15" s="852"/>
    </row>
    <row r="16" spans="1:37" s="837" customFormat="1" ht="13.5" customHeight="1">
      <c r="C16" s="853" t="s">
        <v>55</v>
      </c>
    </row>
    <row r="17" spans="1:37" s="837" customFormat="1" ht="13.5" thickBot="1"/>
    <row r="18" spans="1:37" s="3" customFormat="1" ht="13.5" thickBot="1">
      <c r="A18" s="837"/>
      <c r="B18" s="837"/>
      <c r="C18" s="47" t="s">
        <v>17</v>
      </c>
      <c r="D18" s="1065" t="s">
        <v>56</v>
      </c>
      <c r="E18" s="1066"/>
      <c r="F18" s="1066"/>
      <c r="G18" s="1066"/>
      <c r="H18" s="1066"/>
      <c r="I18" s="1066"/>
      <c r="J18" s="1066"/>
      <c r="K18" s="1066"/>
      <c r="L18" s="1066"/>
      <c r="M18" s="1067"/>
      <c r="N18" s="837"/>
      <c r="O18" s="837"/>
      <c r="P18" s="837"/>
      <c r="Q18" s="837"/>
      <c r="R18" s="837"/>
      <c r="S18" s="837"/>
      <c r="T18" s="837"/>
      <c r="U18" s="837"/>
      <c r="V18" s="837"/>
      <c r="W18" s="837"/>
      <c r="X18" s="837"/>
      <c r="Y18" s="837"/>
      <c r="Z18" s="837"/>
      <c r="AA18" s="837"/>
      <c r="AB18" s="837"/>
      <c r="AC18" s="837"/>
      <c r="AD18" s="837"/>
      <c r="AE18" s="837"/>
      <c r="AF18" s="837"/>
      <c r="AG18" s="837"/>
      <c r="AH18" s="837"/>
      <c r="AI18" s="837"/>
      <c r="AJ18" s="837"/>
      <c r="AK18" s="837"/>
    </row>
    <row r="19" spans="1:37" s="3" customFormat="1" ht="13.5" thickBot="1">
      <c r="A19" s="837"/>
      <c r="B19" s="837"/>
      <c r="C19" s="47" t="s">
        <v>19</v>
      </c>
      <c r="D19" s="1065" t="s">
        <v>57</v>
      </c>
      <c r="E19" s="1066"/>
      <c r="F19" s="1066"/>
      <c r="G19" s="1066"/>
      <c r="H19" s="1066"/>
      <c r="I19" s="1066"/>
      <c r="J19" s="1066"/>
      <c r="K19" s="1066"/>
      <c r="L19" s="1066"/>
      <c r="M19" s="1067"/>
      <c r="N19" s="837"/>
      <c r="O19" s="837"/>
      <c r="P19" s="837"/>
      <c r="Q19" s="837"/>
      <c r="R19" s="837"/>
      <c r="S19" s="837"/>
      <c r="T19" s="837"/>
      <c r="U19" s="837"/>
      <c r="V19" s="837"/>
      <c r="W19" s="837"/>
      <c r="X19" s="837"/>
      <c r="Y19" s="837"/>
      <c r="Z19" s="837"/>
      <c r="AA19" s="837"/>
      <c r="AB19" s="837"/>
      <c r="AC19" s="837"/>
      <c r="AD19" s="837"/>
      <c r="AE19" s="837"/>
      <c r="AF19" s="837"/>
      <c r="AG19" s="837"/>
      <c r="AH19" s="837"/>
      <c r="AI19" s="837"/>
      <c r="AJ19" s="837"/>
      <c r="AK19" s="837"/>
    </row>
    <row r="20" spans="1:37" s="3" customFormat="1" ht="39" thickBot="1">
      <c r="A20" s="837"/>
      <c r="B20" s="837"/>
      <c r="C20" s="47" t="s">
        <v>58</v>
      </c>
      <c r="D20" s="1065" t="s">
        <v>223</v>
      </c>
      <c r="E20" s="1066"/>
      <c r="F20" s="1066"/>
      <c r="G20" s="1066"/>
      <c r="H20" s="1066"/>
      <c r="I20" s="1066"/>
      <c r="J20" s="1066"/>
      <c r="K20" s="1066"/>
      <c r="L20" s="1066"/>
      <c r="M20" s="106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7"/>
    </row>
    <row r="21" spans="1:37" s="3" customFormat="1" ht="13.5" thickBot="1">
      <c r="A21" s="837"/>
      <c r="B21" s="837"/>
      <c r="C21" s="48" t="s">
        <v>60</v>
      </c>
      <c r="D21" s="1065" t="s">
        <v>61</v>
      </c>
      <c r="E21" s="1066"/>
      <c r="F21" s="1066"/>
      <c r="G21" s="1066"/>
      <c r="H21" s="1066"/>
      <c r="I21" s="1066"/>
      <c r="J21" s="1066"/>
      <c r="K21" s="1066"/>
      <c r="L21" s="1066"/>
      <c r="M21" s="1067"/>
      <c r="N21" s="837"/>
      <c r="O21" s="837"/>
      <c r="P21" s="837"/>
      <c r="Q21" s="837"/>
      <c r="R21" s="837"/>
      <c r="S21" s="837"/>
      <c r="T21" s="837"/>
      <c r="U21" s="837"/>
      <c r="V21" s="837"/>
      <c r="W21" s="837"/>
      <c r="X21" s="837"/>
      <c r="Y21" s="837"/>
      <c r="Z21" s="837"/>
      <c r="AA21" s="837"/>
      <c r="AB21" s="837"/>
      <c r="AC21" s="837"/>
      <c r="AD21" s="837"/>
      <c r="AE21" s="837"/>
      <c r="AF21" s="837"/>
      <c r="AG21" s="837"/>
      <c r="AH21" s="837"/>
      <c r="AI21" s="837"/>
      <c r="AJ21" s="837"/>
      <c r="AK21" s="837"/>
    </row>
    <row r="22" spans="1:37" s="3" customFormat="1" ht="13.5" thickBot="1">
      <c r="A22" s="837"/>
      <c r="B22" s="837"/>
      <c r="C22" s="48" t="s">
        <v>62</v>
      </c>
      <c r="D22" s="1065" t="s">
        <v>63</v>
      </c>
      <c r="E22" s="1066"/>
      <c r="F22" s="1066"/>
      <c r="G22" s="1066"/>
      <c r="H22" s="1066"/>
      <c r="I22" s="1066"/>
      <c r="J22" s="1066"/>
      <c r="K22" s="1066"/>
      <c r="L22" s="1066"/>
      <c r="M22" s="106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row>
    <row r="23" spans="1:37" s="3" customFormat="1" ht="13.5" thickBot="1">
      <c r="A23" s="837"/>
      <c r="B23" s="837"/>
      <c r="C23" s="48" t="s">
        <v>64</v>
      </c>
      <c r="D23" s="1065" t="s">
        <v>65</v>
      </c>
      <c r="E23" s="1066"/>
      <c r="F23" s="1066"/>
      <c r="G23" s="1066"/>
      <c r="H23" s="1066"/>
      <c r="I23" s="1066"/>
      <c r="J23" s="1066"/>
      <c r="K23" s="1066"/>
      <c r="L23" s="1066"/>
      <c r="M23" s="106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7"/>
    </row>
    <row r="24" spans="1:37" s="3" customFormat="1" ht="13.5" thickBot="1">
      <c r="A24" s="837"/>
      <c r="B24" s="837"/>
      <c r="C24" s="48" t="s">
        <v>66</v>
      </c>
      <c r="D24" s="1065" t="s">
        <v>67</v>
      </c>
      <c r="E24" s="1066"/>
      <c r="F24" s="1066"/>
      <c r="G24" s="1066"/>
      <c r="H24" s="1066"/>
      <c r="I24" s="1066"/>
      <c r="J24" s="1066"/>
      <c r="K24" s="1066"/>
      <c r="L24" s="1066"/>
      <c r="M24" s="106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row>
    <row r="25" spans="1:37" s="3" customFormat="1" ht="13.5" thickBot="1">
      <c r="A25" s="837"/>
      <c r="B25" s="837"/>
      <c r="C25" s="48" t="s">
        <v>68</v>
      </c>
      <c r="D25" s="1065" t="s">
        <v>69</v>
      </c>
      <c r="E25" s="1066"/>
      <c r="F25" s="1066"/>
      <c r="G25" s="1066"/>
      <c r="H25" s="1066"/>
      <c r="I25" s="1066"/>
      <c r="J25" s="1066"/>
      <c r="K25" s="1066"/>
      <c r="L25" s="1066"/>
      <c r="M25" s="106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row>
    <row r="26" spans="1:37" s="3" customFormat="1" ht="13.5" thickBot="1">
      <c r="A26" s="837"/>
      <c r="B26" s="837"/>
      <c r="C26" s="48" t="s">
        <v>174</v>
      </c>
      <c r="D26" s="1065" t="s">
        <v>224</v>
      </c>
      <c r="E26" s="1066"/>
      <c r="F26" s="1066"/>
      <c r="G26" s="1066"/>
      <c r="H26" s="1066"/>
      <c r="I26" s="1066"/>
      <c r="J26" s="1066"/>
      <c r="K26" s="1066"/>
      <c r="L26" s="1066"/>
      <c r="M26" s="1067"/>
      <c r="N26" s="837"/>
      <c r="O26" s="837"/>
      <c r="P26" s="837"/>
      <c r="Q26" s="837"/>
      <c r="R26" s="837"/>
      <c r="S26" s="837"/>
      <c r="T26" s="837"/>
      <c r="U26" s="837"/>
      <c r="V26" s="837"/>
      <c r="W26" s="837"/>
      <c r="X26" s="837"/>
      <c r="Y26" s="837"/>
      <c r="Z26" s="837"/>
      <c r="AA26" s="837"/>
      <c r="AB26" s="837"/>
      <c r="AC26" s="837"/>
      <c r="AD26" s="837"/>
      <c r="AE26" s="837"/>
      <c r="AF26" s="837"/>
      <c r="AG26" s="837"/>
      <c r="AH26" s="837"/>
      <c r="AI26" s="837"/>
      <c r="AJ26" s="837"/>
      <c r="AK26" s="837"/>
    </row>
    <row r="27" spans="1:37" ht="16.5" thickBot="1">
      <c r="A27" s="836"/>
      <c r="B27" s="836"/>
      <c r="C27" s="48" t="s">
        <v>175</v>
      </c>
      <c r="D27" s="1065" t="s">
        <v>225</v>
      </c>
      <c r="E27" s="1066"/>
      <c r="F27" s="1066"/>
      <c r="G27" s="1066"/>
      <c r="H27" s="1066"/>
      <c r="I27" s="1066"/>
      <c r="J27" s="1066"/>
      <c r="K27" s="1066"/>
      <c r="L27" s="1066"/>
      <c r="M27" s="1067"/>
      <c r="N27" s="836"/>
      <c r="O27" s="836"/>
      <c r="P27" s="836"/>
      <c r="Q27" s="836"/>
      <c r="R27" s="836"/>
      <c r="S27" s="836"/>
      <c r="T27" s="836"/>
      <c r="U27" s="836"/>
      <c r="V27" s="836"/>
      <c r="W27" s="836"/>
      <c r="X27" s="836"/>
      <c r="Y27" s="836"/>
      <c r="Z27" s="836"/>
      <c r="AA27" s="836"/>
      <c r="AB27" s="836"/>
    </row>
    <row r="28" spans="1:37" ht="16.5" thickBot="1">
      <c r="A28" s="836"/>
      <c r="B28" s="836"/>
      <c r="C28" s="48" t="s">
        <v>89</v>
      </c>
      <c r="D28" s="1065" t="s">
        <v>226</v>
      </c>
      <c r="E28" s="1066"/>
      <c r="F28" s="1066"/>
      <c r="G28" s="1066"/>
      <c r="H28" s="1066"/>
      <c r="I28" s="1066"/>
      <c r="J28" s="1066"/>
      <c r="K28" s="1066"/>
      <c r="L28" s="1066"/>
      <c r="M28" s="1067"/>
      <c r="N28" s="836"/>
      <c r="O28" s="836"/>
      <c r="P28" s="836"/>
      <c r="Q28" s="836"/>
      <c r="R28" s="836"/>
      <c r="S28" s="836"/>
      <c r="T28" s="836"/>
      <c r="U28" s="836"/>
      <c r="V28" s="836"/>
      <c r="W28" s="836"/>
      <c r="X28" s="836"/>
      <c r="Y28" s="836"/>
      <c r="Z28" s="836"/>
      <c r="AA28" s="836"/>
      <c r="AB28" s="836"/>
    </row>
    <row r="29" spans="1:37" ht="16.5" thickBot="1">
      <c r="A29" s="836"/>
      <c r="B29" s="836"/>
      <c r="C29" s="48" t="s">
        <v>176</v>
      </c>
      <c r="D29" s="1065" t="s">
        <v>227</v>
      </c>
      <c r="E29" s="1066"/>
      <c r="F29" s="1066"/>
      <c r="G29" s="1066"/>
      <c r="H29" s="1066"/>
      <c r="I29" s="1066"/>
      <c r="J29" s="1066"/>
      <c r="K29" s="1066"/>
      <c r="L29" s="1066"/>
      <c r="M29" s="1067"/>
      <c r="N29" s="836"/>
      <c r="O29" s="836"/>
      <c r="P29" s="836"/>
      <c r="Q29" s="836"/>
      <c r="R29" s="836"/>
      <c r="S29" s="836"/>
      <c r="T29" s="836"/>
      <c r="U29" s="836"/>
      <c r="V29" s="836"/>
      <c r="W29" s="836"/>
      <c r="X29" s="836"/>
      <c r="Y29" s="836"/>
      <c r="Z29" s="836"/>
      <c r="AA29" s="836"/>
      <c r="AB29" s="836"/>
    </row>
    <row r="30" spans="1:37" ht="16.5" thickBot="1">
      <c r="A30" s="836"/>
      <c r="B30" s="836"/>
      <c r="C30" s="48" t="s">
        <v>177</v>
      </c>
      <c r="D30" s="1065" t="s">
        <v>228</v>
      </c>
      <c r="E30" s="1066"/>
      <c r="F30" s="1066"/>
      <c r="G30" s="1066"/>
      <c r="H30" s="1066"/>
      <c r="I30" s="1066"/>
      <c r="J30" s="1066"/>
      <c r="K30" s="1066"/>
      <c r="L30" s="1066"/>
      <c r="M30" s="1067"/>
      <c r="N30" s="836"/>
      <c r="O30" s="836"/>
      <c r="P30" s="836"/>
      <c r="Q30" s="836"/>
      <c r="R30" s="836"/>
      <c r="S30" s="836"/>
      <c r="T30" s="836"/>
      <c r="U30" s="836"/>
      <c r="V30" s="836"/>
      <c r="W30" s="836"/>
      <c r="X30" s="836"/>
      <c r="Y30" s="836"/>
      <c r="Z30" s="836"/>
      <c r="AA30" s="836"/>
      <c r="AB30" s="836"/>
    </row>
    <row r="31" spans="1:37" s="836" customFormat="1">
      <c r="C31" s="876"/>
      <c r="D31" s="876"/>
    </row>
    <row r="32" spans="1:37" s="836" customFormat="1">
      <c r="C32" s="876"/>
      <c r="D32" s="876"/>
    </row>
    <row r="33" spans="3:8" s="836" customFormat="1" ht="16.5" thickBot="1">
      <c r="C33" s="876"/>
      <c r="D33" s="876"/>
    </row>
    <row r="34" spans="3:8" s="836" customFormat="1" ht="34.5" thickBot="1">
      <c r="C34" s="906" t="s">
        <v>1471</v>
      </c>
      <c r="D34" s="907" t="s">
        <v>1472</v>
      </c>
      <c r="E34" s="908" t="s">
        <v>1473</v>
      </c>
      <c r="F34" s="907" t="s">
        <v>1474</v>
      </c>
      <c r="G34" s="908" t="s">
        <v>1475</v>
      </c>
      <c r="H34" s="907">
        <v>1</v>
      </c>
    </row>
    <row r="35" spans="3:8" s="836" customFormat="1">
      <c r="C35" s="876"/>
      <c r="D35" s="876"/>
    </row>
    <row r="36" spans="3:8" s="836" customFormat="1"/>
    <row r="37" spans="3:8" s="836" customFormat="1"/>
    <row r="38" spans="3:8" s="836" customFormat="1"/>
    <row r="39" spans="3:8" s="836" customFormat="1"/>
    <row r="40" spans="3:8" s="836" customFormat="1"/>
    <row r="41" spans="3:8" s="836" customFormat="1"/>
    <row r="42" spans="3:8" s="836" customFormat="1"/>
    <row r="43" spans="3:8" s="836" customFormat="1"/>
  </sheetData>
  <mergeCells count="38">
    <mergeCell ref="D30:M30"/>
    <mergeCell ref="D24:M24"/>
    <mergeCell ref="D25:M25"/>
    <mergeCell ref="D26:M26"/>
    <mergeCell ref="D27:M27"/>
    <mergeCell ref="D28:M28"/>
    <mergeCell ref="D29:M29"/>
    <mergeCell ref="J10:J11"/>
    <mergeCell ref="D23:M23"/>
    <mergeCell ref="L10:R10"/>
    <mergeCell ref="S10:W10"/>
    <mergeCell ref="A12:A15"/>
    <mergeCell ref="B12:C15"/>
    <mergeCell ref="D12:D13"/>
    <mergeCell ref="E12:E13"/>
    <mergeCell ref="F12:F15"/>
    <mergeCell ref="G12:G15"/>
    <mergeCell ref="D18:M18"/>
    <mergeCell ref="D19:M19"/>
    <mergeCell ref="D20:M20"/>
    <mergeCell ref="D21:M21"/>
    <mergeCell ref="D22:M22"/>
    <mergeCell ref="X10:AB10"/>
    <mergeCell ref="A1:B4"/>
    <mergeCell ref="C1:N4"/>
    <mergeCell ref="O1:R1"/>
    <mergeCell ref="O2:R2"/>
    <mergeCell ref="O3:R3"/>
    <mergeCell ref="O4:R4"/>
    <mergeCell ref="B6:R6"/>
    <mergeCell ref="B7:R7"/>
    <mergeCell ref="A10:A11"/>
    <mergeCell ref="B10:C11"/>
    <mergeCell ref="D10:D11"/>
    <mergeCell ref="E10:E11"/>
    <mergeCell ref="F10:G10"/>
    <mergeCell ref="H10:H11"/>
    <mergeCell ref="I10:I11"/>
  </mergeCells>
  <phoneticPr fontId="36" type="noConversion"/>
  <conditionalFormatting sqref="W12:W15">
    <cfRule type="cellIs" dxfId="737" priority="4" operator="equal">
      <formula>"L"</formula>
    </cfRule>
  </conditionalFormatting>
  <conditionalFormatting sqref="W12:W15">
    <cfRule type="containsText" dxfId="736" priority="5" operator="containsText" text="K">
      <formula>NOT(ISERROR(SEARCH("K",W12)))</formula>
    </cfRule>
    <cfRule type="containsText" dxfId="735" priority="6" operator="containsText" text="J">
      <formula>NOT(ISERROR(SEARCH("J",W12)))</formula>
    </cfRule>
  </conditionalFormatting>
  <conditionalFormatting sqref="AB12:AB15">
    <cfRule type="cellIs" dxfId="734" priority="1" operator="equal">
      <formula>"L"</formula>
    </cfRule>
  </conditionalFormatting>
  <conditionalFormatting sqref="AB12:AB15">
    <cfRule type="containsText" dxfId="733" priority="2" operator="containsText" text="K">
      <formula>NOT(ISERROR(SEARCH("K",AB12)))</formula>
    </cfRule>
    <cfRule type="containsText" dxfId="732" priority="3" operator="containsText" text="J">
      <formula>NOT(ISERROR(SEARCH("J",AB12)))</formula>
    </cfRule>
  </conditionalFormatting>
  <pageMargins left="0.75" right="0.75" top="1" bottom="1" header="0.5" footer="0.5"/>
  <pageSetup scale="24" orientation="portrait" horizontalDpi="4294967292" verticalDpi="4294967292"/>
  <rowBreaks count="1" manualBreakCount="1">
    <brk id="31" max="16383" man="1"/>
  </rowBreaks>
  <colBreaks count="1" manualBreakCount="1">
    <brk id="28" max="1048575" man="1"/>
  </colBreak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sheetPr>
  <dimension ref="A1:AG114"/>
  <sheetViews>
    <sheetView topLeftCell="A45" workbookViewId="0">
      <selection activeCell="C93" sqref="C93"/>
    </sheetView>
  </sheetViews>
  <sheetFormatPr baseColWidth="10" defaultRowHeight="15.75"/>
  <cols>
    <col min="2" max="2" width="18" customWidth="1"/>
    <col min="3" max="3" width="27.625" customWidth="1"/>
    <col min="4" max="4" width="16" hidden="1" customWidth="1"/>
    <col min="5" max="6" width="13.5" customWidth="1"/>
    <col min="7" max="7" width="33" customWidth="1"/>
    <col min="8" max="8" width="11.5" customWidth="1"/>
    <col min="9" max="9" width="19" customWidth="1"/>
    <col min="10" max="10" width="14.375" hidden="1" customWidth="1"/>
    <col min="11" max="11" width="11.5" hidden="1" customWidth="1"/>
    <col min="12" max="12" width="14.625" hidden="1" customWidth="1"/>
    <col min="13" max="13" width="33.125" style="498" customWidth="1"/>
    <col min="14" max="14" width="48.875" style="498" customWidth="1"/>
    <col min="15" max="16" width="14.625" style="499" customWidth="1"/>
    <col min="17" max="17" width="21" style="498" customWidth="1"/>
    <col min="18" max="18" width="26.125" style="498" customWidth="1"/>
    <col min="19" max="19" width="30.625" style="498" customWidth="1"/>
    <col min="20" max="27" width="21" style="498" customWidth="1"/>
    <col min="28" max="33" width="10.875" style="836"/>
  </cols>
  <sheetData>
    <row r="1" spans="1:27">
      <c r="A1" s="1121" t="s">
        <v>6</v>
      </c>
      <c r="B1" s="1122"/>
      <c r="C1" s="1127" t="s">
        <v>229</v>
      </c>
      <c r="D1" s="1128"/>
      <c r="E1" s="1128"/>
      <c r="F1" s="1128"/>
      <c r="G1" s="1128"/>
      <c r="H1" s="1128"/>
      <c r="I1" s="1128"/>
      <c r="J1" s="1129"/>
      <c r="M1" s="1135" t="s">
        <v>71</v>
      </c>
      <c r="N1" s="1136"/>
      <c r="O1" s="873"/>
      <c r="P1" s="873"/>
      <c r="Q1" s="846"/>
      <c r="R1" s="846"/>
      <c r="S1" s="846"/>
      <c r="T1" s="846"/>
      <c r="U1" s="846"/>
      <c r="V1" s="846"/>
      <c r="W1" s="846"/>
      <c r="X1" s="846"/>
      <c r="Y1" s="846"/>
      <c r="Z1" s="846"/>
      <c r="AA1" s="846"/>
    </row>
    <row r="2" spans="1:27">
      <c r="A2" s="1123"/>
      <c r="B2" s="1124"/>
      <c r="C2" s="1130"/>
      <c r="D2" s="923"/>
      <c r="E2" s="923"/>
      <c r="F2" s="923"/>
      <c r="G2" s="923"/>
      <c r="H2" s="923"/>
      <c r="I2" s="923"/>
      <c r="J2" s="1131"/>
      <c r="M2" s="1137" t="s">
        <v>230</v>
      </c>
      <c r="N2" s="1136"/>
      <c r="O2" s="858"/>
      <c r="P2" s="873"/>
      <c r="Q2" s="846"/>
      <c r="R2" s="846"/>
      <c r="S2" s="846"/>
      <c r="T2" s="836"/>
      <c r="U2" s="834"/>
      <c r="V2" s="846"/>
      <c r="W2" s="846"/>
      <c r="X2" s="846"/>
      <c r="Y2" s="846"/>
      <c r="Z2" s="846"/>
      <c r="AA2" s="846"/>
    </row>
    <row r="3" spans="1:27">
      <c r="A3" s="1123"/>
      <c r="B3" s="1124"/>
      <c r="C3" s="1130"/>
      <c r="D3" s="923"/>
      <c r="E3" s="923"/>
      <c r="F3" s="923"/>
      <c r="G3" s="923"/>
      <c r="H3" s="923"/>
      <c r="I3" s="923"/>
      <c r="J3" s="1131"/>
      <c r="M3" s="1137" t="s">
        <v>231</v>
      </c>
      <c r="N3" s="1136"/>
      <c r="O3" s="836"/>
      <c r="P3" s="873"/>
      <c r="Q3" s="846"/>
      <c r="R3" s="846"/>
      <c r="S3" s="846"/>
      <c r="T3" s="847"/>
      <c r="U3" s="836"/>
      <c r="V3" s="846"/>
      <c r="W3" s="846"/>
      <c r="X3" s="846"/>
      <c r="Y3" s="846"/>
      <c r="Z3" s="846"/>
      <c r="AA3" s="846"/>
    </row>
    <row r="4" spans="1:27">
      <c r="A4" s="1125"/>
      <c r="B4" s="1126"/>
      <c r="C4" s="1132"/>
      <c r="D4" s="1133"/>
      <c r="E4" s="1133"/>
      <c r="F4" s="1133"/>
      <c r="G4" s="1133"/>
      <c r="H4" s="1133"/>
      <c r="I4" s="1133"/>
      <c r="J4" s="1134"/>
      <c r="M4" s="1137" t="s">
        <v>11</v>
      </c>
      <c r="N4" s="1136"/>
      <c r="O4" s="836"/>
      <c r="P4" s="873"/>
      <c r="Q4" s="846"/>
      <c r="R4" s="846"/>
      <c r="S4" s="846"/>
      <c r="T4" s="836"/>
      <c r="U4" s="836"/>
      <c r="V4" s="846"/>
      <c r="W4" s="846"/>
      <c r="X4" s="846"/>
      <c r="Y4" s="846"/>
      <c r="Z4" s="846"/>
      <c r="AA4" s="846"/>
    </row>
    <row r="5" spans="1:27" s="836" customFormat="1" ht="16.5" thickBot="1">
      <c r="A5" s="848"/>
      <c r="B5" s="848"/>
      <c r="C5" s="849"/>
      <c r="D5" s="849"/>
      <c r="E5" s="849"/>
      <c r="F5" s="849"/>
      <c r="G5" s="849"/>
      <c r="H5" s="849"/>
      <c r="I5" s="849"/>
      <c r="J5" s="849"/>
      <c r="K5" s="846"/>
      <c r="L5" s="846"/>
      <c r="M5" s="846"/>
      <c r="N5" s="846"/>
      <c r="O5" s="847"/>
      <c r="P5" s="873"/>
      <c r="Q5" s="846"/>
      <c r="R5" s="846"/>
      <c r="S5" s="846"/>
      <c r="T5" s="847"/>
      <c r="U5" s="847"/>
      <c r="V5" s="846"/>
      <c r="W5" s="846"/>
      <c r="X5" s="846"/>
      <c r="Y5" s="846"/>
      <c r="Z5" s="846"/>
      <c r="AA5" s="846"/>
    </row>
    <row r="6" spans="1:27" ht="15.95" customHeight="1" thickBot="1">
      <c r="A6" s="1150" t="s">
        <v>232</v>
      </c>
      <c r="B6" s="1105" t="s">
        <v>73</v>
      </c>
      <c r="C6" s="1105" t="s">
        <v>74</v>
      </c>
      <c r="D6" s="1105" t="s">
        <v>75</v>
      </c>
      <c r="E6" s="1107" t="s">
        <v>76</v>
      </c>
      <c r="F6" s="1107" t="s">
        <v>77</v>
      </c>
      <c r="G6" s="1107" t="s">
        <v>78</v>
      </c>
      <c r="H6" s="1143" t="s">
        <v>79</v>
      </c>
      <c r="I6" s="1107" t="s">
        <v>80</v>
      </c>
      <c r="J6" s="1143" t="s">
        <v>81</v>
      </c>
      <c r="K6" s="1143" t="s">
        <v>82</v>
      </c>
      <c r="L6" s="1274" t="s">
        <v>83</v>
      </c>
      <c r="M6" s="1147" t="s">
        <v>84</v>
      </c>
      <c r="N6" s="1148"/>
      <c r="O6" s="1148"/>
      <c r="P6" s="1227"/>
      <c r="Q6" s="1149"/>
      <c r="R6" s="1138" t="s">
        <v>233</v>
      </c>
      <c r="S6" s="1139"/>
      <c r="T6" s="1139"/>
      <c r="U6" s="1139"/>
      <c r="V6" s="1140"/>
      <c r="W6" s="1138" t="s">
        <v>1288</v>
      </c>
      <c r="X6" s="1139"/>
      <c r="Y6" s="1139"/>
      <c r="Z6" s="1139"/>
      <c r="AA6" s="1140"/>
    </row>
    <row r="7" spans="1:27" ht="26.25" thickBot="1">
      <c r="A7" s="1151"/>
      <c r="B7" s="1106"/>
      <c r="C7" s="1106"/>
      <c r="D7" s="1106"/>
      <c r="E7" s="1108"/>
      <c r="F7" s="1108"/>
      <c r="G7" s="1108"/>
      <c r="H7" s="1144"/>
      <c r="I7" s="1108"/>
      <c r="J7" s="1144"/>
      <c r="K7" s="1144"/>
      <c r="L7" s="1275"/>
      <c r="M7" s="53" t="s">
        <v>88</v>
      </c>
      <c r="N7" s="54" t="s">
        <v>234</v>
      </c>
      <c r="O7" s="54" t="s">
        <v>820</v>
      </c>
      <c r="P7" s="55" t="s">
        <v>821</v>
      </c>
      <c r="Q7" s="55" t="s">
        <v>91</v>
      </c>
      <c r="R7" s="189" t="str">
        <f>+M7</f>
        <v>AVANCES ACTIVIDADES</v>
      </c>
      <c r="S7" s="189" t="str">
        <f>+N7</f>
        <v>OBSERVACIONES</v>
      </c>
      <c r="T7" s="189" t="s">
        <v>236</v>
      </c>
      <c r="U7" s="189" t="str">
        <f>+P7</f>
        <v>% Ejecución</v>
      </c>
      <c r="V7" s="189" t="str">
        <f>+Q7</f>
        <v>ESTADO</v>
      </c>
      <c r="W7" s="189" t="str">
        <f>+R7</f>
        <v>AVANCES ACTIVIDADES</v>
      </c>
      <c r="X7" s="189" t="str">
        <f>+S7</f>
        <v>OBSERVACIONES</v>
      </c>
      <c r="Y7" s="189" t="s">
        <v>236</v>
      </c>
      <c r="Z7" s="189" t="str">
        <f>+U7</f>
        <v>% Ejecución</v>
      </c>
      <c r="AA7" s="189" t="str">
        <f>+V7</f>
        <v>ESTADO</v>
      </c>
    </row>
    <row r="8" spans="1:27" ht="44.25" customHeight="1" thickBot="1">
      <c r="A8" s="1366" t="s">
        <v>315</v>
      </c>
      <c r="B8" s="1390" t="s">
        <v>822</v>
      </c>
      <c r="C8" s="1240" t="s">
        <v>823</v>
      </c>
      <c r="D8" s="1240" t="s">
        <v>824</v>
      </c>
      <c r="E8" s="460">
        <v>42030</v>
      </c>
      <c r="F8" s="460">
        <v>42353</v>
      </c>
      <c r="G8" s="1240" t="s">
        <v>825</v>
      </c>
      <c r="H8" s="461" t="s">
        <v>826</v>
      </c>
      <c r="I8" s="300" t="s">
        <v>827</v>
      </c>
      <c r="J8" s="484">
        <v>1</v>
      </c>
      <c r="K8" s="485">
        <v>2200000</v>
      </c>
      <c r="L8" s="486">
        <v>26400000</v>
      </c>
      <c r="M8" s="1203" t="s">
        <v>828</v>
      </c>
      <c r="N8" s="1385" t="s">
        <v>829</v>
      </c>
      <c r="O8" s="1371">
        <f ca="1">IF(1-(TODAY()-E8)/(F8-E8)&lt;=0,100%,IF(TODAY()&lt;E8,0,(1-(TODAY()-E8)/(F8-E8))))</f>
        <v>1</v>
      </c>
      <c r="P8" s="1382"/>
      <c r="Q8" s="1193" t="s">
        <v>44</v>
      </c>
      <c r="R8" s="1384" t="s">
        <v>1290</v>
      </c>
      <c r="S8" s="1391"/>
      <c r="T8" s="407">
        <f>IF(1-(42171-E8)/(F8-E8)&lt;=0,100%,IF(42171&lt;E8,0,(1-(42171-E8)/(F8-E8))))</f>
        <v>0.56346749226006199</v>
      </c>
      <c r="U8" s="1362">
        <v>1</v>
      </c>
      <c r="V8" s="1364" t="str">
        <f>IF(T8=0,"Q",IF(OR(U8&gt;=80%,T8=U8),"J",IF(AND((T8+U8)/2&lt;100%,(T8+U8)/2&gt;=80%),"J",IF(AND((T8+U8)/2&lt;=80%,(T8+U8)/2&gt;50%),"K","L"))))</f>
        <v>J</v>
      </c>
      <c r="W8" s="703"/>
      <c r="X8" s="693"/>
      <c r="Y8" s="81">
        <f ca="1">IF(1-(TODAY()-E8)/(F8-E8)&lt;=0,100%,IF(TODAY()&lt;E8,0,(1-(TODAY()-E8)/(F8-E8))))</f>
        <v>1</v>
      </c>
      <c r="Z8" s="1379">
        <v>1</v>
      </c>
      <c r="AA8" s="1189" t="str">
        <f t="shared" ref="AA8" ca="1" si="0">IF(Y8=0,"Q",IF(OR(Z8&gt;=80%,Y8=Z8),"J",IF(AND((Y8+Z8)/2&lt;100%,(Y8+Z8)/2&gt;=80%),"J",IF(AND((Y8+Z8)/2&lt;=80%,(Y8+Z8)/2&gt;50%),"K","L"))))</f>
        <v>J</v>
      </c>
    </row>
    <row r="9" spans="1:27" ht="44.25" customHeight="1">
      <c r="A9" s="1367"/>
      <c r="B9" s="1114"/>
      <c r="C9" s="1241"/>
      <c r="D9" s="1241"/>
      <c r="E9" s="460">
        <v>42030</v>
      </c>
      <c r="F9" s="460">
        <v>42353</v>
      </c>
      <c r="G9" s="1241"/>
      <c r="H9" s="208" t="s">
        <v>833</v>
      </c>
      <c r="I9" s="61" t="s">
        <v>834</v>
      </c>
      <c r="J9" s="203">
        <v>2</v>
      </c>
      <c r="K9" s="65">
        <v>100000</v>
      </c>
      <c r="L9" s="489">
        <v>200000</v>
      </c>
      <c r="M9" s="1368"/>
      <c r="N9" s="1376"/>
      <c r="O9" s="1381"/>
      <c r="P9" s="1371"/>
      <c r="Q9" s="1383"/>
      <c r="R9" s="1372"/>
      <c r="S9" s="1374"/>
      <c r="T9" s="407">
        <f t="shared" ref="T9:T72" si="1">IF(1-(42171-E9)/(F9-E9)&lt;=0,100%,IF(42171&lt;E9,0,(1-(42171-E9)/(F9-E9))))</f>
        <v>0.56346749226006199</v>
      </c>
      <c r="U9" s="1363"/>
      <c r="V9" s="1365"/>
      <c r="W9" s="703"/>
      <c r="X9" s="693"/>
      <c r="Y9" s="81">
        <f t="shared" ref="Y9:Y72" ca="1" si="2">IF(1-(TODAY()-E9)/(F9-E9)&lt;=0,100%,IF(TODAY()&lt;E9,0,(1-(TODAY()-E9)/(F9-E9))))</f>
        <v>1</v>
      </c>
      <c r="Z9" s="1380"/>
      <c r="AA9" s="1191"/>
    </row>
    <row r="10" spans="1:27" ht="44.25">
      <c r="A10" s="1367"/>
      <c r="B10" s="1114"/>
      <c r="C10" s="63" t="s">
        <v>835</v>
      </c>
      <c r="D10" s="1241"/>
      <c r="E10" s="205">
        <v>42030</v>
      </c>
      <c r="F10" s="205">
        <v>42353</v>
      </c>
      <c r="G10" s="61" t="s">
        <v>836</v>
      </c>
      <c r="H10" s="208" t="s">
        <v>833</v>
      </c>
      <c r="I10" s="61" t="s">
        <v>834</v>
      </c>
      <c r="J10" s="203">
        <v>2</v>
      </c>
      <c r="K10" s="65">
        <v>100000</v>
      </c>
      <c r="L10" s="489">
        <v>200000</v>
      </c>
      <c r="M10" s="272" t="s">
        <v>837</v>
      </c>
      <c r="N10" s="492"/>
      <c r="O10" s="391">
        <f t="shared" ref="O10:O15" ca="1" si="3">(1-(TODAY()-E10)/(F10-E10))</f>
        <v>-5.5882352941176467</v>
      </c>
      <c r="P10" s="398"/>
      <c r="Q10" s="82" t="s">
        <v>44</v>
      </c>
      <c r="R10" s="703" t="s">
        <v>1291</v>
      </c>
      <c r="S10" s="658"/>
      <c r="T10" s="407">
        <f t="shared" si="1"/>
        <v>0.56346749226006199</v>
      </c>
      <c r="U10" s="493">
        <v>0.5</v>
      </c>
      <c r="V10" s="87" t="str">
        <f t="shared" ref="V10:V45" si="4">IF(T10=0,"Q",IF(OR(U10&gt;=80%,T10=U10),"J",IF(AND((T10+U10)/2&lt;100%,(T10+U10)/2&gt;=80%),"J",IF(AND((T10+U10)/2&lt;=80%,(T10+U10)/2&gt;50%),"K","L"))))</f>
        <v>K</v>
      </c>
      <c r="W10" s="703"/>
      <c r="X10" s="693"/>
      <c r="Y10" s="81">
        <f t="shared" ca="1" si="2"/>
        <v>1</v>
      </c>
      <c r="Z10" s="688"/>
      <c r="AA10" s="689" t="str">
        <f t="shared" ref="AA10:AA72" ca="1" si="5">IF(Y10=0,"Q",IF(OR(Z10&gt;=80%,Y10=Z10),"J",IF(AND((Y10+Z10)/2&lt;100%,(Y10+Z10)/2&gt;=80%),"J",IF(AND((Y10+Z10)/2&lt;=80%,(Y10+Z10)/2&gt;50%),"K","L"))))</f>
        <v>L</v>
      </c>
    </row>
    <row r="11" spans="1:27" ht="57">
      <c r="A11" s="1367"/>
      <c r="B11" s="1114"/>
      <c r="C11" s="63" t="s">
        <v>838</v>
      </c>
      <c r="D11" s="1241"/>
      <c r="E11" s="205">
        <v>42030</v>
      </c>
      <c r="F11" s="205">
        <v>42353</v>
      </c>
      <c r="G11" s="61" t="s">
        <v>839</v>
      </c>
      <c r="H11" s="208" t="s">
        <v>833</v>
      </c>
      <c r="I11" s="61" t="s">
        <v>834</v>
      </c>
      <c r="J11" s="203">
        <v>2</v>
      </c>
      <c r="K11" s="65">
        <v>10000</v>
      </c>
      <c r="L11" s="489">
        <v>20000</v>
      </c>
      <c r="M11" s="265" t="s">
        <v>840</v>
      </c>
      <c r="N11" s="492"/>
      <c r="O11" s="391">
        <f t="shared" ca="1" si="3"/>
        <v>-5.5882352941176467</v>
      </c>
      <c r="P11" s="398"/>
      <c r="Q11" s="82" t="s">
        <v>44</v>
      </c>
      <c r="R11" s="703" t="s">
        <v>1292</v>
      </c>
      <c r="S11" s="703" t="s">
        <v>1299</v>
      </c>
      <c r="T11" s="407">
        <f t="shared" si="1"/>
        <v>0.56346749226006199</v>
      </c>
      <c r="U11" s="493">
        <v>0.5</v>
      </c>
      <c r="V11" s="87" t="str">
        <f t="shared" si="4"/>
        <v>K</v>
      </c>
      <c r="W11" s="703"/>
      <c r="X11" s="693"/>
      <c r="Y11" s="81">
        <f t="shared" ca="1" si="2"/>
        <v>1</v>
      </c>
      <c r="Z11" s="688"/>
      <c r="AA11" s="689" t="str">
        <f t="shared" ca="1" si="5"/>
        <v>L</v>
      </c>
    </row>
    <row r="12" spans="1:27" ht="69.75" customHeight="1">
      <c r="A12" s="1367"/>
      <c r="B12" s="1114"/>
      <c r="C12" s="63" t="s">
        <v>841</v>
      </c>
      <c r="D12" s="1241"/>
      <c r="E12" s="205">
        <v>42030</v>
      </c>
      <c r="F12" s="205">
        <v>42353</v>
      </c>
      <c r="G12" s="61" t="s">
        <v>842</v>
      </c>
      <c r="H12" s="208" t="s">
        <v>833</v>
      </c>
      <c r="I12" s="61" t="s">
        <v>834</v>
      </c>
      <c r="J12" s="203">
        <v>2</v>
      </c>
      <c r="K12" s="65">
        <v>150000</v>
      </c>
      <c r="L12" s="489">
        <v>300000</v>
      </c>
      <c r="M12" s="265" t="s">
        <v>840</v>
      </c>
      <c r="N12" s="310" t="s">
        <v>843</v>
      </c>
      <c r="O12" s="391">
        <f t="shared" ca="1" si="3"/>
        <v>-5.5882352941176467</v>
      </c>
      <c r="P12" s="398"/>
      <c r="Q12" s="82" t="s">
        <v>44</v>
      </c>
      <c r="R12" s="703" t="s">
        <v>1292</v>
      </c>
      <c r="S12" s="658"/>
      <c r="T12" s="407">
        <f t="shared" si="1"/>
        <v>0.56346749226006199</v>
      </c>
      <c r="U12" s="493">
        <v>0.5</v>
      </c>
      <c r="V12" s="87" t="str">
        <f t="shared" si="4"/>
        <v>K</v>
      </c>
      <c r="W12" s="703"/>
      <c r="X12" s="693"/>
      <c r="Y12" s="81">
        <f t="shared" ca="1" si="2"/>
        <v>1</v>
      </c>
      <c r="Z12" s="688"/>
      <c r="AA12" s="689" t="str">
        <f t="shared" ca="1" si="5"/>
        <v>L</v>
      </c>
    </row>
    <row r="13" spans="1:27" ht="44.25">
      <c r="A13" s="1367"/>
      <c r="B13" s="1114"/>
      <c r="C13" s="63" t="s">
        <v>846</v>
      </c>
      <c r="D13" s="1241"/>
      <c r="E13" s="205">
        <v>42030</v>
      </c>
      <c r="F13" s="205">
        <v>42353</v>
      </c>
      <c r="G13" s="61" t="s">
        <v>847</v>
      </c>
      <c r="H13" s="208" t="s">
        <v>833</v>
      </c>
      <c r="I13" s="61" t="s">
        <v>834</v>
      </c>
      <c r="J13" s="203">
        <v>2</v>
      </c>
      <c r="K13" s="65">
        <v>150000</v>
      </c>
      <c r="L13" s="489">
        <v>300000</v>
      </c>
      <c r="M13" s="265" t="s">
        <v>840</v>
      </c>
      <c r="N13" s="310" t="s">
        <v>848</v>
      </c>
      <c r="O13" s="391">
        <f t="shared" ca="1" si="3"/>
        <v>-5.5882352941176467</v>
      </c>
      <c r="P13" s="398"/>
      <c r="Q13" s="82" t="s">
        <v>44</v>
      </c>
      <c r="R13" s="703" t="s">
        <v>1292</v>
      </c>
      <c r="S13" s="658"/>
      <c r="T13" s="407">
        <f t="shared" si="1"/>
        <v>0.56346749226006199</v>
      </c>
      <c r="U13" s="493">
        <v>0.5</v>
      </c>
      <c r="V13" s="87" t="str">
        <f t="shared" si="4"/>
        <v>K</v>
      </c>
      <c r="W13" s="703"/>
      <c r="X13" s="693"/>
      <c r="Y13" s="81">
        <f t="shared" ca="1" si="2"/>
        <v>1</v>
      </c>
      <c r="Z13" s="688"/>
      <c r="AA13" s="689" t="str">
        <f t="shared" ca="1" si="5"/>
        <v>L</v>
      </c>
    </row>
    <row r="14" spans="1:27" ht="41.1" customHeight="1">
      <c r="A14" s="1367"/>
      <c r="B14" s="1114"/>
      <c r="C14" s="63" t="s">
        <v>849</v>
      </c>
      <c r="D14" s="1241"/>
      <c r="E14" s="205">
        <v>42030</v>
      </c>
      <c r="F14" s="205">
        <v>42353</v>
      </c>
      <c r="G14" s="61" t="s">
        <v>847</v>
      </c>
      <c r="H14" s="208" t="s">
        <v>833</v>
      </c>
      <c r="I14" s="61" t="s">
        <v>834</v>
      </c>
      <c r="J14" s="203">
        <v>2</v>
      </c>
      <c r="K14" s="65">
        <v>300000</v>
      </c>
      <c r="L14" s="489">
        <v>600000</v>
      </c>
      <c r="M14" s="265" t="s">
        <v>850</v>
      </c>
      <c r="N14" s="310" t="s">
        <v>851</v>
      </c>
      <c r="O14" s="391">
        <f t="shared" ca="1" si="3"/>
        <v>-5.5882352941176467</v>
      </c>
      <c r="P14" s="398"/>
      <c r="Q14" s="82" t="s">
        <v>44</v>
      </c>
      <c r="R14" s="703" t="s">
        <v>1292</v>
      </c>
      <c r="S14" s="658"/>
      <c r="T14" s="407">
        <f t="shared" si="1"/>
        <v>0.56346749226006199</v>
      </c>
      <c r="U14" s="493">
        <v>0.5</v>
      </c>
      <c r="V14" s="87" t="str">
        <f t="shared" si="4"/>
        <v>K</v>
      </c>
      <c r="W14" s="703"/>
      <c r="X14" s="693"/>
      <c r="Y14" s="81">
        <f t="shared" ca="1" si="2"/>
        <v>1</v>
      </c>
      <c r="Z14" s="688"/>
      <c r="AA14" s="689" t="str">
        <f t="shared" ca="1" si="5"/>
        <v>L</v>
      </c>
    </row>
    <row r="15" spans="1:27" ht="62.25" customHeight="1">
      <c r="A15" s="1367"/>
      <c r="B15" s="1114"/>
      <c r="C15" s="1241" t="s">
        <v>854</v>
      </c>
      <c r="D15" s="1241"/>
      <c r="E15" s="211">
        <v>42030</v>
      </c>
      <c r="F15" s="211">
        <v>42353</v>
      </c>
      <c r="G15" s="1241" t="s">
        <v>855</v>
      </c>
      <c r="H15" s="208" t="s">
        <v>826</v>
      </c>
      <c r="I15" s="61" t="s">
        <v>856</v>
      </c>
      <c r="J15" s="203">
        <v>1</v>
      </c>
      <c r="K15" s="65">
        <v>1241340</v>
      </c>
      <c r="L15" s="489">
        <v>13654740</v>
      </c>
      <c r="M15" s="1368" t="s">
        <v>857</v>
      </c>
      <c r="N15" s="1369"/>
      <c r="O15" s="1370">
        <f t="shared" ca="1" si="3"/>
        <v>-5.5882352941176467</v>
      </c>
      <c r="P15" s="1370"/>
      <c r="Q15" s="1192" t="s">
        <v>44</v>
      </c>
      <c r="R15" s="1372" t="s">
        <v>1293</v>
      </c>
      <c r="S15" s="1374" t="s">
        <v>1294</v>
      </c>
      <c r="T15" s="407">
        <f t="shared" si="1"/>
        <v>0.56346749226006199</v>
      </c>
      <c r="U15" s="1363">
        <v>0.5</v>
      </c>
      <c r="V15" s="1365" t="str">
        <f t="shared" si="4"/>
        <v>K</v>
      </c>
      <c r="W15" s="703"/>
      <c r="X15" s="693"/>
      <c r="Y15" s="81">
        <f t="shared" ca="1" si="2"/>
        <v>1</v>
      </c>
      <c r="Z15" s="688"/>
      <c r="AA15" s="689" t="str">
        <f t="shared" ca="1" si="5"/>
        <v>L</v>
      </c>
    </row>
    <row r="16" spans="1:27" ht="51" customHeight="1">
      <c r="A16" s="1367"/>
      <c r="B16" s="1114"/>
      <c r="C16" s="1241"/>
      <c r="D16" s="1241"/>
      <c r="E16" s="211">
        <v>42030</v>
      </c>
      <c r="F16" s="211">
        <v>42353</v>
      </c>
      <c r="G16" s="1241"/>
      <c r="H16" s="208" t="s">
        <v>833</v>
      </c>
      <c r="I16" s="61" t="s">
        <v>858</v>
      </c>
      <c r="J16" s="203">
        <v>0</v>
      </c>
      <c r="K16" s="65">
        <v>0</v>
      </c>
      <c r="L16" s="489">
        <v>0</v>
      </c>
      <c r="M16" s="1368"/>
      <c r="N16" s="1369"/>
      <c r="O16" s="1371"/>
      <c r="P16" s="1371"/>
      <c r="Q16" s="1193"/>
      <c r="R16" s="1372"/>
      <c r="S16" s="1374"/>
      <c r="T16" s="407">
        <f t="shared" si="1"/>
        <v>0.56346749226006199</v>
      </c>
      <c r="U16" s="1363"/>
      <c r="V16" s="1365"/>
      <c r="W16" s="703"/>
      <c r="X16" s="693"/>
      <c r="Y16" s="81">
        <f t="shared" ca="1" si="2"/>
        <v>1</v>
      </c>
      <c r="Z16" s="688"/>
      <c r="AA16" s="689" t="str">
        <f t="shared" ca="1" si="5"/>
        <v>L</v>
      </c>
    </row>
    <row r="17" spans="1:27" ht="56.25" customHeight="1">
      <c r="A17" s="1367"/>
      <c r="B17" s="1114"/>
      <c r="C17" s="1241" t="s">
        <v>859</v>
      </c>
      <c r="D17" s="1241"/>
      <c r="E17" s="211">
        <v>42030</v>
      </c>
      <c r="F17" s="211">
        <v>42353</v>
      </c>
      <c r="G17" s="61" t="s">
        <v>847</v>
      </c>
      <c r="H17" s="208" t="s">
        <v>826</v>
      </c>
      <c r="I17" s="61" t="s">
        <v>860</v>
      </c>
      <c r="J17" s="203">
        <v>2</v>
      </c>
      <c r="K17" s="65">
        <v>600000</v>
      </c>
      <c r="L17" s="489">
        <v>1200000</v>
      </c>
      <c r="M17" s="1368" t="s">
        <v>861</v>
      </c>
      <c r="N17" s="1369"/>
      <c r="O17" s="1370">
        <f ca="1">(1-(TODAY()-E17)/(F17-E17))</f>
        <v>-5.5882352941176467</v>
      </c>
      <c r="P17" s="1370"/>
      <c r="Q17" s="1192" t="s">
        <v>44</v>
      </c>
      <c r="R17" s="1372" t="s">
        <v>1295</v>
      </c>
      <c r="S17" s="1374" t="s">
        <v>1296</v>
      </c>
      <c r="T17" s="407">
        <f t="shared" si="1"/>
        <v>0.56346749226006199</v>
      </c>
      <c r="U17" s="1363">
        <v>0.5</v>
      </c>
      <c r="V17" s="1365" t="str">
        <f t="shared" si="4"/>
        <v>K</v>
      </c>
      <c r="W17" s="703"/>
      <c r="X17" s="693"/>
      <c r="Y17" s="81">
        <f t="shared" ca="1" si="2"/>
        <v>1</v>
      </c>
      <c r="Z17" s="688"/>
      <c r="AA17" s="689" t="str">
        <f t="shared" ca="1" si="5"/>
        <v>L</v>
      </c>
    </row>
    <row r="18" spans="1:27" ht="44.25" customHeight="1">
      <c r="A18" s="1367"/>
      <c r="B18" s="1114"/>
      <c r="C18" s="1241"/>
      <c r="D18" s="1241"/>
      <c r="E18" s="211">
        <v>42030</v>
      </c>
      <c r="F18" s="211">
        <v>42353</v>
      </c>
      <c r="G18" s="61" t="s">
        <v>862</v>
      </c>
      <c r="H18" s="208" t="s">
        <v>833</v>
      </c>
      <c r="I18" s="61" t="s">
        <v>834</v>
      </c>
      <c r="J18" s="203">
        <v>2</v>
      </c>
      <c r="K18" s="65">
        <v>200000</v>
      </c>
      <c r="L18" s="489">
        <v>400000</v>
      </c>
      <c r="M18" s="1368"/>
      <c r="N18" s="1369"/>
      <c r="O18" s="1371"/>
      <c r="P18" s="1371"/>
      <c r="Q18" s="1193"/>
      <c r="R18" s="1372"/>
      <c r="S18" s="1374"/>
      <c r="T18" s="407">
        <f t="shared" si="1"/>
        <v>0.56346749226006199</v>
      </c>
      <c r="U18" s="1363"/>
      <c r="V18" s="1365"/>
      <c r="W18" s="703"/>
      <c r="X18" s="693"/>
      <c r="Y18" s="81">
        <f t="shared" ca="1" si="2"/>
        <v>1</v>
      </c>
      <c r="Z18" s="688"/>
      <c r="AA18" s="689" t="str">
        <f t="shared" ca="1" si="5"/>
        <v>L</v>
      </c>
    </row>
    <row r="19" spans="1:27" ht="63">
      <c r="A19" s="1367"/>
      <c r="B19" s="1114"/>
      <c r="C19" s="63" t="s">
        <v>863</v>
      </c>
      <c r="D19" s="1241"/>
      <c r="E19" s="205">
        <v>42030</v>
      </c>
      <c r="F19" s="205">
        <v>42353</v>
      </c>
      <c r="G19" s="61"/>
      <c r="H19" s="208" t="s">
        <v>833</v>
      </c>
      <c r="I19" s="61" t="s">
        <v>834</v>
      </c>
      <c r="J19" s="203">
        <v>2</v>
      </c>
      <c r="K19" s="65">
        <v>1250000</v>
      </c>
      <c r="L19" s="489">
        <v>2500000</v>
      </c>
      <c r="M19" s="272" t="s">
        <v>864</v>
      </c>
      <c r="N19" s="310" t="s">
        <v>865</v>
      </c>
      <c r="O19" s="391">
        <f ca="1">(1-(TODAY()-E19)/(F19-E19))</f>
        <v>-5.5882352941176467</v>
      </c>
      <c r="P19" s="398"/>
      <c r="Q19" s="82" t="s">
        <v>44</v>
      </c>
      <c r="R19" s="703" t="s">
        <v>1298</v>
      </c>
      <c r="S19" s="658" t="s">
        <v>1297</v>
      </c>
      <c r="T19" s="407">
        <f t="shared" si="1"/>
        <v>0.56346749226006199</v>
      </c>
      <c r="U19" s="493">
        <v>0.5</v>
      </c>
      <c r="V19" s="87" t="str">
        <f t="shared" si="4"/>
        <v>K</v>
      </c>
      <c r="W19" s="703"/>
      <c r="X19" s="693"/>
      <c r="Y19" s="81">
        <f t="shared" ca="1" si="2"/>
        <v>1</v>
      </c>
      <c r="Z19" s="688"/>
      <c r="AA19" s="689" t="str">
        <f t="shared" ca="1" si="5"/>
        <v>L</v>
      </c>
    </row>
    <row r="20" spans="1:27" ht="62.25" customHeight="1">
      <c r="A20" s="1367"/>
      <c r="B20" s="1114"/>
      <c r="C20" s="1375" t="s">
        <v>866</v>
      </c>
      <c r="D20" s="1241"/>
      <c r="E20" s="211">
        <v>42030</v>
      </c>
      <c r="F20" s="211">
        <v>42353</v>
      </c>
      <c r="G20" s="1241" t="s">
        <v>867</v>
      </c>
      <c r="H20" s="208" t="s">
        <v>826</v>
      </c>
      <c r="I20" s="61" t="s">
        <v>868</v>
      </c>
      <c r="J20" s="203">
        <v>3</v>
      </c>
      <c r="K20" s="65">
        <v>500000</v>
      </c>
      <c r="L20" s="489">
        <v>1500000</v>
      </c>
      <c r="M20" s="1368" t="s">
        <v>869</v>
      </c>
      <c r="N20" s="1376" t="s">
        <v>870</v>
      </c>
      <c r="O20" s="1370">
        <f ca="1">(1-(TODAY()-E20)/(F20-E20))</f>
        <v>-5.5882352941176467</v>
      </c>
      <c r="P20" s="1370"/>
      <c r="Q20" s="1192" t="s">
        <v>101</v>
      </c>
      <c r="R20" s="1372"/>
      <c r="S20" s="1373" t="s">
        <v>1316</v>
      </c>
      <c r="T20" s="407">
        <f t="shared" si="1"/>
        <v>0.56346749226006199</v>
      </c>
      <c r="U20" s="1363">
        <v>0.5</v>
      </c>
      <c r="V20" s="1365" t="str">
        <f t="shared" si="4"/>
        <v>K</v>
      </c>
      <c r="W20" s="703"/>
      <c r="X20" s="693"/>
      <c r="Y20" s="81">
        <f t="shared" ca="1" si="2"/>
        <v>1</v>
      </c>
      <c r="Z20" s="688"/>
      <c r="AA20" s="689" t="str">
        <f t="shared" ca="1" si="5"/>
        <v>L</v>
      </c>
    </row>
    <row r="21" spans="1:27" ht="44.25" customHeight="1">
      <c r="A21" s="1367"/>
      <c r="B21" s="1114"/>
      <c r="C21" s="1245"/>
      <c r="D21" s="1241"/>
      <c r="E21" s="211">
        <v>42030</v>
      </c>
      <c r="F21" s="211">
        <v>42353</v>
      </c>
      <c r="G21" s="1241"/>
      <c r="H21" s="208" t="s">
        <v>163</v>
      </c>
      <c r="I21" s="61" t="s">
        <v>445</v>
      </c>
      <c r="J21" s="203">
        <v>1</v>
      </c>
      <c r="K21" s="65">
        <v>300000</v>
      </c>
      <c r="L21" s="489">
        <v>300000</v>
      </c>
      <c r="M21" s="1368"/>
      <c r="N21" s="1376"/>
      <c r="O21" s="1377"/>
      <c r="P21" s="1377"/>
      <c r="Q21" s="1378"/>
      <c r="R21" s="1372"/>
      <c r="S21" s="1373"/>
      <c r="T21" s="407">
        <f t="shared" si="1"/>
        <v>0.56346749226006199</v>
      </c>
      <c r="U21" s="1363"/>
      <c r="V21" s="1365"/>
      <c r="W21" s="703"/>
      <c r="X21" s="693"/>
      <c r="Y21" s="81">
        <f t="shared" ca="1" si="2"/>
        <v>1</v>
      </c>
      <c r="Z21" s="688"/>
      <c r="AA21" s="689" t="str">
        <f t="shared" ca="1" si="5"/>
        <v>L</v>
      </c>
    </row>
    <row r="22" spans="1:27" ht="31.5" customHeight="1">
      <c r="A22" s="1367"/>
      <c r="B22" s="1114"/>
      <c r="C22" s="1246"/>
      <c r="D22" s="1241"/>
      <c r="E22" s="211">
        <v>42030</v>
      </c>
      <c r="F22" s="211">
        <v>42353</v>
      </c>
      <c r="G22" s="1241"/>
      <c r="H22" s="208" t="s">
        <v>833</v>
      </c>
      <c r="I22" s="61" t="s">
        <v>834</v>
      </c>
      <c r="J22" s="203">
        <v>2</v>
      </c>
      <c r="K22" s="65">
        <v>10000</v>
      </c>
      <c r="L22" s="489">
        <v>20000</v>
      </c>
      <c r="M22" s="1368"/>
      <c r="N22" s="1376"/>
      <c r="O22" s="1371"/>
      <c r="P22" s="1371"/>
      <c r="Q22" s="1193"/>
      <c r="R22" s="1372"/>
      <c r="S22" s="1373"/>
      <c r="T22" s="407">
        <f t="shared" si="1"/>
        <v>0.56346749226006199</v>
      </c>
      <c r="U22" s="1379"/>
      <c r="V22" s="1365"/>
      <c r="W22" s="703"/>
      <c r="X22" s="693"/>
      <c r="Y22" s="81">
        <f t="shared" ca="1" si="2"/>
        <v>1</v>
      </c>
      <c r="Z22" s="688"/>
      <c r="AA22" s="689" t="str">
        <f t="shared" ca="1" si="5"/>
        <v>L</v>
      </c>
    </row>
    <row r="23" spans="1:27" ht="48" customHeight="1">
      <c r="A23" s="1367"/>
      <c r="B23" s="1386" t="s">
        <v>1305</v>
      </c>
      <c r="C23" s="714" t="s">
        <v>1300</v>
      </c>
      <c r="D23" s="715"/>
      <c r="E23" s="716">
        <v>42130</v>
      </c>
      <c r="F23" s="716">
        <v>42353</v>
      </c>
      <c r="G23" s="715" t="s">
        <v>1301</v>
      </c>
      <c r="H23" s="715" t="s">
        <v>894</v>
      </c>
      <c r="I23" s="715" t="s">
        <v>1302</v>
      </c>
      <c r="J23" s="203"/>
      <c r="K23" s="65"/>
      <c r="L23" s="489"/>
      <c r="M23" s="686"/>
      <c r="N23" s="687"/>
      <c r="O23" s="680">
        <f ca="1">(1-(TODAY()-E23)/(F23-E23))</f>
        <v>-8.0941704035874444</v>
      </c>
      <c r="P23" s="718"/>
      <c r="Q23" s="695" t="s">
        <v>101</v>
      </c>
      <c r="R23" s="721" t="s">
        <v>1304</v>
      </c>
      <c r="S23" s="720" t="s">
        <v>1303</v>
      </c>
      <c r="T23" s="407">
        <f t="shared" si="1"/>
        <v>0.81614349775784756</v>
      </c>
      <c r="U23" s="722">
        <v>50</v>
      </c>
      <c r="V23" s="689" t="str">
        <f t="shared" si="4"/>
        <v>J</v>
      </c>
      <c r="W23" s="703"/>
      <c r="X23" s="693"/>
      <c r="Y23" s="81">
        <f t="shared" ca="1" si="2"/>
        <v>1</v>
      </c>
      <c r="Z23" s="688"/>
      <c r="AA23" s="689" t="str">
        <f t="shared" ca="1" si="5"/>
        <v>L</v>
      </c>
    </row>
    <row r="24" spans="1:27" ht="44.1" customHeight="1">
      <c r="A24" s="1367"/>
      <c r="B24" s="1386"/>
      <c r="C24" s="714" t="s">
        <v>1306</v>
      </c>
      <c r="D24" s="715"/>
      <c r="E24" s="716">
        <v>42143</v>
      </c>
      <c r="F24" s="716">
        <v>42353</v>
      </c>
      <c r="G24" s="715" t="s">
        <v>1307</v>
      </c>
      <c r="H24" s="715" t="s">
        <v>894</v>
      </c>
      <c r="I24" s="715" t="s">
        <v>1302</v>
      </c>
      <c r="J24" s="203"/>
      <c r="K24" s="65"/>
      <c r="L24" s="489"/>
      <c r="M24" s="686"/>
      <c r="N24" s="687"/>
      <c r="O24" s="680">
        <f t="shared" ref="O24:O26" ca="1" si="6">(1-(TODAY()-E24)/(F24-E24))</f>
        <v>-8.5952380952380949</v>
      </c>
      <c r="P24" s="718"/>
      <c r="Q24" s="695" t="s">
        <v>101</v>
      </c>
      <c r="R24" s="721" t="s">
        <v>1304</v>
      </c>
      <c r="S24" s="708" t="s">
        <v>1308</v>
      </c>
      <c r="T24" s="407">
        <f t="shared" si="1"/>
        <v>0.8666666666666667</v>
      </c>
      <c r="U24" s="492">
        <v>50</v>
      </c>
      <c r="V24" s="689" t="str">
        <f t="shared" si="4"/>
        <v>J</v>
      </c>
      <c r="W24" s="703"/>
      <c r="X24" s="693"/>
      <c r="Y24" s="81">
        <f t="shared" ca="1" si="2"/>
        <v>1</v>
      </c>
      <c r="Z24" s="688"/>
      <c r="AA24" s="689" t="str">
        <f t="shared" ca="1" si="5"/>
        <v>L</v>
      </c>
    </row>
    <row r="25" spans="1:27" ht="60" customHeight="1">
      <c r="A25" s="1367"/>
      <c r="B25" s="715"/>
      <c r="C25" s="714" t="s">
        <v>1309</v>
      </c>
      <c r="D25" s="715"/>
      <c r="E25" s="716">
        <v>42058</v>
      </c>
      <c r="F25" s="716">
        <v>42353</v>
      </c>
      <c r="G25" s="715" t="s">
        <v>1310</v>
      </c>
      <c r="H25" s="715" t="s">
        <v>894</v>
      </c>
      <c r="I25" s="715" t="s">
        <v>1311</v>
      </c>
      <c r="J25" s="203"/>
      <c r="K25" s="65"/>
      <c r="L25" s="489"/>
      <c r="M25" s="686"/>
      <c r="N25" s="687"/>
      <c r="O25" s="680">
        <f t="shared" ca="1" si="6"/>
        <v>-6.1186440677966099</v>
      </c>
      <c r="P25" s="718"/>
      <c r="Q25" s="695" t="s">
        <v>101</v>
      </c>
      <c r="R25" s="721" t="s">
        <v>1304</v>
      </c>
      <c r="S25" s="708" t="s">
        <v>1312</v>
      </c>
      <c r="T25" s="407">
        <f t="shared" si="1"/>
        <v>0.61694915254237293</v>
      </c>
      <c r="U25" s="492">
        <v>50</v>
      </c>
      <c r="V25" s="689" t="str">
        <f t="shared" si="4"/>
        <v>J</v>
      </c>
      <c r="W25" s="703"/>
      <c r="X25" s="693"/>
      <c r="Y25" s="81">
        <f t="shared" ca="1" si="2"/>
        <v>1</v>
      </c>
      <c r="Z25" s="688"/>
      <c r="AA25" s="689" t="str">
        <f t="shared" ca="1" si="5"/>
        <v>L</v>
      </c>
    </row>
    <row r="26" spans="1:27" ht="31.5" customHeight="1">
      <c r="A26" s="1367"/>
      <c r="B26" s="715"/>
      <c r="C26" s="714" t="s">
        <v>1313</v>
      </c>
      <c r="D26" s="715"/>
      <c r="E26" s="716">
        <v>42005</v>
      </c>
      <c r="F26" s="716">
        <v>42353</v>
      </c>
      <c r="G26" s="715" t="s">
        <v>1315</v>
      </c>
      <c r="H26" s="715" t="str">
        <f>+H25</f>
        <v>Materiales y suministros</v>
      </c>
      <c r="I26" s="715" t="str">
        <f>+I25</f>
        <v>psicologia y trabajo social</v>
      </c>
      <c r="J26" s="203"/>
      <c r="K26" s="65"/>
      <c r="L26" s="489"/>
      <c r="M26" s="686"/>
      <c r="N26" s="687"/>
      <c r="O26" s="680">
        <f t="shared" ca="1" si="6"/>
        <v>-5.1867816091954024</v>
      </c>
      <c r="P26" s="718"/>
      <c r="Q26" s="695" t="s">
        <v>101</v>
      </c>
      <c r="R26" s="721" t="s">
        <v>1304</v>
      </c>
      <c r="S26" s="498" t="s">
        <v>1356</v>
      </c>
      <c r="T26" s="407">
        <f t="shared" si="1"/>
        <v>0.52298850574712641</v>
      </c>
      <c r="U26" s="492">
        <v>50</v>
      </c>
      <c r="V26" s="689" t="str">
        <f t="shared" si="4"/>
        <v>J</v>
      </c>
      <c r="W26" s="703"/>
      <c r="X26" s="693"/>
      <c r="Y26" s="81">
        <f t="shared" ca="1" si="2"/>
        <v>1</v>
      </c>
      <c r="Z26" s="688"/>
      <c r="AA26" s="689" t="str">
        <f t="shared" ca="1" si="5"/>
        <v>L</v>
      </c>
    </row>
    <row r="27" spans="1:27" ht="71.25" customHeight="1">
      <c r="A27" s="1367"/>
      <c r="B27" s="1336" t="s">
        <v>871</v>
      </c>
      <c r="C27" s="63" t="s">
        <v>872</v>
      </c>
      <c r="D27" s="1338"/>
      <c r="E27" s="205">
        <v>42050</v>
      </c>
      <c r="F27" s="205">
        <v>42353</v>
      </c>
      <c r="G27" s="1338"/>
      <c r="H27" s="208" t="s">
        <v>315</v>
      </c>
      <c r="I27" s="61" t="s">
        <v>873</v>
      </c>
      <c r="J27" s="203">
        <v>5</v>
      </c>
      <c r="K27" s="65">
        <v>200000</v>
      </c>
      <c r="L27" s="489">
        <v>200000</v>
      </c>
      <c r="M27" s="465" t="s">
        <v>874</v>
      </c>
      <c r="N27" s="469" t="s">
        <v>875</v>
      </c>
      <c r="O27" s="391">
        <f t="shared" ref="O27:O31" ca="1" si="7">(1-(TODAY()-E27)/(F27-E27))</f>
        <v>-5.9570957095709574</v>
      </c>
      <c r="P27" s="398"/>
      <c r="Q27" s="82" t="s">
        <v>110</v>
      </c>
      <c r="R27" s="703" t="s">
        <v>1317</v>
      </c>
      <c r="S27" s="658" t="s">
        <v>1318</v>
      </c>
      <c r="T27" s="407">
        <f t="shared" si="1"/>
        <v>0.6006600660066006</v>
      </c>
      <c r="U27" s="719">
        <v>0.5</v>
      </c>
      <c r="V27" s="87" t="str">
        <f t="shared" si="4"/>
        <v>K</v>
      </c>
      <c r="W27" s="703"/>
      <c r="X27" s="693"/>
      <c r="Y27" s="81">
        <f t="shared" ca="1" si="2"/>
        <v>1</v>
      </c>
      <c r="Z27" s="688"/>
      <c r="AA27" s="689" t="str">
        <f t="shared" ca="1" si="5"/>
        <v>L</v>
      </c>
    </row>
    <row r="28" spans="1:27" ht="60.75" customHeight="1">
      <c r="A28" s="1367"/>
      <c r="B28" s="1336"/>
      <c r="C28" s="63" t="s">
        <v>876</v>
      </c>
      <c r="D28" s="1338"/>
      <c r="E28" s="205">
        <v>42050</v>
      </c>
      <c r="F28" s="205">
        <v>42353</v>
      </c>
      <c r="G28" s="1338"/>
      <c r="H28" s="208" t="s">
        <v>315</v>
      </c>
      <c r="I28" s="61" t="s">
        <v>873</v>
      </c>
      <c r="J28" s="203">
        <v>5</v>
      </c>
      <c r="K28" s="65">
        <v>200000</v>
      </c>
      <c r="L28" s="489">
        <v>200000</v>
      </c>
      <c r="M28" s="465" t="s">
        <v>874</v>
      </c>
      <c r="N28" s="469" t="s">
        <v>877</v>
      </c>
      <c r="O28" s="391">
        <f t="shared" ca="1" si="7"/>
        <v>-5.9570957095709574</v>
      </c>
      <c r="P28" s="398"/>
      <c r="Q28" s="82" t="s">
        <v>110</v>
      </c>
      <c r="R28" s="703" t="s">
        <v>1319</v>
      </c>
      <c r="S28" s="658" t="s">
        <v>1329</v>
      </c>
      <c r="T28" s="407">
        <f t="shared" si="1"/>
        <v>0.6006600660066006</v>
      </c>
      <c r="U28" s="493">
        <v>0.5</v>
      </c>
      <c r="V28" s="87" t="str">
        <f t="shared" si="4"/>
        <v>K</v>
      </c>
      <c r="W28" s="703"/>
      <c r="X28" s="693"/>
      <c r="Y28" s="81">
        <f t="shared" ca="1" si="2"/>
        <v>1</v>
      </c>
      <c r="Z28" s="688"/>
      <c r="AA28" s="689" t="str">
        <f t="shared" ca="1" si="5"/>
        <v>L</v>
      </c>
    </row>
    <row r="29" spans="1:27" ht="142.5">
      <c r="A29" s="1367"/>
      <c r="B29" s="1336"/>
      <c r="C29" s="63" t="s">
        <v>878</v>
      </c>
      <c r="D29" s="1338"/>
      <c r="E29" s="205">
        <v>42050</v>
      </c>
      <c r="F29" s="205">
        <v>42353</v>
      </c>
      <c r="G29" s="1338"/>
      <c r="H29" s="208" t="s">
        <v>315</v>
      </c>
      <c r="I29" s="61" t="s">
        <v>879</v>
      </c>
      <c r="J29" s="203">
        <v>8</v>
      </c>
      <c r="K29" s="65">
        <v>1500000</v>
      </c>
      <c r="L29" s="489">
        <v>12000000</v>
      </c>
      <c r="M29" s="272" t="s">
        <v>880</v>
      </c>
      <c r="N29" s="492"/>
      <c r="O29" s="391">
        <f t="shared" ca="1" si="7"/>
        <v>-5.9570957095709574</v>
      </c>
      <c r="P29" s="398"/>
      <c r="Q29" s="82" t="s">
        <v>110</v>
      </c>
      <c r="R29" s="703"/>
      <c r="S29" s="658" t="s">
        <v>1328</v>
      </c>
      <c r="T29" s="407">
        <f t="shared" si="1"/>
        <v>0.6006600660066006</v>
      </c>
      <c r="U29" s="493">
        <v>0.5</v>
      </c>
      <c r="V29" s="87" t="str">
        <f t="shared" si="4"/>
        <v>K</v>
      </c>
      <c r="W29" s="703"/>
      <c r="X29" s="693"/>
      <c r="Y29" s="81">
        <f t="shared" ca="1" si="2"/>
        <v>1</v>
      </c>
      <c r="Z29" s="688"/>
      <c r="AA29" s="689" t="str">
        <f t="shared" ca="1" si="5"/>
        <v>L</v>
      </c>
    </row>
    <row r="30" spans="1:27" ht="57">
      <c r="A30" s="1367"/>
      <c r="B30" s="1336"/>
      <c r="C30" s="63" t="s">
        <v>881</v>
      </c>
      <c r="D30" s="1338"/>
      <c r="E30" s="205">
        <v>42050</v>
      </c>
      <c r="F30" s="205">
        <v>42353</v>
      </c>
      <c r="G30" s="1338"/>
      <c r="H30" s="208" t="s">
        <v>315</v>
      </c>
      <c r="I30" s="61" t="s">
        <v>882</v>
      </c>
      <c r="J30" s="203">
        <v>25</v>
      </c>
      <c r="K30" s="65">
        <v>60000</v>
      </c>
      <c r="L30" s="489">
        <v>1500000</v>
      </c>
      <c r="M30" s="265"/>
      <c r="N30" s="492"/>
      <c r="O30" s="391">
        <f t="shared" ca="1" si="7"/>
        <v>-5.9570957095709574</v>
      </c>
      <c r="P30" s="398"/>
      <c r="Q30" s="689" t="str">
        <f t="shared" ref="Q30:Q31" ca="1" si="8">IF(O30=0,"Q",IF(OR(P30&gt;=80%,O30=P30),"J",IF(AND((O30+P30)/2&lt;100%,(O30+P30)/2&gt;=80%),"J",IF(AND((O30+P30)/2&lt;=80%,(O30+P30)/2&gt;50%),"K","L"))))</f>
        <v>L</v>
      </c>
      <c r="R30" s="703" t="s">
        <v>1321</v>
      </c>
      <c r="S30" s="658" t="s">
        <v>1320</v>
      </c>
      <c r="T30" s="407">
        <f t="shared" si="1"/>
        <v>0.6006600660066006</v>
      </c>
      <c r="U30" s="493">
        <v>0.5</v>
      </c>
      <c r="V30" s="87" t="str">
        <f t="shared" si="4"/>
        <v>K</v>
      </c>
      <c r="W30" s="703"/>
      <c r="X30" s="693"/>
      <c r="Y30" s="81">
        <f t="shared" ca="1" si="2"/>
        <v>1</v>
      </c>
      <c r="Z30" s="688"/>
      <c r="AA30" s="689" t="str">
        <f t="shared" ca="1" si="5"/>
        <v>L</v>
      </c>
    </row>
    <row r="31" spans="1:27" ht="51">
      <c r="A31" s="1367"/>
      <c r="B31" s="1336"/>
      <c r="C31" s="63" t="s">
        <v>883</v>
      </c>
      <c r="D31" s="1338"/>
      <c r="E31" s="205">
        <v>42050</v>
      </c>
      <c r="F31" s="205">
        <v>42353</v>
      </c>
      <c r="G31" s="1338"/>
      <c r="H31" s="208" t="s">
        <v>315</v>
      </c>
      <c r="I31" s="61" t="s">
        <v>884</v>
      </c>
      <c r="J31" s="203">
        <v>1</v>
      </c>
      <c r="K31" s="65">
        <v>800000</v>
      </c>
      <c r="L31" s="489">
        <v>800000</v>
      </c>
      <c r="M31" s="265"/>
      <c r="N31" s="492"/>
      <c r="O31" s="391">
        <f t="shared" ca="1" si="7"/>
        <v>-5.9570957095709574</v>
      </c>
      <c r="P31" s="398"/>
      <c r="Q31" s="689" t="str">
        <f t="shared" ca="1" si="8"/>
        <v>L</v>
      </c>
      <c r="R31" s="703" t="s">
        <v>1323</v>
      </c>
      <c r="S31" s="658" t="s">
        <v>1322</v>
      </c>
      <c r="T31" s="407">
        <f t="shared" si="1"/>
        <v>0.6006600660066006</v>
      </c>
      <c r="U31" s="493">
        <v>0.5</v>
      </c>
      <c r="V31" s="87" t="str">
        <f t="shared" si="4"/>
        <v>K</v>
      </c>
      <c r="W31" s="703"/>
      <c r="X31" s="693"/>
      <c r="Y31" s="81">
        <f t="shared" ca="1" si="2"/>
        <v>1</v>
      </c>
      <c r="Z31" s="688"/>
      <c r="AA31" s="689" t="str">
        <f t="shared" ca="1" si="5"/>
        <v>L</v>
      </c>
    </row>
    <row r="32" spans="1:27" ht="285">
      <c r="A32" s="1367"/>
      <c r="B32" s="213" t="s">
        <v>523</v>
      </c>
      <c r="C32" s="63" t="s">
        <v>934</v>
      </c>
      <c r="D32" s="207" t="s">
        <v>935</v>
      </c>
      <c r="E32" s="205">
        <v>42050</v>
      </c>
      <c r="F32" s="205">
        <v>42353</v>
      </c>
      <c r="G32" s="207"/>
      <c r="H32" s="208" t="s">
        <v>315</v>
      </c>
      <c r="I32" s="61" t="s">
        <v>934</v>
      </c>
      <c r="J32" s="203">
        <v>9</v>
      </c>
      <c r="K32" s="65">
        <v>2093040</v>
      </c>
      <c r="L32" s="489">
        <f>+K32*J32*12</f>
        <v>226048320</v>
      </c>
      <c r="M32" s="272" t="s">
        <v>936</v>
      </c>
      <c r="N32" s="310" t="str">
        <f>+N27</f>
        <v>Validar información con correo que debe enviar Bienestar a planeaciónpara informe de gestión y construir la base estadistica de bienestar.</v>
      </c>
      <c r="O32" s="391">
        <f ca="1">(1-(TODAY()-E32)/(F32-E32))</f>
        <v>-5.9570957095709574</v>
      </c>
      <c r="P32" s="398"/>
      <c r="Q32" s="82" t="s">
        <v>101</v>
      </c>
      <c r="R32" s="703" t="s">
        <v>1327</v>
      </c>
      <c r="S32" s="658" t="s">
        <v>1326</v>
      </c>
      <c r="T32" s="407">
        <f t="shared" si="1"/>
        <v>0.6006600660066006</v>
      </c>
      <c r="U32" s="493">
        <v>0.5</v>
      </c>
      <c r="V32" s="87" t="str">
        <f t="shared" si="4"/>
        <v>K</v>
      </c>
      <c r="W32" s="703"/>
      <c r="X32" s="693"/>
      <c r="Y32" s="81">
        <f t="shared" ca="1" si="2"/>
        <v>1</v>
      </c>
      <c r="Z32" s="688"/>
      <c r="AA32" s="689" t="str">
        <f t="shared" ca="1" si="5"/>
        <v>L</v>
      </c>
    </row>
    <row r="33" spans="1:33" ht="77.25" thickBot="1">
      <c r="A33" s="1367"/>
      <c r="B33" s="674" t="s">
        <v>937</v>
      </c>
      <c r="C33" s="676" t="s">
        <v>938</v>
      </c>
      <c r="D33" s="675" t="s">
        <v>939</v>
      </c>
      <c r="E33" s="216">
        <v>42050</v>
      </c>
      <c r="F33" s="216">
        <v>42353</v>
      </c>
      <c r="G33" s="675" t="s">
        <v>940</v>
      </c>
      <c r="H33" s="678" t="s">
        <v>941</v>
      </c>
      <c r="I33" s="677" t="s">
        <v>942</v>
      </c>
      <c r="J33" s="220">
        <v>50</v>
      </c>
      <c r="K33" s="221">
        <v>15000</v>
      </c>
      <c r="L33" s="495">
        <v>750000</v>
      </c>
      <c r="M33" s="723" t="s">
        <v>943</v>
      </c>
      <c r="N33" s="724" t="s">
        <v>944</v>
      </c>
      <c r="O33" s="690">
        <f ca="1">(1-(TODAY()-E33)/(F33-E33))</f>
        <v>-5.9570957095709574</v>
      </c>
      <c r="P33" s="725"/>
      <c r="Q33" s="683" t="s">
        <v>101</v>
      </c>
      <c r="R33" s="706" t="s">
        <v>1331</v>
      </c>
      <c r="S33" s="726" t="s">
        <v>1330</v>
      </c>
      <c r="T33" s="407">
        <f t="shared" si="1"/>
        <v>0.6006600660066006</v>
      </c>
      <c r="U33" s="514">
        <v>0.5</v>
      </c>
      <c r="V33" s="681" t="str">
        <f t="shared" si="4"/>
        <v>K</v>
      </c>
      <c r="W33" s="703"/>
      <c r="X33" s="693"/>
      <c r="Y33" s="81">
        <f t="shared" ca="1" si="2"/>
        <v>1</v>
      </c>
      <c r="Z33" s="688"/>
      <c r="AA33" s="689" t="str">
        <f t="shared" ca="1" si="5"/>
        <v>L</v>
      </c>
    </row>
    <row r="34" spans="1:33" s="705" customFormat="1" ht="48" thickBot="1">
      <c r="A34" s="1367"/>
      <c r="B34" s="1386" t="s">
        <v>1305</v>
      </c>
      <c r="C34" s="714" t="s">
        <v>1300</v>
      </c>
      <c r="D34" s="715"/>
      <c r="E34" s="716">
        <v>42130</v>
      </c>
      <c r="F34" s="716">
        <v>42353</v>
      </c>
      <c r="G34" s="715" t="s">
        <v>1301</v>
      </c>
      <c r="H34" s="715" t="s">
        <v>894</v>
      </c>
      <c r="I34" s="715" t="s">
        <v>1302</v>
      </c>
      <c r="M34" s="727"/>
      <c r="N34" s="728"/>
      <c r="O34" s="729"/>
      <c r="P34" s="729"/>
      <c r="Q34" s="683" t="s">
        <v>101</v>
      </c>
      <c r="R34" s="735" t="s">
        <v>1304</v>
      </c>
      <c r="S34" s="736" t="s">
        <v>1303</v>
      </c>
      <c r="T34" s="407">
        <f t="shared" si="1"/>
        <v>0.81614349775784756</v>
      </c>
      <c r="U34" s="734">
        <v>50</v>
      </c>
      <c r="V34" s="732" t="str">
        <f t="shared" si="4"/>
        <v>J</v>
      </c>
      <c r="W34" s="703"/>
      <c r="X34" s="693"/>
      <c r="Y34" s="81">
        <f t="shared" ca="1" si="2"/>
        <v>1</v>
      </c>
      <c r="Z34" s="688"/>
      <c r="AA34" s="689" t="str">
        <f t="shared" ca="1" si="5"/>
        <v>L</v>
      </c>
      <c r="AB34" s="836"/>
      <c r="AC34" s="836"/>
      <c r="AD34" s="836"/>
      <c r="AE34" s="836"/>
      <c r="AF34" s="836"/>
      <c r="AG34" s="836"/>
    </row>
    <row r="35" spans="1:33" ht="54.95" customHeight="1" thickBot="1">
      <c r="A35" s="1367"/>
      <c r="B35" s="1386"/>
      <c r="C35" s="714" t="s">
        <v>1306</v>
      </c>
      <c r="D35" s="715"/>
      <c r="E35" s="716">
        <v>42143</v>
      </c>
      <c r="F35" s="716">
        <v>42353</v>
      </c>
      <c r="G35" s="715" t="s">
        <v>1307</v>
      </c>
      <c r="H35" s="715" t="s">
        <v>894</v>
      </c>
      <c r="I35" s="715" t="s">
        <v>1302</v>
      </c>
      <c r="M35" s="265"/>
      <c r="N35" s="492"/>
      <c r="O35" s="692"/>
      <c r="P35" s="692"/>
      <c r="Q35" s="683" t="s">
        <v>101</v>
      </c>
      <c r="R35" s="272" t="str">
        <f>+R34</f>
        <v>CUMPLIDO A PRIMER SEMESTRE</v>
      </c>
      <c r="S35" s="310" t="s">
        <v>1308</v>
      </c>
      <c r="T35" s="407">
        <f t="shared" si="1"/>
        <v>0.8666666666666667</v>
      </c>
      <c r="U35" s="492">
        <v>50</v>
      </c>
      <c r="V35" s="123" t="str">
        <f t="shared" si="4"/>
        <v>J</v>
      </c>
      <c r="W35" s="703"/>
      <c r="X35" s="693"/>
      <c r="Y35" s="81">
        <f t="shared" ca="1" si="2"/>
        <v>1</v>
      </c>
      <c r="Z35" s="688"/>
      <c r="AA35" s="689" t="str">
        <f t="shared" ca="1" si="5"/>
        <v>L</v>
      </c>
    </row>
    <row r="36" spans="1:33" ht="48" thickBot="1">
      <c r="A36" s="1367"/>
      <c r="B36" s="715"/>
      <c r="C36" s="714" t="s">
        <v>1309</v>
      </c>
      <c r="D36" s="715"/>
      <c r="E36" s="716">
        <v>42058</v>
      </c>
      <c r="F36" s="716">
        <v>42353</v>
      </c>
      <c r="G36" s="715" t="s">
        <v>1310</v>
      </c>
      <c r="H36" s="715" t="s">
        <v>894</v>
      </c>
      <c r="I36" s="715" t="s">
        <v>1311</v>
      </c>
      <c r="M36" s="265"/>
      <c r="N36" s="492"/>
      <c r="O36" s="692"/>
      <c r="P36" s="692"/>
      <c r="Q36" s="683" t="s">
        <v>101</v>
      </c>
      <c r="R36" s="272" t="str">
        <f>+R35</f>
        <v>CUMPLIDO A PRIMER SEMESTRE</v>
      </c>
      <c r="S36" s="310" t="s">
        <v>1312</v>
      </c>
      <c r="T36" s="407">
        <f t="shared" si="1"/>
        <v>0.61694915254237293</v>
      </c>
      <c r="U36" s="492">
        <v>50</v>
      </c>
      <c r="V36" s="123" t="str">
        <f t="shared" si="4"/>
        <v>J</v>
      </c>
      <c r="W36" s="703"/>
      <c r="X36" s="693"/>
      <c r="Y36" s="81">
        <f t="shared" ca="1" si="2"/>
        <v>1</v>
      </c>
      <c r="Z36" s="688"/>
      <c r="AA36" s="689" t="str">
        <f t="shared" ca="1" si="5"/>
        <v>L</v>
      </c>
    </row>
    <row r="37" spans="1:33" ht="45" thickBot="1">
      <c r="A37" s="1367"/>
      <c r="B37" s="715"/>
      <c r="C37" s="714" t="s">
        <v>1313</v>
      </c>
      <c r="D37" s="715"/>
      <c r="E37" s="716">
        <v>42005</v>
      </c>
      <c r="F37" s="716">
        <v>42353</v>
      </c>
      <c r="G37" s="715" t="s">
        <v>1315</v>
      </c>
      <c r="H37" s="715" t="str">
        <f>+H36</f>
        <v>Materiales y suministros</v>
      </c>
      <c r="I37" s="715" t="str">
        <f>+I36</f>
        <v>psicologia y trabajo social</v>
      </c>
      <c r="M37" s="265"/>
      <c r="N37" s="492"/>
      <c r="O37" s="692"/>
      <c r="P37" s="692"/>
      <c r="Q37" s="683" t="s">
        <v>101</v>
      </c>
      <c r="R37" s="272" t="str">
        <f>+R36</f>
        <v>CUMPLIDO A PRIMER SEMESTRE</v>
      </c>
      <c r="S37" s="492" t="s">
        <v>1314</v>
      </c>
      <c r="T37" s="407">
        <f t="shared" si="1"/>
        <v>0.52298850574712641</v>
      </c>
      <c r="U37" s="492">
        <v>50</v>
      </c>
      <c r="V37" s="123" t="str">
        <f t="shared" si="4"/>
        <v>J</v>
      </c>
      <c r="W37" s="703"/>
      <c r="X37" s="693"/>
      <c r="Y37" s="81">
        <f t="shared" ca="1" si="2"/>
        <v>1</v>
      </c>
      <c r="Z37" s="688"/>
      <c r="AA37" s="689" t="str">
        <f t="shared" ca="1" si="5"/>
        <v>L</v>
      </c>
    </row>
    <row r="38" spans="1:33" ht="79.5" thickBot="1">
      <c r="A38" s="1367"/>
      <c r="B38" s="1389" t="s">
        <v>1332</v>
      </c>
      <c r="C38" s="714" t="s">
        <v>1333</v>
      </c>
      <c r="D38" s="715"/>
      <c r="E38" s="716">
        <v>42005</v>
      </c>
      <c r="F38" s="716">
        <v>42353</v>
      </c>
      <c r="G38" s="715" t="s">
        <v>1340</v>
      </c>
      <c r="H38" s="715" t="str">
        <f t="shared" ref="H38:H44" si="9">+H37</f>
        <v>Materiales y suministros</v>
      </c>
      <c r="I38" s="715" t="s">
        <v>1332</v>
      </c>
      <c r="M38" s="265"/>
      <c r="N38" s="492"/>
      <c r="O38" s="692"/>
      <c r="P38" s="692"/>
      <c r="Q38" s="683" t="s">
        <v>101</v>
      </c>
      <c r="R38" s="272" t="s">
        <v>1342</v>
      </c>
      <c r="S38" s="310" t="s">
        <v>1343</v>
      </c>
      <c r="T38" s="407">
        <f t="shared" si="1"/>
        <v>0.52298850574712641</v>
      </c>
      <c r="U38" s="492">
        <v>50</v>
      </c>
      <c r="V38" s="123" t="str">
        <f t="shared" si="4"/>
        <v>J</v>
      </c>
      <c r="W38" s="703"/>
      <c r="X38" s="693"/>
      <c r="Y38" s="81">
        <f t="shared" ca="1" si="2"/>
        <v>1</v>
      </c>
      <c r="Z38" s="688"/>
      <c r="AA38" s="689" t="str">
        <f t="shared" ca="1" si="5"/>
        <v>L</v>
      </c>
    </row>
    <row r="39" spans="1:33" ht="63.75" thickBot="1">
      <c r="A39" s="1367"/>
      <c r="B39" s="1389"/>
      <c r="C39" s="714" t="s">
        <v>1334</v>
      </c>
      <c r="D39" s="715"/>
      <c r="E39" s="716">
        <v>42005</v>
      </c>
      <c r="F39" s="716">
        <v>42353</v>
      </c>
      <c r="G39" s="715" t="s">
        <v>1340</v>
      </c>
      <c r="H39" s="715" t="str">
        <f t="shared" si="9"/>
        <v>Materiales y suministros</v>
      </c>
      <c r="I39" s="715" t="s">
        <v>1332</v>
      </c>
      <c r="M39" s="265"/>
      <c r="N39" s="492"/>
      <c r="O39" s="692"/>
      <c r="P39" s="692"/>
      <c r="Q39" s="683" t="s">
        <v>101</v>
      </c>
      <c r="R39" s="265"/>
      <c r="S39" s="310" t="s">
        <v>1344</v>
      </c>
      <c r="T39" s="407">
        <f t="shared" si="1"/>
        <v>0.52298850574712641</v>
      </c>
      <c r="U39" s="492">
        <v>50</v>
      </c>
      <c r="V39" s="123" t="str">
        <f t="shared" si="4"/>
        <v>J</v>
      </c>
      <c r="W39" s="703"/>
      <c r="X39" s="693"/>
      <c r="Y39" s="81">
        <f t="shared" ca="1" si="2"/>
        <v>1</v>
      </c>
      <c r="Z39" s="688"/>
      <c r="AA39" s="689" t="str">
        <f t="shared" ca="1" si="5"/>
        <v>L</v>
      </c>
    </row>
    <row r="40" spans="1:33" ht="45" thickBot="1">
      <c r="A40" s="1367"/>
      <c r="B40" s="1389"/>
      <c r="C40" s="714" t="s">
        <v>1335</v>
      </c>
      <c r="D40" s="715"/>
      <c r="E40" s="716">
        <v>42005</v>
      </c>
      <c r="F40" s="716">
        <v>42353</v>
      </c>
      <c r="G40" s="715" t="s">
        <v>1340</v>
      </c>
      <c r="H40" s="715" t="str">
        <f t="shared" si="9"/>
        <v>Materiales y suministros</v>
      </c>
      <c r="I40" s="715" t="s">
        <v>1332</v>
      </c>
      <c r="M40" s="265"/>
      <c r="N40" s="492"/>
      <c r="O40" s="692"/>
      <c r="P40" s="692"/>
      <c r="Q40" s="683" t="s">
        <v>101</v>
      </c>
      <c r="R40" s="265" t="s">
        <v>1278</v>
      </c>
      <c r="S40" s="310" t="s">
        <v>1345</v>
      </c>
      <c r="T40" s="407">
        <f t="shared" si="1"/>
        <v>0.52298850574712641</v>
      </c>
      <c r="U40" s="492">
        <v>100</v>
      </c>
      <c r="V40" s="123" t="str">
        <f t="shared" si="4"/>
        <v>J</v>
      </c>
      <c r="W40" s="703"/>
      <c r="X40" s="693"/>
      <c r="Y40" s="81">
        <f t="shared" ca="1" si="2"/>
        <v>1</v>
      </c>
      <c r="Z40" s="688"/>
      <c r="AA40" s="689" t="str">
        <f t="shared" ca="1" si="5"/>
        <v>L</v>
      </c>
    </row>
    <row r="41" spans="1:33" ht="48" thickBot="1">
      <c r="A41" s="1367"/>
      <c r="B41" s="1389"/>
      <c r="C41" s="714" t="s">
        <v>1336</v>
      </c>
      <c r="D41" s="715"/>
      <c r="E41" s="716">
        <v>42005</v>
      </c>
      <c r="F41" s="716">
        <v>42353</v>
      </c>
      <c r="G41" s="715" t="s">
        <v>1340</v>
      </c>
      <c r="H41" s="715" t="str">
        <f t="shared" si="9"/>
        <v>Materiales y suministros</v>
      </c>
      <c r="I41" s="715" t="s">
        <v>1332</v>
      </c>
      <c r="M41" s="265"/>
      <c r="N41" s="492"/>
      <c r="O41" s="692"/>
      <c r="P41" s="692"/>
      <c r="Q41" s="683" t="s">
        <v>101</v>
      </c>
      <c r="R41" s="272" t="str">
        <f>+R36</f>
        <v>CUMPLIDO A PRIMER SEMESTRE</v>
      </c>
      <c r="S41" s="310" t="s">
        <v>1346</v>
      </c>
      <c r="T41" s="407">
        <f t="shared" si="1"/>
        <v>0.52298850574712641</v>
      </c>
      <c r="U41" s="492">
        <v>50</v>
      </c>
      <c r="V41" s="123" t="str">
        <f t="shared" si="4"/>
        <v>J</v>
      </c>
      <c r="W41" s="703"/>
      <c r="X41" s="693"/>
      <c r="Y41" s="81">
        <f t="shared" ca="1" si="2"/>
        <v>1</v>
      </c>
      <c r="Z41" s="688"/>
      <c r="AA41" s="689" t="str">
        <f t="shared" ca="1" si="5"/>
        <v>L</v>
      </c>
    </row>
    <row r="42" spans="1:33" ht="189.75" thickBot="1">
      <c r="A42" s="1367"/>
      <c r="B42" s="1389"/>
      <c r="C42" s="714" t="s">
        <v>1337</v>
      </c>
      <c r="D42" s="715"/>
      <c r="E42" s="716">
        <v>42005</v>
      </c>
      <c r="F42" s="716">
        <v>42353</v>
      </c>
      <c r="G42" s="715" t="s">
        <v>1341</v>
      </c>
      <c r="H42" s="715" t="str">
        <f t="shared" si="9"/>
        <v>Materiales y suministros</v>
      </c>
      <c r="I42" s="715" t="s">
        <v>1332</v>
      </c>
      <c r="M42" s="265"/>
      <c r="N42" s="492"/>
      <c r="O42" s="692"/>
      <c r="P42" s="692"/>
      <c r="Q42" s="683" t="s">
        <v>101</v>
      </c>
      <c r="R42" s="272" t="s">
        <v>1348</v>
      </c>
      <c r="S42" s="310" t="s">
        <v>1347</v>
      </c>
      <c r="T42" s="407">
        <f t="shared" si="1"/>
        <v>0.52298850574712641</v>
      </c>
      <c r="U42" s="492">
        <v>50</v>
      </c>
      <c r="V42" s="123" t="str">
        <f t="shared" si="4"/>
        <v>J</v>
      </c>
      <c r="W42" s="703"/>
      <c r="X42" s="693"/>
      <c r="Y42" s="81">
        <f t="shared" ca="1" si="2"/>
        <v>1</v>
      </c>
      <c r="Z42" s="688"/>
      <c r="AA42" s="689" t="str">
        <f t="shared" ca="1" si="5"/>
        <v>L</v>
      </c>
    </row>
    <row r="43" spans="1:33" ht="79.5" thickBot="1">
      <c r="A43" s="1367"/>
      <c r="B43" s="1389"/>
      <c r="C43" s="714" t="s">
        <v>1338</v>
      </c>
      <c r="D43" s="715"/>
      <c r="E43" s="716">
        <v>42005</v>
      </c>
      <c r="F43" s="716">
        <v>42353</v>
      </c>
      <c r="G43" s="717" t="s">
        <v>1340</v>
      </c>
      <c r="H43" s="715" t="str">
        <f t="shared" si="9"/>
        <v>Materiales y suministros</v>
      </c>
      <c r="I43" s="715" t="s">
        <v>1332</v>
      </c>
      <c r="M43" s="265"/>
      <c r="N43" s="492"/>
      <c r="O43" s="692"/>
      <c r="P43" s="692"/>
      <c r="Q43" s="683" t="s">
        <v>101</v>
      </c>
      <c r="R43" s="272" t="s">
        <v>1349</v>
      </c>
      <c r="S43" s="492"/>
      <c r="T43" s="407">
        <f t="shared" si="1"/>
        <v>0.52298850574712641</v>
      </c>
      <c r="U43" s="492">
        <v>50</v>
      </c>
      <c r="V43" s="123" t="str">
        <f t="shared" si="4"/>
        <v>J</v>
      </c>
      <c r="W43" s="703"/>
      <c r="X43" s="693"/>
      <c r="Y43" s="81">
        <f t="shared" ca="1" si="2"/>
        <v>1</v>
      </c>
      <c r="Z43" s="688"/>
      <c r="AA43" s="689" t="str">
        <f t="shared" ca="1" si="5"/>
        <v>L</v>
      </c>
    </row>
    <row r="44" spans="1:33" ht="45" thickBot="1">
      <c r="A44" s="1367"/>
      <c r="B44" s="1389"/>
      <c r="C44" s="714" t="s">
        <v>1339</v>
      </c>
      <c r="D44" s="715"/>
      <c r="E44" s="716">
        <v>42005</v>
      </c>
      <c r="F44" s="716">
        <v>42353</v>
      </c>
      <c r="G44" s="717" t="s">
        <v>1340</v>
      </c>
      <c r="H44" s="715" t="str">
        <f t="shared" si="9"/>
        <v>Materiales y suministros</v>
      </c>
      <c r="I44" s="715" t="s">
        <v>1332</v>
      </c>
      <c r="J44" s="704">
        <v>42701</v>
      </c>
      <c r="K44" s="704">
        <v>43049</v>
      </c>
      <c r="L44" s="707" t="s">
        <v>1340</v>
      </c>
      <c r="M44" s="265"/>
      <c r="N44" s="492"/>
      <c r="O44" s="692"/>
      <c r="P44" s="692"/>
      <c r="Q44" s="683" t="s">
        <v>101</v>
      </c>
      <c r="R44" s="265"/>
      <c r="S44" s="492"/>
      <c r="T44" s="407">
        <f t="shared" si="1"/>
        <v>0.52298850574712641</v>
      </c>
      <c r="U44" s="492">
        <v>0</v>
      </c>
      <c r="V44" s="123" t="str">
        <f t="shared" si="4"/>
        <v>L</v>
      </c>
      <c r="W44" s="703"/>
      <c r="X44" s="693"/>
      <c r="Y44" s="81">
        <f t="shared" ca="1" si="2"/>
        <v>1</v>
      </c>
      <c r="Z44" s="688"/>
      <c r="AA44" s="689" t="str">
        <f t="shared" ca="1" si="5"/>
        <v>L</v>
      </c>
    </row>
    <row r="45" spans="1:33" ht="126.75" thickBot="1">
      <c r="A45" s="1367"/>
      <c r="B45" s="1389"/>
      <c r="C45" s="714" t="s">
        <v>1350</v>
      </c>
      <c r="D45" s="715"/>
      <c r="E45" s="716">
        <v>42005</v>
      </c>
      <c r="F45" s="716">
        <v>42353</v>
      </c>
      <c r="G45" s="717" t="s">
        <v>1340</v>
      </c>
      <c r="H45" s="715" t="str">
        <f t="shared" ref="H45" si="10">+H44</f>
        <v>Materiales y suministros</v>
      </c>
      <c r="I45" s="715" t="s">
        <v>1332</v>
      </c>
      <c r="M45" s="496"/>
      <c r="N45" s="730"/>
      <c r="O45" s="731"/>
      <c r="P45" s="731"/>
      <c r="Q45" s="683" t="s">
        <v>101</v>
      </c>
      <c r="R45" s="733" t="s">
        <v>1351</v>
      </c>
      <c r="S45" s="497" t="s">
        <v>1352</v>
      </c>
      <c r="T45" s="407">
        <f t="shared" si="1"/>
        <v>0.52298850574712641</v>
      </c>
      <c r="U45" s="730">
        <v>50</v>
      </c>
      <c r="V45" s="123" t="str">
        <f t="shared" si="4"/>
        <v>J</v>
      </c>
      <c r="W45" s="703"/>
      <c r="X45" s="693"/>
      <c r="Y45" s="81">
        <f t="shared" ca="1" si="2"/>
        <v>1</v>
      </c>
      <c r="Z45" s="688"/>
      <c r="AA45" s="689" t="str">
        <f t="shared" ca="1" si="5"/>
        <v>L</v>
      </c>
    </row>
    <row r="46" spans="1:33" ht="124.5" hidden="1" customHeight="1">
      <c r="A46" s="1367"/>
      <c r="B46" s="1336" t="s">
        <v>885</v>
      </c>
      <c r="C46" s="1241" t="s">
        <v>886</v>
      </c>
      <c r="D46" s="1241" t="s">
        <v>887</v>
      </c>
      <c r="E46" s="211">
        <v>42024</v>
      </c>
      <c r="F46" s="211">
        <v>42358</v>
      </c>
      <c r="G46" s="1392" t="s">
        <v>888</v>
      </c>
      <c r="H46" s="208" t="s">
        <v>826</v>
      </c>
      <c r="I46" s="61" t="s">
        <v>889</v>
      </c>
      <c r="J46" s="203">
        <v>4</v>
      </c>
      <c r="K46" s="65">
        <v>8360000</v>
      </c>
      <c r="L46" s="204">
        <v>33440000</v>
      </c>
      <c r="M46" s="1203" t="s">
        <v>890</v>
      </c>
      <c r="N46" s="1385" t="s">
        <v>891</v>
      </c>
      <c r="O46" s="691">
        <f ca="1">(1-(TODAY()-E46)/(F46-E46))</f>
        <v>-5.3892215568862278</v>
      </c>
      <c r="P46" s="718" t="s">
        <v>1324</v>
      </c>
      <c r="Q46" s="684" t="s">
        <v>44</v>
      </c>
      <c r="R46" s="1395" t="s">
        <v>1355</v>
      </c>
      <c r="S46" s="1387" t="s">
        <v>1325</v>
      </c>
      <c r="T46" s="407">
        <f t="shared" si="1"/>
        <v>0.55988023952095811</v>
      </c>
      <c r="U46" s="719">
        <v>0</v>
      </c>
      <c r="V46" s="682" t="str">
        <f t="shared" ref="V46:V86" si="11">IF(T46=0,"Q",IF(OR(U46&gt;=80%,T46=U46),"J",IF(AND((T46+U46)/2&lt;100%,(T46+U46)/2&gt;=80%),"J",IF(AND((T46+U46)/2&lt;=80%,(T46+U46)/2&gt;50%),"K","L"))))</f>
        <v>L</v>
      </c>
      <c r="W46" s="703"/>
      <c r="X46" s="693"/>
      <c r="Y46" s="81">
        <f t="shared" ca="1" si="2"/>
        <v>1</v>
      </c>
      <c r="Z46" s="688"/>
      <c r="AA46" s="689" t="str">
        <f t="shared" ca="1" si="5"/>
        <v>L</v>
      </c>
    </row>
    <row r="47" spans="1:33" ht="44.25" hidden="1" customHeight="1">
      <c r="A47" s="1367"/>
      <c r="B47" s="1336"/>
      <c r="C47" s="1241"/>
      <c r="D47" s="1241"/>
      <c r="E47" s="211">
        <v>42024</v>
      </c>
      <c r="F47" s="211">
        <v>42358</v>
      </c>
      <c r="G47" s="1393"/>
      <c r="H47" s="208" t="s">
        <v>892</v>
      </c>
      <c r="I47" s="61" t="s">
        <v>893</v>
      </c>
      <c r="J47" s="203">
        <v>30</v>
      </c>
      <c r="K47" s="65">
        <v>50000</v>
      </c>
      <c r="L47" s="204">
        <v>1500000</v>
      </c>
      <c r="M47" s="1368"/>
      <c r="N47" s="1376"/>
      <c r="O47" s="391">
        <f t="shared" ref="O47:O86" ca="1" si="12">+(F47-TODAY())/(F47-E47)</f>
        <v>-5.3892215568862278</v>
      </c>
      <c r="P47" s="398"/>
      <c r="Q47" s="82" t="s">
        <v>44</v>
      </c>
      <c r="R47" s="1395"/>
      <c r="S47" s="1387"/>
      <c r="T47" s="407">
        <f t="shared" si="1"/>
        <v>0.55988023952095811</v>
      </c>
      <c r="U47" s="688">
        <v>0</v>
      </c>
      <c r="V47" s="87" t="str">
        <f t="shared" si="11"/>
        <v>L</v>
      </c>
      <c r="W47" s="703"/>
      <c r="X47" s="693"/>
      <c r="Y47" s="81">
        <f t="shared" ca="1" si="2"/>
        <v>1</v>
      </c>
      <c r="Z47" s="688"/>
      <c r="AA47" s="689" t="str">
        <f t="shared" ca="1" si="5"/>
        <v>L</v>
      </c>
    </row>
    <row r="48" spans="1:33" ht="44.25" hidden="1" customHeight="1">
      <c r="A48" s="1367"/>
      <c r="B48" s="1336"/>
      <c r="C48" s="1241"/>
      <c r="D48" s="1241"/>
      <c r="E48" s="211">
        <v>42024</v>
      </c>
      <c r="F48" s="211">
        <v>42358</v>
      </c>
      <c r="G48" s="1393"/>
      <c r="H48" s="208" t="s">
        <v>894</v>
      </c>
      <c r="I48" s="61" t="s">
        <v>895</v>
      </c>
      <c r="J48" s="203">
        <v>6</v>
      </c>
      <c r="K48" s="65">
        <v>20000</v>
      </c>
      <c r="L48" s="204">
        <v>120000</v>
      </c>
      <c r="M48" s="1368"/>
      <c r="N48" s="1376"/>
      <c r="O48" s="391">
        <f t="shared" ca="1" si="12"/>
        <v>-5.3892215568862278</v>
      </c>
      <c r="P48" s="398"/>
      <c r="Q48" s="82" t="s">
        <v>44</v>
      </c>
      <c r="R48" s="1395"/>
      <c r="S48" s="1387"/>
      <c r="T48" s="407">
        <f t="shared" si="1"/>
        <v>0.55988023952095811</v>
      </c>
      <c r="U48" s="688">
        <v>0</v>
      </c>
      <c r="V48" s="87" t="str">
        <f t="shared" si="11"/>
        <v>L</v>
      </c>
      <c r="W48" s="703"/>
      <c r="X48" s="693"/>
      <c r="Y48" s="81">
        <f t="shared" ca="1" si="2"/>
        <v>1</v>
      </c>
      <c r="Z48" s="688"/>
      <c r="AA48" s="689" t="str">
        <f t="shared" ca="1" si="5"/>
        <v>L</v>
      </c>
    </row>
    <row r="49" spans="1:27" ht="44.25" hidden="1" customHeight="1">
      <c r="A49" s="1367"/>
      <c r="B49" s="1336"/>
      <c r="C49" s="1241"/>
      <c r="D49" s="1241"/>
      <c r="E49" s="211">
        <v>42024</v>
      </c>
      <c r="F49" s="211">
        <v>42358</v>
      </c>
      <c r="G49" s="1393"/>
      <c r="H49" s="208" t="s">
        <v>894</v>
      </c>
      <c r="I49" s="61" t="s">
        <v>896</v>
      </c>
      <c r="J49" s="203">
        <v>2</v>
      </c>
      <c r="K49" s="65">
        <v>40000</v>
      </c>
      <c r="L49" s="204">
        <v>80000</v>
      </c>
      <c r="M49" s="1368"/>
      <c r="N49" s="1376"/>
      <c r="O49" s="391">
        <f t="shared" ca="1" si="12"/>
        <v>-5.3892215568862278</v>
      </c>
      <c r="P49" s="398"/>
      <c r="Q49" s="82" t="s">
        <v>44</v>
      </c>
      <c r="R49" s="1395"/>
      <c r="S49" s="1387"/>
      <c r="T49" s="407">
        <f t="shared" si="1"/>
        <v>0.55988023952095811</v>
      </c>
      <c r="U49" s="688">
        <v>0</v>
      </c>
      <c r="V49" s="87" t="str">
        <f t="shared" si="11"/>
        <v>L</v>
      </c>
      <c r="W49" s="703"/>
      <c r="X49" s="693"/>
      <c r="Y49" s="81">
        <f t="shared" ca="1" si="2"/>
        <v>1</v>
      </c>
      <c r="Z49" s="688"/>
      <c r="AA49" s="689" t="str">
        <f t="shared" ca="1" si="5"/>
        <v>L</v>
      </c>
    </row>
    <row r="50" spans="1:27" ht="44.25" hidden="1" customHeight="1">
      <c r="A50" s="1367"/>
      <c r="B50" s="1336"/>
      <c r="C50" s="1241"/>
      <c r="D50" s="1241"/>
      <c r="E50" s="211">
        <v>42024</v>
      </c>
      <c r="F50" s="211">
        <v>42358</v>
      </c>
      <c r="G50" s="1393"/>
      <c r="H50" s="208" t="s">
        <v>894</v>
      </c>
      <c r="I50" s="61" t="s">
        <v>897</v>
      </c>
      <c r="J50" s="203">
        <v>10</v>
      </c>
      <c r="K50" s="65">
        <v>9000</v>
      </c>
      <c r="L50" s="204">
        <v>90000</v>
      </c>
      <c r="M50" s="1368"/>
      <c r="N50" s="1376"/>
      <c r="O50" s="391">
        <f t="shared" ca="1" si="12"/>
        <v>-5.3892215568862278</v>
      </c>
      <c r="P50" s="398"/>
      <c r="Q50" s="82" t="s">
        <v>44</v>
      </c>
      <c r="R50" s="1395"/>
      <c r="S50" s="1387"/>
      <c r="T50" s="407">
        <f t="shared" si="1"/>
        <v>0.55988023952095811</v>
      </c>
      <c r="U50" s="688">
        <v>0</v>
      </c>
      <c r="V50" s="87" t="str">
        <f t="shared" si="11"/>
        <v>L</v>
      </c>
      <c r="W50" s="703"/>
      <c r="X50" s="693"/>
      <c r="Y50" s="81">
        <f t="shared" ca="1" si="2"/>
        <v>1</v>
      </c>
      <c r="Z50" s="688"/>
      <c r="AA50" s="689" t="str">
        <f t="shared" ca="1" si="5"/>
        <v>L</v>
      </c>
    </row>
    <row r="51" spans="1:27" ht="44.25" hidden="1">
      <c r="A51" s="1367"/>
      <c r="B51" s="1336"/>
      <c r="C51" s="1241"/>
      <c r="D51" s="1241"/>
      <c r="E51" s="211">
        <v>42024</v>
      </c>
      <c r="F51" s="211">
        <v>42358</v>
      </c>
      <c r="G51" s="1393"/>
      <c r="H51" s="208" t="s">
        <v>894</v>
      </c>
      <c r="I51" s="61" t="s">
        <v>898</v>
      </c>
      <c r="J51" s="203">
        <v>10</v>
      </c>
      <c r="K51" s="65">
        <v>5000</v>
      </c>
      <c r="L51" s="204">
        <v>50000</v>
      </c>
      <c r="M51" s="1368"/>
      <c r="N51" s="1376"/>
      <c r="O51" s="391">
        <f t="shared" ca="1" si="12"/>
        <v>-5.3892215568862278</v>
      </c>
      <c r="P51" s="398"/>
      <c r="Q51" s="82" t="s">
        <v>44</v>
      </c>
      <c r="R51" s="1395"/>
      <c r="S51" s="1387"/>
      <c r="T51" s="407">
        <f t="shared" si="1"/>
        <v>0.55988023952095811</v>
      </c>
      <c r="U51" s="688">
        <v>0</v>
      </c>
      <c r="V51" s="87" t="str">
        <f t="shared" si="11"/>
        <v>L</v>
      </c>
      <c r="W51" s="703"/>
      <c r="X51" s="693"/>
      <c r="Y51" s="81">
        <f t="shared" ca="1" si="2"/>
        <v>1</v>
      </c>
      <c r="Z51" s="688"/>
      <c r="AA51" s="689" t="str">
        <f t="shared" ca="1" si="5"/>
        <v>L</v>
      </c>
    </row>
    <row r="52" spans="1:27" ht="44.25" hidden="1">
      <c r="A52" s="1367"/>
      <c r="B52" s="1336"/>
      <c r="C52" s="1241"/>
      <c r="D52" s="1241"/>
      <c r="E52" s="211">
        <v>42024</v>
      </c>
      <c r="F52" s="211">
        <v>42358</v>
      </c>
      <c r="G52" s="1393"/>
      <c r="H52" s="208" t="s">
        <v>894</v>
      </c>
      <c r="I52" s="61" t="s">
        <v>899</v>
      </c>
      <c r="J52" s="203">
        <v>2</v>
      </c>
      <c r="K52" s="65">
        <v>15000</v>
      </c>
      <c r="L52" s="204">
        <v>30000</v>
      </c>
      <c r="M52" s="1368"/>
      <c r="N52" s="1376"/>
      <c r="O52" s="391">
        <f t="shared" ca="1" si="12"/>
        <v>-5.3892215568862278</v>
      </c>
      <c r="P52" s="398"/>
      <c r="Q52" s="82" t="s">
        <v>44</v>
      </c>
      <c r="R52" s="1395"/>
      <c r="S52" s="1387"/>
      <c r="T52" s="407">
        <f t="shared" si="1"/>
        <v>0.55988023952095811</v>
      </c>
      <c r="U52" s="688">
        <v>0</v>
      </c>
      <c r="V52" s="87" t="str">
        <f t="shared" si="11"/>
        <v>L</v>
      </c>
      <c r="W52" s="703"/>
      <c r="X52" s="693"/>
      <c r="Y52" s="81">
        <f t="shared" ca="1" si="2"/>
        <v>1</v>
      </c>
      <c r="Z52" s="688"/>
      <c r="AA52" s="689" t="str">
        <f t="shared" ca="1" si="5"/>
        <v>L</v>
      </c>
    </row>
    <row r="53" spans="1:27" ht="44.25" hidden="1">
      <c r="A53" s="1367"/>
      <c r="B53" s="1336"/>
      <c r="C53" s="1241"/>
      <c r="D53" s="1241"/>
      <c r="E53" s="211">
        <v>42024</v>
      </c>
      <c r="F53" s="211">
        <v>42358</v>
      </c>
      <c r="G53" s="1393"/>
      <c r="H53" s="208" t="s">
        <v>894</v>
      </c>
      <c r="I53" s="61" t="s">
        <v>900</v>
      </c>
      <c r="J53" s="203">
        <v>6</v>
      </c>
      <c r="K53" s="65">
        <v>6000</v>
      </c>
      <c r="L53" s="204">
        <v>36000</v>
      </c>
      <c r="M53" s="1368"/>
      <c r="N53" s="1376"/>
      <c r="O53" s="391">
        <f t="shared" ca="1" si="12"/>
        <v>-5.3892215568862278</v>
      </c>
      <c r="P53" s="398"/>
      <c r="Q53" s="82" t="s">
        <v>44</v>
      </c>
      <c r="R53" s="1395"/>
      <c r="S53" s="1387"/>
      <c r="T53" s="407">
        <f t="shared" si="1"/>
        <v>0.55988023952095811</v>
      </c>
      <c r="U53" s="688">
        <v>0</v>
      </c>
      <c r="V53" s="87" t="str">
        <f t="shared" si="11"/>
        <v>L</v>
      </c>
      <c r="W53" s="703"/>
      <c r="X53" s="693"/>
      <c r="Y53" s="81">
        <f t="shared" ca="1" si="2"/>
        <v>1</v>
      </c>
      <c r="Z53" s="688"/>
      <c r="AA53" s="689" t="str">
        <f t="shared" ca="1" si="5"/>
        <v>L</v>
      </c>
    </row>
    <row r="54" spans="1:27" ht="44.25" hidden="1">
      <c r="A54" s="1367"/>
      <c r="B54" s="1336"/>
      <c r="C54" s="1241"/>
      <c r="D54" s="1241"/>
      <c r="E54" s="211">
        <v>42024</v>
      </c>
      <c r="F54" s="211">
        <v>42358</v>
      </c>
      <c r="G54" s="1393"/>
      <c r="H54" s="208" t="s">
        <v>894</v>
      </c>
      <c r="I54" s="61" t="s">
        <v>901</v>
      </c>
      <c r="J54" s="203">
        <v>4</v>
      </c>
      <c r="K54" s="65">
        <v>12000</v>
      </c>
      <c r="L54" s="204">
        <v>48000</v>
      </c>
      <c r="M54" s="1368"/>
      <c r="N54" s="1376"/>
      <c r="O54" s="391">
        <f t="shared" ca="1" si="12"/>
        <v>-5.3892215568862278</v>
      </c>
      <c r="P54" s="398"/>
      <c r="Q54" s="82" t="s">
        <v>44</v>
      </c>
      <c r="R54" s="1395"/>
      <c r="S54" s="1387"/>
      <c r="T54" s="407">
        <f t="shared" si="1"/>
        <v>0.55988023952095811</v>
      </c>
      <c r="U54" s="688">
        <v>0</v>
      </c>
      <c r="V54" s="87" t="str">
        <f t="shared" si="11"/>
        <v>L</v>
      </c>
      <c r="W54" s="703"/>
      <c r="X54" s="693"/>
      <c r="Y54" s="81">
        <f t="shared" ca="1" si="2"/>
        <v>1</v>
      </c>
      <c r="Z54" s="688"/>
      <c r="AA54" s="689" t="str">
        <f t="shared" ca="1" si="5"/>
        <v>L</v>
      </c>
    </row>
    <row r="55" spans="1:27" ht="44.25" hidden="1">
      <c r="A55" s="1367"/>
      <c r="B55" s="1336"/>
      <c r="C55" s="1241"/>
      <c r="D55" s="1241"/>
      <c r="E55" s="211">
        <v>42024</v>
      </c>
      <c r="F55" s="211">
        <v>42358</v>
      </c>
      <c r="G55" s="1393"/>
      <c r="H55" s="208" t="s">
        <v>894</v>
      </c>
      <c r="I55" s="61" t="s">
        <v>902</v>
      </c>
      <c r="J55" s="203">
        <v>10</v>
      </c>
      <c r="K55" s="65">
        <v>7000</v>
      </c>
      <c r="L55" s="204">
        <v>70000</v>
      </c>
      <c r="M55" s="1368"/>
      <c r="N55" s="1376"/>
      <c r="O55" s="391">
        <f t="shared" ca="1" si="12"/>
        <v>-5.3892215568862278</v>
      </c>
      <c r="P55" s="398"/>
      <c r="Q55" s="82" t="s">
        <v>44</v>
      </c>
      <c r="R55" s="1395"/>
      <c r="S55" s="1387"/>
      <c r="T55" s="407">
        <f t="shared" si="1"/>
        <v>0.55988023952095811</v>
      </c>
      <c r="U55" s="688">
        <v>0</v>
      </c>
      <c r="V55" s="87" t="str">
        <f t="shared" si="11"/>
        <v>L</v>
      </c>
      <c r="W55" s="703"/>
      <c r="X55" s="693"/>
      <c r="Y55" s="81">
        <f t="shared" ca="1" si="2"/>
        <v>1</v>
      </c>
      <c r="Z55" s="688"/>
      <c r="AA55" s="689" t="str">
        <f t="shared" ca="1" si="5"/>
        <v>L</v>
      </c>
    </row>
    <row r="56" spans="1:27" ht="44.25" hidden="1">
      <c r="A56" s="1367"/>
      <c r="B56" s="1336"/>
      <c r="C56" s="1241"/>
      <c r="D56" s="1241"/>
      <c r="E56" s="211">
        <v>42024</v>
      </c>
      <c r="F56" s="211">
        <v>42358</v>
      </c>
      <c r="G56" s="1393"/>
      <c r="H56" s="208" t="s">
        <v>894</v>
      </c>
      <c r="I56" s="61" t="s">
        <v>903</v>
      </c>
      <c r="J56" s="203">
        <v>3</v>
      </c>
      <c r="K56" s="65">
        <v>13000</v>
      </c>
      <c r="L56" s="204">
        <v>39000</v>
      </c>
      <c r="M56" s="1368"/>
      <c r="N56" s="1376"/>
      <c r="O56" s="391">
        <f t="shared" ca="1" si="12"/>
        <v>-5.3892215568862278</v>
      </c>
      <c r="P56" s="398"/>
      <c r="Q56" s="82" t="s">
        <v>44</v>
      </c>
      <c r="R56" s="1395"/>
      <c r="S56" s="1387"/>
      <c r="T56" s="407">
        <f t="shared" si="1"/>
        <v>0.55988023952095811</v>
      </c>
      <c r="U56" s="688">
        <v>0</v>
      </c>
      <c r="V56" s="87" t="str">
        <f t="shared" si="11"/>
        <v>L</v>
      </c>
      <c r="W56" s="703"/>
      <c r="X56" s="693"/>
      <c r="Y56" s="81">
        <f t="shared" ca="1" si="2"/>
        <v>1</v>
      </c>
      <c r="Z56" s="688"/>
      <c r="AA56" s="689" t="str">
        <f t="shared" ca="1" si="5"/>
        <v>L</v>
      </c>
    </row>
    <row r="57" spans="1:27" ht="44.25" hidden="1">
      <c r="A57" s="1367"/>
      <c r="B57" s="1336"/>
      <c r="C57" s="1241"/>
      <c r="D57" s="1241"/>
      <c r="E57" s="211">
        <v>42024</v>
      </c>
      <c r="F57" s="211">
        <v>42358</v>
      </c>
      <c r="G57" s="1393"/>
      <c r="H57" s="208" t="s">
        <v>894</v>
      </c>
      <c r="I57" s="61" t="s">
        <v>904</v>
      </c>
      <c r="J57" s="203">
        <v>3</v>
      </c>
      <c r="K57" s="65">
        <v>13000</v>
      </c>
      <c r="L57" s="204">
        <v>39000</v>
      </c>
      <c r="M57" s="1368"/>
      <c r="N57" s="1376"/>
      <c r="O57" s="391">
        <f t="shared" ca="1" si="12"/>
        <v>-5.3892215568862278</v>
      </c>
      <c r="P57" s="398"/>
      <c r="Q57" s="82" t="s">
        <v>44</v>
      </c>
      <c r="R57" s="1395"/>
      <c r="S57" s="1387"/>
      <c r="T57" s="407">
        <f t="shared" si="1"/>
        <v>0.55988023952095811</v>
      </c>
      <c r="U57" s="688">
        <v>0</v>
      </c>
      <c r="V57" s="87" t="str">
        <f t="shared" si="11"/>
        <v>L</v>
      </c>
      <c r="W57" s="703"/>
      <c r="X57" s="693"/>
      <c r="Y57" s="81">
        <f t="shared" ca="1" si="2"/>
        <v>1</v>
      </c>
      <c r="Z57" s="688"/>
      <c r="AA57" s="689" t="str">
        <f t="shared" ca="1" si="5"/>
        <v>L</v>
      </c>
    </row>
    <row r="58" spans="1:27" ht="44.25" hidden="1">
      <c r="A58" s="1367"/>
      <c r="B58" s="1336"/>
      <c r="C58" s="1241"/>
      <c r="D58" s="1241"/>
      <c r="E58" s="211">
        <v>42024</v>
      </c>
      <c r="F58" s="211">
        <v>42358</v>
      </c>
      <c r="G58" s="1393"/>
      <c r="H58" s="208" t="s">
        <v>894</v>
      </c>
      <c r="I58" s="61" t="s">
        <v>905</v>
      </c>
      <c r="J58" s="203">
        <v>4</v>
      </c>
      <c r="K58" s="65">
        <v>3000</v>
      </c>
      <c r="L58" s="204">
        <v>12000</v>
      </c>
      <c r="M58" s="1368"/>
      <c r="N58" s="1376"/>
      <c r="O58" s="391">
        <f t="shared" ca="1" si="12"/>
        <v>-5.3892215568862278</v>
      </c>
      <c r="P58" s="398"/>
      <c r="Q58" s="82" t="s">
        <v>44</v>
      </c>
      <c r="R58" s="1395"/>
      <c r="S58" s="1387"/>
      <c r="T58" s="407">
        <f t="shared" si="1"/>
        <v>0.55988023952095811</v>
      </c>
      <c r="U58" s="688">
        <v>0</v>
      </c>
      <c r="V58" s="87" t="str">
        <f t="shared" si="11"/>
        <v>L</v>
      </c>
      <c r="W58" s="703"/>
      <c r="X58" s="693"/>
      <c r="Y58" s="81">
        <f t="shared" ca="1" si="2"/>
        <v>1</v>
      </c>
      <c r="Z58" s="688"/>
      <c r="AA58" s="689" t="str">
        <f t="shared" ca="1" si="5"/>
        <v>L</v>
      </c>
    </row>
    <row r="59" spans="1:27" ht="44.25" hidden="1">
      <c r="A59" s="1367"/>
      <c r="B59" s="1336"/>
      <c r="C59" s="1241"/>
      <c r="D59" s="1241"/>
      <c r="E59" s="211">
        <v>42024</v>
      </c>
      <c r="F59" s="211">
        <v>42358</v>
      </c>
      <c r="G59" s="1393"/>
      <c r="H59" s="208" t="s">
        <v>894</v>
      </c>
      <c r="I59" s="61" t="s">
        <v>906</v>
      </c>
      <c r="J59" s="203">
        <v>10</v>
      </c>
      <c r="K59" s="65">
        <v>12000</v>
      </c>
      <c r="L59" s="204">
        <v>120000</v>
      </c>
      <c r="M59" s="1368"/>
      <c r="N59" s="1376"/>
      <c r="O59" s="391">
        <f t="shared" ca="1" si="12"/>
        <v>-5.3892215568862278</v>
      </c>
      <c r="P59" s="398"/>
      <c r="Q59" s="82" t="s">
        <v>44</v>
      </c>
      <c r="R59" s="1395"/>
      <c r="S59" s="1387"/>
      <c r="T59" s="407">
        <f t="shared" si="1"/>
        <v>0.55988023952095811</v>
      </c>
      <c r="U59" s="688">
        <v>0</v>
      </c>
      <c r="V59" s="87" t="str">
        <f t="shared" si="11"/>
        <v>L</v>
      </c>
      <c r="W59" s="703"/>
      <c r="X59" s="693"/>
      <c r="Y59" s="81">
        <f t="shared" ca="1" si="2"/>
        <v>1</v>
      </c>
      <c r="Z59" s="688"/>
      <c r="AA59" s="689" t="str">
        <f t="shared" ca="1" si="5"/>
        <v>L</v>
      </c>
    </row>
    <row r="60" spans="1:27" ht="44.25" hidden="1">
      <c r="A60" s="1367"/>
      <c r="B60" s="1336"/>
      <c r="C60" s="1241"/>
      <c r="D60" s="1241"/>
      <c r="E60" s="211">
        <v>42024</v>
      </c>
      <c r="F60" s="211">
        <v>42358</v>
      </c>
      <c r="G60" s="1393"/>
      <c r="H60" s="208" t="s">
        <v>894</v>
      </c>
      <c r="I60" s="61" t="s">
        <v>907</v>
      </c>
      <c r="J60" s="203">
        <v>20</v>
      </c>
      <c r="K60" s="65">
        <v>5000</v>
      </c>
      <c r="L60" s="204">
        <v>100000</v>
      </c>
      <c r="M60" s="1368"/>
      <c r="N60" s="1376"/>
      <c r="O60" s="391">
        <f t="shared" ca="1" si="12"/>
        <v>-5.3892215568862278</v>
      </c>
      <c r="P60" s="398"/>
      <c r="Q60" s="82" t="s">
        <v>44</v>
      </c>
      <c r="R60" s="1395"/>
      <c r="S60" s="1387"/>
      <c r="T60" s="407">
        <f t="shared" si="1"/>
        <v>0.55988023952095811</v>
      </c>
      <c r="U60" s="688">
        <v>0</v>
      </c>
      <c r="V60" s="87" t="str">
        <f t="shared" si="11"/>
        <v>L</v>
      </c>
      <c r="W60" s="703"/>
      <c r="X60" s="693"/>
      <c r="Y60" s="81">
        <f t="shared" ca="1" si="2"/>
        <v>1</v>
      </c>
      <c r="Z60" s="688"/>
      <c r="AA60" s="689" t="str">
        <f t="shared" ca="1" si="5"/>
        <v>L</v>
      </c>
    </row>
    <row r="61" spans="1:27" ht="44.25" hidden="1">
      <c r="A61" s="1367"/>
      <c r="B61" s="1336"/>
      <c r="C61" s="1241"/>
      <c r="D61" s="1241"/>
      <c r="E61" s="211">
        <v>42024</v>
      </c>
      <c r="F61" s="211">
        <v>42358</v>
      </c>
      <c r="G61" s="1393"/>
      <c r="H61" s="208" t="s">
        <v>894</v>
      </c>
      <c r="I61" s="61" t="s">
        <v>908</v>
      </c>
      <c r="J61" s="203">
        <v>6</v>
      </c>
      <c r="K61" s="65">
        <v>5500</v>
      </c>
      <c r="L61" s="204">
        <v>33000</v>
      </c>
      <c r="M61" s="1368"/>
      <c r="N61" s="1376"/>
      <c r="O61" s="391">
        <f t="shared" ca="1" si="12"/>
        <v>-5.3892215568862278</v>
      </c>
      <c r="P61" s="398"/>
      <c r="Q61" s="82" t="s">
        <v>44</v>
      </c>
      <c r="R61" s="1395"/>
      <c r="S61" s="1387"/>
      <c r="T61" s="407">
        <f t="shared" si="1"/>
        <v>0.55988023952095811</v>
      </c>
      <c r="U61" s="688">
        <v>0</v>
      </c>
      <c r="V61" s="87" t="str">
        <f t="shared" si="11"/>
        <v>L</v>
      </c>
      <c r="W61" s="703"/>
      <c r="X61" s="693"/>
      <c r="Y61" s="81">
        <f t="shared" ca="1" si="2"/>
        <v>1</v>
      </c>
      <c r="Z61" s="688"/>
      <c r="AA61" s="689" t="str">
        <f t="shared" ca="1" si="5"/>
        <v>L</v>
      </c>
    </row>
    <row r="62" spans="1:27" ht="44.25" hidden="1">
      <c r="A62" s="1367"/>
      <c r="B62" s="1336"/>
      <c r="C62" s="1241"/>
      <c r="D62" s="1241"/>
      <c r="E62" s="211">
        <v>42024</v>
      </c>
      <c r="F62" s="211">
        <v>42358</v>
      </c>
      <c r="G62" s="1393"/>
      <c r="H62" s="208" t="s">
        <v>894</v>
      </c>
      <c r="I62" s="61" t="s">
        <v>909</v>
      </c>
      <c r="J62" s="203">
        <v>2</v>
      </c>
      <c r="K62" s="65">
        <v>15000</v>
      </c>
      <c r="L62" s="204">
        <v>30000</v>
      </c>
      <c r="M62" s="1368"/>
      <c r="N62" s="1376"/>
      <c r="O62" s="391">
        <f t="shared" ca="1" si="12"/>
        <v>-5.3892215568862278</v>
      </c>
      <c r="P62" s="398"/>
      <c r="Q62" s="82" t="s">
        <v>44</v>
      </c>
      <c r="R62" s="1395"/>
      <c r="S62" s="1387"/>
      <c r="T62" s="407">
        <f t="shared" si="1"/>
        <v>0.55988023952095811</v>
      </c>
      <c r="U62" s="688">
        <v>0</v>
      </c>
      <c r="V62" s="87" t="str">
        <f t="shared" si="11"/>
        <v>L</v>
      </c>
      <c r="W62" s="703"/>
      <c r="X62" s="693"/>
      <c r="Y62" s="81">
        <f t="shared" ca="1" si="2"/>
        <v>1</v>
      </c>
      <c r="Z62" s="688"/>
      <c r="AA62" s="689" t="str">
        <f t="shared" ca="1" si="5"/>
        <v>L</v>
      </c>
    </row>
    <row r="63" spans="1:27" ht="44.25" hidden="1">
      <c r="A63" s="1367"/>
      <c r="B63" s="1336"/>
      <c r="C63" s="1241"/>
      <c r="D63" s="1241"/>
      <c r="E63" s="211">
        <v>42024</v>
      </c>
      <c r="F63" s="211">
        <v>42358</v>
      </c>
      <c r="G63" s="1393"/>
      <c r="H63" s="208" t="s">
        <v>894</v>
      </c>
      <c r="I63" s="61" t="s">
        <v>910</v>
      </c>
      <c r="J63" s="203">
        <v>2</v>
      </c>
      <c r="K63" s="65">
        <v>12000</v>
      </c>
      <c r="L63" s="204">
        <v>24000</v>
      </c>
      <c r="M63" s="1368"/>
      <c r="N63" s="1376"/>
      <c r="O63" s="391">
        <f t="shared" ca="1" si="12"/>
        <v>-5.3892215568862278</v>
      </c>
      <c r="P63" s="398"/>
      <c r="Q63" s="82" t="s">
        <v>44</v>
      </c>
      <c r="R63" s="1395"/>
      <c r="S63" s="1387"/>
      <c r="T63" s="407">
        <f t="shared" si="1"/>
        <v>0.55988023952095811</v>
      </c>
      <c r="U63" s="688">
        <v>0</v>
      </c>
      <c r="V63" s="87" t="str">
        <f t="shared" si="11"/>
        <v>L</v>
      </c>
      <c r="W63" s="703"/>
      <c r="X63" s="693"/>
      <c r="Y63" s="81">
        <f t="shared" ca="1" si="2"/>
        <v>1</v>
      </c>
      <c r="Z63" s="688"/>
      <c r="AA63" s="689" t="str">
        <f t="shared" ca="1" si="5"/>
        <v>L</v>
      </c>
    </row>
    <row r="64" spans="1:27" ht="44.25" hidden="1">
      <c r="A64" s="1367"/>
      <c r="B64" s="1336"/>
      <c r="C64" s="1241"/>
      <c r="D64" s="1241"/>
      <c r="E64" s="211">
        <v>42024</v>
      </c>
      <c r="F64" s="211">
        <v>42358</v>
      </c>
      <c r="G64" s="1393"/>
      <c r="H64" s="208" t="s">
        <v>894</v>
      </c>
      <c r="I64" s="61" t="s">
        <v>911</v>
      </c>
      <c r="J64" s="203">
        <v>2</v>
      </c>
      <c r="K64" s="65">
        <v>1500</v>
      </c>
      <c r="L64" s="204">
        <v>3000</v>
      </c>
      <c r="M64" s="1368"/>
      <c r="N64" s="1376"/>
      <c r="O64" s="391">
        <f t="shared" ca="1" si="12"/>
        <v>-5.3892215568862278</v>
      </c>
      <c r="P64" s="398"/>
      <c r="Q64" s="82" t="s">
        <v>44</v>
      </c>
      <c r="R64" s="1395"/>
      <c r="S64" s="1387"/>
      <c r="T64" s="407">
        <f t="shared" si="1"/>
        <v>0.55988023952095811</v>
      </c>
      <c r="U64" s="688">
        <v>0</v>
      </c>
      <c r="V64" s="87" t="str">
        <f t="shared" si="11"/>
        <v>L</v>
      </c>
      <c r="W64" s="703"/>
      <c r="X64" s="693"/>
      <c r="Y64" s="81">
        <f t="shared" ca="1" si="2"/>
        <v>1</v>
      </c>
      <c r="Z64" s="688"/>
      <c r="AA64" s="689" t="str">
        <f t="shared" ca="1" si="5"/>
        <v>L</v>
      </c>
    </row>
    <row r="65" spans="1:27" ht="44.25" hidden="1">
      <c r="A65" s="1367"/>
      <c r="B65" s="1336"/>
      <c r="C65" s="1241"/>
      <c r="D65" s="1241"/>
      <c r="E65" s="211">
        <v>42024</v>
      </c>
      <c r="F65" s="211">
        <v>42358</v>
      </c>
      <c r="G65" s="1393"/>
      <c r="H65" s="208" t="s">
        <v>894</v>
      </c>
      <c r="I65" s="61" t="s">
        <v>912</v>
      </c>
      <c r="J65" s="203">
        <v>20</v>
      </c>
      <c r="K65" s="65">
        <v>2500</v>
      </c>
      <c r="L65" s="204">
        <v>50000</v>
      </c>
      <c r="M65" s="1368"/>
      <c r="N65" s="1376"/>
      <c r="O65" s="391">
        <f t="shared" ca="1" si="12"/>
        <v>-5.3892215568862278</v>
      </c>
      <c r="P65" s="398"/>
      <c r="Q65" s="82" t="s">
        <v>44</v>
      </c>
      <c r="R65" s="1395"/>
      <c r="S65" s="1387"/>
      <c r="T65" s="407">
        <f t="shared" si="1"/>
        <v>0.55988023952095811</v>
      </c>
      <c r="U65" s="688">
        <v>0</v>
      </c>
      <c r="V65" s="87" t="str">
        <f t="shared" si="11"/>
        <v>L</v>
      </c>
      <c r="W65" s="703"/>
      <c r="X65" s="693"/>
      <c r="Y65" s="81">
        <f t="shared" ca="1" si="2"/>
        <v>1</v>
      </c>
      <c r="Z65" s="688"/>
      <c r="AA65" s="689" t="str">
        <f t="shared" ca="1" si="5"/>
        <v>L</v>
      </c>
    </row>
    <row r="66" spans="1:27" ht="44.25" hidden="1">
      <c r="A66" s="1367"/>
      <c r="B66" s="1336"/>
      <c r="C66" s="1241"/>
      <c r="D66" s="1241"/>
      <c r="E66" s="211">
        <v>42024</v>
      </c>
      <c r="F66" s="211">
        <v>42358</v>
      </c>
      <c r="G66" s="1393"/>
      <c r="H66" s="208" t="s">
        <v>894</v>
      </c>
      <c r="I66" s="61" t="s">
        <v>913</v>
      </c>
      <c r="J66" s="203">
        <v>4</v>
      </c>
      <c r="K66" s="65">
        <v>6000</v>
      </c>
      <c r="L66" s="204">
        <v>24000</v>
      </c>
      <c r="M66" s="1368"/>
      <c r="N66" s="1376"/>
      <c r="O66" s="391">
        <f t="shared" ca="1" si="12"/>
        <v>-5.3892215568862278</v>
      </c>
      <c r="P66" s="398"/>
      <c r="Q66" s="82" t="s">
        <v>44</v>
      </c>
      <c r="R66" s="1395"/>
      <c r="S66" s="1387"/>
      <c r="T66" s="407">
        <f t="shared" si="1"/>
        <v>0.55988023952095811</v>
      </c>
      <c r="U66" s="688">
        <v>0</v>
      </c>
      <c r="V66" s="87" t="str">
        <f t="shared" si="11"/>
        <v>L</v>
      </c>
      <c r="W66" s="703"/>
      <c r="X66" s="693"/>
      <c r="Y66" s="81">
        <f t="shared" ca="1" si="2"/>
        <v>1</v>
      </c>
      <c r="Z66" s="688"/>
      <c r="AA66" s="689" t="str">
        <f t="shared" ca="1" si="5"/>
        <v>L</v>
      </c>
    </row>
    <row r="67" spans="1:27" ht="44.25" hidden="1">
      <c r="A67" s="1367"/>
      <c r="B67" s="1336"/>
      <c r="C67" s="1241"/>
      <c r="D67" s="1241"/>
      <c r="E67" s="211">
        <v>42024</v>
      </c>
      <c r="F67" s="211">
        <v>42358</v>
      </c>
      <c r="G67" s="1393"/>
      <c r="H67" s="208" t="s">
        <v>894</v>
      </c>
      <c r="I67" s="61" t="s">
        <v>914</v>
      </c>
      <c r="J67" s="203">
        <v>5</v>
      </c>
      <c r="K67" s="65">
        <v>1500</v>
      </c>
      <c r="L67" s="204">
        <v>7500</v>
      </c>
      <c r="M67" s="1368"/>
      <c r="N67" s="1376"/>
      <c r="O67" s="391">
        <f t="shared" ca="1" si="12"/>
        <v>-5.3892215568862278</v>
      </c>
      <c r="P67" s="398"/>
      <c r="Q67" s="82" t="s">
        <v>44</v>
      </c>
      <c r="R67" s="1395"/>
      <c r="S67" s="1387"/>
      <c r="T67" s="407">
        <f t="shared" si="1"/>
        <v>0.55988023952095811</v>
      </c>
      <c r="U67" s="688">
        <v>0</v>
      </c>
      <c r="V67" s="87" t="str">
        <f t="shared" si="11"/>
        <v>L</v>
      </c>
      <c r="W67" s="703"/>
      <c r="X67" s="693"/>
      <c r="Y67" s="81">
        <f t="shared" ca="1" si="2"/>
        <v>1</v>
      </c>
      <c r="Z67" s="688"/>
      <c r="AA67" s="689" t="str">
        <f t="shared" ca="1" si="5"/>
        <v>L</v>
      </c>
    </row>
    <row r="68" spans="1:27" ht="44.25" hidden="1">
      <c r="A68" s="1367"/>
      <c r="B68" s="1336"/>
      <c r="C68" s="1241"/>
      <c r="D68" s="1241"/>
      <c r="E68" s="211">
        <v>42024</v>
      </c>
      <c r="F68" s="211">
        <v>42358</v>
      </c>
      <c r="G68" s="1393"/>
      <c r="H68" s="208" t="s">
        <v>894</v>
      </c>
      <c r="I68" s="61" t="s">
        <v>915</v>
      </c>
      <c r="J68" s="203">
        <v>5</v>
      </c>
      <c r="K68" s="65">
        <v>6000</v>
      </c>
      <c r="L68" s="204">
        <v>30000</v>
      </c>
      <c r="M68" s="1368"/>
      <c r="N68" s="1376"/>
      <c r="O68" s="391">
        <f t="shared" ca="1" si="12"/>
        <v>-5.3892215568862278</v>
      </c>
      <c r="P68" s="398"/>
      <c r="Q68" s="82" t="s">
        <v>44</v>
      </c>
      <c r="R68" s="1395"/>
      <c r="S68" s="1387"/>
      <c r="T68" s="407">
        <f t="shared" si="1"/>
        <v>0.55988023952095811</v>
      </c>
      <c r="U68" s="688">
        <v>0</v>
      </c>
      <c r="V68" s="87" t="str">
        <f t="shared" si="11"/>
        <v>L</v>
      </c>
      <c r="W68" s="703"/>
      <c r="X68" s="693"/>
      <c r="Y68" s="81">
        <f t="shared" ca="1" si="2"/>
        <v>1</v>
      </c>
      <c r="Z68" s="688"/>
      <c r="AA68" s="689" t="str">
        <f t="shared" ca="1" si="5"/>
        <v>L</v>
      </c>
    </row>
    <row r="69" spans="1:27" ht="44.25" hidden="1">
      <c r="A69" s="1367"/>
      <c r="B69" s="1336"/>
      <c r="C69" s="1241"/>
      <c r="D69" s="1241"/>
      <c r="E69" s="211">
        <v>42024</v>
      </c>
      <c r="F69" s="211">
        <v>42358</v>
      </c>
      <c r="G69" s="1393"/>
      <c r="H69" s="208" t="s">
        <v>894</v>
      </c>
      <c r="I69" s="61" t="s">
        <v>916</v>
      </c>
      <c r="J69" s="203">
        <v>20</v>
      </c>
      <c r="K69" s="65">
        <v>5000</v>
      </c>
      <c r="L69" s="204">
        <v>100000</v>
      </c>
      <c r="M69" s="1368"/>
      <c r="N69" s="1376"/>
      <c r="O69" s="391">
        <f t="shared" ca="1" si="12"/>
        <v>-5.3892215568862278</v>
      </c>
      <c r="P69" s="398"/>
      <c r="Q69" s="82" t="s">
        <v>44</v>
      </c>
      <c r="R69" s="1395"/>
      <c r="S69" s="1387"/>
      <c r="T69" s="407">
        <f t="shared" si="1"/>
        <v>0.55988023952095811</v>
      </c>
      <c r="U69" s="688">
        <v>0</v>
      </c>
      <c r="V69" s="87" t="str">
        <f t="shared" si="11"/>
        <v>L</v>
      </c>
      <c r="W69" s="703"/>
      <c r="X69" s="693"/>
      <c r="Y69" s="81">
        <f t="shared" ca="1" si="2"/>
        <v>1</v>
      </c>
      <c r="Z69" s="688"/>
      <c r="AA69" s="689" t="str">
        <f t="shared" ca="1" si="5"/>
        <v>L</v>
      </c>
    </row>
    <row r="70" spans="1:27" ht="44.25" hidden="1">
      <c r="A70" s="1367"/>
      <c r="B70" s="1336"/>
      <c r="C70" s="1241"/>
      <c r="D70" s="1241"/>
      <c r="E70" s="211">
        <v>42024</v>
      </c>
      <c r="F70" s="211">
        <v>42358</v>
      </c>
      <c r="G70" s="1393"/>
      <c r="H70" s="208" t="s">
        <v>894</v>
      </c>
      <c r="I70" s="61" t="s">
        <v>917</v>
      </c>
      <c r="J70" s="203">
        <v>5</v>
      </c>
      <c r="K70" s="65">
        <v>7500</v>
      </c>
      <c r="L70" s="204">
        <v>37500</v>
      </c>
      <c r="M70" s="1368"/>
      <c r="N70" s="1376"/>
      <c r="O70" s="391">
        <f t="shared" ca="1" si="12"/>
        <v>-5.3892215568862278</v>
      </c>
      <c r="P70" s="398"/>
      <c r="Q70" s="82" t="s">
        <v>44</v>
      </c>
      <c r="R70" s="1395"/>
      <c r="S70" s="1387"/>
      <c r="T70" s="407">
        <f t="shared" si="1"/>
        <v>0.55988023952095811</v>
      </c>
      <c r="U70" s="688">
        <v>0</v>
      </c>
      <c r="V70" s="87" t="str">
        <f t="shared" si="11"/>
        <v>L</v>
      </c>
      <c r="W70" s="703"/>
      <c r="X70" s="693"/>
      <c r="Y70" s="81">
        <f t="shared" ca="1" si="2"/>
        <v>1</v>
      </c>
      <c r="Z70" s="688"/>
      <c r="AA70" s="689" t="str">
        <f t="shared" ca="1" si="5"/>
        <v>L</v>
      </c>
    </row>
    <row r="71" spans="1:27" ht="44.25" hidden="1">
      <c r="A71" s="1367"/>
      <c r="B71" s="1336"/>
      <c r="C71" s="1241"/>
      <c r="D71" s="1241"/>
      <c r="E71" s="211">
        <v>42024</v>
      </c>
      <c r="F71" s="211">
        <v>42358</v>
      </c>
      <c r="G71" s="1393"/>
      <c r="H71" s="208" t="s">
        <v>894</v>
      </c>
      <c r="I71" s="61" t="s">
        <v>918</v>
      </c>
      <c r="J71" s="203">
        <v>6</v>
      </c>
      <c r="K71" s="65">
        <v>5000</v>
      </c>
      <c r="L71" s="204">
        <v>30000</v>
      </c>
      <c r="M71" s="1368"/>
      <c r="N71" s="1376"/>
      <c r="O71" s="391">
        <f t="shared" ca="1" si="12"/>
        <v>-5.3892215568862278</v>
      </c>
      <c r="P71" s="398"/>
      <c r="Q71" s="82" t="s">
        <v>44</v>
      </c>
      <c r="R71" s="1395"/>
      <c r="S71" s="1387"/>
      <c r="T71" s="407">
        <f t="shared" si="1"/>
        <v>0.55988023952095811</v>
      </c>
      <c r="U71" s="688">
        <v>0</v>
      </c>
      <c r="V71" s="87" t="str">
        <f t="shared" si="11"/>
        <v>L</v>
      </c>
      <c r="W71" s="703"/>
      <c r="X71" s="693"/>
      <c r="Y71" s="81">
        <f t="shared" ca="1" si="2"/>
        <v>1</v>
      </c>
      <c r="Z71" s="688"/>
      <c r="AA71" s="689" t="str">
        <f t="shared" ca="1" si="5"/>
        <v>L</v>
      </c>
    </row>
    <row r="72" spans="1:27" ht="44.25" hidden="1">
      <c r="A72" s="1367"/>
      <c r="B72" s="1336"/>
      <c r="C72" s="1241"/>
      <c r="D72" s="1241"/>
      <c r="E72" s="211">
        <v>42024</v>
      </c>
      <c r="F72" s="211">
        <v>42358</v>
      </c>
      <c r="G72" s="1393"/>
      <c r="H72" s="208" t="s">
        <v>894</v>
      </c>
      <c r="I72" s="61" t="s">
        <v>919</v>
      </c>
      <c r="J72" s="203">
        <v>10</v>
      </c>
      <c r="K72" s="65">
        <v>9500</v>
      </c>
      <c r="L72" s="204">
        <v>95000</v>
      </c>
      <c r="M72" s="1368"/>
      <c r="N72" s="1376"/>
      <c r="O72" s="391">
        <f t="shared" ca="1" si="12"/>
        <v>-5.3892215568862278</v>
      </c>
      <c r="P72" s="398"/>
      <c r="Q72" s="82" t="s">
        <v>44</v>
      </c>
      <c r="R72" s="1395"/>
      <c r="S72" s="1387"/>
      <c r="T72" s="407">
        <f t="shared" si="1"/>
        <v>0.55988023952095811</v>
      </c>
      <c r="U72" s="688">
        <v>0</v>
      </c>
      <c r="V72" s="87" t="str">
        <f t="shared" si="11"/>
        <v>L</v>
      </c>
      <c r="W72" s="703"/>
      <c r="X72" s="693"/>
      <c r="Y72" s="81">
        <f t="shared" ca="1" si="2"/>
        <v>1</v>
      </c>
      <c r="Z72" s="688"/>
      <c r="AA72" s="689" t="str">
        <f t="shared" ca="1" si="5"/>
        <v>L</v>
      </c>
    </row>
    <row r="73" spans="1:27" ht="44.25" hidden="1">
      <c r="A73" s="1367"/>
      <c r="B73" s="1336"/>
      <c r="C73" s="1241"/>
      <c r="D73" s="1241"/>
      <c r="E73" s="211">
        <v>42024</v>
      </c>
      <c r="F73" s="211">
        <v>42358</v>
      </c>
      <c r="G73" s="1393"/>
      <c r="H73" s="208" t="s">
        <v>894</v>
      </c>
      <c r="I73" s="61" t="s">
        <v>920</v>
      </c>
      <c r="J73" s="203">
        <v>10</v>
      </c>
      <c r="K73" s="65">
        <v>2000</v>
      </c>
      <c r="L73" s="204">
        <v>20000</v>
      </c>
      <c r="M73" s="1368"/>
      <c r="N73" s="1376"/>
      <c r="O73" s="391">
        <f t="shared" ca="1" si="12"/>
        <v>-5.3892215568862278</v>
      </c>
      <c r="P73" s="398"/>
      <c r="Q73" s="82" t="s">
        <v>44</v>
      </c>
      <c r="R73" s="1395"/>
      <c r="S73" s="1387"/>
      <c r="T73" s="407">
        <f t="shared" ref="T73:T86" si="13">IF(1-(42171-E73)/(F73-E73)&lt;=0,100%,IF(42171&lt;E73,0,(1-(42171-E73)/(F73-E73))))</f>
        <v>0.55988023952095811</v>
      </c>
      <c r="U73" s="688">
        <v>0</v>
      </c>
      <c r="V73" s="87" t="str">
        <f t="shared" si="11"/>
        <v>L</v>
      </c>
      <c r="W73" s="703"/>
      <c r="X73" s="693"/>
      <c r="Y73" s="81">
        <f t="shared" ref="Y73:Y86" ca="1" si="14">IF(1-(TODAY()-E73)/(F73-E73)&lt;=0,100%,IF(TODAY()&lt;E73,0,(1-(TODAY()-E73)/(F73-E73))))</f>
        <v>1</v>
      </c>
      <c r="Z73" s="688"/>
      <c r="AA73" s="689" t="str">
        <f t="shared" ref="AA73:AA86" ca="1" si="15">IF(Y73=0,"Q",IF(OR(Z73&gt;=80%,Y73=Z73),"J",IF(AND((Y73+Z73)/2&lt;100%,(Y73+Z73)/2&gt;=80%),"J",IF(AND((Y73+Z73)/2&lt;=80%,(Y73+Z73)/2&gt;50%),"K","L"))))</f>
        <v>L</v>
      </c>
    </row>
    <row r="74" spans="1:27" ht="44.25" hidden="1">
      <c r="A74" s="1367"/>
      <c r="B74" s="1336"/>
      <c r="C74" s="1241"/>
      <c r="D74" s="1241"/>
      <c r="E74" s="211">
        <v>42024</v>
      </c>
      <c r="F74" s="211">
        <v>42358</v>
      </c>
      <c r="G74" s="1393"/>
      <c r="H74" s="208" t="s">
        <v>894</v>
      </c>
      <c r="I74" s="61" t="s">
        <v>921</v>
      </c>
      <c r="J74" s="203">
        <v>10</v>
      </c>
      <c r="K74" s="65">
        <v>3500</v>
      </c>
      <c r="L74" s="204">
        <v>35000</v>
      </c>
      <c r="M74" s="1368"/>
      <c r="N74" s="1376"/>
      <c r="O74" s="391">
        <f t="shared" ca="1" si="12"/>
        <v>-5.3892215568862278</v>
      </c>
      <c r="P74" s="398"/>
      <c r="Q74" s="82" t="s">
        <v>44</v>
      </c>
      <c r="R74" s="1395"/>
      <c r="S74" s="1387"/>
      <c r="T74" s="407">
        <f t="shared" si="13"/>
        <v>0.55988023952095811</v>
      </c>
      <c r="U74" s="688">
        <v>0</v>
      </c>
      <c r="V74" s="87" t="str">
        <f t="shared" si="11"/>
        <v>L</v>
      </c>
      <c r="W74" s="703"/>
      <c r="X74" s="693"/>
      <c r="Y74" s="81">
        <f t="shared" ca="1" si="14"/>
        <v>1</v>
      </c>
      <c r="Z74" s="688"/>
      <c r="AA74" s="689" t="str">
        <f t="shared" ca="1" si="15"/>
        <v>L</v>
      </c>
    </row>
    <row r="75" spans="1:27" ht="44.25" hidden="1">
      <c r="A75" s="1367"/>
      <c r="B75" s="1336"/>
      <c r="C75" s="1241"/>
      <c r="D75" s="1241"/>
      <c r="E75" s="211">
        <v>42024</v>
      </c>
      <c r="F75" s="211">
        <v>42358</v>
      </c>
      <c r="G75" s="1393"/>
      <c r="H75" s="208" t="s">
        <v>894</v>
      </c>
      <c r="I75" s="61" t="s">
        <v>922</v>
      </c>
      <c r="J75" s="203">
        <v>5</v>
      </c>
      <c r="K75" s="65">
        <v>40000</v>
      </c>
      <c r="L75" s="204">
        <v>200000</v>
      </c>
      <c r="M75" s="1368"/>
      <c r="N75" s="1376"/>
      <c r="O75" s="391">
        <f t="shared" ca="1" si="12"/>
        <v>-5.3892215568862278</v>
      </c>
      <c r="P75" s="398"/>
      <c r="Q75" s="82" t="s">
        <v>44</v>
      </c>
      <c r="R75" s="1395"/>
      <c r="S75" s="1387"/>
      <c r="T75" s="407">
        <f t="shared" si="13"/>
        <v>0.55988023952095811</v>
      </c>
      <c r="U75" s="688">
        <v>0</v>
      </c>
      <c r="V75" s="87" t="str">
        <f t="shared" si="11"/>
        <v>L</v>
      </c>
      <c r="W75" s="703"/>
      <c r="X75" s="693"/>
      <c r="Y75" s="81">
        <f t="shared" ca="1" si="14"/>
        <v>1</v>
      </c>
      <c r="Z75" s="688"/>
      <c r="AA75" s="689" t="str">
        <f t="shared" ca="1" si="15"/>
        <v>L</v>
      </c>
    </row>
    <row r="76" spans="1:27" ht="44.25" hidden="1">
      <c r="A76" s="1367"/>
      <c r="B76" s="1336"/>
      <c r="C76" s="1241"/>
      <c r="D76" s="1241"/>
      <c r="E76" s="211">
        <v>42024</v>
      </c>
      <c r="F76" s="211">
        <v>42358</v>
      </c>
      <c r="G76" s="1393"/>
      <c r="H76" s="208" t="s">
        <v>894</v>
      </c>
      <c r="I76" s="61" t="s">
        <v>923</v>
      </c>
      <c r="J76" s="203">
        <v>25</v>
      </c>
      <c r="K76" s="65">
        <v>20000</v>
      </c>
      <c r="L76" s="204">
        <v>500000</v>
      </c>
      <c r="M76" s="1368"/>
      <c r="N76" s="1376"/>
      <c r="O76" s="391">
        <f t="shared" ca="1" si="12"/>
        <v>-5.3892215568862278</v>
      </c>
      <c r="P76" s="398"/>
      <c r="Q76" s="82" t="s">
        <v>44</v>
      </c>
      <c r="R76" s="1395"/>
      <c r="S76" s="1387"/>
      <c r="T76" s="407">
        <f t="shared" si="13"/>
        <v>0.55988023952095811</v>
      </c>
      <c r="U76" s="688">
        <v>0</v>
      </c>
      <c r="V76" s="87" t="str">
        <f t="shared" si="11"/>
        <v>L</v>
      </c>
      <c r="W76" s="703"/>
      <c r="X76" s="693"/>
      <c r="Y76" s="81">
        <f t="shared" ca="1" si="14"/>
        <v>1</v>
      </c>
      <c r="Z76" s="688"/>
      <c r="AA76" s="689" t="str">
        <f t="shared" ca="1" si="15"/>
        <v>L</v>
      </c>
    </row>
    <row r="77" spans="1:27" ht="44.25" hidden="1">
      <c r="A77" s="1367"/>
      <c r="B77" s="1336"/>
      <c r="C77" s="1241"/>
      <c r="D77" s="1241"/>
      <c r="E77" s="211">
        <v>42024</v>
      </c>
      <c r="F77" s="211">
        <v>42358</v>
      </c>
      <c r="G77" s="1393"/>
      <c r="H77" s="208" t="s">
        <v>894</v>
      </c>
      <c r="I77" s="61" t="s">
        <v>924</v>
      </c>
      <c r="J77" s="203">
        <v>25</v>
      </c>
      <c r="K77" s="65">
        <v>40000</v>
      </c>
      <c r="L77" s="204">
        <v>1000000</v>
      </c>
      <c r="M77" s="1368"/>
      <c r="N77" s="1376"/>
      <c r="O77" s="391">
        <f t="shared" ca="1" si="12"/>
        <v>-5.3892215568862278</v>
      </c>
      <c r="P77" s="398"/>
      <c r="Q77" s="82" t="s">
        <v>44</v>
      </c>
      <c r="R77" s="1395"/>
      <c r="S77" s="1387"/>
      <c r="T77" s="407">
        <f t="shared" si="13"/>
        <v>0.55988023952095811</v>
      </c>
      <c r="U77" s="688">
        <v>0</v>
      </c>
      <c r="V77" s="87" t="str">
        <f t="shared" si="11"/>
        <v>L</v>
      </c>
      <c r="W77" s="703"/>
      <c r="X77" s="693"/>
      <c r="Y77" s="81">
        <f t="shared" ca="1" si="14"/>
        <v>1</v>
      </c>
      <c r="Z77" s="688"/>
      <c r="AA77" s="689" t="str">
        <f t="shared" ca="1" si="15"/>
        <v>L</v>
      </c>
    </row>
    <row r="78" spans="1:27" ht="44.25" hidden="1">
      <c r="A78" s="1367"/>
      <c r="B78" s="1336"/>
      <c r="C78" s="1241"/>
      <c r="D78" s="1241"/>
      <c r="E78" s="211">
        <v>42024</v>
      </c>
      <c r="F78" s="211">
        <v>42358</v>
      </c>
      <c r="G78" s="1393"/>
      <c r="H78" s="208" t="s">
        <v>894</v>
      </c>
      <c r="I78" s="61" t="s">
        <v>925</v>
      </c>
      <c r="J78" s="203">
        <v>20</v>
      </c>
      <c r="K78" s="65">
        <v>4000</v>
      </c>
      <c r="L78" s="204">
        <v>80000</v>
      </c>
      <c r="M78" s="1368"/>
      <c r="N78" s="1376"/>
      <c r="O78" s="391">
        <f t="shared" ca="1" si="12"/>
        <v>-5.3892215568862278</v>
      </c>
      <c r="P78" s="398"/>
      <c r="Q78" s="82" t="s">
        <v>44</v>
      </c>
      <c r="R78" s="1395"/>
      <c r="S78" s="1387"/>
      <c r="T78" s="407">
        <f t="shared" si="13"/>
        <v>0.55988023952095811</v>
      </c>
      <c r="U78" s="688">
        <v>0</v>
      </c>
      <c r="V78" s="87" t="str">
        <f t="shared" si="11"/>
        <v>L</v>
      </c>
      <c r="W78" s="703"/>
      <c r="X78" s="693"/>
      <c r="Y78" s="81">
        <f t="shared" ca="1" si="14"/>
        <v>1</v>
      </c>
      <c r="Z78" s="688"/>
      <c r="AA78" s="689" t="str">
        <f t="shared" ca="1" si="15"/>
        <v>L</v>
      </c>
    </row>
    <row r="79" spans="1:27" ht="44.25" hidden="1">
      <c r="A79" s="1367"/>
      <c r="B79" s="1336"/>
      <c r="C79" s="1241"/>
      <c r="D79" s="1241"/>
      <c r="E79" s="211">
        <v>42024</v>
      </c>
      <c r="F79" s="211">
        <v>42358</v>
      </c>
      <c r="G79" s="1393"/>
      <c r="H79" s="208" t="s">
        <v>894</v>
      </c>
      <c r="I79" s="215" t="s">
        <v>926</v>
      </c>
      <c r="J79" s="203">
        <v>4</v>
      </c>
      <c r="K79" s="65">
        <v>80000</v>
      </c>
      <c r="L79" s="204">
        <v>320000</v>
      </c>
      <c r="M79" s="1368"/>
      <c r="N79" s="1376"/>
      <c r="O79" s="391">
        <f t="shared" ca="1" si="12"/>
        <v>-5.3892215568862278</v>
      </c>
      <c r="P79" s="398"/>
      <c r="Q79" s="82" t="s">
        <v>44</v>
      </c>
      <c r="R79" s="1395"/>
      <c r="S79" s="1387"/>
      <c r="T79" s="407">
        <f t="shared" si="13"/>
        <v>0.55988023952095811</v>
      </c>
      <c r="U79" s="688">
        <v>0</v>
      </c>
      <c r="V79" s="87" t="str">
        <f t="shared" si="11"/>
        <v>L</v>
      </c>
      <c r="W79" s="703"/>
      <c r="X79" s="693"/>
      <c r="Y79" s="81">
        <f t="shared" ca="1" si="14"/>
        <v>1</v>
      </c>
      <c r="Z79" s="688"/>
      <c r="AA79" s="689" t="str">
        <f t="shared" ca="1" si="15"/>
        <v>L</v>
      </c>
    </row>
    <row r="80" spans="1:27" ht="44.25" hidden="1">
      <c r="A80" s="1367"/>
      <c r="B80" s="1336"/>
      <c r="C80" s="1241"/>
      <c r="D80" s="1241"/>
      <c r="E80" s="211">
        <v>42024</v>
      </c>
      <c r="F80" s="211">
        <v>42358</v>
      </c>
      <c r="G80" s="1393"/>
      <c r="H80" s="208" t="s">
        <v>894</v>
      </c>
      <c r="I80" s="215" t="s">
        <v>927</v>
      </c>
      <c r="J80" s="203">
        <v>60</v>
      </c>
      <c r="K80" s="65">
        <v>350000</v>
      </c>
      <c r="L80" s="204">
        <v>21000000</v>
      </c>
      <c r="M80" s="1368"/>
      <c r="N80" s="1376"/>
      <c r="O80" s="391">
        <f t="shared" ca="1" si="12"/>
        <v>-5.3892215568862278</v>
      </c>
      <c r="P80" s="398"/>
      <c r="Q80" s="82" t="s">
        <v>44</v>
      </c>
      <c r="R80" s="1395"/>
      <c r="S80" s="1387"/>
      <c r="T80" s="407">
        <f t="shared" si="13"/>
        <v>0.55988023952095811</v>
      </c>
      <c r="U80" s="688">
        <v>0</v>
      </c>
      <c r="V80" s="87" t="str">
        <f t="shared" si="11"/>
        <v>L</v>
      </c>
      <c r="W80" s="703"/>
      <c r="X80" s="693"/>
      <c r="Y80" s="81">
        <f t="shared" ca="1" si="14"/>
        <v>1</v>
      </c>
      <c r="Z80" s="688"/>
      <c r="AA80" s="689" t="str">
        <f t="shared" ca="1" si="15"/>
        <v>L</v>
      </c>
    </row>
    <row r="81" spans="1:27" ht="44.25" hidden="1">
      <c r="A81" s="1367"/>
      <c r="B81" s="1336"/>
      <c r="C81" s="1241"/>
      <c r="D81" s="1241"/>
      <c r="E81" s="211">
        <v>42024</v>
      </c>
      <c r="F81" s="211">
        <v>42358</v>
      </c>
      <c r="G81" s="1393"/>
      <c r="H81" s="208" t="s">
        <v>894</v>
      </c>
      <c r="I81" s="215" t="s">
        <v>928</v>
      </c>
      <c r="J81" s="203">
        <v>95</v>
      </c>
      <c r="K81" s="65">
        <v>740000</v>
      </c>
      <c r="L81" s="204">
        <v>70300000</v>
      </c>
      <c r="M81" s="1368"/>
      <c r="N81" s="1376"/>
      <c r="O81" s="391">
        <f t="shared" ca="1" si="12"/>
        <v>-5.3892215568862278</v>
      </c>
      <c r="P81" s="398"/>
      <c r="Q81" s="82" t="s">
        <v>44</v>
      </c>
      <c r="R81" s="1395"/>
      <c r="S81" s="1387"/>
      <c r="T81" s="407">
        <f t="shared" si="13"/>
        <v>0.55988023952095811</v>
      </c>
      <c r="U81" s="688">
        <v>0</v>
      </c>
      <c r="V81" s="87" t="str">
        <f t="shared" si="11"/>
        <v>L</v>
      </c>
      <c r="W81" s="703"/>
      <c r="X81" s="693"/>
      <c r="Y81" s="81">
        <f t="shared" ca="1" si="14"/>
        <v>1</v>
      </c>
      <c r="Z81" s="688"/>
      <c r="AA81" s="689" t="str">
        <f t="shared" ca="1" si="15"/>
        <v>L</v>
      </c>
    </row>
    <row r="82" spans="1:27" ht="44.25" hidden="1">
      <c r="A82" s="1367"/>
      <c r="B82" s="1336"/>
      <c r="C82" s="1241"/>
      <c r="D82" s="1241"/>
      <c r="E82" s="211">
        <v>42024</v>
      </c>
      <c r="F82" s="211">
        <v>42358</v>
      </c>
      <c r="G82" s="1393"/>
      <c r="H82" s="208" t="s">
        <v>894</v>
      </c>
      <c r="I82" s="215" t="s">
        <v>929</v>
      </c>
      <c r="J82" s="203">
        <v>5</v>
      </c>
      <c r="K82" s="65">
        <v>450000</v>
      </c>
      <c r="L82" s="204">
        <v>2250000</v>
      </c>
      <c r="M82" s="1368"/>
      <c r="N82" s="1376"/>
      <c r="O82" s="391">
        <f t="shared" ca="1" si="12"/>
        <v>-5.3892215568862278</v>
      </c>
      <c r="P82" s="398"/>
      <c r="Q82" s="82" t="s">
        <v>44</v>
      </c>
      <c r="R82" s="1395"/>
      <c r="S82" s="1387"/>
      <c r="T82" s="407">
        <f t="shared" si="13"/>
        <v>0.55988023952095811</v>
      </c>
      <c r="U82" s="688">
        <v>0</v>
      </c>
      <c r="V82" s="87" t="str">
        <f t="shared" si="11"/>
        <v>L</v>
      </c>
      <c r="W82" s="703"/>
      <c r="X82" s="693"/>
      <c r="Y82" s="81">
        <f t="shared" ca="1" si="14"/>
        <v>1</v>
      </c>
      <c r="Z82" s="688"/>
      <c r="AA82" s="689" t="str">
        <f t="shared" ca="1" si="15"/>
        <v>L</v>
      </c>
    </row>
    <row r="83" spans="1:27" ht="44.25" hidden="1">
      <c r="A83" s="1367"/>
      <c r="B83" s="1336"/>
      <c r="C83" s="1241"/>
      <c r="D83" s="1241"/>
      <c r="E83" s="211">
        <v>42024</v>
      </c>
      <c r="F83" s="211">
        <v>42358</v>
      </c>
      <c r="G83" s="1393"/>
      <c r="H83" s="208" t="s">
        <v>445</v>
      </c>
      <c r="I83" s="215" t="s">
        <v>930</v>
      </c>
      <c r="J83" s="203">
        <v>10</v>
      </c>
      <c r="K83" s="65">
        <v>1600000</v>
      </c>
      <c r="L83" s="204">
        <v>16000000</v>
      </c>
      <c r="M83" s="1368"/>
      <c r="N83" s="1376"/>
      <c r="O83" s="391">
        <f t="shared" ca="1" si="12"/>
        <v>-5.3892215568862278</v>
      </c>
      <c r="P83" s="398"/>
      <c r="Q83" s="82" t="s">
        <v>44</v>
      </c>
      <c r="R83" s="1395"/>
      <c r="S83" s="1387"/>
      <c r="T83" s="407">
        <f t="shared" si="13"/>
        <v>0.55988023952095811</v>
      </c>
      <c r="U83" s="688">
        <v>0</v>
      </c>
      <c r="V83" s="87" t="str">
        <f t="shared" si="11"/>
        <v>L</v>
      </c>
      <c r="W83" s="703"/>
      <c r="X83" s="693"/>
      <c r="Y83" s="81">
        <f t="shared" ca="1" si="14"/>
        <v>1</v>
      </c>
      <c r="Z83" s="688"/>
      <c r="AA83" s="689" t="str">
        <f t="shared" ca="1" si="15"/>
        <v>L</v>
      </c>
    </row>
    <row r="84" spans="1:27" ht="44.25" hidden="1">
      <c r="A84" s="1367"/>
      <c r="B84" s="1336"/>
      <c r="C84" s="1241"/>
      <c r="D84" s="1241"/>
      <c r="E84" s="211">
        <v>42024</v>
      </c>
      <c r="F84" s="211">
        <v>42358</v>
      </c>
      <c r="G84" s="1393"/>
      <c r="H84" s="208" t="s">
        <v>894</v>
      </c>
      <c r="I84" s="215" t="s">
        <v>931</v>
      </c>
      <c r="J84" s="203">
        <v>900</v>
      </c>
      <c r="K84" s="65">
        <v>7000</v>
      </c>
      <c r="L84" s="204">
        <v>6300000</v>
      </c>
      <c r="M84" s="1368"/>
      <c r="N84" s="1376"/>
      <c r="O84" s="391">
        <f t="shared" ca="1" si="12"/>
        <v>-5.3892215568862278</v>
      </c>
      <c r="P84" s="398"/>
      <c r="Q84" s="82" t="s">
        <v>44</v>
      </c>
      <c r="R84" s="1395"/>
      <c r="S84" s="1387"/>
      <c r="T84" s="407">
        <f t="shared" si="13"/>
        <v>0.55988023952095811</v>
      </c>
      <c r="U84" s="688">
        <v>0</v>
      </c>
      <c r="V84" s="87" t="str">
        <f t="shared" si="11"/>
        <v>L</v>
      </c>
      <c r="W84" s="703"/>
      <c r="X84" s="693"/>
      <c r="Y84" s="81">
        <f t="shared" ca="1" si="14"/>
        <v>1</v>
      </c>
      <c r="Z84" s="688"/>
      <c r="AA84" s="689" t="str">
        <f t="shared" ca="1" si="15"/>
        <v>L</v>
      </c>
    </row>
    <row r="85" spans="1:27" ht="44.25" hidden="1">
      <c r="A85" s="1367"/>
      <c r="B85" s="1336"/>
      <c r="C85" s="1241"/>
      <c r="D85" s="1241"/>
      <c r="E85" s="211">
        <v>42024</v>
      </c>
      <c r="F85" s="211">
        <v>42358</v>
      </c>
      <c r="G85" s="1393"/>
      <c r="H85" s="208" t="s">
        <v>894</v>
      </c>
      <c r="I85" s="215" t="s">
        <v>932</v>
      </c>
      <c r="J85" s="203">
        <v>1000</v>
      </c>
      <c r="K85" s="65">
        <v>3500</v>
      </c>
      <c r="L85" s="204">
        <v>3500000</v>
      </c>
      <c r="M85" s="1368"/>
      <c r="N85" s="1376"/>
      <c r="O85" s="391">
        <f t="shared" ca="1" si="12"/>
        <v>-5.3892215568862278</v>
      </c>
      <c r="P85" s="398"/>
      <c r="Q85" s="82" t="s">
        <v>44</v>
      </c>
      <c r="R85" s="1395"/>
      <c r="S85" s="1387"/>
      <c r="T85" s="407">
        <f t="shared" si="13"/>
        <v>0.55988023952095811</v>
      </c>
      <c r="U85" s="688">
        <v>0</v>
      </c>
      <c r="V85" s="87" t="str">
        <f t="shared" si="11"/>
        <v>L</v>
      </c>
      <c r="W85" s="703"/>
      <c r="X85" s="693"/>
      <c r="Y85" s="81">
        <f t="shared" ca="1" si="14"/>
        <v>1</v>
      </c>
      <c r="Z85" s="688"/>
      <c r="AA85" s="689" t="str">
        <f t="shared" ca="1" si="15"/>
        <v>L</v>
      </c>
    </row>
    <row r="86" spans="1:27" ht="44.25" hidden="1">
      <c r="A86" s="1367"/>
      <c r="B86" s="1336"/>
      <c r="C86" s="1241"/>
      <c r="D86" s="1241"/>
      <c r="E86" s="211">
        <v>42024</v>
      </c>
      <c r="F86" s="211">
        <v>42358</v>
      </c>
      <c r="G86" s="1394"/>
      <c r="H86" s="208" t="s">
        <v>894</v>
      </c>
      <c r="I86" s="215" t="s">
        <v>933</v>
      </c>
      <c r="J86" s="203">
        <v>400</v>
      </c>
      <c r="K86" s="65">
        <v>30000</v>
      </c>
      <c r="L86" s="204">
        <v>12000000</v>
      </c>
      <c r="M86" s="1368"/>
      <c r="N86" s="1376"/>
      <c r="O86" s="391">
        <f t="shared" ca="1" si="12"/>
        <v>-5.3892215568862278</v>
      </c>
      <c r="P86" s="398"/>
      <c r="Q86" s="82" t="s">
        <v>44</v>
      </c>
      <c r="R86" s="1396"/>
      <c r="S86" s="1388"/>
      <c r="T86" s="407">
        <f t="shared" si="13"/>
        <v>0.55988023952095811</v>
      </c>
      <c r="U86" s="688">
        <v>0</v>
      </c>
      <c r="V86" s="87" t="str">
        <f t="shared" si="11"/>
        <v>L</v>
      </c>
      <c r="W86" s="703"/>
      <c r="X86" s="693"/>
      <c r="Y86" s="81">
        <f t="shared" ca="1" si="14"/>
        <v>1</v>
      </c>
      <c r="Z86" s="688"/>
      <c r="AA86" s="689" t="str">
        <f t="shared" ca="1" si="15"/>
        <v>L</v>
      </c>
    </row>
    <row r="87" spans="1:27" s="836" customFormat="1">
      <c r="M87" s="874"/>
      <c r="N87" s="874"/>
      <c r="O87" s="875"/>
      <c r="P87" s="875"/>
      <c r="Q87" s="874"/>
      <c r="R87" s="874"/>
      <c r="S87" s="874"/>
      <c r="T87" s="874"/>
      <c r="U87" s="874"/>
      <c r="V87" s="874"/>
      <c r="W87" s="874"/>
      <c r="X87" s="874"/>
      <c r="Y87" s="874"/>
      <c r="Z87" s="874"/>
      <c r="AA87" s="874"/>
    </row>
    <row r="88" spans="1:27" s="836" customFormat="1" ht="16.5" thickBot="1">
      <c r="M88" s="874"/>
      <c r="N88" s="874"/>
      <c r="O88" s="875"/>
      <c r="P88" s="875"/>
      <c r="Q88" s="874"/>
      <c r="R88" s="874"/>
      <c r="S88" s="874"/>
      <c r="T88" s="874"/>
      <c r="U88" s="874"/>
      <c r="V88" s="874"/>
      <c r="W88" s="874"/>
      <c r="X88" s="874"/>
      <c r="Y88" s="874"/>
      <c r="Z88" s="874"/>
      <c r="AA88" s="874"/>
    </row>
    <row r="89" spans="1:27" s="836" customFormat="1" ht="23.25" thickBot="1">
      <c r="C89" s="906" t="s">
        <v>1471</v>
      </c>
      <c r="D89" s="907" t="s">
        <v>1472</v>
      </c>
      <c r="E89" s="908" t="s">
        <v>1473</v>
      </c>
      <c r="F89" s="907" t="s">
        <v>1474</v>
      </c>
      <c r="G89" s="908" t="s">
        <v>1475</v>
      </c>
      <c r="H89" s="907">
        <v>1</v>
      </c>
      <c r="M89" s="874"/>
      <c r="N89" s="874"/>
      <c r="O89" s="875"/>
      <c r="P89" s="875"/>
      <c r="Q89" s="874"/>
      <c r="R89" s="874"/>
      <c r="S89" s="874"/>
      <c r="T89" s="874"/>
      <c r="U89" s="874"/>
      <c r="V89" s="874"/>
      <c r="W89" s="874"/>
      <c r="X89" s="874"/>
      <c r="Y89" s="874"/>
      <c r="Z89" s="874"/>
      <c r="AA89" s="874"/>
    </row>
    <row r="90" spans="1:27" s="836" customFormat="1">
      <c r="M90" s="874"/>
      <c r="N90" s="874"/>
      <c r="O90" s="875"/>
      <c r="P90" s="875"/>
      <c r="Q90" s="874"/>
      <c r="R90" s="874"/>
      <c r="S90" s="874"/>
      <c r="T90" s="874"/>
      <c r="U90" s="874"/>
      <c r="V90" s="874"/>
      <c r="W90" s="874"/>
      <c r="X90" s="874"/>
      <c r="Y90" s="874"/>
      <c r="Z90" s="874"/>
      <c r="AA90" s="874"/>
    </row>
    <row r="91" spans="1:27" s="836" customFormat="1">
      <c r="M91" s="874"/>
      <c r="N91" s="874"/>
      <c r="O91" s="875"/>
      <c r="P91" s="875"/>
      <c r="Q91" s="874"/>
      <c r="R91" s="874"/>
      <c r="S91" s="874"/>
      <c r="T91" s="874"/>
      <c r="U91" s="874"/>
      <c r="V91" s="874"/>
      <c r="W91" s="874"/>
      <c r="X91" s="874"/>
      <c r="Y91" s="874"/>
      <c r="Z91" s="874"/>
      <c r="AA91" s="874"/>
    </row>
    <row r="92" spans="1:27" s="836" customFormat="1">
      <c r="M92" s="874"/>
      <c r="N92" s="874"/>
      <c r="O92" s="875"/>
      <c r="P92" s="875"/>
      <c r="Q92" s="874"/>
      <c r="R92" s="874"/>
      <c r="S92" s="874"/>
      <c r="T92" s="874"/>
      <c r="U92" s="874"/>
      <c r="V92" s="874"/>
      <c r="W92" s="874"/>
      <c r="X92" s="874"/>
      <c r="Y92" s="874"/>
      <c r="Z92" s="874"/>
      <c r="AA92" s="874"/>
    </row>
    <row r="93" spans="1:27" s="836" customFormat="1">
      <c r="M93" s="874"/>
      <c r="N93" s="874"/>
      <c r="O93" s="875"/>
      <c r="P93" s="875"/>
      <c r="Q93" s="874"/>
      <c r="R93" s="874"/>
      <c r="S93" s="874"/>
      <c r="T93" s="874"/>
      <c r="U93" s="874"/>
      <c r="V93" s="874"/>
      <c r="W93" s="874"/>
      <c r="X93" s="874"/>
      <c r="Y93" s="874"/>
      <c r="Z93" s="874"/>
      <c r="AA93" s="874"/>
    </row>
    <row r="94" spans="1:27" s="836" customFormat="1">
      <c r="M94" s="874"/>
      <c r="N94" s="874"/>
      <c r="O94" s="875"/>
      <c r="P94" s="875"/>
      <c r="Q94" s="874"/>
      <c r="R94" s="874"/>
      <c r="S94" s="874"/>
      <c r="T94" s="874"/>
      <c r="U94" s="874"/>
      <c r="V94" s="874"/>
      <c r="W94" s="874"/>
      <c r="X94" s="874"/>
      <c r="Y94" s="874"/>
      <c r="Z94" s="874"/>
      <c r="AA94" s="874"/>
    </row>
    <row r="95" spans="1:27" s="836" customFormat="1">
      <c r="M95" s="874"/>
      <c r="N95" s="874"/>
      <c r="O95" s="875"/>
      <c r="P95" s="875"/>
      <c r="Q95" s="874"/>
      <c r="R95" s="874"/>
      <c r="S95" s="874"/>
      <c r="T95" s="874"/>
      <c r="U95" s="874"/>
      <c r="V95" s="874"/>
      <c r="W95" s="874"/>
      <c r="X95" s="874"/>
      <c r="Y95" s="874"/>
      <c r="Z95" s="874"/>
      <c r="AA95" s="874"/>
    </row>
    <row r="96" spans="1:27" s="836" customFormat="1">
      <c r="M96" s="874"/>
      <c r="N96" s="874"/>
      <c r="O96" s="875"/>
      <c r="P96" s="875"/>
      <c r="Q96" s="874"/>
      <c r="R96" s="874"/>
      <c r="S96" s="874"/>
      <c r="T96" s="874"/>
      <c r="U96" s="874"/>
      <c r="V96" s="874"/>
      <c r="W96" s="874"/>
      <c r="X96" s="874"/>
      <c r="Y96" s="874"/>
      <c r="Z96" s="874"/>
      <c r="AA96" s="874"/>
    </row>
    <row r="97" spans="13:27" s="836" customFormat="1">
      <c r="M97" s="874"/>
      <c r="N97" s="874"/>
      <c r="O97" s="875"/>
      <c r="P97" s="875"/>
      <c r="Q97" s="874"/>
      <c r="R97" s="874"/>
      <c r="S97" s="874"/>
      <c r="T97" s="874"/>
      <c r="U97" s="874"/>
      <c r="V97" s="874"/>
      <c r="W97" s="874"/>
      <c r="X97" s="874"/>
      <c r="Y97" s="874"/>
      <c r="Z97" s="874"/>
      <c r="AA97" s="874"/>
    </row>
    <row r="98" spans="13:27" s="836" customFormat="1">
      <c r="M98" s="874"/>
      <c r="N98" s="874"/>
      <c r="O98" s="875"/>
      <c r="P98" s="875"/>
      <c r="Q98" s="874"/>
      <c r="R98" s="874"/>
      <c r="S98" s="874"/>
      <c r="T98" s="874"/>
      <c r="U98" s="874"/>
      <c r="V98" s="874"/>
      <c r="W98" s="874"/>
      <c r="X98" s="874"/>
      <c r="Y98" s="874"/>
      <c r="Z98" s="874"/>
      <c r="AA98" s="874"/>
    </row>
    <row r="99" spans="13:27" s="836" customFormat="1">
      <c r="M99" s="874"/>
      <c r="N99" s="874"/>
      <c r="O99" s="875"/>
      <c r="P99" s="875"/>
      <c r="Q99" s="874"/>
      <c r="R99" s="874"/>
      <c r="S99" s="874"/>
      <c r="T99" s="874"/>
      <c r="U99" s="874"/>
      <c r="V99" s="874"/>
      <c r="W99" s="874"/>
      <c r="X99" s="874"/>
      <c r="Y99" s="874"/>
      <c r="Z99" s="874"/>
      <c r="AA99" s="874"/>
    </row>
    <row r="100" spans="13:27" s="836" customFormat="1">
      <c r="M100" s="874"/>
      <c r="N100" s="874"/>
      <c r="O100" s="875"/>
      <c r="P100" s="875"/>
      <c r="Q100" s="874"/>
      <c r="R100" s="874"/>
      <c r="S100" s="874"/>
      <c r="T100" s="874"/>
      <c r="U100" s="874"/>
      <c r="V100" s="874"/>
      <c r="W100" s="874"/>
      <c r="X100" s="874"/>
      <c r="Y100" s="874"/>
      <c r="Z100" s="874"/>
      <c r="AA100" s="874"/>
    </row>
    <row r="101" spans="13:27" s="836" customFormat="1">
      <c r="M101" s="874"/>
      <c r="N101" s="874"/>
      <c r="O101" s="875"/>
      <c r="P101" s="875"/>
      <c r="Q101" s="874"/>
      <c r="R101" s="874"/>
      <c r="S101" s="874"/>
      <c r="T101" s="874"/>
      <c r="U101" s="874"/>
      <c r="V101" s="874"/>
      <c r="W101" s="874"/>
      <c r="X101" s="874"/>
      <c r="Y101" s="874"/>
      <c r="Z101" s="874"/>
      <c r="AA101" s="874"/>
    </row>
    <row r="102" spans="13:27" s="836" customFormat="1">
      <c r="M102" s="874"/>
      <c r="N102" s="874"/>
      <c r="O102" s="875"/>
      <c r="P102" s="875"/>
      <c r="Q102" s="874"/>
      <c r="R102" s="874"/>
      <c r="S102" s="874"/>
      <c r="T102" s="874"/>
      <c r="U102" s="874"/>
      <c r="V102" s="874"/>
      <c r="W102" s="874"/>
      <c r="X102" s="874"/>
      <c r="Y102" s="874"/>
      <c r="Z102" s="874"/>
      <c r="AA102" s="874"/>
    </row>
    <row r="103" spans="13:27" s="836" customFormat="1">
      <c r="M103" s="874"/>
      <c r="N103" s="874"/>
      <c r="O103" s="875"/>
      <c r="P103" s="875"/>
      <c r="Q103" s="874"/>
      <c r="R103" s="874"/>
      <c r="S103" s="874"/>
      <c r="T103" s="874"/>
      <c r="U103" s="874"/>
      <c r="V103" s="874"/>
      <c r="W103" s="874"/>
      <c r="X103" s="874"/>
      <c r="Y103" s="874"/>
      <c r="Z103" s="874"/>
      <c r="AA103" s="874"/>
    </row>
    <row r="104" spans="13:27" s="836" customFormat="1">
      <c r="M104" s="874"/>
      <c r="N104" s="874"/>
      <c r="O104" s="875"/>
      <c r="P104" s="875"/>
      <c r="Q104" s="874"/>
      <c r="R104" s="874"/>
      <c r="S104" s="874"/>
      <c r="T104" s="874"/>
      <c r="U104" s="874"/>
      <c r="V104" s="874"/>
      <c r="W104" s="874"/>
      <c r="X104" s="874"/>
      <c r="Y104" s="874"/>
      <c r="Z104" s="874"/>
      <c r="AA104" s="874"/>
    </row>
    <row r="105" spans="13:27" s="836" customFormat="1">
      <c r="M105" s="874"/>
      <c r="N105" s="874"/>
      <c r="O105" s="875"/>
      <c r="P105" s="875"/>
      <c r="Q105" s="874"/>
      <c r="R105" s="874"/>
      <c r="S105" s="874"/>
      <c r="T105" s="874"/>
      <c r="U105" s="874"/>
      <c r="V105" s="874"/>
      <c r="W105" s="874"/>
      <c r="X105" s="874"/>
      <c r="Y105" s="874"/>
      <c r="Z105" s="874"/>
      <c r="AA105" s="874"/>
    </row>
    <row r="106" spans="13:27" s="836" customFormat="1">
      <c r="M106" s="874"/>
      <c r="N106" s="874"/>
      <c r="O106" s="875"/>
      <c r="P106" s="875"/>
      <c r="Q106" s="874"/>
      <c r="R106" s="874"/>
      <c r="S106" s="874"/>
      <c r="T106" s="874"/>
      <c r="U106" s="874"/>
      <c r="V106" s="874"/>
      <c r="W106" s="874"/>
      <c r="X106" s="874"/>
      <c r="Y106" s="874"/>
      <c r="Z106" s="874"/>
      <c r="AA106" s="874"/>
    </row>
    <row r="107" spans="13:27" s="836" customFormat="1">
      <c r="M107" s="874"/>
      <c r="N107" s="874"/>
      <c r="O107" s="875"/>
      <c r="P107" s="875"/>
      <c r="Q107" s="874"/>
      <c r="R107" s="874"/>
      <c r="S107" s="874"/>
      <c r="T107" s="874"/>
      <c r="U107" s="874"/>
      <c r="V107" s="874"/>
      <c r="W107" s="874"/>
      <c r="X107" s="874"/>
      <c r="Y107" s="874"/>
      <c r="Z107" s="874"/>
      <c r="AA107" s="874"/>
    </row>
    <row r="108" spans="13:27" s="836" customFormat="1">
      <c r="M108" s="874"/>
      <c r="N108" s="874"/>
      <c r="O108" s="875"/>
      <c r="P108" s="875"/>
      <c r="Q108" s="874"/>
      <c r="R108" s="874"/>
      <c r="S108" s="874"/>
      <c r="T108" s="874"/>
      <c r="U108" s="874"/>
      <c r="V108" s="874"/>
      <c r="W108" s="874"/>
      <c r="X108" s="874"/>
      <c r="Y108" s="874"/>
      <c r="Z108" s="874"/>
      <c r="AA108" s="874"/>
    </row>
    <row r="109" spans="13:27" s="836" customFormat="1">
      <c r="M109" s="874"/>
      <c r="N109" s="874"/>
      <c r="O109" s="875"/>
      <c r="P109" s="875"/>
      <c r="Q109" s="874"/>
      <c r="R109" s="874"/>
      <c r="S109" s="874"/>
      <c r="T109" s="874"/>
      <c r="U109" s="874"/>
      <c r="V109" s="874"/>
      <c r="W109" s="874"/>
      <c r="X109" s="874"/>
      <c r="Y109" s="874"/>
      <c r="Z109" s="874"/>
      <c r="AA109" s="874"/>
    </row>
    <row r="110" spans="13:27" s="836" customFormat="1">
      <c r="M110" s="874"/>
      <c r="N110" s="874"/>
      <c r="O110" s="875"/>
      <c r="P110" s="875"/>
      <c r="Q110" s="874"/>
      <c r="R110" s="874"/>
      <c r="S110" s="874"/>
      <c r="T110" s="874"/>
      <c r="U110" s="874"/>
      <c r="V110" s="874"/>
      <c r="W110" s="874"/>
      <c r="X110" s="874"/>
      <c r="Y110" s="874"/>
      <c r="Z110" s="874"/>
      <c r="AA110" s="874"/>
    </row>
    <row r="111" spans="13:27" s="836" customFormat="1">
      <c r="M111" s="874"/>
      <c r="N111" s="874"/>
      <c r="O111" s="875"/>
      <c r="P111" s="875"/>
      <c r="Q111" s="874"/>
      <c r="R111" s="874"/>
      <c r="S111" s="874"/>
      <c r="T111" s="874"/>
      <c r="U111" s="874"/>
      <c r="V111" s="874"/>
      <c r="W111" s="874"/>
      <c r="X111" s="874"/>
      <c r="Y111" s="874"/>
      <c r="Z111" s="874"/>
      <c r="AA111" s="874"/>
    </row>
    <row r="112" spans="13:27" s="836" customFormat="1">
      <c r="M112" s="874"/>
      <c r="N112" s="874"/>
      <c r="O112" s="875"/>
      <c r="P112" s="875"/>
      <c r="Q112" s="874"/>
      <c r="R112" s="874"/>
      <c r="S112" s="874"/>
      <c r="T112" s="874"/>
      <c r="U112" s="874"/>
      <c r="V112" s="874"/>
      <c r="W112" s="874"/>
      <c r="X112" s="874"/>
      <c r="Y112" s="874"/>
      <c r="Z112" s="874"/>
      <c r="AA112" s="874"/>
    </row>
    <row r="113" spans="13:27" s="836" customFormat="1">
      <c r="M113" s="874"/>
      <c r="N113" s="874"/>
      <c r="O113" s="875"/>
      <c r="P113" s="875"/>
      <c r="Q113" s="874"/>
      <c r="R113" s="874"/>
      <c r="S113" s="874"/>
      <c r="T113" s="874"/>
      <c r="U113" s="874"/>
      <c r="V113" s="874"/>
      <c r="W113" s="874"/>
      <c r="X113" s="874"/>
      <c r="Y113" s="874"/>
      <c r="Z113" s="874"/>
      <c r="AA113" s="874"/>
    </row>
    <row r="114" spans="13:27" s="836" customFormat="1">
      <c r="M114" s="874"/>
      <c r="N114" s="874"/>
      <c r="O114" s="875"/>
      <c r="P114" s="875"/>
      <c r="Q114" s="874"/>
      <c r="R114" s="874"/>
      <c r="S114" s="874"/>
      <c r="T114" s="874"/>
      <c r="U114" s="874"/>
      <c r="V114" s="874"/>
      <c r="W114" s="874"/>
      <c r="X114" s="874"/>
      <c r="Y114" s="874"/>
      <c r="Z114" s="874"/>
      <c r="AA114" s="874"/>
    </row>
  </sheetData>
  <mergeCells count="83">
    <mergeCell ref="S46:S86"/>
    <mergeCell ref="B38:B45"/>
    <mergeCell ref="B23:B24"/>
    <mergeCell ref="R17:R18"/>
    <mergeCell ref="S17:S18"/>
    <mergeCell ref="M46:M86"/>
    <mergeCell ref="N46:N86"/>
    <mergeCell ref="B8:B22"/>
    <mergeCell ref="C8:C9"/>
    <mergeCell ref="S8:S9"/>
    <mergeCell ref="B46:B86"/>
    <mergeCell ref="C46:C86"/>
    <mergeCell ref="D46:D86"/>
    <mergeCell ref="G46:G86"/>
    <mergeCell ref="R20:R22"/>
    <mergeCell ref="R46:R86"/>
    <mergeCell ref="B34:B35"/>
    <mergeCell ref="U17:U18"/>
    <mergeCell ref="C17:C18"/>
    <mergeCell ref="M17:M18"/>
    <mergeCell ref="N17:N18"/>
    <mergeCell ref="O17:O18"/>
    <mergeCell ref="P17:P18"/>
    <mergeCell ref="Q17:Q18"/>
    <mergeCell ref="U20:U22"/>
    <mergeCell ref="W6:AA6"/>
    <mergeCell ref="Z8:Z9"/>
    <mergeCell ref="AA8:AA9"/>
    <mergeCell ref="O8:O9"/>
    <mergeCell ref="P8:P9"/>
    <mergeCell ref="Q8:Q9"/>
    <mergeCell ref="R8:R9"/>
    <mergeCell ref="M6:Q6"/>
    <mergeCell ref="R6:V6"/>
    <mergeCell ref="M8:M9"/>
    <mergeCell ref="N8:N9"/>
    <mergeCell ref="V20:V22"/>
    <mergeCell ref="B27:B31"/>
    <mergeCell ref="D27:D31"/>
    <mergeCell ref="G27:G31"/>
    <mergeCell ref="N20:N22"/>
    <mergeCell ref="O20:O22"/>
    <mergeCell ref="P20:P22"/>
    <mergeCell ref="Q20:Q22"/>
    <mergeCell ref="V17:V18"/>
    <mergeCell ref="C15:C16"/>
    <mergeCell ref="G15:G16"/>
    <mergeCell ref="M15:M16"/>
    <mergeCell ref="N15:N16"/>
    <mergeCell ref="V15:V16"/>
    <mergeCell ref="D8:D22"/>
    <mergeCell ref="O15:O16"/>
    <mergeCell ref="P15:P16"/>
    <mergeCell ref="Q15:Q16"/>
    <mergeCell ref="R15:R16"/>
    <mergeCell ref="S20:S22"/>
    <mergeCell ref="S15:S16"/>
    <mergeCell ref="C20:C22"/>
    <mergeCell ref="G20:G22"/>
    <mergeCell ref="M20:M22"/>
    <mergeCell ref="U15:U16"/>
    <mergeCell ref="A1:B4"/>
    <mergeCell ref="C1:J4"/>
    <mergeCell ref="M1:N1"/>
    <mergeCell ref="M2:N2"/>
    <mergeCell ref="M3:N3"/>
    <mergeCell ref="M4:N4"/>
    <mergeCell ref="I6:I7"/>
    <mergeCell ref="J6:J7"/>
    <mergeCell ref="K6:K7"/>
    <mergeCell ref="L6:L7"/>
    <mergeCell ref="A6:A7"/>
    <mergeCell ref="B6:B7"/>
    <mergeCell ref="C6:C7"/>
    <mergeCell ref="A8:A86"/>
    <mergeCell ref="G8:G9"/>
    <mergeCell ref="D6:D7"/>
    <mergeCell ref="E6:E7"/>
    <mergeCell ref="F6:F7"/>
    <mergeCell ref="U8:U9"/>
    <mergeCell ref="V8:V9"/>
    <mergeCell ref="G6:G7"/>
    <mergeCell ref="H6:H7"/>
  </mergeCells>
  <conditionalFormatting sqref="Q15:S15 Q10:S10 Q17 Q19:S20 Q47:Q86 Q14 S14 S17 U10 U17 U19:U20 U14:U15 Q46:S46 U27:V33 U46:V86 V34:V45 Q34:Q45 Q27:S33">
    <cfRule type="cellIs" dxfId="731" priority="256" operator="equal">
      <formula>"L"</formula>
    </cfRule>
  </conditionalFormatting>
  <conditionalFormatting sqref="Q8:S8 Q15:S15 Q17 Q19:S20 Q47:Q86 Q14 S14 S17 U17 U19:U20 U14:U15 Q46:S46 U27:V33 U46:V86 V34:V45 Q34:Q45 Q27:S33">
    <cfRule type="containsText" dxfId="730" priority="260" operator="containsText" text="K">
      <formula>NOT(ISERROR(SEARCH("K",Q8)))</formula>
    </cfRule>
    <cfRule type="containsText" dxfId="729" priority="261" operator="containsText" text="J">
      <formula>NOT(ISERROR(SEARCH("J",Q8)))</formula>
    </cfRule>
  </conditionalFormatting>
  <conditionalFormatting sqref="Q8:S8">
    <cfRule type="cellIs" dxfId="728" priority="259" operator="equal">
      <formula>"L"</formula>
    </cfRule>
  </conditionalFormatting>
  <conditionalFormatting sqref="Q10:S10 U10">
    <cfRule type="containsText" dxfId="727" priority="257" operator="containsText" text="K">
      <formula>NOT(ISERROR(SEARCH("K",Q10)))</formula>
    </cfRule>
    <cfRule type="containsText" dxfId="726" priority="258" operator="containsText" text="J">
      <formula>NOT(ISERROR(SEARCH("J",Q10)))</formula>
    </cfRule>
  </conditionalFormatting>
  <conditionalFormatting sqref="R12:R14 Q11:S11 U11">
    <cfRule type="cellIs" dxfId="725" priority="253" operator="equal">
      <formula>"L"</formula>
    </cfRule>
  </conditionalFormatting>
  <conditionalFormatting sqref="R12:R14 Q11:S11 U11">
    <cfRule type="containsText" dxfId="724" priority="254" operator="containsText" text="K">
      <formula>NOT(ISERROR(SEARCH("K",Q11)))</formula>
    </cfRule>
    <cfRule type="containsText" dxfId="723" priority="255" operator="containsText" text="J">
      <formula>NOT(ISERROR(SEARCH("J",Q11)))</formula>
    </cfRule>
  </conditionalFormatting>
  <conditionalFormatting sqref="Q12 S12 U12">
    <cfRule type="cellIs" dxfId="722" priority="250" operator="equal">
      <formula>"L"</formula>
    </cfRule>
  </conditionalFormatting>
  <conditionalFormatting sqref="Q12 S12 U12">
    <cfRule type="containsText" dxfId="721" priority="251" operator="containsText" text="K">
      <formula>NOT(ISERROR(SEARCH("K",Q12)))</formula>
    </cfRule>
    <cfRule type="containsText" dxfId="720" priority="252" operator="containsText" text="J">
      <formula>NOT(ISERROR(SEARCH("J",Q12)))</formula>
    </cfRule>
  </conditionalFormatting>
  <conditionalFormatting sqref="Q13 S13 U13">
    <cfRule type="cellIs" dxfId="719" priority="247" operator="equal">
      <formula>"L"</formula>
    </cfRule>
  </conditionalFormatting>
  <conditionalFormatting sqref="Q13 S13 U13">
    <cfRule type="containsText" dxfId="718" priority="248" operator="containsText" text="K">
      <formula>NOT(ISERROR(SEARCH("K",Q13)))</formula>
    </cfRule>
    <cfRule type="containsText" dxfId="717" priority="249" operator="containsText" text="J">
      <formula>NOT(ISERROR(SEARCH("J",Q13)))</formula>
    </cfRule>
  </conditionalFormatting>
  <conditionalFormatting sqref="U8">
    <cfRule type="cellIs" dxfId="716" priority="238" operator="equal">
      <formula>"L"</formula>
    </cfRule>
  </conditionalFormatting>
  <conditionalFormatting sqref="U8">
    <cfRule type="containsText" dxfId="715" priority="239" operator="containsText" text="K">
      <formula>NOT(ISERROR(SEARCH("K",U8)))</formula>
    </cfRule>
    <cfRule type="containsText" dxfId="714" priority="240" operator="containsText" text="J">
      <formula>NOT(ISERROR(SEARCH("J",U8)))</formula>
    </cfRule>
  </conditionalFormatting>
  <conditionalFormatting sqref="V8 V10:V15 V17 V19:V20">
    <cfRule type="cellIs" dxfId="713" priority="233" operator="equal">
      <formula>"L"</formula>
    </cfRule>
  </conditionalFormatting>
  <conditionalFormatting sqref="V8 V10:V15 V17 V19:V20">
    <cfRule type="containsText" dxfId="712" priority="236" operator="containsText" text="K">
      <formula>NOT(ISERROR(SEARCH("K",V8)))</formula>
    </cfRule>
    <cfRule type="containsText" dxfId="711" priority="237" operator="containsText" text="J">
      <formula>NOT(ISERROR(SEARCH("J",V8)))</formula>
    </cfRule>
  </conditionalFormatting>
  <conditionalFormatting sqref="V8 V10:V15 V17 V19:V20">
    <cfRule type="containsText" dxfId="710" priority="234" operator="containsText" text="K">
      <formula>NOT(ISERROR(SEARCH("K",V8)))</formula>
    </cfRule>
    <cfRule type="containsText" dxfId="709" priority="235" operator="containsText" text="J">
      <formula>NOT(ISERROR(SEARCH("J",V8)))</formula>
    </cfRule>
  </conditionalFormatting>
  <conditionalFormatting sqref="V8 V10:V15 V17 V19:V20">
    <cfRule type="cellIs" dxfId="708" priority="230" operator="equal">
      <formula>"L"</formula>
    </cfRule>
  </conditionalFormatting>
  <conditionalFormatting sqref="V8 V10:V15 V17 V19:V20">
    <cfRule type="containsText" dxfId="707" priority="231" operator="containsText" text="K">
      <formula>NOT(ISERROR(SEARCH("K",V8)))</formula>
    </cfRule>
    <cfRule type="containsText" dxfId="706" priority="232" operator="containsText" text="J">
      <formula>NOT(ISERROR(SEARCH("J",V8)))</formula>
    </cfRule>
  </conditionalFormatting>
  <conditionalFormatting sqref="V8 V10:V15 V17 V19:V20">
    <cfRule type="containsText" dxfId="705" priority="228" operator="containsText" text="K">
      <formula>NOT(ISERROR(SEARCH("K",V8)))</formula>
    </cfRule>
    <cfRule type="containsText" dxfId="704" priority="229" operator="containsText" text="J">
      <formula>NOT(ISERROR(SEARCH("J",V8)))</formula>
    </cfRule>
  </conditionalFormatting>
  <conditionalFormatting sqref="V8 V10:V15 V17 V19:V20">
    <cfRule type="cellIs" dxfId="703" priority="225" operator="equal">
      <formula>"L"</formula>
    </cfRule>
  </conditionalFormatting>
  <conditionalFormatting sqref="V8 V10:V15 V17 V19:V20">
    <cfRule type="containsText" dxfId="702" priority="226" operator="containsText" text="K">
      <formula>NOT(ISERROR(SEARCH("K",V8)))</formula>
    </cfRule>
    <cfRule type="containsText" dxfId="701" priority="227" operator="containsText" text="J">
      <formula>NOT(ISERROR(SEARCH("J",V8)))</formula>
    </cfRule>
  </conditionalFormatting>
  <conditionalFormatting sqref="V8 V10:V15 V17 V19:V20">
    <cfRule type="containsText" dxfId="700" priority="223" operator="containsText" text="K">
      <formula>NOT(ISERROR(SEARCH("K",V8)))</formula>
    </cfRule>
    <cfRule type="containsText" dxfId="699" priority="224" operator="containsText" text="J">
      <formula>NOT(ISERROR(SEARCH("J",V8)))</formula>
    </cfRule>
  </conditionalFormatting>
  <conditionalFormatting sqref="V8 V10:V15 V17 V19:V20">
    <cfRule type="containsText" dxfId="698" priority="221" operator="containsText" text="K">
      <formula>NOT(ISERROR(SEARCH("K",V8)))</formula>
    </cfRule>
    <cfRule type="containsText" dxfId="697" priority="222" operator="containsText" text="J">
      <formula>NOT(ISERROR(SEARCH("J",V8)))</formula>
    </cfRule>
  </conditionalFormatting>
  <conditionalFormatting sqref="V8 V10:V15 V17 V19:V20">
    <cfRule type="cellIs" dxfId="696" priority="218" operator="equal">
      <formula>"L"</formula>
    </cfRule>
  </conditionalFormatting>
  <conditionalFormatting sqref="V8 V10:V15 V17 V19:V20">
    <cfRule type="containsText" dxfId="695" priority="219" operator="containsText" text="K">
      <formula>NOT(ISERROR(SEARCH("K",V8)))</formula>
    </cfRule>
    <cfRule type="containsText" dxfId="694" priority="220" operator="containsText" text="J">
      <formula>NOT(ISERROR(SEARCH("J",V8)))</formula>
    </cfRule>
  </conditionalFormatting>
  <conditionalFormatting sqref="V8 V10:V15 V17 V19:V20">
    <cfRule type="cellIs" dxfId="693" priority="215" operator="equal">
      <formula>"L"</formula>
    </cfRule>
  </conditionalFormatting>
  <conditionalFormatting sqref="V8 V10:V15 V17 V19:V20">
    <cfRule type="containsText" dxfId="692" priority="216" operator="containsText" text="K">
      <formula>NOT(ISERROR(SEARCH("K",V8)))</formula>
    </cfRule>
    <cfRule type="containsText" dxfId="691" priority="217" operator="containsText" text="J">
      <formula>NOT(ISERROR(SEARCH("J",V8)))</formula>
    </cfRule>
  </conditionalFormatting>
  <conditionalFormatting sqref="V8 V10:V15 V17 V19:V20">
    <cfRule type="cellIs" dxfId="690" priority="212" operator="equal">
      <formula>"L"</formula>
    </cfRule>
  </conditionalFormatting>
  <conditionalFormatting sqref="V8 V10:V15 V17 V19:V20">
    <cfRule type="containsText" dxfId="689" priority="213" operator="containsText" text="K">
      <formula>NOT(ISERROR(SEARCH("K",V8)))</formula>
    </cfRule>
    <cfRule type="containsText" dxfId="688" priority="214" operator="containsText" text="J">
      <formula>NOT(ISERROR(SEARCH("J",V8)))</formula>
    </cfRule>
  </conditionalFormatting>
  <conditionalFormatting sqref="V8 V10:V15 V17 V19:V20">
    <cfRule type="cellIs" dxfId="687" priority="209" operator="equal">
      <formula>"L"</formula>
    </cfRule>
  </conditionalFormatting>
  <conditionalFormatting sqref="V8 V10:V15 V17 V19:V20">
    <cfRule type="containsText" dxfId="686" priority="210" operator="containsText" text="K">
      <formula>NOT(ISERROR(SEARCH("K",V8)))</formula>
    </cfRule>
    <cfRule type="containsText" dxfId="685" priority="211" operator="containsText" text="J">
      <formula>NOT(ISERROR(SEARCH("J",V8)))</formula>
    </cfRule>
  </conditionalFormatting>
  <conditionalFormatting sqref="V8 V10:V15 V17 V19:V20">
    <cfRule type="cellIs" dxfId="684" priority="206" operator="equal">
      <formula>"L"</formula>
    </cfRule>
  </conditionalFormatting>
  <conditionalFormatting sqref="V8 V10:V15 V17 V19:V20">
    <cfRule type="containsText" dxfId="683" priority="207" operator="containsText" text="K">
      <formula>NOT(ISERROR(SEARCH("K",V8)))</formula>
    </cfRule>
    <cfRule type="containsText" dxfId="682" priority="208" operator="containsText" text="J">
      <formula>NOT(ISERROR(SEARCH("J",V8)))</formula>
    </cfRule>
  </conditionalFormatting>
  <conditionalFormatting sqref="V8 V10:V15 V17 V19:V20">
    <cfRule type="cellIs" dxfId="681" priority="203" operator="equal">
      <formula>"L"</formula>
    </cfRule>
  </conditionalFormatting>
  <conditionalFormatting sqref="V8 V10:V15 V17 V19:V20">
    <cfRule type="containsText" dxfId="680" priority="204" operator="containsText" text="K">
      <formula>NOT(ISERROR(SEARCH("K",V8)))</formula>
    </cfRule>
    <cfRule type="containsText" dxfId="679" priority="205" operator="containsText" text="J">
      <formula>NOT(ISERROR(SEARCH("J",V8)))</formula>
    </cfRule>
  </conditionalFormatting>
  <conditionalFormatting sqref="V8 V10:V15 V17 V19:V20">
    <cfRule type="cellIs" dxfId="678" priority="200" operator="equal">
      <formula>"L"</formula>
    </cfRule>
  </conditionalFormatting>
  <conditionalFormatting sqref="V8 V10:V15 V17 V19:V20">
    <cfRule type="containsText" dxfId="677" priority="201" operator="containsText" text="K">
      <formula>NOT(ISERROR(SEARCH("K",V8)))</formula>
    </cfRule>
    <cfRule type="containsText" dxfId="676" priority="202" operator="containsText" text="J">
      <formula>NOT(ISERROR(SEARCH("J",V8)))</formula>
    </cfRule>
  </conditionalFormatting>
  <conditionalFormatting sqref="R17">
    <cfRule type="cellIs" dxfId="675" priority="197" operator="equal">
      <formula>"L"</formula>
    </cfRule>
  </conditionalFormatting>
  <conditionalFormatting sqref="R17">
    <cfRule type="containsText" dxfId="674" priority="198" operator="containsText" text="K">
      <formula>NOT(ISERROR(SEARCH("K",R17)))</formula>
    </cfRule>
    <cfRule type="containsText" dxfId="673" priority="199" operator="containsText" text="J">
      <formula>NOT(ISERROR(SEARCH("J",R17)))</formula>
    </cfRule>
  </conditionalFormatting>
  <conditionalFormatting sqref="V23">
    <cfRule type="cellIs" dxfId="672" priority="192" operator="equal">
      <formula>"L"</formula>
    </cfRule>
  </conditionalFormatting>
  <conditionalFormatting sqref="V23">
    <cfRule type="containsText" dxfId="671" priority="195" operator="containsText" text="K">
      <formula>NOT(ISERROR(SEARCH("K",V23)))</formula>
    </cfRule>
    <cfRule type="containsText" dxfId="670" priority="196" operator="containsText" text="J">
      <formula>NOT(ISERROR(SEARCH("J",V23)))</formula>
    </cfRule>
  </conditionalFormatting>
  <conditionalFormatting sqref="V23">
    <cfRule type="containsText" dxfId="669" priority="193" operator="containsText" text="K">
      <formula>NOT(ISERROR(SEARCH("K",V23)))</formula>
    </cfRule>
    <cfRule type="containsText" dxfId="668" priority="194" operator="containsText" text="J">
      <formula>NOT(ISERROR(SEARCH("J",V23)))</formula>
    </cfRule>
  </conditionalFormatting>
  <conditionalFormatting sqref="V23">
    <cfRule type="cellIs" dxfId="667" priority="189" operator="equal">
      <formula>"L"</formula>
    </cfRule>
  </conditionalFormatting>
  <conditionalFormatting sqref="V23">
    <cfRule type="containsText" dxfId="666" priority="190" operator="containsText" text="K">
      <formula>NOT(ISERROR(SEARCH("K",V23)))</formula>
    </cfRule>
    <cfRule type="containsText" dxfId="665" priority="191" operator="containsText" text="J">
      <formula>NOT(ISERROR(SEARCH("J",V23)))</formula>
    </cfRule>
  </conditionalFormatting>
  <conditionalFormatting sqref="V23">
    <cfRule type="containsText" dxfId="664" priority="187" operator="containsText" text="K">
      <formula>NOT(ISERROR(SEARCH("K",V23)))</formula>
    </cfRule>
    <cfRule type="containsText" dxfId="663" priority="188" operator="containsText" text="J">
      <formula>NOT(ISERROR(SEARCH("J",V23)))</formula>
    </cfRule>
  </conditionalFormatting>
  <conditionalFormatting sqref="V23">
    <cfRule type="cellIs" dxfId="662" priority="184" operator="equal">
      <formula>"L"</formula>
    </cfRule>
  </conditionalFormatting>
  <conditionalFormatting sqref="V23">
    <cfRule type="containsText" dxfId="661" priority="185" operator="containsText" text="K">
      <formula>NOT(ISERROR(SEARCH("K",V23)))</formula>
    </cfRule>
    <cfRule type="containsText" dxfId="660" priority="186" operator="containsText" text="J">
      <formula>NOT(ISERROR(SEARCH("J",V23)))</formula>
    </cfRule>
  </conditionalFormatting>
  <conditionalFormatting sqref="V23">
    <cfRule type="containsText" dxfId="659" priority="182" operator="containsText" text="K">
      <formula>NOT(ISERROR(SEARCH("K",V23)))</formula>
    </cfRule>
    <cfRule type="containsText" dxfId="658" priority="183" operator="containsText" text="J">
      <formula>NOT(ISERROR(SEARCH("J",V23)))</formula>
    </cfRule>
  </conditionalFormatting>
  <conditionalFormatting sqref="V23">
    <cfRule type="containsText" dxfId="657" priority="180" operator="containsText" text="K">
      <formula>NOT(ISERROR(SEARCH("K",V23)))</formula>
    </cfRule>
    <cfRule type="containsText" dxfId="656" priority="181" operator="containsText" text="J">
      <formula>NOT(ISERROR(SEARCH("J",V23)))</formula>
    </cfRule>
  </conditionalFormatting>
  <conditionalFormatting sqref="V23">
    <cfRule type="cellIs" dxfId="655" priority="177" operator="equal">
      <formula>"L"</formula>
    </cfRule>
  </conditionalFormatting>
  <conditionalFormatting sqref="V23">
    <cfRule type="containsText" dxfId="654" priority="178" operator="containsText" text="K">
      <formula>NOT(ISERROR(SEARCH("K",V23)))</formula>
    </cfRule>
    <cfRule type="containsText" dxfId="653" priority="179" operator="containsText" text="J">
      <formula>NOT(ISERROR(SEARCH("J",V23)))</formula>
    </cfRule>
  </conditionalFormatting>
  <conditionalFormatting sqref="V23">
    <cfRule type="cellIs" dxfId="652" priority="174" operator="equal">
      <formula>"L"</formula>
    </cfRule>
  </conditionalFormatting>
  <conditionalFormatting sqref="V23">
    <cfRule type="containsText" dxfId="651" priority="175" operator="containsText" text="K">
      <formula>NOT(ISERROR(SEARCH("K",V23)))</formula>
    </cfRule>
    <cfRule type="containsText" dxfId="650" priority="176" operator="containsText" text="J">
      <formula>NOT(ISERROR(SEARCH("J",V23)))</formula>
    </cfRule>
  </conditionalFormatting>
  <conditionalFormatting sqref="V23">
    <cfRule type="cellIs" dxfId="649" priority="171" operator="equal">
      <formula>"L"</formula>
    </cfRule>
  </conditionalFormatting>
  <conditionalFormatting sqref="V23">
    <cfRule type="containsText" dxfId="648" priority="172" operator="containsText" text="K">
      <formula>NOT(ISERROR(SEARCH("K",V23)))</formula>
    </cfRule>
    <cfRule type="containsText" dxfId="647" priority="173" operator="containsText" text="J">
      <formula>NOT(ISERROR(SEARCH("J",V23)))</formula>
    </cfRule>
  </conditionalFormatting>
  <conditionalFormatting sqref="V23">
    <cfRule type="cellIs" dxfId="646" priority="168" operator="equal">
      <formula>"L"</formula>
    </cfRule>
  </conditionalFormatting>
  <conditionalFormatting sqref="V23">
    <cfRule type="containsText" dxfId="645" priority="169" operator="containsText" text="K">
      <formula>NOT(ISERROR(SEARCH("K",V23)))</formula>
    </cfRule>
    <cfRule type="containsText" dxfId="644" priority="170" operator="containsText" text="J">
      <formula>NOT(ISERROR(SEARCH("J",V23)))</formula>
    </cfRule>
  </conditionalFormatting>
  <conditionalFormatting sqref="V23">
    <cfRule type="cellIs" dxfId="643" priority="165" operator="equal">
      <formula>"L"</formula>
    </cfRule>
  </conditionalFormatting>
  <conditionalFormatting sqref="V23">
    <cfRule type="containsText" dxfId="642" priority="166" operator="containsText" text="K">
      <formula>NOT(ISERROR(SEARCH("K",V23)))</formula>
    </cfRule>
    <cfRule type="containsText" dxfId="641" priority="167" operator="containsText" text="J">
      <formula>NOT(ISERROR(SEARCH("J",V23)))</formula>
    </cfRule>
  </conditionalFormatting>
  <conditionalFormatting sqref="V23">
    <cfRule type="cellIs" dxfId="640" priority="162" operator="equal">
      <formula>"L"</formula>
    </cfRule>
  </conditionalFormatting>
  <conditionalFormatting sqref="V23">
    <cfRule type="containsText" dxfId="639" priority="163" operator="containsText" text="K">
      <formula>NOT(ISERROR(SEARCH("K",V23)))</formula>
    </cfRule>
    <cfRule type="containsText" dxfId="638" priority="164" operator="containsText" text="J">
      <formula>NOT(ISERROR(SEARCH("J",V23)))</formula>
    </cfRule>
  </conditionalFormatting>
  <conditionalFormatting sqref="V23">
    <cfRule type="cellIs" dxfId="637" priority="159" operator="equal">
      <formula>"L"</formula>
    </cfRule>
  </conditionalFormatting>
  <conditionalFormatting sqref="V23">
    <cfRule type="containsText" dxfId="636" priority="160" operator="containsText" text="K">
      <formula>NOT(ISERROR(SEARCH("K",V23)))</formula>
    </cfRule>
    <cfRule type="containsText" dxfId="635" priority="161" operator="containsText" text="J">
      <formula>NOT(ISERROR(SEARCH("J",V23)))</formula>
    </cfRule>
  </conditionalFormatting>
  <conditionalFormatting sqref="V24">
    <cfRule type="cellIs" dxfId="634" priority="154" operator="equal">
      <formula>"L"</formula>
    </cfRule>
  </conditionalFormatting>
  <conditionalFormatting sqref="V24">
    <cfRule type="containsText" dxfId="633" priority="157" operator="containsText" text="K">
      <formula>NOT(ISERROR(SEARCH("K",V24)))</formula>
    </cfRule>
    <cfRule type="containsText" dxfId="632" priority="158" operator="containsText" text="J">
      <formula>NOT(ISERROR(SEARCH("J",V24)))</formula>
    </cfRule>
  </conditionalFormatting>
  <conditionalFormatting sqref="V24">
    <cfRule type="containsText" dxfId="631" priority="155" operator="containsText" text="K">
      <formula>NOT(ISERROR(SEARCH("K",V24)))</formula>
    </cfRule>
    <cfRule type="containsText" dxfId="630" priority="156" operator="containsText" text="J">
      <formula>NOT(ISERROR(SEARCH("J",V24)))</formula>
    </cfRule>
  </conditionalFormatting>
  <conditionalFormatting sqref="V24">
    <cfRule type="cellIs" dxfId="629" priority="151" operator="equal">
      <formula>"L"</formula>
    </cfRule>
  </conditionalFormatting>
  <conditionalFormatting sqref="V24">
    <cfRule type="containsText" dxfId="628" priority="152" operator="containsText" text="K">
      <formula>NOT(ISERROR(SEARCH("K",V24)))</formula>
    </cfRule>
    <cfRule type="containsText" dxfId="627" priority="153" operator="containsText" text="J">
      <formula>NOT(ISERROR(SEARCH("J",V24)))</formula>
    </cfRule>
  </conditionalFormatting>
  <conditionalFormatting sqref="V24">
    <cfRule type="containsText" dxfId="626" priority="149" operator="containsText" text="K">
      <formula>NOT(ISERROR(SEARCH("K",V24)))</formula>
    </cfRule>
    <cfRule type="containsText" dxfId="625" priority="150" operator="containsText" text="J">
      <formula>NOT(ISERROR(SEARCH("J",V24)))</formula>
    </cfRule>
  </conditionalFormatting>
  <conditionalFormatting sqref="V24">
    <cfRule type="cellIs" dxfId="624" priority="146" operator="equal">
      <formula>"L"</formula>
    </cfRule>
  </conditionalFormatting>
  <conditionalFormatting sqref="V24">
    <cfRule type="containsText" dxfId="623" priority="147" operator="containsText" text="K">
      <formula>NOT(ISERROR(SEARCH("K",V24)))</formula>
    </cfRule>
    <cfRule type="containsText" dxfId="622" priority="148" operator="containsText" text="J">
      <formula>NOT(ISERROR(SEARCH("J",V24)))</formula>
    </cfRule>
  </conditionalFormatting>
  <conditionalFormatting sqref="V24">
    <cfRule type="containsText" dxfId="621" priority="144" operator="containsText" text="K">
      <formula>NOT(ISERROR(SEARCH("K",V24)))</formula>
    </cfRule>
    <cfRule type="containsText" dxfId="620" priority="145" operator="containsText" text="J">
      <formula>NOT(ISERROR(SEARCH("J",V24)))</formula>
    </cfRule>
  </conditionalFormatting>
  <conditionalFormatting sqref="V24">
    <cfRule type="containsText" dxfId="619" priority="142" operator="containsText" text="K">
      <formula>NOT(ISERROR(SEARCH("K",V24)))</formula>
    </cfRule>
    <cfRule type="containsText" dxfId="618" priority="143" operator="containsText" text="J">
      <formula>NOT(ISERROR(SEARCH("J",V24)))</formula>
    </cfRule>
  </conditionalFormatting>
  <conditionalFormatting sqref="V24">
    <cfRule type="cellIs" dxfId="617" priority="139" operator="equal">
      <formula>"L"</formula>
    </cfRule>
  </conditionalFormatting>
  <conditionalFormatting sqref="V24">
    <cfRule type="containsText" dxfId="616" priority="140" operator="containsText" text="K">
      <formula>NOT(ISERROR(SEARCH("K",V24)))</formula>
    </cfRule>
    <cfRule type="containsText" dxfId="615" priority="141" operator="containsText" text="J">
      <formula>NOT(ISERROR(SEARCH("J",V24)))</formula>
    </cfRule>
  </conditionalFormatting>
  <conditionalFormatting sqref="V24">
    <cfRule type="cellIs" dxfId="614" priority="136" operator="equal">
      <formula>"L"</formula>
    </cfRule>
  </conditionalFormatting>
  <conditionalFormatting sqref="V24">
    <cfRule type="containsText" dxfId="613" priority="137" operator="containsText" text="K">
      <formula>NOT(ISERROR(SEARCH("K",V24)))</formula>
    </cfRule>
    <cfRule type="containsText" dxfId="612" priority="138" operator="containsText" text="J">
      <formula>NOT(ISERROR(SEARCH("J",V24)))</formula>
    </cfRule>
  </conditionalFormatting>
  <conditionalFormatting sqref="V24">
    <cfRule type="cellIs" dxfId="611" priority="133" operator="equal">
      <formula>"L"</formula>
    </cfRule>
  </conditionalFormatting>
  <conditionalFormatting sqref="V24">
    <cfRule type="containsText" dxfId="610" priority="134" operator="containsText" text="K">
      <formula>NOT(ISERROR(SEARCH("K",V24)))</formula>
    </cfRule>
    <cfRule type="containsText" dxfId="609" priority="135" operator="containsText" text="J">
      <formula>NOT(ISERROR(SEARCH("J",V24)))</formula>
    </cfRule>
  </conditionalFormatting>
  <conditionalFormatting sqref="V24">
    <cfRule type="cellIs" dxfId="608" priority="130" operator="equal">
      <formula>"L"</formula>
    </cfRule>
  </conditionalFormatting>
  <conditionalFormatting sqref="V24">
    <cfRule type="containsText" dxfId="607" priority="131" operator="containsText" text="K">
      <formula>NOT(ISERROR(SEARCH("K",V24)))</formula>
    </cfRule>
    <cfRule type="containsText" dxfId="606" priority="132" operator="containsText" text="J">
      <formula>NOT(ISERROR(SEARCH("J",V24)))</formula>
    </cfRule>
  </conditionalFormatting>
  <conditionalFormatting sqref="V24">
    <cfRule type="cellIs" dxfId="605" priority="127" operator="equal">
      <formula>"L"</formula>
    </cfRule>
  </conditionalFormatting>
  <conditionalFormatting sqref="V24">
    <cfRule type="containsText" dxfId="604" priority="128" operator="containsText" text="K">
      <formula>NOT(ISERROR(SEARCH("K",V24)))</formula>
    </cfRule>
    <cfRule type="containsText" dxfId="603" priority="129" operator="containsText" text="J">
      <formula>NOT(ISERROR(SEARCH("J",V24)))</formula>
    </cfRule>
  </conditionalFormatting>
  <conditionalFormatting sqref="V24">
    <cfRule type="cellIs" dxfId="602" priority="124" operator="equal">
      <formula>"L"</formula>
    </cfRule>
  </conditionalFormatting>
  <conditionalFormatting sqref="V24">
    <cfRule type="containsText" dxfId="601" priority="125" operator="containsText" text="K">
      <formula>NOT(ISERROR(SEARCH("K",V24)))</formula>
    </cfRule>
    <cfRule type="containsText" dxfId="600" priority="126" operator="containsText" text="J">
      <formula>NOT(ISERROR(SEARCH("J",V24)))</formula>
    </cfRule>
  </conditionalFormatting>
  <conditionalFormatting sqref="V24">
    <cfRule type="cellIs" dxfId="599" priority="121" operator="equal">
      <formula>"L"</formula>
    </cfRule>
  </conditionalFormatting>
  <conditionalFormatting sqref="V24">
    <cfRule type="containsText" dxfId="598" priority="122" operator="containsText" text="K">
      <formula>NOT(ISERROR(SEARCH("K",V24)))</formula>
    </cfRule>
    <cfRule type="containsText" dxfId="597" priority="123" operator="containsText" text="J">
      <formula>NOT(ISERROR(SEARCH("J",V24)))</formula>
    </cfRule>
  </conditionalFormatting>
  <conditionalFormatting sqref="V25">
    <cfRule type="cellIs" dxfId="596" priority="116" operator="equal">
      <formula>"L"</formula>
    </cfRule>
  </conditionalFormatting>
  <conditionalFormatting sqref="V25">
    <cfRule type="containsText" dxfId="595" priority="119" operator="containsText" text="K">
      <formula>NOT(ISERROR(SEARCH("K",V25)))</formula>
    </cfRule>
    <cfRule type="containsText" dxfId="594" priority="120" operator="containsText" text="J">
      <formula>NOT(ISERROR(SEARCH("J",V25)))</formula>
    </cfRule>
  </conditionalFormatting>
  <conditionalFormatting sqref="V25">
    <cfRule type="containsText" dxfId="593" priority="117" operator="containsText" text="K">
      <formula>NOT(ISERROR(SEARCH("K",V25)))</formula>
    </cfRule>
    <cfRule type="containsText" dxfId="592" priority="118" operator="containsText" text="J">
      <formula>NOT(ISERROR(SEARCH("J",V25)))</formula>
    </cfRule>
  </conditionalFormatting>
  <conditionalFormatting sqref="V25">
    <cfRule type="cellIs" dxfId="591" priority="113" operator="equal">
      <formula>"L"</formula>
    </cfRule>
  </conditionalFormatting>
  <conditionalFormatting sqref="V25">
    <cfRule type="containsText" dxfId="590" priority="114" operator="containsText" text="K">
      <formula>NOT(ISERROR(SEARCH("K",V25)))</formula>
    </cfRule>
    <cfRule type="containsText" dxfId="589" priority="115" operator="containsText" text="J">
      <formula>NOT(ISERROR(SEARCH("J",V25)))</formula>
    </cfRule>
  </conditionalFormatting>
  <conditionalFormatting sqref="V25">
    <cfRule type="containsText" dxfId="588" priority="111" operator="containsText" text="K">
      <formula>NOT(ISERROR(SEARCH("K",V25)))</formula>
    </cfRule>
    <cfRule type="containsText" dxfId="587" priority="112" operator="containsText" text="J">
      <formula>NOT(ISERROR(SEARCH("J",V25)))</formula>
    </cfRule>
  </conditionalFormatting>
  <conditionalFormatting sqref="V25">
    <cfRule type="cellIs" dxfId="586" priority="108" operator="equal">
      <formula>"L"</formula>
    </cfRule>
  </conditionalFormatting>
  <conditionalFormatting sqref="V25">
    <cfRule type="containsText" dxfId="585" priority="109" operator="containsText" text="K">
      <formula>NOT(ISERROR(SEARCH("K",V25)))</formula>
    </cfRule>
    <cfRule type="containsText" dxfId="584" priority="110" operator="containsText" text="J">
      <formula>NOT(ISERROR(SEARCH("J",V25)))</formula>
    </cfRule>
  </conditionalFormatting>
  <conditionalFormatting sqref="V25">
    <cfRule type="containsText" dxfId="583" priority="106" operator="containsText" text="K">
      <formula>NOT(ISERROR(SEARCH("K",V25)))</formula>
    </cfRule>
    <cfRule type="containsText" dxfId="582" priority="107" operator="containsText" text="J">
      <formula>NOT(ISERROR(SEARCH("J",V25)))</formula>
    </cfRule>
  </conditionalFormatting>
  <conditionalFormatting sqref="V25">
    <cfRule type="containsText" dxfId="581" priority="104" operator="containsText" text="K">
      <formula>NOT(ISERROR(SEARCH("K",V25)))</formula>
    </cfRule>
    <cfRule type="containsText" dxfId="580" priority="105" operator="containsText" text="J">
      <formula>NOT(ISERROR(SEARCH("J",V25)))</formula>
    </cfRule>
  </conditionalFormatting>
  <conditionalFormatting sqref="V25">
    <cfRule type="cellIs" dxfId="579" priority="101" operator="equal">
      <formula>"L"</formula>
    </cfRule>
  </conditionalFormatting>
  <conditionalFormatting sqref="V25">
    <cfRule type="containsText" dxfId="578" priority="102" operator="containsText" text="K">
      <formula>NOT(ISERROR(SEARCH("K",V25)))</formula>
    </cfRule>
    <cfRule type="containsText" dxfId="577" priority="103" operator="containsText" text="J">
      <formula>NOT(ISERROR(SEARCH("J",V25)))</formula>
    </cfRule>
  </conditionalFormatting>
  <conditionalFormatting sqref="V25">
    <cfRule type="cellIs" dxfId="576" priority="98" operator="equal">
      <formula>"L"</formula>
    </cfRule>
  </conditionalFormatting>
  <conditionalFormatting sqref="V25">
    <cfRule type="containsText" dxfId="575" priority="99" operator="containsText" text="K">
      <formula>NOT(ISERROR(SEARCH("K",V25)))</formula>
    </cfRule>
    <cfRule type="containsText" dxfId="574" priority="100" operator="containsText" text="J">
      <formula>NOT(ISERROR(SEARCH("J",V25)))</formula>
    </cfRule>
  </conditionalFormatting>
  <conditionalFormatting sqref="V25">
    <cfRule type="cellIs" dxfId="573" priority="95" operator="equal">
      <formula>"L"</formula>
    </cfRule>
  </conditionalFormatting>
  <conditionalFormatting sqref="V25">
    <cfRule type="containsText" dxfId="572" priority="96" operator="containsText" text="K">
      <formula>NOT(ISERROR(SEARCH("K",V25)))</formula>
    </cfRule>
    <cfRule type="containsText" dxfId="571" priority="97" operator="containsText" text="J">
      <formula>NOT(ISERROR(SEARCH("J",V25)))</formula>
    </cfRule>
  </conditionalFormatting>
  <conditionalFormatting sqref="V25">
    <cfRule type="cellIs" dxfId="570" priority="92" operator="equal">
      <formula>"L"</formula>
    </cfRule>
  </conditionalFormatting>
  <conditionalFormatting sqref="V25">
    <cfRule type="containsText" dxfId="569" priority="93" operator="containsText" text="K">
      <formula>NOT(ISERROR(SEARCH("K",V25)))</formula>
    </cfRule>
    <cfRule type="containsText" dxfId="568" priority="94" operator="containsText" text="J">
      <formula>NOT(ISERROR(SEARCH("J",V25)))</formula>
    </cfRule>
  </conditionalFormatting>
  <conditionalFormatting sqref="V25">
    <cfRule type="cellIs" dxfId="567" priority="89" operator="equal">
      <formula>"L"</formula>
    </cfRule>
  </conditionalFormatting>
  <conditionalFormatting sqref="V25">
    <cfRule type="containsText" dxfId="566" priority="90" operator="containsText" text="K">
      <formula>NOT(ISERROR(SEARCH("K",V25)))</formula>
    </cfRule>
    <cfRule type="containsText" dxfId="565" priority="91" operator="containsText" text="J">
      <formula>NOT(ISERROR(SEARCH("J",V25)))</formula>
    </cfRule>
  </conditionalFormatting>
  <conditionalFormatting sqref="V25">
    <cfRule type="cellIs" dxfId="564" priority="86" operator="equal">
      <formula>"L"</formula>
    </cfRule>
  </conditionalFormatting>
  <conditionalFormatting sqref="V25">
    <cfRule type="containsText" dxfId="563" priority="87" operator="containsText" text="K">
      <formula>NOT(ISERROR(SEARCH("K",V25)))</formula>
    </cfRule>
    <cfRule type="containsText" dxfId="562" priority="88" operator="containsText" text="J">
      <formula>NOT(ISERROR(SEARCH("J",V25)))</formula>
    </cfRule>
  </conditionalFormatting>
  <conditionalFormatting sqref="V25">
    <cfRule type="cellIs" dxfId="561" priority="83" operator="equal">
      <formula>"L"</formula>
    </cfRule>
  </conditionalFormatting>
  <conditionalFormatting sqref="V25">
    <cfRule type="containsText" dxfId="560" priority="84" operator="containsText" text="K">
      <formula>NOT(ISERROR(SEARCH("K",V25)))</formula>
    </cfRule>
    <cfRule type="containsText" dxfId="559" priority="85" operator="containsText" text="J">
      <formula>NOT(ISERROR(SEARCH("J",V25)))</formula>
    </cfRule>
  </conditionalFormatting>
  <conditionalFormatting sqref="V26">
    <cfRule type="cellIs" dxfId="558" priority="78" operator="equal">
      <formula>"L"</formula>
    </cfRule>
  </conditionalFormatting>
  <conditionalFormatting sqref="V26">
    <cfRule type="containsText" dxfId="557" priority="81" operator="containsText" text="K">
      <formula>NOT(ISERROR(SEARCH("K",V26)))</formula>
    </cfRule>
    <cfRule type="containsText" dxfId="556" priority="82" operator="containsText" text="J">
      <formula>NOT(ISERROR(SEARCH("J",V26)))</formula>
    </cfRule>
  </conditionalFormatting>
  <conditionalFormatting sqref="V26">
    <cfRule type="containsText" dxfId="555" priority="79" operator="containsText" text="K">
      <formula>NOT(ISERROR(SEARCH("K",V26)))</formula>
    </cfRule>
    <cfRule type="containsText" dxfId="554" priority="80" operator="containsText" text="J">
      <formula>NOT(ISERROR(SEARCH("J",V26)))</formula>
    </cfRule>
  </conditionalFormatting>
  <conditionalFormatting sqref="V26">
    <cfRule type="cellIs" dxfId="553" priority="75" operator="equal">
      <formula>"L"</formula>
    </cfRule>
  </conditionalFormatting>
  <conditionalFormatting sqref="V26">
    <cfRule type="containsText" dxfId="552" priority="76" operator="containsText" text="K">
      <formula>NOT(ISERROR(SEARCH("K",V26)))</formula>
    </cfRule>
    <cfRule type="containsText" dxfId="551" priority="77" operator="containsText" text="J">
      <formula>NOT(ISERROR(SEARCH("J",V26)))</formula>
    </cfRule>
  </conditionalFormatting>
  <conditionalFormatting sqref="V26">
    <cfRule type="containsText" dxfId="550" priority="73" operator="containsText" text="K">
      <formula>NOT(ISERROR(SEARCH("K",V26)))</formula>
    </cfRule>
    <cfRule type="containsText" dxfId="549" priority="74" operator="containsText" text="J">
      <formula>NOT(ISERROR(SEARCH("J",V26)))</formula>
    </cfRule>
  </conditionalFormatting>
  <conditionalFormatting sqref="V26">
    <cfRule type="cellIs" dxfId="548" priority="70" operator="equal">
      <formula>"L"</formula>
    </cfRule>
  </conditionalFormatting>
  <conditionalFormatting sqref="V26">
    <cfRule type="containsText" dxfId="547" priority="71" operator="containsText" text="K">
      <formula>NOT(ISERROR(SEARCH("K",V26)))</formula>
    </cfRule>
    <cfRule type="containsText" dxfId="546" priority="72" operator="containsText" text="J">
      <formula>NOT(ISERROR(SEARCH("J",V26)))</formula>
    </cfRule>
  </conditionalFormatting>
  <conditionalFormatting sqref="V26">
    <cfRule type="containsText" dxfId="545" priority="68" operator="containsText" text="K">
      <formula>NOT(ISERROR(SEARCH("K",V26)))</formula>
    </cfRule>
    <cfRule type="containsText" dxfId="544" priority="69" operator="containsText" text="J">
      <formula>NOT(ISERROR(SEARCH("J",V26)))</formula>
    </cfRule>
  </conditionalFormatting>
  <conditionalFormatting sqref="V26">
    <cfRule type="containsText" dxfId="543" priority="66" operator="containsText" text="K">
      <formula>NOT(ISERROR(SEARCH("K",V26)))</formula>
    </cfRule>
    <cfRule type="containsText" dxfId="542" priority="67" operator="containsText" text="J">
      <formula>NOT(ISERROR(SEARCH("J",V26)))</formula>
    </cfRule>
  </conditionalFormatting>
  <conditionalFormatting sqref="V26">
    <cfRule type="cellIs" dxfId="541" priority="63" operator="equal">
      <formula>"L"</formula>
    </cfRule>
  </conditionalFormatting>
  <conditionalFormatting sqref="V26">
    <cfRule type="containsText" dxfId="540" priority="64" operator="containsText" text="K">
      <formula>NOT(ISERROR(SEARCH("K",V26)))</formula>
    </cfRule>
    <cfRule type="containsText" dxfId="539" priority="65" operator="containsText" text="J">
      <formula>NOT(ISERROR(SEARCH("J",V26)))</formula>
    </cfRule>
  </conditionalFormatting>
  <conditionalFormatting sqref="V26">
    <cfRule type="cellIs" dxfId="538" priority="60" operator="equal">
      <formula>"L"</formula>
    </cfRule>
  </conditionalFormatting>
  <conditionalFormatting sqref="V26">
    <cfRule type="containsText" dxfId="537" priority="61" operator="containsText" text="K">
      <formula>NOT(ISERROR(SEARCH("K",V26)))</formula>
    </cfRule>
    <cfRule type="containsText" dxfId="536" priority="62" operator="containsText" text="J">
      <formula>NOT(ISERROR(SEARCH("J",V26)))</formula>
    </cfRule>
  </conditionalFormatting>
  <conditionalFormatting sqref="V26">
    <cfRule type="cellIs" dxfId="535" priority="57" operator="equal">
      <formula>"L"</formula>
    </cfRule>
  </conditionalFormatting>
  <conditionalFormatting sqref="V26">
    <cfRule type="containsText" dxfId="534" priority="58" operator="containsText" text="K">
      <formula>NOT(ISERROR(SEARCH("K",V26)))</formula>
    </cfRule>
    <cfRule type="containsText" dxfId="533" priority="59" operator="containsText" text="J">
      <formula>NOT(ISERROR(SEARCH("J",V26)))</formula>
    </cfRule>
  </conditionalFormatting>
  <conditionalFormatting sqref="V26">
    <cfRule type="cellIs" dxfId="532" priority="54" operator="equal">
      <formula>"L"</formula>
    </cfRule>
  </conditionalFormatting>
  <conditionalFormatting sqref="V26">
    <cfRule type="containsText" dxfId="531" priority="55" operator="containsText" text="K">
      <formula>NOT(ISERROR(SEARCH("K",V26)))</formula>
    </cfRule>
    <cfRule type="containsText" dxfId="530" priority="56" operator="containsText" text="J">
      <formula>NOT(ISERROR(SEARCH("J",V26)))</formula>
    </cfRule>
  </conditionalFormatting>
  <conditionalFormatting sqref="V26">
    <cfRule type="cellIs" dxfId="529" priority="51" operator="equal">
      <formula>"L"</formula>
    </cfRule>
  </conditionalFormatting>
  <conditionalFormatting sqref="V26">
    <cfRule type="containsText" dxfId="528" priority="52" operator="containsText" text="K">
      <formula>NOT(ISERROR(SEARCH("K",V26)))</formula>
    </cfRule>
    <cfRule type="containsText" dxfId="527" priority="53" operator="containsText" text="J">
      <formula>NOT(ISERROR(SEARCH("J",V26)))</formula>
    </cfRule>
  </conditionalFormatting>
  <conditionalFormatting sqref="V26">
    <cfRule type="cellIs" dxfId="526" priority="48" operator="equal">
      <formula>"L"</formula>
    </cfRule>
  </conditionalFormatting>
  <conditionalFormatting sqref="V26">
    <cfRule type="containsText" dxfId="525" priority="49" operator="containsText" text="K">
      <formula>NOT(ISERROR(SEARCH("K",V26)))</formula>
    </cfRule>
    <cfRule type="containsText" dxfId="524" priority="50" operator="containsText" text="J">
      <formula>NOT(ISERROR(SEARCH("J",V26)))</formula>
    </cfRule>
  </conditionalFormatting>
  <conditionalFormatting sqref="V26">
    <cfRule type="cellIs" dxfId="523" priority="45" operator="equal">
      <formula>"L"</formula>
    </cfRule>
  </conditionalFormatting>
  <conditionalFormatting sqref="V26">
    <cfRule type="containsText" dxfId="522" priority="46" operator="containsText" text="K">
      <formula>NOT(ISERROR(SEARCH("K",V26)))</formula>
    </cfRule>
    <cfRule type="containsText" dxfId="521" priority="47" operator="containsText" text="J">
      <formula>NOT(ISERROR(SEARCH("J",V26)))</formula>
    </cfRule>
  </conditionalFormatting>
  <conditionalFormatting sqref="Q23:Q26">
    <cfRule type="cellIs" dxfId="520" priority="42" operator="equal">
      <formula>"L"</formula>
    </cfRule>
  </conditionalFormatting>
  <conditionalFormatting sqref="Q23:Q26">
    <cfRule type="containsText" dxfId="519" priority="43" operator="containsText" text="K">
      <formula>NOT(ISERROR(SEARCH("K",Q23)))</formula>
    </cfRule>
    <cfRule type="containsText" dxfId="518" priority="44" operator="containsText" text="J">
      <formula>NOT(ISERROR(SEARCH("J",Q23)))</formula>
    </cfRule>
  </conditionalFormatting>
  <conditionalFormatting sqref="W8:X86 Z8 Z10:Z86">
    <cfRule type="cellIs" dxfId="517" priority="39" operator="equal">
      <formula>"L"</formula>
    </cfRule>
  </conditionalFormatting>
  <conditionalFormatting sqref="W8:X86 Z8 Z10:Z86">
    <cfRule type="containsText" dxfId="516" priority="40" operator="containsText" text="K">
      <formula>NOT(ISERROR(SEARCH("K",W8)))</formula>
    </cfRule>
    <cfRule type="containsText" dxfId="515" priority="41" operator="containsText" text="J">
      <formula>NOT(ISERROR(SEARCH("J",W8)))</formula>
    </cfRule>
  </conditionalFormatting>
  <conditionalFormatting sqref="AA8 AA10:AA86">
    <cfRule type="cellIs" dxfId="514" priority="34" operator="equal">
      <formula>"L"</formula>
    </cfRule>
  </conditionalFormatting>
  <conditionalFormatting sqref="AA8 AA10:AA86">
    <cfRule type="containsText" dxfId="513" priority="37" operator="containsText" text="K">
      <formula>NOT(ISERROR(SEARCH("K",AA8)))</formula>
    </cfRule>
    <cfRule type="containsText" dxfId="512" priority="38" operator="containsText" text="J">
      <formula>NOT(ISERROR(SEARCH("J",AA8)))</formula>
    </cfRule>
  </conditionalFormatting>
  <conditionalFormatting sqref="AA8 AA10:AA86">
    <cfRule type="containsText" dxfId="511" priority="35" operator="containsText" text="K">
      <formula>NOT(ISERROR(SEARCH("K",AA8)))</formula>
    </cfRule>
    <cfRule type="containsText" dxfId="510" priority="36" operator="containsText" text="J">
      <formula>NOT(ISERROR(SEARCH("J",AA8)))</formula>
    </cfRule>
  </conditionalFormatting>
  <conditionalFormatting sqref="AA8 AA10:AA86">
    <cfRule type="cellIs" dxfId="509" priority="31" operator="equal">
      <formula>"L"</formula>
    </cfRule>
  </conditionalFormatting>
  <conditionalFormatting sqref="AA8 AA10:AA86">
    <cfRule type="containsText" dxfId="508" priority="32" operator="containsText" text="K">
      <formula>NOT(ISERROR(SEARCH("K",AA8)))</formula>
    </cfRule>
    <cfRule type="containsText" dxfId="507" priority="33" operator="containsText" text="J">
      <formula>NOT(ISERROR(SEARCH("J",AA8)))</formula>
    </cfRule>
  </conditionalFormatting>
  <conditionalFormatting sqref="AA8 AA10:AA86">
    <cfRule type="containsText" dxfId="506" priority="29" operator="containsText" text="K">
      <formula>NOT(ISERROR(SEARCH("K",AA8)))</formula>
    </cfRule>
    <cfRule type="containsText" dxfId="505" priority="30" operator="containsText" text="J">
      <formula>NOT(ISERROR(SEARCH("J",AA8)))</formula>
    </cfRule>
  </conditionalFormatting>
  <conditionalFormatting sqref="AA8 AA10:AA86">
    <cfRule type="cellIs" dxfId="504" priority="26" operator="equal">
      <formula>"L"</formula>
    </cfRule>
  </conditionalFormatting>
  <conditionalFormatting sqref="AA8 AA10:AA86">
    <cfRule type="containsText" dxfId="503" priority="27" operator="containsText" text="K">
      <formula>NOT(ISERROR(SEARCH("K",AA8)))</formula>
    </cfRule>
    <cfRule type="containsText" dxfId="502" priority="28" operator="containsText" text="J">
      <formula>NOT(ISERROR(SEARCH("J",AA8)))</formula>
    </cfRule>
  </conditionalFormatting>
  <conditionalFormatting sqref="AA8 AA10:AA86">
    <cfRule type="containsText" dxfId="501" priority="24" operator="containsText" text="K">
      <formula>NOT(ISERROR(SEARCH("K",AA8)))</formula>
    </cfRule>
    <cfRule type="containsText" dxfId="500" priority="25" operator="containsText" text="J">
      <formula>NOT(ISERROR(SEARCH("J",AA8)))</formula>
    </cfRule>
  </conditionalFormatting>
  <conditionalFormatting sqref="AA8 AA10:AA86">
    <cfRule type="containsText" dxfId="499" priority="22" operator="containsText" text="K">
      <formula>NOT(ISERROR(SEARCH("K",AA8)))</formula>
    </cfRule>
    <cfRule type="containsText" dxfId="498" priority="23" operator="containsText" text="J">
      <formula>NOT(ISERROR(SEARCH("J",AA8)))</formula>
    </cfRule>
  </conditionalFormatting>
  <conditionalFormatting sqref="AA8 AA10:AA86">
    <cfRule type="cellIs" dxfId="497" priority="19" operator="equal">
      <formula>"L"</formula>
    </cfRule>
  </conditionalFormatting>
  <conditionalFormatting sqref="AA8 AA10:AA86">
    <cfRule type="containsText" dxfId="496" priority="20" operator="containsText" text="K">
      <formula>NOT(ISERROR(SEARCH("K",AA8)))</formula>
    </cfRule>
    <cfRule type="containsText" dxfId="495" priority="21" operator="containsText" text="J">
      <formula>NOT(ISERROR(SEARCH("J",AA8)))</formula>
    </cfRule>
  </conditionalFormatting>
  <conditionalFormatting sqref="AA8 AA10:AA86">
    <cfRule type="cellIs" dxfId="494" priority="16" operator="equal">
      <formula>"L"</formula>
    </cfRule>
  </conditionalFormatting>
  <conditionalFormatting sqref="AA8 AA10:AA86">
    <cfRule type="containsText" dxfId="493" priority="17" operator="containsText" text="K">
      <formula>NOT(ISERROR(SEARCH("K",AA8)))</formula>
    </cfRule>
    <cfRule type="containsText" dxfId="492" priority="18" operator="containsText" text="J">
      <formula>NOT(ISERROR(SEARCH("J",AA8)))</formula>
    </cfRule>
  </conditionalFormatting>
  <conditionalFormatting sqref="AA8 AA10:AA86">
    <cfRule type="cellIs" dxfId="491" priority="13" operator="equal">
      <formula>"L"</formula>
    </cfRule>
  </conditionalFormatting>
  <conditionalFormatting sqref="AA8 AA10:AA86">
    <cfRule type="containsText" dxfId="490" priority="14" operator="containsText" text="K">
      <formula>NOT(ISERROR(SEARCH("K",AA8)))</formula>
    </cfRule>
    <cfRule type="containsText" dxfId="489" priority="15" operator="containsText" text="J">
      <formula>NOT(ISERROR(SEARCH("J",AA8)))</formula>
    </cfRule>
  </conditionalFormatting>
  <conditionalFormatting sqref="AA8 AA10:AA86">
    <cfRule type="cellIs" dxfId="488" priority="10" operator="equal">
      <formula>"L"</formula>
    </cfRule>
  </conditionalFormatting>
  <conditionalFormatting sqref="AA8 AA10:AA86">
    <cfRule type="containsText" dxfId="487" priority="11" operator="containsText" text="K">
      <formula>NOT(ISERROR(SEARCH("K",AA8)))</formula>
    </cfRule>
    <cfRule type="containsText" dxfId="486" priority="12" operator="containsText" text="J">
      <formula>NOT(ISERROR(SEARCH("J",AA8)))</formula>
    </cfRule>
  </conditionalFormatting>
  <conditionalFormatting sqref="AA8 AA10:AA86">
    <cfRule type="cellIs" dxfId="485" priority="7" operator="equal">
      <formula>"L"</formula>
    </cfRule>
  </conditionalFormatting>
  <conditionalFormatting sqref="AA8 AA10:AA86">
    <cfRule type="containsText" dxfId="484" priority="8" operator="containsText" text="K">
      <formula>NOT(ISERROR(SEARCH("K",AA8)))</formula>
    </cfRule>
    <cfRule type="containsText" dxfId="483" priority="9" operator="containsText" text="J">
      <formula>NOT(ISERROR(SEARCH("J",AA8)))</formula>
    </cfRule>
  </conditionalFormatting>
  <conditionalFormatting sqref="AA8 AA10:AA86">
    <cfRule type="cellIs" dxfId="482" priority="4" operator="equal">
      <formula>"L"</formula>
    </cfRule>
  </conditionalFormatting>
  <conditionalFormatting sqref="AA8 AA10:AA86">
    <cfRule type="containsText" dxfId="481" priority="5" operator="containsText" text="K">
      <formula>NOT(ISERROR(SEARCH("K",AA8)))</formula>
    </cfRule>
    <cfRule type="containsText" dxfId="480" priority="6" operator="containsText" text="J">
      <formula>NOT(ISERROR(SEARCH("J",AA8)))</formula>
    </cfRule>
  </conditionalFormatting>
  <conditionalFormatting sqref="AA8 AA10:AA86">
    <cfRule type="cellIs" dxfId="479" priority="1" operator="equal">
      <formula>"L"</formula>
    </cfRule>
  </conditionalFormatting>
  <conditionalFormatting sqref="AA8 AA10:AA86">
    <cfRule type="containsText" dxfId="478" priority="2" operator="containsText" text="K">
      <formula>NOT(ISERROR(SEARCH("K",AA8)))</formula>
    </cfRule>
    <cfRule type="containsText" dxfId="477" priority="3" operator="containsText" text="J">
      <formula>NOT(ISERROR(SEARCH("J",AA8)))</formula>
    </cfRule>
  </conditionalFormatting>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499984740745262"/>
  </sheetPr>
  <dimension ref="A1:AK48"/>
  <sheetViews>
    <sheetView topLeftCell="A31" workbookViewId="0">
      <selection activeCell="D43" sqref="D43"/>
    </sheetView>
  </sheetViews>
  <sheetFormatPr baseColWidth="10" defaultRowHeight="15.75"/>
  <cols>
    <col min="1" max="1" width="9.125" customWidth="1"/>
    <col min="2" max="2" width="10.625" customWidth="1"/>
    <col min="3" max="3" width="27.125" customWidth="1"/>
    <col min="4" max="4" width="20.625" customWidth="1"/>
    <col min="5" max="5" width="25.5" customWidth="1"/>
    <col min="6" max="6" width="10.625" customWidth="1"/>
    <col min="7" max="7" width="9.875" customWidth="1"/>
    <col min="8" max="8" width="15.125" customWidth="1"/>
    <col min="9" max="9" width="13.375" customWidth="1"/>
    <col min="10" max="10" width="12.625" customWidth="1"/>
    <col min="11" max="11" width="8.375" customWidth="1"/>
    <col min="12" max="18" width="5.625" customWidth="1"/>
    <col min="20" max="20" width="29" customWidth="1"/>
    <col min="21" max="21" width="24" customWidth="1"/>
    <col min="23" max="23" width="10.5" customWidth="1"/>
    <col min="25" max="25" width="28.375" customWidth="1"/>
    <col min="26" max="26" width="20" customWidth="1"/>
    <col min="29" max="37" width="10.875" style="836"/>
  </cols>
  <sheetData>
    <row r="1" spans="1:37" ht="20.25" customHeight="1">
      <c r="A1" s="914" t="s">
        <v>6</v>
      </c>
      <c r="B1" s="915"/>
      <c r="C1" s="920" t="s">
        <v>1021</v>
      </c>
      <c r="D1" s="921"/>
      <c r="E1" s="921"/>
      <c r="F1" s="921"/>
      <c r="G1" s="921"/>
      <c r="H1" s="921"/>
      <c r="I1" s="921"/>
      <c r="J1" s="921"/>
      <c r="K1" s="921"/>
      <c r="L1" s="921"/>
      <c r="M1" s="921"/>
      <c r="N1" s="921"/>
      <c r="O1" s="926" t="s">
        <v>8</v>
      </c>
      <c r="P1" s="927"/>
      <c r="Q1" s="927"/>
      <c r="R1" s="928"/>
      <c r="S1" s="836"/>
      <c r="T1" s="836"/>
      <c r="U1" s="836"/>
      <c r="V1" s="836"/>
      <c r="W1" s="836"/>
      <c r="X1" s="836"/>
      <c r="Y1" s="836"/>
      <c r="Z1" s="836"/>
      <c r="AA1" s="836"/>
      <c r="AB1" s="836"/>
    </row>
    <row r="2" spans="1:37" ht="20.25" customHeight="1">
      <c r="A2" s="916"/>
      <c r="B2" s="917"/>
      <c r="C2" s="922"/>
      <c r="D2" s="923"/>
      <c r="E2" s="923"/>
      <c r="F2" s="923"/>
      <c r="G2" s="923"/>
      <c r="H2" s="923"/>
      <c r="I2" s="923"/>
      <c r="J2" s="923"/>
      <c r="K2" s="923"/>
      <c r="L2" s="923"/>
      <c r="M2" s="923"/>
      <c r="N2" s="923"/>
      <c r="O2" s="929" t="s">
        <v>9</v>
      </c>
      <c r="P2" s="930"/>
      <c r="Q2" s="930"/>
      <c r="R2" s="931"/>
      <c r="S2" s="836"/>
      <c r="T2" s="836"/>
      <c r="U2" s="836"/>
      <c r="V2" s="836"/>
      <c r="W2" s="836"/>
      <c r="X2" s="836"/>
      <c r="Y2" s="836"/>
      <c r="Z2" s="836"/>
      <c r="AA2" s="836"/>
      <c r="AB2" s="836"/>
    </row>
    <row r="3" spans="1:37" ht="20.25" customHeight="1">
      <c r="A3" s="916"/>
      <c r="B3" s="917"/>
      <c r="C3" s="922"/>
      <c r="D3" s="923"/>
      <c r="E3" s="923"/>
      <c r="F3" s="923"/>
      <c r="G3" s="923"/>
      <c r="H3" s="923"/>
      <c r="I3" s="923"/>
      <c r="J3" s="923"/>
      <c r="K3" s="923"/>
      <c r="L3" s="923"/>
      <c r="M3" s="923"/>
      <c r="N3" s="923"/>
      <c r="O3" s="929" t="s">
        <v>173</v>
      </c>
      <c r="P3" s="930"/>
      <c r="Q3" s="930"/>
      <c r="R3" s="931"/>
      <c r="S3" s="836"/>
      <c r="T3" s="836"/>
      <c r="U3" s="836"/>
      <c r="V3" s="836"/>
      <c r="W3" s="836"/>
      <c r="X3" s="836"/>
      <c r="Y3" s="836"/>
      <c r="Z3" s="836"/>
      <c r="AA3" s="836"/>
      <c r="AB3" s="836"/>
    </row>
    <row r="4" spans="1:37" ht="20.25" customHeight="1" thickBot="1">
      <c r="A4" s="918"/>
      <c r="B4" s="919"/>
      <c r="C4" s="924"/>
      <c r="D4" s="925"/>
      <c r="E4" s="925"/>
      <c r="F4" s="925"/>
      <c r="G4" s="925"/>
      <c r="H4" s="925"/>
      <c r="I4" s="925"/>
      <c r="J4" s="925"/>
      <c r="K4" s="925"/>
      <c r="L4" s="925"/>
      <c r="M4" s="925"/>
      <c r="N4" s="925"/>
      <c r="O4" s="932" t="s">
        <v>11</v>
      </c>
      <c r="P4" s="933"/>
      <c r="Q4" s="933"/>
      <c r="R4" s="934"/>
      <c r="S4" s="836"/>
      <c r="T4" s="836"/>
      <c r="U4" s="836"/>
      <c r="V4" s="836"/>
      <c r="W4" s="836"/>
      <c r="X4" s="836"/>
      <c r="Y4" s="836"/>
      <c r="Z4" s="836"/>
      <c r="AA4" s="836"/>
      <c r="AB4" s="836"/>
    </row>
    <row r="5" spans="1:37" s="836" customFormat="1" ht="16.5" thickBot="1"/>
    <row r="6" spans="1:37" s="3" customFormat="1" ht="12.75">
      <c r="A6" s="2" t="s">
        <v>12</v>
      </c>
      <c r="B6" s="935" t="s">
        <v>13</v>
      </c>
      <c r="C6" s="935"/>
      <c r="D6" s="935"/>
      <c r="E6" s="935"/>
      <c r="F6" s="935"/>
      <c r="G6" s="935"/>
      <c r="H6" s="935"/>
      <c r="I6" s="935"/>
      <c r="J6" s="935"/>
      <c r="K6" s="935"/>
      <c r="L6" s="935"/>
      <c r="M6" s="935"/>
      <c r="N6" s="935"/>
      <c r="O6" s="935"/>
      <c r="P6" s="935"/>
      <c r="Q6" s="935"/>
      <c r="R6" s="936"/>
      <c r="S6" s="837"/>
      <c r="T6" s="837"/>
      <c r="U6" s="837"/>
      <c r="V6" s="837"/>
      <c r="W6" s="837"/>
      <c r="X6" s="837"/>
      <c r="Y6" s="837"/>
      <c r="Z6" s="837"/>
      <c r="AA6" s="837"/>
      <c r="AB6" s="837"/>
      <c r="AC6" s="837"/>
      <c r="AD6" s="837"/>
      <c r="AE6" s="837"/>
      <c r="AF6" s="837"/>
      <c r="AG6" s="837"/>
      <c r="AH6" s="837"/>
      <c r="AI6" s="837"/>
      <c r="AJ6" s="837"/>
      <c r="AK6" s="837"/>
    </row>
    <row r="7" spans="1:37" s="3" customFormat="1" ht="15" customHeight="1" thickBot="1">
      <c r="A7" s="4" t="s">
        <v>14</v>
      </c>
      <c r="B7" s="937" t="s">
        <v>15</v>
      </c>
      <c r="C7" s="937"/>
      <c r="D7" s="937"/>
      <c r="E7" s="937"/>
      <c r="F7" s="937"/>
      <c r="G7" s="937"/>
      <c r="H7" s="937"/>
      <c r="I7" s="937"/>
      <c r="J7" s="937"/>
      <c r="K7" s="937"/>
      <c r="L7" s="937"/>
      <c r="M7" s="937"/>
      <c r="N7" s="937"/>
      <c r="O7" s="937"/>
      <c r="P7" s="937"/>
      <c r="Q7" s="937"/>
      <c r="R7" s="938"/>
      <c r="S7" s="837"/>
      <c r="T7" s="837"/>
      <c r="U7" s="837"/>
      <c r="V7" s="837"/>
      <c r="W7" s="837"/>
      <c r="X7" s="837"/>
      <c r="Y7" s="837"/>
      <c r="Z7" s="837"/>
      <c r="AA7" s="837"/>
      <c r="AB7" s="837"/>
      <c r="AC7" s="837"/>
      <c r="AD7" s="837"/>
      <c r="AE7" s="837"/>
      <c r="AF7" s="837"/>
      <c r="AG7" s="837"/>
      <c r="AH7" s="837"/>
      <c r="AI7" s="837"/>
      <c r="AJ7" s="837"/>
      <c r="AK7" s="837"/>
    </row>
    <row r="8" spans="1:37" s="837" customFormat="1" ht="12.75"/>
    <row r="9" spans="1:37" s="837" customFormat="1" ht="13.5" thickBot="1"/>
    <row r="10" spans="1:37" s="3" customFormat="1" ht="36.75" customHeight="1">
      <c r="A10" s="939" t="s">
        <v>16</v>
      </c>
      <c r="B10" s="941" t="s">
        <v>17</v>
      </c>
      <c r="C10" s="1165"/>
      <c r="D10" s="939" t="s">
        <v>18</v>
      </c>
      <c r="E10" s="939" t="s">
        <v>19</v>
      </c>
      <c r="F10" s="946" t="s">
        <v>20</v>
      </c>
      <c r="G10" s="947"/>
      <c r="H10" s="939" t="s">
        <v>21</v>
      </c>
      <c r="I10" s="939" t="s">
        <v>22</v>
      </c>
      <c r="J10" s="939" t="s">
        <v>23</v>
      </c>
      <c r="K10" s="5" t="s">
        <v>24</v>
      </c>
      <c r="L10" s="948" t="s">
        <v>25</v>
      </c>
      <c r="M10" s="948"/>
      <c r="N10" s="948"/>
      <c r="O10" s="948"/>
      <c r="P10" s="948"/>
      <c r="Q10" s="948"/>
      <c r="R10" s="949"/>
      <c r="S10" s="909" t="s">
        <v>1</v>
      </c>
      <c r="T10" s="910"/>
      <c r="U10" s="910"/>
      <c r="V10" s="910"/>
      <c r="W10" s="911"/>
      <c r="X10" s="909" t="s">
        <v>2</v>
      </c>
      <c r="Y10" s="910"/>
      <c r="Z10" s="910"/>
      <c r="AA10" s="910"/>
      <c r="AB10" s="911"/>
      <c r="AC10" s="837"/>
      <c r="AD10" s="837"/>
      <c r="AE10" s="837"/>
      <c r="AF10" s="837"/>
      <c r="AG10" s="837"/>
      <c r="AH10" s="837"/>
      <c r="AI10" s="837"/>
      <c r="AJ10" s="837"/>
      <c r="AK10" s="837"/>
    </row>
    <row r="11" spans="1:37" s="13" customFormat="1" ht="24" customHeight="1" thickBot="1">
      <c r="A11" s="940"/>
      <c r="B11" s="1314"/>
      <c r="C11" s="1315"/>
      <c r="D11" s="940"/>
      <c r="E11" s="940"/>
      <c r="F11" s="6" t="s">
        <v>28</v>
      </c>
      <c r="G11" s="7" t="s">
        <v>29</v>
      </c>
      <c r="H11" s="940"/>
      <c r="I11" s="940"/>
      <c r="J11" s="940"/>
      <c r="K11" s="8">
        <v>2014</v>
      </c>
      <c r="L11" s="6">
        <v>2015</v>
      </c>
      <c r="M11" s="9">
        <v>2016</v>
      </c>
      <c r="N11" s="9">
        <v>2017</v>
      </c>
      <c r="O11" s="9">
        <v>2018</v>
      </c>
      <c r="P11" s="9">
        <v>2019</v>
      </c>
      <c r="Q11" s="9">
        <v>2020</v>
      </c>
      <c r="R11" s="7">
        <v>2021</v>
      </c>
      <c r="S11" s="58" t="s">
        <v>174</v>
      </c>
      <c r="T11" s="247" t="s">
        <v>175</v>
      </c>
      <c r="U11" s="247" t="s">
        <v>89</v>
      </c>
      <c r="V11" s="247" t="s">
        <v>176</v>
      </c>
      <c r="W11" s="248" t="s">
        <v>177</v>
      </c>
      <c r="X11" s="58" t="s">
        <v>174</v>
      </c>
      <c r="Y11" s="247" t="s">
        <v>175</v>
      </c>
      <c r="Z11" s="247" t="s">
        <v>89</v>
      </c>
      <c r="AA11" s="247" t="s">
        <v>176</v>
      </c>
      <c r="AB11" s="248" t="s">
        <v>177</v>
      </c>
      <c r="AC11" s="852"/>
      <c r="AD11" s="852"/>
      <c r="AE11" s="852"/>
      <c r="AF11" s="852"/>
      <c r="AG11" s="852"/>
      <c r="AH11" s="852"/>
      <c r="AI11" s="852"/>
      <c r="AJ11" s="852"/>
      <c r="AK11" s="852"/>
    </row>
    <row r="12" spans="1:37" s="13" customFormat="1" ht="137.1" customHeight="1">
      <c r="A12" s="912" t="s">
        <v>1022</v>
      </c>
      <c r="B12" s="1415" t="s">
        <v>960</v>
      </c>
      <c r="C12" s="1416"/>
      <c r="D12" s="1417" t="s">
        <v>180</v>
      </c>
      <c r="E12" s="1419" t="s">
        <v>1023</v>
      </c>
      <c r="F12" s="547">
        <v>42005</v>
      </c>
      <c r="G12" s="548">
        <v>42185</v>
      </c>
      <c r="H12" s="473" t="s">
        <v>961</v>
      </c>
      <c r="I12" s="473" t="s">
        <v>962</v>
      </c>
      <c r="J12" s="473" t="s">
        <v>41</v>
      </c>
      <c r="K12" s="473" t="s">
        <v>51</v>
      </c>
      <c r="L12" s="359">
        <v>1</v>
      </c>
      <c r="M12" s="230"/>
      <c r="N12" s="230"/>
      <c r="O12" s="230"/>
      <c r="P12" s="230"/>
      <c r="Q12" s="230"/>
      <c r="R12" s="549"/>
      <c r="S12" s="359">
        <v>0.5</v>
      </c>
      <c r="T12" s="154" t="s">
        <v>1024</v>
      </c>
      <c r="U12" s="151"/>
      <c r="V12" s="155" t="s">
        <v>819</v>
      </c>
      <c r="W12" s="487" t="s">
        <v>101</v>
      </c>
      <c r="X12" s="737">
        <v>0.55000000000000004</v>
      </c>
      <c r="Y12" s="154" t="s">
        <v>1412</v>
      </c>
      <c r="Z12" s="154" t="s">
        <v>1413</v>
      </c>
      <c r="AA12" s="155" t="s">
        <v>43</v>
      </c>
      <c r="AB12" s="711" t="s">
        <v>101</v>
      </c>
      <c r="AC12" s="852"/>
      <c r="AD12" s="852"/>
      <c r="AE12" s="852"/>
      <c r="AF12" s="852"/>
      <c r="AG12" s="852"/>
      <c r="AH12" s="852"/>
      <c r="AI12" s="852"/>
      <c r="AJ12" s="852"/>
      <c r="AK12" s="852"/>
    </row>
    <row r="13" spans="1:37" s="13" customFormat="1" ht="47.1" customHeight="1">
      <c r="A13" s="913"/>
      <c r="B13" s="1409"/>
      <c r="C13" s="1410"/>
      <c r="D13" s="1418"/>
      <c r="E13" s="1420"/>
      <c r="F13" s="550">
        <v>42185</v>
      </c>
      <c r="G13" s="551">
        <v>42368</v>
      </c>
      <c r="H13" s="27" t="s">
        <v>965</v>
      </c>
      <c r="I13" s="27" t="s">
        <v>966</v>
      </c>
      <c r="J13" s="27" t="s">
        <v>967</v>
      </c>
      <c r="K13" s="27" t="s">
        <v>51</v>
      </c>
      <c r="L13" s="28">
        <v>0</v>
      </c>
      <c r="M13" s="235"/>
      <c r="N13" s="235"/>
      <c r="O13" s="235"/>
      <c r="P13" s="235"/>
      <c r="Q13" s="235"/>
      <c r="R13" s="552"/>
      <c r="S13" s="553"/>
      <c r="T13" s="389"/>
      <c r="U13" s="88"/>
      <c r="V13" s="140"/>
      <c r="W13" s="491"/>
      <c r="X13" s="738"/>
      <c r="Y13" s="710"/>
      <c r="Z13" s="709"/>
      <c r="AA13" s="140"/>
      <c r="AB13" s="712" t="s">
        <v>115</v>
      </c>
      <c r="AC13" s="852"/>
      <c r="AD13" s="852"/>
      <c r="AE13" s="852"/>
      <c r="AF13" s="852"/>
      <c r="AG13" s="852"/>
      <c r="AH13" s="852"/>
      <c r="AI13" s="852"/>
      <c r="AJ13" s="852"/>
      <c r="AK13" s="852"/>
    </row>
    <row r="14" spans="1:37" s="13" customFormat="1" ht="44.1" customHeight="1">
      <c r="A14" s="913"/>
      <c r="B14" s="1409"/>
      <c r="C14" s="1410"/>
      <c r="D14" s="1418"/>
      <c r="E14" s="1420"/>
      <c r="F14" s="550">
        <v>42005</v>
      </c>
      <c r="G14" s="551">
        <v>42368</v>
      </c>
      <c r="H14" s="27" t="s">
        <v>971</v>
      </c>
      <c r="I14" s="27" t="s">
        <v>972</v>
      </c>
      <c r="J14" s="27" t="s">
        <v>393</v>
      </c>
      <c r="K14" s="27" t="s">
        <v>51</v>
      </c>
      <c r="L14" s="28">
        <v>1</v>
      </c>
      <c r="M14" s="88"/>
      <c r="N14" s="88"/>
      <c r="O14" s="88"/>
      <c r="P14" s="88"/>
      <c r="Q14" s="88"/>
      <c r="R14" s="161"/>
      <c r="S14" s="553"/>
      <c r="T14" s="389"/>
      <c r="U14" s="88"/>
      <c r="V14" s="140"/>
      <c r="W14" s="491"/>
      <c r="X14" s="738"/>
      <c r="Y14" s="710"/>
      <c r="Z14" s="709"/>
      <c r="AA14" s="140"/>
      <c r="AB14" s="712" t="s">
        <v>115</v>
      </c>
      <c r="AC14" s="852"/>
      <c r="AD14" s="852"/>
      <c r="AE14" s="852"/>
      <c r="AF14" s="852"/>
      <c r="AG14" s="852"/>
      <c r="AH14" s="852"/>
      <c r="AI14" s="852"/>
      <c r="AJ14" s="852"/>
      <c r="AK14" s="852"/>
    </row>
    <row r="15" spans="1:37" s="13" customFormat="1" ht="53.1" customHeight="1">
      <c r="A15" s="913"/>
      <c r="B15" s="1421" t="s">
        <v>1025</v>
      </c>
      <c r="C15" s="1422"/>
      <c r="D15" s="1414" t="s">
        <v>37</v>
      </c>
      <c r="E15" s="554" t="s">
        <v>1026</v>
      </c>
      <c r="F15" s="1425">
        <v>42020</v>
      </c>
      <c r="G15" s="1428">
        <v>42369</v>
      </c>
      <c r="H15" s="1414" t="s">
        <v>978</v>
      </c>
      <c r="I15" s="1414" t="s">
        <v>979</v>
      </c>
      <c r="J15" s="1414" t="s">
        <v>980</v>
      </c>
      <c r="K15" s="1414" t="s">
        <v>51</v>
      </c>
      <c r="L15" s="1411">
        <v>1</v>
      </c>
      <c r="M15" s="1016"/>
      <c r="N15" s="1016"/>
      <c r="O15" s="1016"/>
      <c r="P15" s="1016"/>
      <c r="Q15" s="1016"/>
      <c r="R15" s="1027"/>
      <c r="S15" s="1411">
        <v>1</v>
      </c>
      <c r="T15" s="1400" t="s">
        <v>1027</v>
      </c>
      <c r="U15" s="1400" t="s">
        <v>1028</v>
      </c>
      <c r="V15" s="1403" t="s">
        <v>819</v>
      </c>
      <c r="W15" s="1189" t="s">
        <v>101</v>
      </c>
      <c r="X15" s="1397">
        <v>1</v>
      </c>
      <c r="Y15" s="1400" t="s">
        <v>732</v>
      </c>
      <c r="Z15" s="1400" t="str">
        <f>+U15</f>
        <v>Frente a los 11 acompañamiento faltan solo realizar dos.</v>
      </c>
      <c r="AA15" s="1403" t="s">
        <v>43</v>
      </c>
      <c r="AB15" s="1189" t="s">
        <v>44</v>
      </c>
      <c r="AC15" s="852"/>
      <c r="AD15" s="852"/>
      <c r="AE15" s="852"/>
      <c r="AF15" s="852"/>
      <c r="AG15" s="852"/>
      <c r="AH15" s="852"/>
      <c r="AI15" s="852"/>
      <c r="AJ15" s="852"/>
      <c r="AK15" s="852"/>
    </row>
    <row r="16" spans="1:37" s="13" customFormat="1" ht="84.95" customHeight="1">
      <c r="A16" s="913"/>
      <c r="B16" s="1350"/>
      <c r="C16" s="1351"/>
      <c r="D16" s="1041"/>
      <c r="E16" s="554" t="s">
        <v>1029</v>
      </c>
      <c r="F16" s="1426"/>
      <c r="G16" s="1429"/>
      <c r="H16" s="1041"/>
      <c r="I16" s="1041"/>
      <c r="J16" s="1041"/>
      <c r="K16" s="1041"/>
      <c r="L16" s="1085"/>
      <c r="M16" s="1017"/>
      <c r="N16" s="1017"/>
      <c r="O16" s="1017"/>
      <c r="P16" s="1017"/>
      <c r="Q16" s="1017"/>
      <c r="R16" s="1003"/>
      <c r="S16" s="1412"/>
      <c r="T16" s="1401"/>
      <c r="U16" s="1401"/>
      <c r="V16" s="1404"/>
      <c r="W16" s="1190"/>
      <c r="X16" s="1398"/>
      <c r="Y16" s="1401"/>
      <c r="Z16" s="1401"/>
      <c r="AA16" s="1404"/>
      <c r="AB16" s="1190"/>
      <c r="AC16" s="852"/>
      <c r="AD16" s="852"/>
      <c r="AE16" s="852"/>
      <c r="AF16" s="852"/>
      <c r="AG16" s="852"/>
      <c r="AH16" s="852"/>
      <c r="AI16" s="852"/>
      <c r="AJ16" s="852"/>
      <c r="AK16" s="852"/>
    </row>
    <row r="17" spans="1:37" s="13" customFormat="1" ht="93.95" customHeight="1">
      <c r="A17" s="913"/>
      <c r="B17" s="1423"/>
      <c r="C17" s="1424"/>
      <c r="D17" s="1320"/>
      <c r="E17" s="554" t="s">
        <v>1030</v>
      </c>
      <c r="F17" s="1427"/>
      <c r="G17" s="1430"/>
      <c r="H17" s="1320"/>
      <c r="I17" s="1320"/>
      <c r="J17" s="1320"/>
      <c r="K17" s="1320"/>
      <c r="L17" s="1331"/>
      <c r="M17" s="1042"/>
      <c r="N17" s="1042"/>
      <c r="O17" s="1042"/>
      <c r="P17" s="1042"/>
      <c r="Q17" s="1042"/>
      <c r="R17" s="1004"/>
      <c r="S17" s="1413"/>
      <c r="T17" s="1402"/>
      <c r="U17" s="1402"/>
      <c r="V17" s="1405"/>
      <c r="W17" s="1191"/>
      <c r="X17" s="1399"/>
      <c r="Y17" s="1402"/>
      <c r="Z17" s="1402"/>
      <c r="AA17" s="1405"/>
      <c r="AB17" s="1191"/>
      <c r="AC17" s="852"/>
      <c r="AD17" s="852"/>
      <c r="AE17" s="852"/>
      <c r="AF17" s="852"/>
      <c r="AG17" s="852"/>
      <c r="AH17" s="852"/>
      <c r="AI17" s="852"/>
      <c r="AJ17" s="852"/>
      <c r="AK17" s="852"/>
    </row>
    <row r="18" spans="1:37" s="13" customFormat="1" ht="102.95" customHeight="1">
      <c r="A18" s="913"/>
      <c r="B18" s="1409" t="s">
        <v>984</v>
      </c>
      <c r="C18" s="1410"/>
      <c r="D18" s="27" t="s">
        <v>37</v>
      </c>
      <c r="E18" s="554" t="s">
        <v>1031</v>
      </c>
      <c r="F18" s="550">
        <v>42005</v>
      </c>
      <c r="G18" s="551">
        <v>42368</v>
      </c>
      <c r="H18" s="27" t="s">
        <v>985</v>
      </c>
      <c r="I18" s="27" t="s">
        <v>985</v>
      </c>
      <c r="J18" s="27" t="s">
        <v>41</v>
      </c>
      <c r="K18" s="555">
        <v>0</v>
      </c>
      <c r="L18" s="553">
        <v>1</v>
      </c>
      <c r="M18" s="88"/>
      <c r="N18" s="88"/>
      <c r="O18" s="88"/>
      <c r="P18" s="88"/>
      <c r="Q18" s="88"/>
      <c r="R18" s="161"/>
      <c r="S18" s="553"/>
      <c r="T18" s="389" t="s">
        <v>1032</v>
      </c>
      <c r="U18" s="389" t="s">
        <v>1033</v>
      </c>
      <c r="V18" s="140" t="s">
        <v>819</v>
      </c>
      <c r="W18" s="491" t="s">
        <v>101</v>
      </c>
      <c r="X18" s="738">
        <v>0.5</v>
      </c>
      <c r="Y18" s="710" t="s">
        <v>1396</v>
      </c>
      <c r="Z18" s="710"/>
      <c r="AA18" s="140" t="s">
        <v>43</v>
      </c>
      <c r="AB18" s="712" t="s">
        <v>101</v>
      </c>
      <c r="AC18" s="852"/>
      <c r="AD18" s="852"/>
      <c r="AE18" s="852"/>
      <c r="AF18" s="852"/>
      <c r="AG18" s="852"/>
      <c r="AH18" s="852"/>
      <c r="AI18" s="852"/>
      <c r="AJ18" s="852"/>
      <c r="AK18" s="852"/>
    </row>
    <row r="19" spans="1:37" s="13" customFormat="1" ht="33.950000000000003" customHeight="1">
      <c r="A19" s="913"/>
      <c r="B19" s="1421" t="s">
        <v>992</v>
      </c>
      <c r="C19" s="1422"/>
      <c r="D19" s="1414" t="s">
        <v>37</v>
      </c>
      <c r="E19" s="554" t="s">
        <v>1034</v>
      </c>
      <c r="F19" s="550">
        <v>42005</v>
      </c>
      <c r="G19" s="551">
        <v>42368</v>
      </c>
      <c r="H19" s="1406" t="s">
        <v>993</v>
      </c>
      <c r="I19" s="1406" t="s">
        <v>993</v>
      </c>
      <c r="J19" s="1406" t="s">
        <v>993</v>
      </c>
      <c r="K19" s="1406" t="s">
        <v>993</v>
      </c>
      <c r="N19" s="88"/>
      <c r="O19" s="88"/>
      <c r="P19" s="88"/>
      <c r="Q19" s="88"/>
      <c r="R19" s="161"/>
      <c r="S19" s="28">
        <v>100</v>
      </c>
      <c r="T19" s="389" t="s">
        <v>1006</v>
      </c>
      <c r="U19" s="389"/>
      <c r="V19" s="140"/>
      <c r="W19" s="491"/>
      <c r="X19" s="738">
        <v>1</v>
      </c>
      <c r="Y19" s="710" t="s">
        <v>732</v>
      </c>
      <c r="Z19" s="710"/>
      <c r="AA19" s="140" t="s">
        <v>43</v>
      </c>
      <c r="AB19" s="712" t="s">
        <v>44</v>
      </c>
      <c r="AC19" s="852"/>
      <c r="AD19" s="852"/>
      <c r="AE19" s="852"/>
      <c r="AF19" s="852"/>
      <c r="AG19" s="852"/>
      <c r="AH19" s="852"/>
      <c r="AI19" s="852"/>
      <c r="AJ19" s="852"/>
      <c r="AK19" s="852"/>
    </row>
    <row r="20" spans="1:37" s="13" customFormat="1" ht="33" customHeight="1">
      <c r="A20" s="913"/>
      <c r="B20" s="1350"/>
      <c r="C20" s="1351"/>
      <c r="D20" s="1041"/>
      <c r="E20" s="554" t="s">
        <v>1035</v>
      </c>
      <c r="F20" s="550">
        <v>42248</v>
      </c>
      <c r="G20" s="551">
        <v>42368</v>
      </c>
      <c r="H20" s="1407"/>
      <c r="I20" s="1407"/>
      <c r="J20" s="1407"/>
      <c r="K20" s="1407"/>
      <c r="L20" s="28"/>
      <c r="M20" s="88"/>
      <c r="N20" s="88"/>
      <c r="O20" s="88"/>
      <c r="P20" s="88"/>
      <c r="Q20" s="88"/>
      <c r="R20" s="161"/>
      <c r="S20" s="553"/>
      <c r="T20" s="389"/>
      <c r="U20" s="389"/>
      <c r="V20" s="140"/>
      <c r="W20" s="491"/>
      <c r="X20" s="738"/>
      <c r="Y20" s="710"/>
      <c r="Z20" s="710"/>
      <c r="AA20" s="140"/>
      <c r="AB20" s="712" t="s">
        <v>115</v>
      </c>
      <c r="AC20" s="852"/>
      <c r="AD20" s="852"/>
      <c r="AE20" s="852"/>
      <c r="AF20" s="852"/>
      <c r="AG20" s="852"/>
      <c r="AH20" s="852"/>
      <c r="AI20" s="852"/>
      <c r="AJ20" s="852"/>
      <c r="AK20" s="852"/>
    </row>
    <row r="21" spans="1:37" s="13" customFormat="1" ht="96.95" customHeight="1">
      <c r="A21" s="913"/>
      <c r="B21" s="1350"/>
      <c r="C21" s="1351"/>
      <c r="D21" s="1041"/>
      <c r="E21" s="554" t="s">
        <v>1036</v>
      </c>
      <c r="F21" s="550">
        <v>42005</v>
      </c>
      <c r="G21" s="551">
        <v>42368</v>
      </c>
      <c r="H21" s="1407"/>
      <c r="I21" s="1407"/>
      <c r="J21" s="1407"/>
      <c r="K21" s="1407"/>
      <c r="L21" s="28"/>
      <c r="O21" s="88"/>
      <c r="P21" s="88"/>
      <c r="Q21" s="88"/>
      <c r="R21" s="161"/>
      <c r="S21" s="553"/>
      <c r="T21" s="392" t="s">
        <v>1037</v>
      </c>
      <c r="U21" s="389" t="s">
        <v>1038</v>
      </c>
      <c r="V21" s="140" t="s">
        <v>819</v>
      </c>
      <c r="W21" s="491" t="s">
        <v>101</v>
      </c>
      <c r="X21" s="738"/>
      <c r="Y21" s="392" t="s">
        <v>1037</v>
      </c>
      <c r="Z21" s="710" t="s">
        <v>1038</v>
      </c>
      <c r="AA21" s="140" t="s">
        <v>819</v>
      </c>
      <c r="AB21" s="712" t="s">
        <v>115</v>
      </c>
      <c r="AC21" s="852"/>
      <c r="AD21" s="852"/>
      <c r="AE21" s="852"/>
      <c r="AF21" s="852"/>
      <c r="AG21" s="852"/>
      <c r="AH21" s="852"/>
      <c r="AI21" s="852"/>
      <c r="AJ21" s="852"/>
      <c r="AK21" s="852"/>
    </row>
    <row r="22" spans="1:37" s="13" customFormat="1" ht="63.95" customHeight="1" thickBot="1">
      <c r="A22" s="1054"/>
      <c r="B22" s="1352"/>
      <c r="C22" s="1353"/>
      <c r="D22" s="1051"/>
      <c r="E22" s="36" t="s">
        <v>1039</v>
      </c>
      <c r="F22" s="556">
        <v>42005</v>
      </c>
      <c r="G22" s="557">
        <v>42368</v>
      </c>
      <c r="H22" s="1408"/>
      <c r="I22" s="1408"/>
      <c r="J22" s="1408"/>
      <c r="K22" s="1408"/>
      <c r="L22" s="188"/>
      <c r="M22" s="172"/>
      <c r="N22" s="172"/>
      <c r="O22" s="172"/>
      <c r="P22" s="172"/>
      <c r="Q22" s="172"/>
      <c r="R22" s="246"/>
      <c r="S22" s="558">
        <v>0.1</v>
      </c>
      <c r="T22" s="145" t="s">
        <v>970</v>
      </c>
      <c r="U22" s="494"/>
      <c r="V22" s="146" t="s">
        <v>819</v>
      </c>
      <c r="W22" s="123" t="s">
        <v>101</v>
      </c>
      <c r="X22" s="745">
        <v>0.3</v>
      </c>
      <c r="Y22" s="145" t="s">
        <v>1397</v>
      </c>
      <c r="Z22" s="713"/>
      <c r="AA22" s="146" t="s">
        <v>819</v>
      </c>
      <c r="AB22" s="123" t="s">
        <v>101</v>
      </c>
      <c r="AC22" s="852"/>
      <c r="AD22" s="852"/>
      <c r="AE22" s="852"/>
      <c r="AF22" s="852"/>
      <c r="AG22" s="852"/>
      <c r="AH22" s="852"/>
      <c r="AI22" s="852"/>
      <c r="AJ22" s="852"/>
      <c r="AK22" s="852"/>
    </row>
    <row r="23" spans="1:37" s="837" customFormat="1" ht="23.1" customHeight="1"/>
    <row r="24" spans="1:37" s="837" customFormat="1" ht="26.1" customHeight="1">
      <c r="C24" s="853" t="s">
        <v>55</v>
      </c>
    </row>
    <row r="25" spans="1:37" s="837" customFormat="1" ht="13.5" thickBot="1"/>
    <row r="26" spans="1:37" s="3" customFormat="1" ht="27.75" customHeight="1" thickBot="1">
      <c r="A26" s="837"/>
      <c r="B26" s="837"/>
      <c r="C26" s="47" t="s">
        <v>17</v>
      </c>
      <c r="D26" s="1065" t="s">
        <v>56</v>
      </c>
      <c r="E26" s="1066"/>
      <c r="F26" s="1066"/>
      <c r="G26" s="1066"/>
      <c r="H26" s="1066"/>
      <c r="I26" s="1066"/>
      <c r="J26" s="1066"/>
      <c r="K26" s="1066"/>
      <c r="L26" s="1066"/>
      <c r="M26" s="1067"/>
      <c r="N26" s="837"/>
      <c r="O26" s="837"/>
      <c r="P26" s="837"/>
      <c r="Q26" s="837"/>
      <c r="R26" s="837"/>
      <c r="S26" s="837"/>
      <c r="T26" s="837"/>
      <c r="U26" s="837"/>
      <c r="V26" s="837"/>
      <c r="W26" s="837"/>
      <c r="X26" s="837"/>
      <c r="Y26" s="837"/>
      <c r="Z26" s="837"/>
      <c r="AA26" s="837"/>
      <c r="AB26" s="837"/>
      <c r="AC26" s="837"/>
      <c r="AD26" s="837"/>
      <c r="AE26" s="837"/>
      <c r="AF26" s="837"/>
      <c r="AG26" s="837"/>
      <c r="AH26" s="837"/>
      <c r="AI26" s="837"/>
      <c r="AJ26" s="837"/>
      <c r="AK26" s="837"/>
    </row>
    <row r="27" spans="1:37" s="3" customFormat="1" ht="27" customHeight="1" thickBot="1">
      <c r="A27" s="837"/>
      <c r="B27" s="837"/>
      <c r="C27" s="47" t="s">
        <v>19</v>
      </c>
      <c r="D27" s="1065" t="s">
        <v>57</v>
      </c>
      <c r="E27" s="1066"/>
      <c r="F27" s="1066"/>
      <c r="G27" s="1066"/>
      <c r="H27" s="1066"/>
      <c r="I27" s="1066"/>
      <c r="J27" s="1066"/>
      <c r="K27" s="1066"/>
      <c r="L27" s="1066"/>
      <c r="M27" s="1067"/>
      <c r="N27" s="837"/>
      <c r="O27" s="837"/>
      <c r="P27" s="837"/>
      <c r="Q27" s="837"/>
      <c r="R27" s="837"/>
      <c r="S27" s="837"/>
      <c r="T27" s="837"/>
      <c r="U27" s="837"/>
      <c r="V27" s="837"/>
      <c r="W27" s="837"/>
      <c r="X27" s="837"/>
      <c r="Y27" s="837"/>
      <c r="Z27" s="837"/>
      <c r="AA27" s="837"/>
      <c r="AB27" s="837"/>
      <c r="AC27" s="837"/>
      <c r="AD27" s="837"/>
      <c r="AE27" s="837"/>
      <c r="AF27" s="837"/>
      <c r="AG27" s="837"/>
      <c r="AH27" s="837"/>
      <c r="AI27" s="837"/>
      <c r="AJ27" s="837"/>
      <c r="AK27" s="837"/>
    </row>
    <row r="28" spans="1:37" s="3" customFormat="1" ht="122.25" customHeight="1" thickBot="1">
      <c r="A28" s="837"/>
      <c r="B28" s="837"/>
      <c r="C28" s="47" t="s">
        <v>58</v>
      </c>
      <c r="D28" s="1065" t="s">
        <v>59</v>
      </c>
      <c r="E28" s="1066"/>
      <c r="F28" s="1066"/>
      <c r="G28" s="1066"/>
      <c r="H28" s="1066"/>
      <c r="I28" s="1066"/>
      <c r="J28" s="1066"/>
      <c r="K28" s="1066"/>
      <c r="L28" s="1066"/>
      <c r="M28" s="106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row>
    <row r="29" spans="1:37" s="3" customFormat="1" ht="66" customHeight="1" thickBot="1">
      <c r="A29" s="837"/>
      <c r="B29" s="837"/>
      <c r="C29" s="48" t="s">
        <v>60</v>
      </c>
      <c r="D29" s="1065" t="s">
        <v>61</v>
      </c>
      <c r="E29" s="1066"/>
      <c r="F29" s="1066"/>
      <c r="G29" s="1066"/>
      <c r="H29" s="1066"/>
      <c r="I29" s="1066"/>
      <c r="J29" s="1066"/>
      <c r="K29" s="1066"/>
      <c r="L29" s="1066"/>
      <c r="M29" s="106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row>
    <row r="30" spans="1:37" s="3" customFormat="1" ht="60.75" customHeight="1" thickBot="1">
      <c r="A30" s="837"/>
      <c r="B30" s="837"/>
      <c r="C30" s="48" t="s">
        <v>62</v>
      </c>
      <c r="D30" s="1065" t="s">
        <v>63</v>
      </c>
      <c r="E30" s="1066"/>
      <c r="F30" s="1066"/>
      <c r="G30" s="1066"/>
      <c r="H30" s="1066"/>
      <c r="I30" s="1066"/>
      <c r="J30" s="1066"/>
      <c r="K30" s="1066"/>
      <c r="L30" s="1066"/>
      <c r="M30" s="106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row>
    <row r="31" spans="1:37" s="3" customFormat="1" ht="30.75" customHeight="1" thickBot="1">
      <c r="A31" s="837"/>
      <c r="B31" s="837"/>
      <c r="C31" s="48" t="s">
        <v>64</v>
      </c>
      <c r="D31" s="1065" t="s">
        <v>65</v>
      </c>
      <c r="E31" s="1066"/>
      <c r="F31" s="1066"/>
      <c r="G31" s="1066"/>
      <c r="H31" s="1066"/>
      <c r="I31" s="1066"/>
      <c r="J31" s="1066"/>
      <c r="K31" s="1066"/>
      <c r="L31" s="1066"/>
      <c r="M31" s="106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row>
    <row r="32" spans="1:37" s="3" customFormat="1" ht="13.5" thickBot="1">
      <c r="A32" s="837"/>
      <c r="B32" s="837"/>
      <c r="C32" s="48" t="s">
        <v>66</v>
      </c>
      <c r="D32" s="1065" t="s">
        <v>67</v>
      </c>
      <c r="E32" s="1066"/>
      <c r="F32" s="1066"/>
      <c r="G32" s="1066"/>
      <c r="H32" s="1066"/>
      <c r="I32" s="1066"/>
      <c r="J32" s="1066"/>
      <c r="K32" s="1066"/>
      <c r="L32" s="1066"/>
      <c r="M32" s="1067"/>
      <c r="N32" s="837"/>
      <c r="O32" s="837"/>
      <c r="P32" s="837"/>
      <c r="Q32" s="837"/>
      <c r="R32" s="837"/>
      <c r="S32" s="837"/>
      <c r="T32" s="837"/>
      <c r="U32" s="837"/>
      <c r="V32" s="837"/>
      <c r="W32" s="837"/>
      <c r="X32" s="837"/>
      <c r="Y32" s="837"/>
      <c r="Z32" s="837"/>
      <c r="AA32" s="837"/>
      <c r="AB32" s="837"/>
      <c r="AC32" s="837"/>
      <c r="AD32" s="837"/>
      <c r="AE32" s="837"/>
      <c r="AF32" s="837"/>
      <c r="AG32" s="837"/>
      <c r="AH32" s="837"/>
      <c r="AI32" s="837"/>
      <c r="AJ32" s="837"/>
      <c r="AK32" s="837"/>
    </row>
    <row r="33" spans="1:37" s="3" customFormat="1" ht="13.5" thickBot="1">
      <c r="A33" s="837"/>
      <c r="B33" s="837"/>
      <c r="C33" s="48" t="s">
        <v>68</v>
      </c>
      <c r="D33" s="1065" t="s">
        <v>69</v>
      </c>
      <c r="E33" s="1066"/>
      <c r="F33" s="1066"/>
      <c r="G33" s="1066"/>
      <c r="H33" s="1066"/>
      <c r="I33" s="1066"/>
      <c r="J33" s="1066"/>
      <c r="K33" s="1066"/>
      <c r="L33" s="1066"/>
      <c r="M33" s="106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row>
    <row r="34" spans="1:37" s="837" customFormat="1" ht="12.75"/>
    <row r="35" spans="1:37" s="836" customFormat="1" ht="16.5" thickBot="1"/>
    <row r="36" spans="1:37" s="836" customFormat="1" ht="34.5" thickBot="1">
      <c r="C36" s="906" t="s">
        <v>1471</v>
      </c>
      <c r="D36" s="907" t="s">
        <v>1472</v>
      </c>
      <c r="E36" s="908" t="s">
        <v>1473</v>
      </c>
      <c r="F36" s="907" t="s">
        <v>1474</v>
      </c>
      <c r="G36" s="908" t="s">
        <v>1475</v>
      </c>
      <c r="H36" s="907">
        <v>1</v>
      </c>
    </row>
    <row r="37" spans="1:37" s="836" customFormat="1"/>
    <row r="38" spans="1:37" s="836" customFormat="1"/>
    <row r="39" spans="1:37" s="836" customFormat="1"/>
    <row r="40" spans="1:37" s="836" customFormat="1"/>
    <row r="41" spans="1:37" s="836" customFormat="1"/>
    <row r="42" spans="1:37" s="836" customFormat="1"/>
    <row r="43" spans="1:37" s="836" customFormat="1"/>
    <row r="44" spans="1:37" s="836" customFormat="1"/>
    <row r="45" spans="1:37" s="836" customFormat="1"/>
    <row r="46" spans="1:37" s="836" customFormat="1"/>
    <row r="47" spans="1:37" s="836" customFormat="1"/>
    <row r="48" spans="1:37" s="836" customFormat="1"/>
  </sheetData>
  <mergeCells count="63">
    <mergeCell ref="A1:B4"/>
    <mergeCell ref="C1:N4"/>
    <mergeCell ref="O1:R1"/>
    <mergeCell ref="O2:R2"/>
    <mergeCell ref="O3:R3"/>
    <mergeCell ref="O4:R4"/>
    <mergeCell ref="B6:R6"/>
    <mergeCell ref="B7:R7"/>
    <mergeCell ref="A10:A11"/>
    <mergeCell ref="B10:C11"/>
    <mergeCell ref="D10:D11"/>
    <mergeCell ref="E10:E11"/>
    <mergeCell ref="F10:G10"/>
    <mergeCell ref="H10:H11"/>
    <mergeCell ref="I10:I11"/>
    <mergeCell ref="J10:J11"/>
    <mergeCell ref="M15:M17"/>
    <mergeCell ref="L10:R10"/>
    <mergeCell ref="S10:W10"/>
    <mergeCell ref="A12:A22"/>
    <mergeCell ref="B12:C14"/>
    <mergeCell ref="D12:D14"/>
    <mergeCell ref="E12:E14"/>
    <mergeCell ref="B15:C17"/>
    <mergeCell ref="D15:D17"/>
    <mergeCell ref="F15:F17"/>
    <mergeCell ref="G15:G17"/>
    <mergeCell ref="B19:C22"/>
    <mergeCell ref="D19:D22"/>
    <mergeCell ref="H19:H22"/>
    <mergeCell ref="I19:I22"/>
    <mergeCell ref="J19:J22"/>
    <mergeCell ref="T15:T17"/>
    <mergeCell ref="U15:U17"/>
    <mergeCell ref="V15:V17"/>
    <mergeCell ref="W15:W17"/>
    <mergeCell ref="B18:C18"/>
    <mergeCell ref="N15:N17"/>
    <mergeCell ref="O15:O17"/>
    <mergeCell ref="P15:P17"/>
    <mergeCell ref="Q15:Q17"/>
    <mergeCell ref="R15:R17"/>
    <mergeCell ref="S15:S17"/>
    <mergeCell ref="H15:H17"/>
    <mergeCell ref="I15:I17"/>
    <mergeCell ref="J15:J17"/>
    <mergeCell ref="K15:K17"/>
    <mergeCell ref="L15:L17"/>
    <mergeCell ref="D31:M31"/>
    <mergeCell ref="D32:M32"/>
    <mergeCell ref="D33:M33"/>
    <mergeCell ref="K19:K22"/>
    <mergeCell ref="D26:M26"/>
    <mergeCell ref="D27:M27"/>
    <mergeCell ref="D28:M28"/>
    <mergeCell ref="D29:M29"/>
    <mergeCell ref="D30:M30"/>
    <mergeCell ref="X10:AB10"/>
    <mergeCell ref="X15:X17"/>
    <mergeCell ref="Y15:Y17"/>
    <mergeCell ref="Z15:Z17"/>
    <mergeCell ref="AA15:AA17"/>
    <mergeCell ref="AB15:AB17"/>
  </mergeCells>
  <conditionalFormatting sqref="W12:W15 W18:W22">
    <cfRule type="containsText" dxfId="476" priority="5" operator="containsText" text="K">
      <formula>NOT(ISERROR(SEARCH("K",W12)))</formula>
    </cfRule>
    <cfRule type="containsText" dxfId="475" priority="6" operator="containsText" text="J">
      <formula>NOT(ISERROR(SEARCH("J",W12)))</formula>
    </cfRule>
  </conditionalFormatting>
  <conditionalFormatting sqref="W12:W15 W18:W22">
    <cfRule type="cellIs" dxfId="474" priority="4" operator="equal">
      <formula>"L"</formula>
    </cfRule>
  </conditionalFormatting>
  <conditionalFormatting sqref="AB12:AB15 AB18:AB22">
    <cfRule type="containsText" dxfId="473" priority="2" operator="containsText" text="K">
      <formula>NOT(ISERROR(SEARCH("K",AB12)))</formula>
    </cfRule>
    <cfRule type="containsText" dxfId="472" priority="3" operator="containsText" text="J">
      <formula>NOT(ISERROR(SEARCH("J",AB12)))</formula>
    </cfRule>
  </conditionalFormatting>
  <conditionalFormatting sqref="AB12:AB15 AB18:AB22">
    <cfRule type="cellIs" dxfId="471" priority="1" operator="equal">
      <formula>"L"</formula>
    </cfRule>
  </conditionalFormatting>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499984740745262"/>
  </sheetPr>
  <dimension ref="A1:AJ58"/>
  <sheetViews>
    <sheetView topLeftCell="A34" workbookViewId="0">
      <selection activeCell="H52" sqref="H52"/>
    </sheetView>
  </sheetViews>
  <sheetFormatPr baseColWidth="10" defaultRowHeight="15.75"/>
  <cols>
    <col min="1" max="1" width="18.625" customWidth="1"/>
    <col min="2" max="2" width="30.375" customWidth="1"/>
    <col min="3" max="3" width="15.5" customWidth="1"/>
    <col min="4" max="4" width="23.375" hidden="1" customWidth="1"/>
    <col min="5" max="5" width="11.375" bestFit="1" customWidth="1"/>
    <col min="6" max="6" width="11.375" customWidth="1"/>
    <col min="7" max="7" width="16.625" customWidth="1"/>
    <col min="8" max="8" width="10.625" customWidth="1"/>
    <col min="9" max="9" width="14.625" customWidth="1"/>
    <col min="10" max="10" width="10" customWidth="1"/>
    <col min="11" max="11" width="11.5" customWidth="1"/>
    <col min="12" max="12" width="12.625" customWidth="1"/>
    <col min="13" max="13" width="30.625" customWidth="1"/>
    <col min="14" max="14" width="27.5" customWidth="1"/>
    <col min="15" max="15" width="30.5" customWidth="1"/>
    <col min="16" max="16" width="18.625" customWidth="1"/>
    <col min="17" max="17" width="13.5" customWidth="1"/>
    <col min="18" max="18" width="9.875" customWidth="1"/>
    <col min="19" max="19" width="17" customWidth="1"/>
    <col min="20" max="20" width="17.625" customWidth="1"/>
    <col min="21" max="21" width="14" customWidth="1"/>
    <col min="22" max="22" width="12.125" customWidth="1"/>
    <col min="24" max="24" width="16.375" customWidth="1"/>
    <col min="25" max="25" width="17.125" customWidth="1"/>
    <col min="29" max="36" width="10.875" style="836"/>
  </cols>
  <sheetData>
    <row r="1" spans="1:30" ht="20.25" customHeight="1">
      <c r="A1" s="1276" t="s">
        <v>6</v>
      </c>
      <c r="B1" s="1127" t="s">
        <v>229</v>
      </c>
      <c r="C1" s="1128"/>
      <c r="D1" s="1128"/>
      <c r="E1" s="1128"/>
      <c r="F1" s="1128"/>
      <c r="G1" s="1128"/>
      <c r="H1" s="1128"/>
      <c r="I1" s="1128"/>
      <c r="J1" s="1129"/>
      <c r="K1" s="1279" t="s">
        <v>71</v>
      </c>
      <c r="L1" s="1280"/>
      <c r="M1" s="836"/>
      <c r="N1" s="836"/>
      <c r="O1" s="836"/>
      <c r="P1" s="836"/>
      <c r="Q1" s="836"/>
      <c r="R1" s="836"/>
      <c r="S1" s="836"/>
      <c r="T1" s="836"/>
      <c r="U1" s="836"/>
      <c r="V1" s="836"/>
      <c r="W1" s="836"/>
      <c r="X1" s="836"/>
      <c r="Y1" s="836"/>
      <c r="Z1" s="836"/>
      <c r="AA1" s="836"/>
      <c r="AB1" s="836"/>
    </row>
    <row r="2" spans="1:30" ht="20.25" customHeight="1">
      <c r="A2" s="1277"/>
      <c r="B2" s="1130"/>
      <c r="C2" s="923"/>
      <c r="D2" s="923"/>
      <c r="E2" s="923"/>
      <c r="F2" s="923"/>
      <c r="G2" s="923"/>
      <c r="H2" s="923"/>
      <c r="I2" s="923"/>
      <c r="J2" s="1131"/>
      <c r="K2" s="1279" t="s">
        <v>72</v>
      </c>
      <c r="L2" s="1280"/>
      <c r="M2" s="836"/>
      <c r="N2" s="836"/>
      <c r="O2" s="836"/>
      <c r="P2" s="836"/>
      <c r="Q2" s="858"/>
      <c r="R2" s="836"/>
      <c r="S2" s="836"/>
      <c r="T2" s="836"/>
      <c r="U2" s="836"/>
      <c r="V2" s="834"/>
      <c r="W2" s="836"/>
      <c r="X2" s="836"/>
      <c r="Y2" s="836"/>
      <c r="Z2" s="836"/>
      <c r="AA2" s="836"/>
      <c r="AB2" s="836"/>
    </row>
    <row r="3" spans="1:30" ht="20.25" customHeight="1">
      <c r="A3" s="1277"/>
      <c r="B3" s="1130"/>
      <c r="C3" s="923"/>
      <c r="D3" s="923"/>
      <c r="E3" s="923"/>
      <c r="F3" s="923"/>
      <c r="G3" s="923"/>
      <c r="H3" s="923"/>
      <c r="I3" s="923"/>
      <c r="J3" s="1131"/>
      <c r="K3" s="1279" t="s">
        <v>10</v>
      </c>
      <c r="L3" s="1280"/>
      <c r="M3" s="836"/>
      <c r="N3" s="836"/>
      <c r="O3" s="836"/>
      <c r="P3" s="836"/>
      <c r="Q3" s="836"/>
      <c r="R3" s="836"/>
      <c r="S3" s="836"/>
      <c r="T3" s="836"/>
      <c r="U3" s="847"/>
      <c r="V3" s="836"/>
      <c r="W3" s="836"/>
      <c r="X3" s="836"/>
      <c r="Y3" s="836"/>
      <c r="Z3" s="836"/>
      <c r="AA3" s="836"/>
      <c r="AB3" s="836"/>
    </row>
    <row r="4" spans="1:30" ht="20.25" customHeight="1">
      <c r="A4" s="1278"/>
      <c r="B4" s="1132"/>
      <c r="C4" s="1133"/>
      <c r="D4" s="1133"/>
      <c r="E4" s="1133"/>
      <c r="F4" s="1133"/>
      <c r="G4" s="1133"/>
      <c r="H4" s="1133"/>
      <c r="I4" s="1133"/>
      <c r="J4" s="1134"/>
      <c r="K4" s="1279" t="s">
        <v>953</v>
      </c>
      <c r="L4" s="1280"/>
      <c r="M4" s="836"/>
      <c r="N4" s="836"/>
      <c r="O4" s="836"/>
      <c r="P4" s="836"/>
      <c r="Q4" s="836"/>
      <c r="R4" s="836"/>
      <c r="S4" s="836"/>
      <c r="T4" s="860"/>
      <c r="U4" s="836"/>
      <c r="V4" s="836"/>
      <c r="W4" s="836"/>
      <c r="X4" s="836"/>
      <c r="Y4" s="836"/>
      <c r="Z4" s="836"/>
      <c r="AA4" s="836"/>
      <c r="AB4" s="836"/>
    </row>
    <row r="5" spans="1:30" s="836" customFormat="1" ht="20.25" customHeight="1" thickBot="1">
      <c r="A5" s="848"/>
      <c r="B5" s="849"/>
      <c r="C5" s="849"/>
      <c r="D5" s="849"/>
      <c r="E5" s="849"/>
      <c r="F5" s="849"/>
      <c r="G5" s="849"/>
      <c r="H5" s="849"/>
      <c r="I5" s="849"/>
      <c r="J5" s="849"/>
      <c r="K5" s="859"/>
      <c r="L5" s="859"/>
      <c r="Q5" s="847"/>
      <c r="U5" s="847"/>
      <c r="V5" s="847"/>
    </row>
    <row r="6" spans="1:30" ht="15.95" customHeight="1" thickBot="1">
      <c r="A6" s="1435" t="s">
        <v>73</v>
      </c>
      <c r="B6" s="1435" t="s">
        <v>74</v>
      </c>
      <c r="C6" s="1435" t="s">
        <v>75</v>
      </c>
      <c r="D6" s="1"/>
      <c r="E6" s="1434" t="s">
        <v>76</v>
      </c>
      <c r="F6" s="1434" t="s">
        <v>77</v>
      </c>
      <c r="G6" s="1434" t="s">
        <v>78</v>
      </c>
      <c r="H6" s="1434" t="s">
        <v>79</v>
      </c>
      <c r="I6" s="1434" t="s">
        <v>80</v>
      </c>
      <c r="J6" s="1434" t="s">
        <v>81</v>
      </c>
      <c r="K6" s="1431" t="s">
        <v>82</v>
      </c>
      <c r="L6" s="1431" t="s">
        <v>83</v>
      </c>
      <c r="M6" s="1432" t="s">
        <v>540</v>
      </c>
      <c r="N6" s="1433"/>
      <c r="O6" s="1147" t="s">
        <v>84</v>
      </c>
      <c r="P6" s="1148"/>
      <c r="Q6" s="1148"/>
      <c r="R6" s="1149"/>
      <c r="S6" s="1138" t="s">
        <v>233</v>
      </c>
      <c r="T6" s="1139"/>
      <c r="U6" s="1139"/>
      <c r="V6" s="1139"/>
      <c r="W6" s="1140"/>
      <c r="X6" s="1138" t="s">
        <v>1288</v>
      </c>
      <c r="Y6" s="1139"/>
      <c r="Z6" s="1139"/>
      <c r="AA6" s="1139"/>
      <c r="AB6" s="1140"/>
    </row>
    <row r="7" spans="1:30" ht="39" thickBot="1">
      <c r="A7" s="1435"/>
      <c r="B7" s="1435"/>
      <c r="C7" s="1435"/>
      <c r="D7" s="52" t="s">
        <v>87</v>
      </c>
      <c r="E7" s="1434"/>
      <c r="F7" s="1434"/>
      <c r="G7" s="1434"/>
      <c r="H7" s="1434"/>
      <c r="I7" s="1434"/>
      <c r="J7" s="1434"/>
      <c r="K7" s="1431"/>
      <c r="L7" s="1431"/>
      <c r="M7" s="524" t="s">
        <v>175</v>
      </c>
      <c r="N7" s="524" t="s">
        <v>89</v>
      </c>
      <c r="O7" s="53" t="s">
        <v>88</v>
      </c>
      <c r="P7" s="54" t="s">
        <v>234</v>
      </c>
      <c r="Q7" s="54" t="s">
        <v>235</v>
      </c>
      <c r="R7" s="137" t="s">
        <v>91</v>
      </c>
      <c r="S7" s="53" t="s">
        <v>88</v>
      </c>
      <c r="T7" s="54" t="s">
        <v>234</v>
      </c>
      <c r="U7" s="189" t="s">
        <v>236</v>
      </c>
      <c r="V7" s="189" t="str">
        <f>+Q7</f>
        <v>% EJECUCIÓN</v>
      </c>
      <c r="W7" s="189" t="str">
        <f>+R7</f>
        <v>ESTADO</v>
      </c>
      <c r="X7" s="53" t="s">
        <v>88</v>
      </c>
      <c r="Y7" s="54" t="s">
        <v>234</v>
      </c>
      <c r="Z7" s="189" t="s">
        <v>236</v>
      </c>
      <c r="AA7" s="189" t="str">
        <f>+V7</f>
        <v>% EJECUCIÓN</v>
      </c>
      <c r="AB7" s="189" t="str">
        <f>+W7</f>
        <v>ESTADO</v>
      </c>
    </row>
    <row r="8" spans="1:30" ht="84.95" customHeight="1" thickBot="1">
      <c r="A8" s="1338" t="s">
        <v>954</v>
      </c>
      <c r="B8" s="61" t="s">
        <v>955</v>
      </c>
      <c r="C8" s="61" t="s">
        <v>956</v>
      </c>
      <c r="D8" s="61"/>
      <c r="E8" s="62">
        <v>42005</v>
      </c>
      <c r="F8" s="62">
        <v>42185</v>
      </c>
      <c r="G8" s="61" t="s">
        <v>957</v>
      </c>
      <c r="H8" s="61" t="s">
        <v>129</v>
      </c>
      <c r="I8" s="61" t="s">
        <v>51</v>
      </c>
      <c r="J8" s="64" t="s">
        <v>51</v>
      </c>
      <c r="K8" s="525">
        <v>0</v>
      </c>
      <c r="L8" s="526">
        <v>0</v>
      </c>
      <c r="M8" s="527" t="s">
        <v>958</v>
      </c>
      <c r="N8" s="528" t="s">
        <v>959</v>
      </c>
      <c r="O8" s="527" t="s">
        <v>958</v>
      </c>
      <c r="P8" s="528" t="s">
        <v>959</v>
      </c>
      <c r="Q8" s="195">
        <v>0</v>
      </c>
      <c r="R8" s="196" t="s">
        <v>110</v>
      </c>
      <c r="S8" s="666" t="s">
        <v>1414</v>
      </c>
      <c r="T8" s="667"/>
      <c r="U8" s="76">
        <f>IF(1-(42173-E8)/(F8-E8)&lt;=0,100%,IF(42173&lt;E8,0,(1-(42173-E8)/(F8-E8))))</f>
        <v>6.6666666666666652E-2</v>
      </c>
      <c r="V8" s="199">
        <v>0.4</v>
      </c>
      <c r="W8" s="200" t="str">
        <f>IF(U8=0,"Q",IF(OR(V8&gt;=80%,U8=V8),"J",IF(AND((U8+V8)/2&lt;100%,(U8+V8)/2&gt;=80%),"J",IF(AND((U8+V8)/2&lt;=80%,(U8+V8)/2&gt;50%),"K","L"))))</f>
        <v>L</v>
      </c>
      <c r="X8" s="197"/>
      <c r="Y8" s="198"/>
      <c r="Z8" s="76">
        <f ca="1">IF(1-(TODAY()-E8)/(F8-E8)&lt;=0,100%,IF(TODAY()&lt;E8,0,(1-(TODAY()-E8)/(F8-E8))))</f>
        <v>1</v>
      </c>
      <c r="AA8" s="199"/>
      <c r="AB8" s="200" t="str">
        <f ca="1">IF(Z8=0,"Q",IF(OR(AA8&gt;=80%,Z8=AA8),"J",IF(AND((Z8+AA8)/2&lt;100%,(Z8+AA8)/2&gt;=80%),"J",IF(AND((Z8+AA8)/2&lt;=80%,(Z8+AA8)/2&gt;50%),"K","L"))))</f>
        <v>L</v>
      </c>
    </row>
    <row r="9" spans="1:30" ht="140.1" customHeight="1" thickBot="1">
      <c r="A9" s="1338"/>
      <c r="B9" s="61" t="s">
        <v>1415</v>
      </c>
      <c r="C9" s="61" t="s">
        <v>956</v>
      </c>
      <c r="D9" s="61"/>
      <c r="E9" s="62">
        <v>42005</v>
      </c>
      <c r="F9" s="62">
        <v>42185</v>
      </c>
      <c r="G9" s="61" t="s">
        <v>963</v>
      </c>
      <c r="H9" s="61" t="s">
        <v>129</v>
      </c>
      <c r="I9" s="61" t="s">
        <v>51</v>
      </c>
      <c r="J9" s="64" t="s">
        <v>51</v>
      </c>
      <c r="K9" s="525">
        <v>0</v>
      </c>
      <c r="L9" s="526">
        <v>0</v>
      </c>
      <c r="M9" s="80"/>
      <c r="N9" s="529" t="s">
        <v>964</v>
      </c>
      <c r="O9" s="80"/>
      <c r="P9" s="529" t="s">
        <v>964</v>
      </c>
      <c r="Q9" s="195">
        <v>0.25</v>
      </c>
      <c r="R9" s="196" t="s">
        <v>101</v>
      </c>
      <c r="S9" s="666"/>
      <c r="T9" s="529" t="s">
        <v>964</v>
      </c>
      <c r="U9" s="76">
        <f t="shared" ref="U9:U21" si="0">IF(1-(42173-E9)/(F9-E9)&lt;=0,100%,IF(42173&lt;E9,0,(1-(42173-E9)/(F9-E9))))</f>
        <v>6.6666666666666652E-2</v>
      </c>
      <c r="V9" s="199">
        <v>0.25</v>
      </c>
      <c r="W9" s="200" t="str">
        <f t="shared" ref="W9:W21" si="1">IF(U9=0,"Q",IF(OR(V9&gt;=80%,U9=V9),"J",IF(AND((U9+V9)/2&lt;100%,(U9+V9)/2&gt;=80%),"J",IF(AND((U9+V9)/2&lt;=80%,(U9+V9)/2&gt;50%),"K","L"))))</f>
        <v>L</v>
      </c>
      <c r="X9" s="197"/>
      <c r="Y9" s="198"/>
      <c r="Z9" s="76">
        <f t="shared" ref="Z9:Z21" ca="1" si="2">IF(1-(TODAY()-E9)/(F9-E9)&lt;=0,100%,IF(TODAY()&lt;E9,0,(1-(TODAY()-E9)/(F9-E9))))</f>
        <v>1</v>
      </c>
      <c r="AA9" s="199"/>
      <c r="AB9" s="200" t="str">
        <f t="shared" ref="AB9:AB21" ca="1" si="3">IF(Z9=0,"Q",IF(OR(AA9&gt;=80%,Z9=AA9),"J",IF(AND((Z9+AA9)/2&lt;100%,(Z9+AA9)/2&gt;=80%),"J",IF(AND((Z9+AA9)/2&lt;=80%,(Z9+AA9)/2&gt;50%),"K","L"))))</f>
        <v>L</v>
      </c>
    </row>
    <row r="10" spans="1:30" ht="72" customHeight="1" thickBot="1">
      <c r="A10" s="1338"/>
      <c r="B10" s="61" t="s">
        <v>968</v>
      </c>
      <c r="C10" s="61" t="s">
        <v>956</v>
      </c>
      <c r="D10" s="61"/>
      <c r="E10" s="62">
        <v>42005</v>
      </c>
      <c r="F10" s="62">
        <v>42185</v>
      </c>
      <c r="G10" s="61" t="s">
        <v>969</v>
      </c>
      <c r="H10" s="61" t="s">
        <v>129</v>
      </c>
      <c r="I10" s="61" t="s">
        <v>51</v>
      </c>
      <c r="J10" s="64" t="s">
        <v>51</v>
      </c>
      <c r="K10" s="525">
        <v>0</v>
      </c>
      <c r="L10" s="526">
        <v>0</v>
      </c>
      <c r="M10" s="145" t="s">
        <v>970</v>
      </c>
      <c r="N10" s="530"/>
      <c r="O10" s="145" t="s">
        <v>970</v>
      </c>
      <c r="P10" s="530"/>
      <c r="Q10" s="195">
        <v>0.4</v>
      </c>
      <c r="R10" s="196" t="s">
        <v>101</v>
      </c>
      <c r="S10" s="667" t="s">
        <v>1416</v>
      </c>
      <c r="U10" s="76">
        <f t="shared" si="0"/>
        <v>6.6666666666666652E-2</v>
      </c>
      <c r="V10" s="199">
        <v>0.65</v>
      </c>
      <c r="W10" s="200" t="str">
        <f t="shared" si="1"/>
        <v>L</v>
      </c>
      <c r="X10" s="197"/>
      <c r="Y10" s="198"/>
      <c r="Z10" s="76">
        <f t="shared" ca="1" si="2"/>
        <v>1</v>
      </c>
      <c r="AA10" s="199"/>
      <c r="AB10" s="200" t="str">
        <f t="shared" ca="1" si="3"/>
        <v>L</v>
      </c>
    </row>
    <row r="11" spans="1:30" ht="90" customHeight="1" thickBot="1">
      <c r="A11" s="1338"/>
      <c r="B11" s="61" t="s">
        <v>973</v>
      </c>
      <c r="C11" s="61" t="s">
        <v>974</v>
      </c>
      <c r="D11" s="61"/>
      <c r="E11" s="62">
        <v>42186</v>
      </c>
      <c r="F11" s="62">
        <v>42216</v>
      </c>
      <c r="G11" s="61" t="s">
        <v>975</v>
      </c>
      <c r="H11" s="61" t="s">
        <v>129</v>
      </c>
      <c r="I11" s="61" t="s">
        <v>51</v>
      </c>
      <c r="J11" s="64" t="s">
        <v>51</v>
      </c>
      <c r="K11" s="525">
        <v>0</v>
      </c>
      <c r="L11" s="526">
        <v>0</v>
      </c>
      <c r="M11" s="531" t="s">
        <v>976</v>
      </c>
      <c r="N11" s="530" t="s">
        <v>977</v>
      </c>
      <c r="O11" s="531" t="s">
        <v>976</v>
      </c>
      <c r="P11" s="530" t="s">
        <v>977</v>
      </c>
      <c r="Q11" s="195">
        <v>0.35</v>
      </c>
      <c r="R11" s="196" t="s">
        <v>101</v>
      </c>
      <c r="S11" s="666" t="s">
        <v>1465</v>
      </c>
      <c r="T11" s="667" t="s">
        <v>1466</v>
      </c>
      <c r="U11" s="76">
        <f t="shared" si="0"/>
        <v>0</v>
      </c>
      <c r="V11" s="199">
        <v>0.5</v>
      </c>
      <c r="W11" s="200" t="str">
        <f t="shared" si="1"/>
        <v>Q</v>
      </c>
      <c r="X11" s="197"/>
      <c r="Y11" s="198"/>
      <c r="Z11" s="76">
        <f t="shared" ca="1" si="2"/>
        <v>1</v>
      </c>
      <c r="AA11" s="199"/>
      <c r="AB11" s="200" t="str">
        <f t="shared" ca="1" si="3"/>
        <v>L</v>
      </c>
    </row>
    <row r="12" spans="1:30" ht="57" customHeight="1" thickBot="1">
      <c r="A12" s="1338"/>
      <c r="B12" s="61" t="s">
        <v>981</v>
      </c>
      <c r="C12" s="61" t="s">
        <v>982</v>
      </c>
      <c r="D12" s="61"/>
      <c r="E12" s="62">
        <v>42156</v>
      </c>
      <c r="F12" s="62">
        <v>42216</v>
      </c>
      <c r="G12" s="61" t="s">
        <v>983</v>
      </c>
      <c r="H12" s="61" t="s">
        <v>129</v>
      </c>
      <c r="I12" s="61" t="s">
        <v>51</v>
      </c>
      <c r="J12" s="64" t="s">
        <v>51</v>
      </c>
      <c r="K12" s="525">
        <v>0</v>
      </c>
      <c r="L12" s="526">
        <v>0</v>
      </c>
      <c r="M12" s="80"/>
      <c r="N12" s="530"/>
      <c r="O12" s="80"/>
      <c r="P12" s="530"/>
      <c r="Q12" s="195">
        <v>0</v>
      </c>
      <c r="R12" s="196" t="s">
        <v>110</v>
      </c>
      <c r="S12" s="666"/>
      <c r="T12" s="667"/>
      <c r="U12" s="76">
        <f t="shared" si="0"/>
        <v>0.71666666666666667</v>
      </c>
      <c r="V12" s="199"/>
      <c r="W12" s="200" t="str">
        <f t="shared" si="1"/>
        <v>L</v>
      </c>
      <c r="X12" s="197"/>
      <c r="Y12" s="198"/>
      <c r="Z12" s="76">
        <f t="shared" ca="1" si="2"/>
        <v>1</v>
      </c>
      <c r="AA12" s="199"/>
      <c r="AB12" s="200" t="str">
        <f t="shared" ca="1" si="3"/>
        <v>L</v>
      </c>
    </row>
    <row r="13" spans="1:30" ht="65.099999999999994" customHeight="1" thickBot="1">
      <c r="A13" s="1338"/>
      <c r="B13" s="61" t="s">
        <v>986</v>
      </c>
      <c r="C13" s="61" t="s">
        <v>987</v>
      </c>
      <c r="D13" s="61"/>
      <c r="E13" s="62">
        <v>42036</v>
      </c>
      <c r="F13" s="62">
        <v>42185</v>
      </c>
      <c r="G13" s="61" t="s">
        <v>988</v>
      </c>
      <c r="H13" s="61" t="s">
        <v>989</v>
      </c>
      <c r="I13" s="61" t="s">
        <v>990</v>
      </c>
      <c r="J13" s="64">
        <v>1</v>
      </c>
      <c r="K13" s="65">
        <v>30000000</v>
      </c>
      <c r="L13" s="204">
        <f>+J13*K13</f>
        <v>30000000</v>
      </c>
      <c r="M13" s="531" t="s">
        <v>991</v>
      </c>
      <c r="N13" s="530"/>
      <c r="O13" s="531" t="s">
        <v>991</v>
      </c>
      <c r="P13" s="530"/>
      <c r="Q13" s="195">
        <v>0.35</v>
      </c>
      <c r="R13" s="196" t="s">
        <v>101</v>
      </c>
      <c r="S13" s="666" t="s">
        <v>1467</v>
      </c>
      <c r="T13" s="667" t="s">
        <v>1468</v>
      </c>
      <c r="U13" s="76">
        <f t="shared" si="0"/>
        <v>8.0536912751677847E-2</v>
      </c>
      <c r="V13" s="199">
        <v>1</v>
      </c>
      <c r="W13" s="200" t="str">
        <f t="shared" si="1"/>
        <v>J</v>
      </c>
      <c r="X13" s="197"/>
      <c r="Y13" s="198"/>
      <c r="Z13" s="76">
        <f t="shared" ca="1" si="2"/>
        <v>1</v>
      </c>
      <c r="AA13" s="199">
        <v>1</v>
      </c>
      <c r="AB13" s="200" t="str">
        <f t="shared" ca="1" si="3"/>
        <v>J</v>
      </c>
    </row>
    <row r="14" spans="1:30" ht="45" customHeight="1" thickBot="1">
      <c r="A14" s="1338"/>
      <c r="B14" s="61" t="s">
        <v>994</v>
      </c>
      <c r="C14" s="61" t="s">
        <v>987</v>
      </c>
      <c r="D14" s="61"/>
      <c r="E14" s="62">
        <v>42217</v>
      </c>
      <c r="F14" s="62">
        <v>42308</v>
      </c>
      <c r="G14" s="61" t="s">
        <v>995</v>
      </c>
      <c r="H14" s="61" t="s">
        <v>129</v>
      </c>
      <c r="I14" s="61" t="s">
        <v>51</v>
      </c>
      <c r="J14" s="64" t="s">
        <v>51</v>
      </c>
      <c r="K14" s="525">
        <v>0</v>
      </c>
      <c r="L14" s="526">
        <v>0</v>
      </c>
      <c r="M14" s="80"/>
      <c r="N14" s="530"/>
      <c r="O14" s="80"/>
      <c r="P14" s="530"/>
      <c r="Q14" s="195">
        <v>0</v>
      </c>
      <c r="R14" s="196" t="s">
        <v>110</v>
      </c>
      <c r="S14" s="666"/>
      <c r="T14" s="667"/>
      <c r="U14" s="76">
        <f t="shared" si="0"/>
        <v>0</v>
      </c>
      <c r="V14" s="199"/>
      <c r="W14" s="200" t="str">
        <f t="shared" si="1"/>
        <v>Q</v>
      </c>
      <c r="X14" s="197"/>
      <c r="Y14" s="198"/>
      <c r="Z14" s="76">
        <f t="shared" ca="1" si="2"/>
        <v>1</v>
      </c>
      <c r="AA14" s="199"/>
      <c r="AB14" s="200" t="str">
        <f t="shared" ca="1" si="3"/>
        <v>L</v>
      </c>
      <c r="AC14" s="110"/>
      <c r="AD14" s="110"/>
    </row>
    <row r="15" spans="1:30" ht="51.75" thickBot="1">
      <c r="A15" s="1338"/>
      <c r="B15" s="61" t="s">
        <v>996</v>
      </c>
      <c r="C15" s="61" t="s">
        <v>997</v>
      </c>
      <c r="D15" s="61"/>
      <c r="E15" s="62">
        <v>42309</v>
      </c>
      <c r="F15" s="62">
        <v>42353</v>
      </c>
      <c r="G15" s="61" t="s">
        <v>995</v>
      </c>
      <c r="H15" s="61" t="s">
        <v>998</v>
      </c>
      <c r="I15" s="61" t="s">
        <v>999</v>
      </c>
      <c r="J15" s="64">
        <v>1</v>
      </c>
      <c r="K15" s="65">
        <v>6000000</v>
      </c>
      <c r="L15" s="204">
        <f>+J15*K15</f>
        <v>6000000</v>
      </c>
      <c r="M15" s="80"/>
      <c r="N15" s="530"/>
      <c r="O15" s="80"/>
      <c r="P15" s="530"/>
      <c r="Q15" s="195">
        <v>0</v>
      </c>
      <c r="R15" s="196" t="s">
        <v>110</v>
      </c>
      <c r="S15" s="666"/>
      <c r="T15" s="667"/>
      <c r="U15" s="76">
        <f t="shared" si="0"/>
        <v>0</v>
      </c>
      <c r="V15" s="199"/>
      <c r="W15" s="200" t="str">
        <f t="shared" si="1"/>
        <v>Q</v>
      </c>
      <c r="X15" s="197"/>
      <c r="Y15" s="198"/>
      <c r="Z15" s="76">
        <f t="shared" ca="1" si="2"/>
        <v>1</v>
      </c>
      <c r="AA15" s="199"/>
      <c r="AB15" s="200" t="str">
        <f t="shared" ca="1" si="3"/>
        <v>L</v>
      </c>
      <c r="AC15" s="110"/>
      <c r="AD15" s="110"/>
    </row>
    <row r="16" spans="1:30" ht="42" customHeight="1" thickBot="1">
      <c r="A16" s="1338"/>
      <c r="B16" s="61" t="s">
        <v>1000</v>
      </c>
      <c r="C16" s="61" t="s">
        <v>1001</v>
      </c>
      <c r="D16" s="61"/>
      <c r="E16" s="62">
        <v>42339</v>
      </c>
      <c r="F16" s="62">
        <v>42368</v>
      </c>
      <c r="G16" s="61" t="s">
        <v>1002</v>
      </c>
      <c r="H16" s="61" t="s">
        <v>163</v>
      </c>
      <c r="I16" s="61" t="s">
        <v>1003</v>
      </c>
      <c r="J16" s="64">
        <v>1</v>
      </c>
      <c r="K16" s="65">
        <v>15000000</v>
      </c>
      <c r="L16" s="204">
        <f>+J16*K16</f>
        <v>15000000</v>
      </c>
      <c r="M16" s="80"/>
      <c r="N16" s="530"/>
      <c r="O16" s="80"/>
      <c r="P16" s="530"/>
      <c r="Q16" s="195">
        <v>8</v>
      </c>
      <c r="R16" s="196" t="s">
        <v>110</v>
      </c>
      <c r="S16" s="666"/>
      <c r="T16" s="667"/>
      <c r="U16" s="76">
        <f t="shared" si="0"/>
        <v>0</v>
      </c>
      <c r="V16" s="199"/>
      <c r="W16" s="200" t="str">
        <f t="shared" si="1"/>
        <v>Q</v>
      </c>
      <c r="X16" s="197"/>
      <c r="Y16" s="198"/>
      <c r="Z16" s="76">
        <f t="shared" ca="1" si="2"/>
        <v>1</v>
      </c>
      <c r="AA16" s="199"/>
      <c r="AB16" s="200" t="str">
        <f t="shared" ca="1" si="3"/>
        <v>L</v>
      </c>
      <c r="AC16" s="110"/>
      <c r="AD16" s="110"/>
    </row>
    <row r="17" spans="1:30" ht="42.95" customHeight="1" thickBot="1">
      <c r="A17" s="1392" t="s">
        <v>1004</v>
      </c>
      <c r="B17" s="61" t="s">
        <v>1005</v>
      </c>
      <c r="C17" s="61" t="s">
        <v>956</v>
      </c>
      <c r="D17" s="61"/>
      <c r="E17" s="62">
        <v>42020</v>
      </c>
      <c r="F17" s="62">
        <v>42361</v>
      </c>
      <c r="G17" s="61" t="s">
        <v>983</v>
      </c>
      <c r="H17" s="61" t="s">
        <v>129</v>
      </c>
      <c r="I17" s="61" t="s">
        <v>51</v>
      </c>
      <c r="J17" s="64">
        <v>0</v>
      </c>
      <c r="K17" s="525">
        <v>0</v>
      </c>
      <c r="L17" s="526">
        <v>0</v>
      </c>
      <c r="M17" s="80" t="s">
        <v>1006</v>
      </c>
      <c r="N17" s="530"/>
      <c r="O17" s="80" t="s">
        <v>1006</v>
      </c>
      <c r="P17" s="530"/>
      <c r="Q17" s="195">
        <v>1</v>
      </c>
      <c r="R17" s="196" t="s">
        <v>44</v>
      </c>
      <c r="S17" s="197"/>
      <c r="T17" s="198"/>
      <c r="U17" s="76">
        <f t="shared" si="0"/>
        <v>0.5513196480938416</v>
      </c>
      <c r="V17" s="199">
        <v>1</v>
      </c>
      <c r="W17" s="200" t="str">
        <f t="shared" si="1"/>
        <v>J</v>
      </c>
      <c r="X17" s="197"/>
      <c r="Y17" s="198"/>
      <c r="Z17" s="76">
        <f t="shared" ca="1" si="2"/>
        <v>1</v>
      </c>
      <c r="AA17" s="199">
        <v>1</v>
      </c>
      <c r="AB17" s="200" t="str">
        <f t="shared" ca="1" si="3"/>
        <v>J</v>
      </c>
      <c r="AC17" s="110"/>
      <c r="AD17" s="110"/>
    </row>
    <row r="18" spans="1:30" ht="40.5" customHeight="1" thickBot="1">
      <c r="A18" s="1393"/>
      <c r="B18" s="61" t="s">
        <v>1007</v>
      </c>
      <c r="C18" s="61" t="s">
        <v>956</v>
      </c>
      <c r="D18" s="61"/>
      <c r="E18" s="62">
        <v>42025</v>
      </c>
      <c r="F18" s="62">
        <v>42035</v>
      </c>
      <c r="G18" s="61" t="s">
        <v>983</v>
      </c>
      <c r="H18" s="61" t="s">
        <v>129</v>
      </c>
      <c r="I18" s="61" t="s">
        <v>51</v>
      </c>
      <c r="J18" s="64">
        <v>0</v>
      </c>
      <c r="K18" s="525">
        <v>0</v>
      </c>
      <c r="L18" s="526">
        <v>0</v>
      </c>
      <c r="M18" s="80" t="s">
        <v>1006</v>
      </c>
      <c r="N18" s="530"/>
      <c r="O18" s="80" t="s">
        <v>1006</v>
      </c>
      <c r="P18" s="530"/>
      <c r="Q18" s="195">
        <v>1</v>
      </c>
      <c r="R18" s="196" t="s">
        <v>44</v>
      </c>
      <c r="S18" s="197"/>
      <c r="T18" s="198"/>
      <c r="U18" s="76">
        <f t="shared" si="0"/>
        <v>1</v>
      </c>
      <c r="V18" s="199">
        <v>1</v>
      </c>
      <c r="W18" s="200" t="str">
        <f t="shared" si="1"/>
        <v>J</v>
      </c>
      <c r="X18" s="197"/>
      <c r="Y18" s="198"/>
      <c r="Z18" s="76">
        <f t="shared" ca="1" si="2"/>
        <v>1</v>
      </c>
      <c r="AA18" s="199">
        <v>1</v>
      </c>
      <c r="AB18" s="200" t="str">
        <f t="shared" ca="1" si="3"/>
        <v>J</v>
      </c>
      <c r="AC18" s="110"/>
      <c r="AD18" s="110"/>
    </row>
    <row r="19" spans="1:30" ht="50.25" customHeight="1" thickBot="1">
      <c r="A19" s="1393"/>
      <c r="B19" s="61" t="s">
        <v>1008</v>
      </c>
      <c r="C19" s="61" t="s">
        <v>982</v>
      </c>
      <c r="D19" s="61"/>
      <c r="E19" s="532">
        <v>42037</v>
      </c>
      <c r="F19" s="532">
        <v>42063</v>
      </c>
      <c r="G19" s="61" t="s">
        <v>1009</v>
      </c>
      <c r="H19" s="61" t="s">
        <v>129</v>
      </c>
      <c r="I19" s="61" t="s">
        <v>51</v>
      </c>
      <c r="J19" s="64">
        <v>0</v>
      </c>
      <c r="K19" s="525">
        <v>0</v>
      </c>
      <c r="L19" s="526">
        <v>0</v>
      </c>
      <c r="M19" s="80" t="s">
        <v>1006</v>
      </c>
      <c r="N19" s="530"/>
      <c r="O19" s="80" t="s">
        <v>1006</v>
      </c>
      <c r="P19" s="530"/>
      <c r="Q19" s="195">
        <v>1</v>
      </c>
      <c r="R19" s="196" t="s">
        <v>44</v>
      </c>
      <c r="S19" s="197"/>
      <c r="T19" s="198"/>
      <c r="U19" s="76">
        <f t="shared" si="0"/>
        <v>1</v>
      </c>
      <c r="V19" s="199">
        <v>1</v>
      </c>
      <c r="W19" s="200" t="str">
        <f t="shared" si="1"/>
        <v>J</v>
      </c>
      <c r="X19" s="197"/>
      <c r="Y19" s="198"/>
      <c r="Z19" s="76">
        <f t="shared" ca="1" si="2"/>
        <v>1</v>
      </c>
      <c r="AA19" s="199">
        <v>1</v>
      </c>
      <c r="AB19" s="200" t="str">
        <f t="shared" ca="1" si="3"/>
        <v>J</v>
      </c>
      <c r="AC19" s="110"/>
      <c r="AD19" s="110"/>
    </row>
    <row r="20" spans="1:30" ht="45" thickBot="1">
      <c r="A20" s="1393"/>
      <c r="B20" s="61" t="s">
        <v>1010</v>
      </c>
      <c r="C20" s="61" t="s">
        <v>982</v>
      </c>
      <c r="D20" s="61"/>
      <c r="E20" s="62">
        <v>42064</v>
      </c>
      <c r="F20" s="62">
        <v>42277</v>
      </c>
      <c r="G20" s="61" t="s">
        <v>1011</v>
      </c>
      <c r="H20" s="61" t="s">
        <v>129</v>
      </c>
      <c r="I20" s="61" t="s">
        <v>51</v>
      </c>
      <c r="J20" s="64">
        <v>0</v>
      </c>
      <c r="K20" s="525">
        <v>0</v>
      </c>
      <c r="L20" s="526">
        <v>0</v>
      </c>
      <c r="M20" s="80"/>
      <c r="N20" s="530"/>
      <c r="O20" s="80"/>
      <c r="P20" s="530"/>
      <c r="Q20" s="195">
        <v>0</v>
      </c>
      <c r="R20" s="196" t="s">
        <v>110</v>
      </c>
      <c r="S20" s="666" t="s">
        <v>732</v>
      </c>
      <c r="T20" s="667"/>
      <c r="U20" s="76">
        <f t="shared" si="0"/>
        <v>0.48826291079812212</v>
      </c>
      <c r="V20" s="199">
        <v>0.8</v>
      </c>
      <c r="W20" s="200" t="str">
        <f t="shared" si="1"/>
        <v>J</v>
      </c>
      <c r="X20" s="197"/>
      <c r="Y20" s="198"/>
      <c r="Z20" s="76">
        <f t="shared" ca="1" si="2"/>
        <v>1</v>
      </c>
      <c r="AA20" s="199"/>
      <c r="AB20" s="200" t="str">
        <f t="shared" ca="1" si="3"/>
        <v>L</v>
      </c>
      <c r="AC20" s="110"/>
      <c r="AD20" s="110"/>
    </row>
    <row r="21" spans="1:30" ht="33" customHeight="1" thickBot="1">
      <c r="A21" s="1394"/>
      <c r="B21" s="219" t="s">
        <v>1012</v>
      </c>
      <c r="C21" s="219" t="s">
        <v>982</v>
      </c>
      <c r="D21" s="219"/>
      <c r="E21" s="311">
        <v>42278</v>
      </c>
      <c r="F21" s="311">
        <v>42368</v>
      </c>
      <c r="G21" s="219" t="s">
        <v>1013</v>
      </c>
      <c r="H21" s="219" t="s">
        <v>129</v>
      </c>
      <c r="I21" s="219" t="s">
        <v>51</v>
      </c>
      <c r="J21" s="312">
        <v>0</v>
      </c>
      <c r="K21" s="533">
        <v>0</v>
      </c>
      <c r="L21" s="534">
        <v>0</v>
      </c>
      <c r="M21" s="866"/>
      <c r="N21" s="867"/>
      <c r="O21" s="866"/>
      <c r="P21" s="867"/>
      <c r="Q21" s="195">
        <v>0</v>
      </c>
      <c r="R21" s="196" t="s">
        <v>110</v>
      </c>
      <c r="S21" s="668"/>
      <c r="T21" s="765"/>
      <c r="U21" s="868">
        <f t="shared" si="0"/>
        <v>0</v>
      </c>
      <c r="V21" s="869"/>
      <c r="W21" s="870" t="str">
        <f t="shared" si="1"/>
        <v>Q</v>
      </c>
      <c r="X21" s="871"/>
      <c r="Y21" s="872"/>
      <c r="Z21" s="868">
        <f t="shared" ca="1" si="2"/>
        <v>1</v>
      </c>
      <c r="AA21" s="869"/>
      <c r="AB21" s="870" t="str">
        <f t="shared" ca="1" si="3"/>
        <v>L</v>
      </c>
      <c r="AC21" s="110"/>
      <c r="AD21" s="110"/>
    </row>
    <row r="22" spans="1:30" ht="51.75" thickBot="1">
      <c r="A22" s="535" t="s">
        <v>148</v>
      </c>
      <c r="B22" s="536" t="s">
        <v>149</v>
      </c>
      <c r="C22" s="536" t="s">
        <v>75</v>
      </c>
      <c r="D22" s="537" t="s">
        <v>87</v>
      </c>
      <c r="E22" s="537" t="s">
        <v>76</v>
      </c>
      <c r="F22" s="537" t="s">
        <v>77</v>
      </c>
      <c r="G22" s="537" t="s">
        <v>78</v>
      </c>
      <c r="H22" s="537" t="s">
        <v>79</v>
      </c>
      <c r="I22" s="537" t="s">
        <v>80</v>
      </c>
      <c r="J22" s="537" t="s">
        <v>81</v>
      </c>
      <c r="K22" s="538" t="s">
        <v>82</v>
      </c>
      <c r="L22" s="539" t="s">
        <v>83</v>
      </c>
      <c r="M22" s="96"/>
      <c r="N22" s="587"/>
      <c r="O22" s="110"/>
      <c r="P22" s="110"/>
      <c r="Q22" s="110"/>
      <c r="R22" s="110"/>
      <c r="S22" s="110"/>
      <c r="T22" s="110"/>
      <c r="U22" s="110"/>
      <c r="V22" s="110"/>
      <c r="W22" s="110"/>
      <c r="X22" s="110"/>
      <c r="Y22" s="110"/>
      <c r="Z22" s="110"/>
      <c r="AA22" s="110"/>
      <c r="AB22" s="110"/>
      <c r="AC22" s="110"/>
    </row>
    <row r="23" spans="1:30" ht="30" customHeight="1">
      <c r="A23" s="540"/>
      <c r="B23" s="300" t="s">
        <v>1014</v>
      </c>
      <c r="C23" s="300"/>
      <c r="D23" s="300"/>
      <c r="E23" s="301">
        <v>42005</v>
      </c>
      <c r="F23" s="301">
        <v>42369</v>
      </c>
      <c r="G23" s="300" t="s">
        <v>1015</v>
      </c>
      <c r="H23" s="300" t="s">
        <v>1016</v>
      </c>
      <c r="I23" s="300" t="s">
        <v>1017</v>
      </c>
      <c r="J23" s="303">
        <v>1</v>
      </c>
      <c r="K23" s="304">
        <v>1000000</v>
      </c>
      <c r="L23" s="305">
        <f t="shared" ref="L23" si="4">+J23*K23</f>
        <v>1000000</v>
      </c>
      <c r="M23" s="96"/>
      <c r="N23" s="587"/>
      <c r="O23" s="110"/>
      <c r="P23" s="110"/>
      <c r="Q23" s="110"/>
      <c r="R23" s="110"/>
      <c r="S23" s="110"/>
      <c r="T23" s="110"/>
      <c r="U23" s="110"/>
      <c r="V23" s="110"/>
      <c r="W23" s="110"/>
      <c r="X23" s="110"/>
      <c r="Y23" s="110"/>
      <c r="Z23" s="110"/>
      <c r="AA23" s="110"/>
      <c r="AB23" s="110"/>
      <c r="AC23" s="110"/>
    </row>
    <row r="24" spans="1:30" ht="26.25" thickBot="1">
      <c r="A24" s="337"/>
      <c r="B24" s="219" t="s">
        <v>1018</v>
      </c>
      <c r="C24" s="219"/>
      <c r="D24" s="219"/>
      <c r="E24" s="311">
        <v>42005</v>
      </c>
      <c r="F24" s="311">
        <v>42369</v>
      </c>
      <c r="G24" s="219" t="s">
        <v>1019</v>
      </c>
      <c r="H24" s="219" t="s">
        <v>1019</v>
      </c>
      <c r="I24" s="219" t="s">
        <v>1020</v>
      </c>
      <c r="J24" s="312">
        <v>1</v>
      </c>
      <c r="K24" s="221">
        <v>2000000</v>
      </c>
      <c r="L24" s="222">
        <f>+J24*K24</f>
        <v>2000000</v>
      </c>
      <c r="M24" s="96"/>
      <c r="N24" s="587"/>
      <c r="O24" s="110"/>
      <c r="P24" s="110"/>
      <c r="Q24" s="110"/>
      <c r="R24" s="110"/>
      <c r="S24" s="110"/>
      <c r="T24" s="110"/>
      <c r="U24" s="110"/>
      <c r="V24" s="110"/>
      <c r="W24" s="110"/>
      <c r="X24" s="110"/>
      <c r="Y24" s="110"/>
      <c r="Z24" s="110"/>
      <c r="AA24" s="110"/>
      <c r="AB24" s="110"/>
      <c r="AC24" s="110"/>
    </row>
    <row r="25" spans="1:30" s="836" customFormat="1">
      <c r="A25" s="864"/>
      <c r="B25" s="838"/>
      <c r="C25" s="838"/>
      <c r="D25" s="838"/>
      <c r="E25" s="865"/>
      <c r="F25" s="865"/>
      <c r="G25" s="838"/>
      <c r="H25" s="838"/>
      <c r="I25" s="838"/>
      <c r="J25" s="841"/>
      <c r="K25" s="844"/>
      <c r="L25" s="845"/>
      <c r="M25" s="110"/>
      <c r="N25" s="110"/>
      <c r="O25" s="110"/>
      <c r="P25" s="110"/>
      <c r="Q25" s="110"/>
      <c r="R25" s="110"/>
      <c r="S25" s="110"/>
      <c r="T25" s="110"/>
      <c r="U25" s="110"/>
      <c r="V25" s="110"/>
      <c r="W25" s="110"/>
      <c r="X25" s="110"/>
      <c r="Y25" s="110"/>
      <c r="Z25" s="110"/>
      <c r="AA25" s="110"/>
      <c r="AB25" s="110"/>
      <c r="AC25" s="110"/>
    </row>
    <row r="26" spans="1:30" s="836" customFormat="1">
      <c r="A26" s="864"/>
      <c r="B26" s="838"/>
      <c r="C26" s="838"/>
      <c r="D26" s="838"/>
      <c r="E26" s="865"/>
      <c r="F26" s="865"/>
      <c r="G26" s="838"/>
      <c r="H26" s="838"/>
      <c r="I26" s="838"/>
      <c r="J26" s="841"/>
      <c r="K26" s="844"/>
      <c r="L26" s="845"/>
      <c r="M26" s="110"/>
      <c r="N26" s="110"/>
      <c r="O26" s="110"/>
      <c r="P26" s="110"/>
      <c r="Q26" s="110"/>
      <c r="R26" s="110"/>
      <c r="S26" s="110"/>
      <c r="T26" s="110"/>
      <c r="U26" s="110"/>
      <c r="V26" s="110"/>
      <c r="W26" s="110"/>
      <c r="X26" s="110"/>
      <c r="Y26" s="110"/>
      <c r="Z26" s="110"/>
      <c r="AA26" s="110"/>
      <c r="AB26" s="110"/>
      <c r="AC26" s="110"/>
    </row>
    <row r="27" spans="1:30" s="836" customFormat="1">
      <c r="A27" s="864"/>
      <c r="B27" s="838"/>
      <c r="C27" s="838"/>
      <c r="D27" s="838"/>
      <c r="E27" s="865"/>
      <c r="F27" s="865"/>
      <c r="G27" s="838"/>
      <c r="H27" s="838"/>
      <c r="I27" s="838"/>
      <c r="J27" s="841"/>
      <c r="K27" s="844"/>
      <c r="L27" s="845"/>
      <c r="M27" s="110"/>
      <c r="N27" s="110"/>
      <c r="O27" s="110"/>
      <c r="P27" s="110"/>
      <c r="Q27" s="110"/>
      <c r="R27" s="110"/>
      <c r="S27" s="110"/>
      <c r="T27" s="110"/>
      <c r="U27" s="110"/>
      <c r="V27" s="110"/>
      <c r="W27" s="110"/>
      <c r="X27" s="110"/>
      <c r="Y27" s="110"/>
      <c r="Z27" s="110"/>
      <c r="AA27" s="110"/>
      <c r="AB27" s="110"/>
      <c r="AC27" s="110"/>
    </row>
    <row r="28" spans="1:30" s="836" customFormat="1">
      <c r="A28" s="864"/>
      <c r="B28" s="838"/>
      <c r="C28" s="838"/>
      <c r="D28" s="838"/>
      <c r="E28" s="865"/>
      <c r="F28" s="865"/>
      <c r="G28" s="838"/>
      <c r="H28" s="838"/>
      <c r="I28" s="838"/>
      <c r="J28" s="841"/>
      <c r="K28" s="844"/>
      <c r="L28" s="845"/>
      <c r="M28" s="110"/>
      <c r="N28" s="110"/>
      <c r="O28" s="110"/>
      <c r="P28" s="110"/>
      <c r="Q28" s="110"/>
      <c r="R28" s="110"/>
      <c r="S28" s="110"/>
      <c r="T28" s="110"/>
      <c r="U28" s="110"/>
      <c r="V28" s="110"/>
      <c r="W28" s="110"/>
      <c r="X28" s="110"/>
      <c r="Y28" s="110"/>
      <c r="Z28" s="110"/>
      <c r="AA28" s="110"/>
      <c r="AB28" s="110"/>
      <c r="AC28" s="110"/>
    </row>
    <row r="29" spans="1:30" s="836" customFormat="1">
      <c r="A29" s="864"/>
      <c r="B29" s="838"/>
      <c r="C29" s="838"/>
      <c r="D29" s="838"/>
      <c r="E29" s="865"/>
      <c r="F29" s="865"/>
      <c r="G29" s="838"/>
      <c r="H29" s="838"/>
      <c r="I29" s="838"/>
      <c r="J29" s="841"/>
      <c r="K29" s="844"/>
      <c r="L29" s="845"/>
      <c r="M29" s="110"/>
      <c r="N29" s="110"/>
      <c r="O29" s="110"/>
      <c r="P29" s="110"/>
      <c r="Q29" s="110"/>
      <c r="R29" s="110"/>
      <c r="S29" s="110"/>
      <c r="T29" s="110"/>
      <c r="U29" s="110"/>
      <c r="V29" s="110"/>
      <c r="W29" s="110"/>
      <c r="X29" s="110"/>
      <c r="Y29" s="110"/>
      <c r="Z29" s="110"/>
      <c r="AA29" s="110"/>
      <c r="AB29" s="110"/>
      <c r="AC29" s="110"/>
    </row>
    <row r="30" spans="1:30" s="836" customFormat="1" ht="16.5" thickBot="1">
      <c r="M30" s="110"/>
      <c r="N30" s="110"/>
      <c r="O30" s="110"/>
      <c r="P30" s="110"/>
      <c r="Q30" s="110"/>
      <c r="R30" s="110"/>
      <c r="S30" s="110"/>
      <c r="T30" s="110"/>
      <c r="U30" s="110"/>
      <c r="V30" s="110"/>
      <c r="W30" s="110"/>
      <c r="X30" s="110"/>
      <c r="Y30" s="110"/>
      <c r="Z30" s="110"/>
      <c r="AA30" s="110"/>
      <c r="AB30" s="110"/>
      <c r="AC30" s="110"/>
    </row>
    <row r="31" spans="1:30" ht="27" customHeight="1" thickBot="1">
      <c r="A31" s="1065" t="s">
        <v>165</v>
      </c>
      <c r="B31" s="1066"/>
      <c r="C31" s="1066"/>
      <c r="D31" s="1066"/>
      <c r="E31" s="1066"/>
      <c r="F31" s="1066"/>
      <c r="G31" s="1066"/>
      <c r="H31" s="1066"/>
      <c r="I31" s="1066"/>
      <c r="J31" s="1066"/>
      <c r="K31" s="1066"/>
      <c r="L31" s="1066"/>
      <c r="M31" s="110"/>
      <c r="N31" s="110"/>
      <c r="O31" s="110"/>
      <c r="P31" s="110"/>
      <c r="Q31" s="110"/>
      <c r="R31" s="110"/>
      <c r="S31" s="110"/>
      <c r="T31" s="110"/>
      <c r="U31" s="110"/>
      <c r="V31" s="110"/>
      <c r="W31" s="110"/>
      <c r="X31" s="110"/>
      <c r="Y31" s="110"/>
      <c r="Z31" s="110"/>
      <c r="AA31" s="110"/>
      <c r="AB31" s="110"/>
      <c r="AC31" s="110"/>
    </row>
    <row r="32" spans="1:30" s="836" customFormat="1" ht="27" customHeight="1">
      <c r="A32" s="832"/>
      <c r="B32" s="832"/>
      <c r="C32" s="832"/>
      <c r="D32" s="832"/>
      <c r="E32" s="832"/>
      <c r="F32" s="832"/>
      <c r="G32" s="832"/>
      <c r="H32" s="832"/>
      <c r="I32" s="832"/>
      <c r="J32" s="832"/>
      <c r="K32" s="832"/>
      <c r="L32" s="832"/>
      <c r="M32" s="110"/>
      <c r="N32" s="110"/>
      <c r="O32" s="110"/>
      <c r="P32" s="110"/>
      <c r="Q32" s="110"/>
      <c r="R32" s="110"/>
      <c r="S32" s="110"/>
      <c r="T32" s="110"/>
      <c r="U32" s="110"/>
      <c r="V32" s="110"/>
      <c r="W32" s="110"/>
      <c r="X32" s="110"/>
      <c r="Y32" s="110"/>
      <c r="Z32" s="110"/>
      <c r="AA32" s="110"/>
      <c r="AB32" s="110"/>
      <c r="AC32" s="110"/>
    </row>
    <row r="33" spans="1:36" s="836" customFormat="1">
      <c r="A33" s="832"/>
      <c r="B33" s="832"/>
      <c r="C33" s="832"/>
      <c r="D33" s="832"/>
      <c r="E33" s="832"/>
      <c r="F33" s="832"/>
      <c r="G33" s="832"/>
      <c r="H33" s="832"/>
      <c r="I33" s="832"/>
      <c r="J33" s="832"/>
      <c r="K33" s="832"/>
      <c r="L33" s="832"/>
      <c r="M33" s="110"/>
      <c r="N33" s="110"/>
      <c r="O33" s="110"/>
      <c r="P33" s="110"/>
      <c r="Q33" s="110"/>
      <c r="R33" s="110"/>
      <c r="S33" s="110"/>
      <c r="T33" s="110"/>
      <c r="U33" s="110"/>
      <c r="V33" s="110"/>
      <c r="W33" s="110"/>
      <c r="X33" s="110"/>
      <c r="Y33" s="110"/>
      <c r="Z33" s="110"/>
      <c r="AA33" s="110"/>
      <c r="AB33" s="110"/>
      <c r="AC33" s="110"/>
    </row>
    <row r="34" spans="1:36" s="836" customFormat="1">
      <c r="A34" s="832"/>
      <c r="B34" s="832"/>
      <c r="C34" s="832"/>
      <c r="D34" s="832"/>
      <c r="E34" s="832"/>
      <c r="F34" s="832"/>
      <c r="G34" s="832"/>
      <c r="H34" s="832"/>
      <c r="I34" s="832"/>
      <c r="J34" s="832"/>
      <c r="K34" s="832"/>
      <c r="L34" s="832"/>
      <c r="M34" s="110"/>
      <c r="N34" s="110"/>
      <c r="O34" s="110"/>
      <c r="P34" s="110"/>
      <c r="Q34" s="110"/>
      <c r="R34" s="110"/>
      <c r="S34" s="110"/>
      <c r="T34" s="110"/>
      <c r="U34" s="110"/>
      <c r="V34" s="110"/>
      <c r="W34" s="110"/>
      <c r="X34" s="110"/>
      <c r="Y34" s="110"/>
      <c r="Z34" s="110"/>
      <c r="AA34" s="110"/>
      <c r="AB34" s="110"/>
      <c r="AC34" s="110"/>
    </row>
    <row r="35" spans="1:36" s="836" customFormat="1">
      <c r="A35" s="832"/>
      <c r="B35" s="832"/>
      <c r="C35" s="832"/>
      <c r="D35" s="832"/>
      <c r="E35" s="832"/>
      <c r="F35" s="832"/>
      <c r="G35" s="832"/>
      <c r="H35" s="832"/>
      <c r="I35" s="832"/>
      <c r="J35" s="832"/>
      <c r="K35" s="832"/>
      <c r="L35" s="832"/>
      <c r="M35" s="110"/>
      <c r="N35" s="110"/>
      <c r="O35" s="110"/>
      <c r="P35" s="110"/>
      <c r="Q35" s="110"/>
      <c r="R35" s="110"/>
      <c r="S35" s="110"/>
      <c r="T35" s="110"/>
      <c r="U35" s="110"/>
      <c r="V35" s="110"/>
      <c r="W35" s="110"/>
      <c r="X35" s="110"/>
      <c r="Y35" s="110"/>
      <c r="Z35" s="110"/>
      <c r="AA35" s="110"/>
      <c r="AB35" s="110"/>
      <c r="AC35" s="110"/>
    </row>
    <row r="36" spans="1:36" s="836" customFormat="1" ht="16.5" thickBot="1">
      <c r="A36" s="832"/>
      <c r="B36" s="832"/>
      <c r="C36" s="832"/>
      <c r="D36" s="832"/>
      <c r="E36" s="832"/>
      <c r="F36" s="832"/>
      <c r="G36" s="832"/>
      <c r="H36" s="832"/>
      <c r="I36" s="832"/>
      <c r="J36" s="832"/>
      <c r="K36" s="832"/>
      <c r="L36" s="832"/>
      <c r="M36" s="110"/>
      <c r="N36" s="110"/>
      <c r="O36" s="110"/>
      <c r="P36" s="110"/>
      <c r="Q36" s="110"/>
      <c r="R36" s="110"/>
      <c r="S36" s="110"/>
      <c r="T36" s="110"/>
      <c r="U36" s="110"/>
      <c r="V36" s="110"/>
      <c r="W36" s="110"/>
      <c r="X36" s="110"/>
      <c r="Y36" s="110"/>
      <c r="Z36" s="110"/>
      <c r="AA36" s="110"/>
      <c r="AB36" s="110"/>
      <c r="AC36" s="110"/>
    </row>
    <row r="37" spans="1:36" ht="16.5" thickBot="1">
      <c r="A37" s="1294" t="s">
        <v>166</v>
      </c>
      <c r="B37" s="1295"/>
      <c r="C37" s="1295"/>
      <c r="D37" s="1295"/>
      <c r="E37" s="1295"/>
      <c r="F37" s="1295"/>
      <c r="G37" s="1295"/>
      <c r="H37" s="1295"/>
      <c r="I37" s="1295"/>
      <c r="J37" s="1295"/>
      <c r="K37" s="1295"/>
      <c r="L37" s="1295"/>
      <c r="M37" s="110"/>
      <c r="N37" s="110"/>
      <c r="O37" s="110"/>
      <c r="P37" s="110"/>
      <c r="Q37" s="110"/>
      <c r="R37" s="110"/>
      <c r="S37" s="110"/>
      <c r="T37" s="110"/>
      <c r="U37" s="110"/>
      <c r="V37" s="110"/>
      <c r="W37" s="110"/>
      <c r="X37" s="110"/>
      <c r="Y37" s="110"/>
      <c r="Z37" s="110"/>
      <c r="AA37" s="110"/>
      <c r="AB37" s="110"/>
      <c r="AC37" s="110"/>
    </row>
    <row r="38" spans="1:36" ht="16.5" thickBot="1">
      <c r="A38" s="1297" t="s">
        <v>167</v>
      </c>
      <c r="B38" s="1285"/>
      <c r="C38" s="1285"/>
      <c r="D38" s="1285"/>
      <c r="E38" s="1285"/>
      <c r="F38" s="1285"/>
      <c r="G38" s="1285"/>
      <c r="H38" s="1285"/>
      <c r="I38" s="1285"/>
      <c r="J38" s="1285"/>
      <c r="K38" s="1285"/>
      <c r="L38" s="1285"/>
      <c r="M38" s="110"/>
      <c r="N38" s="110"/>
      <c r="O38" s="110"/>
      <c r="P38" s="110"/>
      <c r="Q38" s="110"/>
      <c r="R38" s="110"/>
      <c r="S38" s="110"/>
      <c r="T38" s="110"/>
      <c r="U38" s="110"/>
      <c r="V38" s="110"/>
      <c r="W38" s="110"/>
      <c r="X38" s="110"/>
      <c r="Y38" s="110"/>
      <c r="Z38" s="110"/>
      <c r="AA38" s="110"/>
      <c r="AB38" s="110"/>
      <c r="AC38" s="110"/>
    </row>
    <row r="39" spans="1:36" ht="16.5" thickBot="1">
      <c r="A39" s="1297" t="s">
        <v>168</v>
      </c>
      <c r="B39" s="1285"/>
      <c r="C39" s="1285"/>
      <c r="D39" s="1285"/>
      <c r="E39" s="1285"/>
      <c r="F39" s="1285"/>
      <c r="G39" s="1285"/>
      <c r="H39" s="1285"/>
      <c r="I39" s="1285"/>
      <c r="J39" s="1285"/>
      <c r="K39" s="1285"/>
      <c r="L39" s="1285"/>
      <c r="M39" s="110"/>
      <c r="N39" s="110"/>
      <c r="O39" s="110"/>
      <c r="P39" s="110"/>
      <c r="Q39" s="110"/>
      <c r="R39" s="110"/>
      <c r="S39" s="110"/>
      <c r="T39" s="110"/>
      <c r="U39" s="110"/>
      <c r="V39" s="110"/>
      <c r="W39" s="110"/>
      <c r="X39" s="110"/>
      <c r="Y39" s="110"/>
      <c r="Z39" s="110"/>
      <c r="AA39" s="110"/>
      <c r="AB39" s="110"/>
      <c r="AC39" s="110"/>
    </row>
    <row r="40" spans="1:36" ht="16.5" thickBot="1">
      <c r="A40" s="1284" t="s">
        <v>169</v>
      </c>
      <c r="B40" s="1285"/>
      <c r="C40" s="1285"/>
      <c r="D40" s="1285"/>
      <c r="E40" s="1285"/>
      <c r="F40" s="1285"/>
      <c r="G40" s="1285"/>
      <c r="H40" s="1285"/>
      <c r="I40" s="1285"/>
      <c r="J40" s="1285"/>
      <c r="K40" s="1285"/>
      <c r="L40" s="1285"/>
      <c r="M40" s="110"/>
      <c r="N40" s="110"/>
      <c r="O40" s="110"/>
      <c r="P40" s="110"/>
      <c r="Q40" s="110"/>
      <c r="R40" s="110"/>
      <c r="S40" s="110"/>
      <c r="T40" s="110"/>
      <c r="U40" s="110"/>
      <c r="V40" s="110"/>
      <c r="W40" s="110"/>
      <c r="X40" s="110"/>
      <c r="Y40" s="110"/>
      <c r="Z40" s="110"/>
      <c r="AA40" s="110"/>
      <c r="AB40" s="110"/>
      <c r="AC40" s="110"/>
    </row>
    <row r="41" spans="1:36" s="3" customFormat="1" ht="13.5" thickBot="1">
      <c r="A41" s="1284" t="s">
        <v>170</v>
      </c>
      <c r="B41" s="1285"/>
      <c r="C41" s="1285"/>
      <c r="D41" s="1285"/>
      <c r="E41" s="1285"/>
      <c r="F41" s="1285"/>
      <c r="G41" s="1285"/>
      <c r="H41" s="1285"/>
      <c r="I41" s="1285"/>
      <c r="J41" s="1285"/>
      <c r="K41" s="1285"/>
      <c r="L41" s="1285"/>
      <c r="M41" s="624"/>
      <c r="N41" s="624"/>
      <c r="O41" s="624"/>
      <c r="P41" s="624"/>
      <c r="Q41" s="624"/>
      <c r="R41" s="624"/>
      <c r="S41" s="624"/>
      <c r="T41" s="624"/>
      <c r="U41" s="624"/>
      <c r="V41" s="624"/>
      <c r="W41" s="624"/>
      <c r="X41" s="624"/>
      <c r="Y41" s="624"/>
      <c r="Z41" s="624"/>
      <c r="AA41" s="624"/>
      <c r="AB41" s="624"/>
      <c r="AC41" s="624"/>
      <c r="AD41" s="837"/>
      <c r="AE41" s="837"/>
      <c r="AF41" s="837"/>
      <c r="AG41" s="837"/>
      <c r="AH41" s="837"/>
      <c r="AI41" s="837"/>
      <c r="AJ41" s="837"/>
    </row>
    <row r="42" spans="1:36" s="3" customFormat="1" ht="13.5" thickBot="1">
      <c r="A42" s="1284" t="s">
        <v>171</v>
      </c>
      <c r="B42" s="1285"/>
      <c r="C42" s="1285"/>
      <c r="D42" s="1285"/>
      <c r="E42" s="1285"/>
      <c r="F42" s="1285"/>
      <c r="G42" s="1285"/>
      <c r="H42" s="1285"/>
      <c r="I42" s="1285"/>
      <c r="J42" s="1285"/>
      <c r="K42" s="1285"/>
      <c r="L42" s="1285"/>
      <c r="M42" s="624"/>
      <c r="N42" s="624"/>
      <c r="O42" s="624"/>
      <c r="P42" s="624"/>
      <c r="Q42" s="624"/>
      <c r="R42" s="624"/>
      <c r="S42" s="624"/>
      <c r="T42" s="624"/>
      <c r="U42" s="624"/>
      <c r="V42" s="624"/>
      <c r="W42" s="624"/>
      <c r="X42" s="624"/>
      <c r="Y42" s="624"/>
      <c r="Z42" s="624"/>
      <c r="AA42" s="624"/>
      <c r="AB42" s="624"/>
      <c r="AC42" s="624"/>
      <c r="AD42" s="837"/>
      <c r="AE42" s="837"/>
      <c r="AF42" s="837"/>
      <c r="AG42" s="837"/>
      <c r="AH42" s="837"/>
      <c r="AI42" s="837"/>
      <c r="AJ42" s="837"/>
    </row>
    <row r="43" spans="1:36" s="836" customFormat="1">
      <c r="M43" s="110"/>
      <c r="N43" s="110"/>
      <c r="O43" s="110"/>
      <c r="P43" s="110"/>
      <c r="Q43" s="110"/>
      <c r="R43" s="110"/>
      <c r="S43" s="110"/>
      <c r="T43" s="110"/>
      <c r="U43" s="110"/>
      <c r="V43" s="110"/>
      <c r="W43" s="110"/>
      <c r="X43" s="110"/>
      <c r="Y43" s="110"/>
      <c r="Z43" s="110"/>
      <c r="AA43" s="110"/>
      <c r="AB43" s="110"/>
      <c r="AC43" s="110"/>
    </row>
    <row r="44" spans="1:36" s="836" customFormat="1" ht="16.5" thickBot="1">
      <c r="M44" s="110"/>
      <c r="N44" s="110"/>
      <c r="O44" s="110"/>
      <c r="P44" s="110"/>
      <c r="Q44" s="110"/>
      <c r="R44" s="110"/>
      <c r="S44" s="110"/>
      <c r="T44" s="110"/>
      <c r="U44" s="110"/>
      <c r="V44" s="110"/>
      <c r="W44" s="110"/>
      <c r="X44" s="110"/>
      <c r="Y44" s="110"/>
      <c r="Z44" s="110"/>
      <c r="AA44" s="110"/>
      <c r="AB44" s="110"/>
      <c r="AC44" s="110"/>
    </row>
    <row r="45" spans="1:36" s="836" customFormat="1" ht="23.25" thickBot="1">
      <c r="B45" s="906" t="s">
        <v>1471</v>
      </c>
      <c r="C45" s="907" t="s">
        <v>1472</v>
      </c>
      <c r="D45" s="908" t="s">
        <v>1473</v>
      </c>
      <c r="E45" s="907" t="s">
        <v>1474</v>
      </c>
      <c r="F45" s="908" t="s">
        <v>1475</v>
      </c>
      <c r="G45" s="907">
        <v>1</v>
      </c>
      <c r="M45" s="110"/>
      <c r="N45" s="110"/>
      <c r="O45" s="110"/>
      <c r="P45" s="110"/>
      <c r="Q45" s="110"/>
      <c r="R45" s="110"/>
      <c r="S45" s="110"/>
      <c r="T45" s="110"/>
      <c r="U45" s="110"/>
      <c r="V45" s="110"/>
      <c r="W45" s="110"/>
      <c r="X45" s="110"/>
      <c r="Y45" s="110"/>
      <c r="Z45" s="110"/>
      <c r="AA45" s="110"/>
      <c r="AB45" s="110"/>
      <c r="AC45" s="110"/>
    </row>
    <row r="46" spans="1:36" s="836" customFormat="1">
      <c r="M46" s="110"/>
      <c r="N46" s="110"/>
      <c r="O46" s="110"/>
      <c r="P46" s="110"/>
      <c r="Q46" s="110"/>
      <c r="R46" s="110"/>
      <c r="S46" s="110"/>
      <c r="T46" s="110"/>
      <c r="U46" s="110"/>
      <c r="V46" s="110"/>
      <c r="W46" s="110"/>
      <c r="X46" s="110"/>
      <c r="Y46" s="110"/>
      <c r="Z46" s="110"/>
      <c r="AA46" s="110"/>
      <c r="AB46" s="110"/>
      <c r="AC46" s="110"/>
    </row>
    <row r="47" spans="1:36" s="836" customFormat="1">
      <c r="M47" s="110"/>
      <c r="N47" s="110"/>
      <c r="O47" s="110"/>
      <c r="P47" s="110"/>
      <c r="Q47" s="110"/>
      <c r="R47" s="110"/>
      <c r="S47" s="110"/>
      <c r="T47" s="110"/>
      <c r="U47" s="110"/>
      <c r="V47" s="110"/>
      <c r="W47" s="110"/>
      <c r="X47" s="110"/>
      <c r="Y47" s="110"/>
      <c r="Z47" s="110"/>
      <c r="AA47" s="110"/>
      <c r="AB47" s="110"/>
      <c r="AC47" s="110"/>
    </row>
    <row r="48" spans="1:36" s="836" customFormat="1">
      <c r="M48" s="110"/>
      <c r="N48" s="110"/>
      <c r="O48" s="110"/>
      <c r="P48" s="110"/>
      <c r="Q48" s="110"/>
      <c r="R48" s="110"/>
      <c r="S48" s="110"/>
      <c r="T48" s="110"/>
      <c r="U48" s="110"/>
      <c r="V48" s="110"/>
      <c r="W48" s="110"/>
      <c r="X48" s="110"/>
      <c r="Y48" s="110"/>
      <c r="Z48" s="110"/>
      <c r="AA48" s="110"/>
      <c r="AB48" s="110"/>
      <c r="AC48" s="110"/>
    </row>
    <row r="49" spans="13:29" s="836" customFormat="1">
      <c r="M49" s="110"/>
      <c r="N49" s="110"/>
      <c r="O49" s="110"/>
      <c r="P49" s="110"/>
      <c r="Q49" s="110"/>
      <c r="R49" s="110"/>
      <c r="S49" s="110"/>
      <c r="T49" s="110"/>
      <c r="U49" s="110"/>
      <c r="V49" s="110"/>
      <c r="W49" s="110"/>
      <c r="X49" s="110"/>
      <c r="Y49" s="110"/>
      <c r="Z49" s="110"/>
      <c r="AA49" s="110"/>
      <c r="AB49" s="110"/>
      <c r="AC49" s="110"/>
    </row>
    <row r="50" spans="13:29" s="836" customFormat="1">
      <c r="M50" s="110"/>
      <c r="N50" s="110"/>
      <c r="O50" s="110"/>
      <c r="P50" s="110"/>
      <c r="Q50" s="110"/>
      <c r="R50" s="110"/>
      <c r="S50" s="110"/>
      <c r="T50" s="110"/>
      <c r="U50" s="110"/>
      <c r="V50" s="110"/>
      <c r="W50" s="110"/>
      <c r="X50" s="110"/>
      <c r="Y50" s="110"/>
      <c r="Z50" s="110"/>
      <c r="AA50" s="110"/>
      <c r="AB50" s="110"/>
      <c r="AC50" s="110"/>
    </row>
    <row r="51" spans="13:29" s="836" customFormat="1">
      <c r="M51" s="110"/>
      <c r="N51" s="110"/>
      <c r="O51" s="110"/>
      <c r="P51" s="110"/>
      <c r="Q51" s="110"/>
      <c r="R51" s="110"/>
      <c r="S51" s="110"/>
      <c r="T51" s="110"/>
      <c r="U51" s="110"/>
      <c r="V51" s="110"/>
      <c r="W51" s="110"/>
      <c r="X51" s="110"/>
      <c r="Y51" s="110"/>
      <c r="Z51" s="110"/>
      <c r="AA51" s="110"/>
      <c r="AB51" s="110"/>
      <c r="AC51" s="110"/>
    </row>
    <row r="52" spans="13:29" s="836" customFormat="1">
      <c r="M52" s="110"/>
      <c r="N52" s="110"/>
      <c r="O52" s="110"/>
      <c r="P52" s="110"/>
      <c r="Q52" s="110"/>
      <c r="R52" s="110"/>
      <c r="S52" s="110"/>
      <c r="T52" s="110"/>
      <c r="U52" s="110"/>
      <c r="V52" s="110"/>
      <c r="W52" s="110"/>
      <c r="X52" s="110"/>
      <c r="Y52" s="110"/>
      <c r="Z52" s="110"/>
      <c r="AA52" s="110"/>
      <c r="AB52" s="110"/>
      <c r="AC52" s="110"/>
    </row>
    <row r="53" spans="13:29" s="836" customFormat="1"/>
    <row r="54" spans="13:29" s="836" customFormat="1"/>
    <row r="55" spans="13:29" s="836" customFormat="1"/>
    <row r="56" spans="13:29" s="836" customFormat="1"/>
    <row r="57" spans="13:29" s="836" customFormat="1"/>
    <row r="58" spans="13:29" s="836" customFormat="1"/>
  </sheetData>
  <mergeCells count="30">
    <mergeCell ref="A1:A4"/>
    <mergeCell ref="B1:J4"/>
    <mergeCell ref="K1:L1"/>
    <mergeCell ref="K2:L2"/>
    <mergeCell ref="K3:L3"/>
    <mergeCell ref="K4:L4"/>
    <mergeCell ref="J6:J7"/>
    <mergeCell ref="K6:K7"/>
    <mergeCell ref="A6:A7"/>
    <mergeCell ref="B6:B7"/>
    <mergeCell ref="C6:C7"/>
    <mergeCell ref="E6:E7"/>
    <mergeCell ref="F6:F7"/>
    <mergeCell ref="G6:G7"/>
    <mergeCell ref="X6:AB6"/>
    <mergeCell ref="A42:L42"/>
    <mergeCell ref="A31:L31"/>
    <mergeCell ref="A37:L37"/>
    <mergeCell ref="A38:L38"/>
    <mergeCell ref="A39:L39"/>
    <mergeCell ref="A40:L40"/>
    <mergeCell ref="A41:L41"/>
    <mergeCell ref="O6:R6"/>
    <mergeCell ref="S6:W6"/>
    <mergeCell ref="A8:A16"/>
    <mergeCell ref="L6:L7"/>
    <mergeCell ref="M6:N6"/>
    <mergeCell ref="A17:A21"/>
    <mergeCell ref="H6:H7"/>
    <mergeCell ref="I6:I7"/>
  </mergeCells>
  <phoneticPr fontId="36" type="noConversion"/>
  <conditionalFormatting sqref="R8:R21">
    <cfRule type="cellIs" dxfId="470" priority="88" operator="equal">
      <formula>"L"</formula>
    </cfRule>
  </conditionalFormatting>
  <conditionalFormatting sqref="R8:R21">
    <cfRule type="containsText" dxfId="469" priority="89" operator="containsText" text="K">
      <formula>NOT(ISERROR(SEARCH("K",R8)))</formula>
    </cfRule>
    <cfRule type="containsText" dxfId="468" priority="90" operator="containsText" text="J">
      <formula>NOT(ISERROR(SEARCH("J",R8)))</formula>
    </cfRule>
  </conditionalFormatting>
  <conditionalFormatting sqref="W8:W21">
    <cfRule type="cellIs" dxfId="467" priority="79" operator="equal">
      <formula>"L"</formula>
    </cfRule>
  </conditionalFormatting>
  <conditionalFormatting sqref="S8:T8 W8:W21 S11:T21 S9:S10">
    <cfRule type="containsText" dxfId="466" priority="83" operator="containsText" text="K">
      <formula>NOT(ISERROR(SEARCH("K",S8)))</formula>
    </cfRule>
    <cfRule type="containsText" dxfId="465" priority="84" operator="containsText" text="J">
      <formula>NOT(ISERROR(SEARCH("J",S8)))</formula>
    </cfRule>
  </conditionalFormatting>
  <conditionalFormatting sqref="S8:T8 S11:T21 S9:S10">
    <cfRule type="cellIs" dxfId="464" priority="82" operator="equal">
      <formula>"L"</formula>
    </cfRule>
  </conditionalFormatting>
  <conditionalFormatting sqref="W8:W21">
    <cfRule type="containsText" dxfId="463" priority="80" operator="containsText" text="K">
      <formula>NOT(ISERROR(SEARCH("K",W8)))</formula>
    </cfRule>
    <cfRule type="containsText" dxfId="462" priority="81" operator="containsText" text="J">
      <formula>NOT(ISERROR(SEARCH("J",W8)))</formula>
    </cfRule>
  </conditionalFormatting>
  <conditionalFormatting sqref="W8:W21">
    <cfRule type="cellIs" dxfId="461" priority="76" operator="equal">
      <formula>"L"</formula>
    </cfRule>
  </conditionalFormatting>
  <conditionalFormatting sqref="W8:W21">
    <cfRule type="containsText" dxfId="460" priority="77" operator="containsText" text="K">
      <formula>NOT(ISERROR(SEARCH("K",W8)))</formula>
    </cfRule>
    <cfRule type="containsText" dxfId="459" priority="78" operator="containsText" text="J">
      <formula>NOT(ISERROR(SEARCH("J",W8)))</formula>
    </cfRule>
  </conditionalFormatting>
  <conditionalFormatting sqref="W8:W21">
    <cfRule type="containsText" dxfId="458" priority="74" operator="containsText" text="K">
      <formula>NOT(ISERROR(SEARCH("K",W8)))</formula>
    </cfRule>
    <cfRule type="containsText" dxfId="457" priority="75" operator="containsText" text="J">
      <formula>NOT(ISERROR(SEARCH("J",W8)))</formula>
    </cfRule>
  </conditionalFormatting>
  <conditionalFormatting sqref="V8:W21">
    <cfRule type="cellIs" dxfId="456" priority="71" operator="equal">
      <formula>"L"</formula>
    </cfRule>
  </conditionalFormatting>
  <conditionalFormatting sqref="V8:W21">
    <cfRule type="containsText" dxfId="455" priority="72" operator="containsText" text="K">
      <formula>NOT(ISERROR(SEARCH("K",V8)))</formula>
    </cfRule>
    <cfRule type="containsText" dxfId="454" priority="73" operator="containsText" text="J">
      <formula>NOT(ISERROR(SEARCH("J",V8)))</formula>
    </cfRule>
  </conditionalFormatting>
  <conditionalFormatting sqref="W8:W21">
    <cfRule type="containsText" dxfId="453" priority="69" operator="containsText" text="K">
      <formula>NOT(ISERROR(SEARCH("K",W8)))</formula>
    </cfRule>
    <cfRule type="containsText" dxfId="452" priority="70" operator="containsText" text="J">
      <formula>NOT(ISERROR(SEARCH("J",W8)))</formula>
    </cfRule>
  </conditionalFormatting>
  <conditionalFormatting sqref="W8:W21">
    <cfRule type="containsText" dxfId="451" priority="67" operator="containsText" text="K">
      <formula>NOT(ISERROR(SEARCH("K",W8)))</formula>
    </cfRule>
    <cfRule type="containsText" dxfId="450" priority="68" operator="containsText" text="J">
      <formula>NOT(ISERROR(SEARCH("J",W8)))</formula>
    </cfRule>
  </conditionalFormatting>
  <conditionalFormatting sqref="W8:W21">
    <cfRule type="cellIs" dxfId="449" priority="64" operator="equal">
      <formula>"L"</formula>
    </cfRule>
  </conditionalFormatting>
  <conditionalFormatting sqref="W8:W21">
    <cfRule type="containsText" dxfId="448" priority="65" operator="containsText" text="K">
      <formula>NOT(ISERROR(SEARCH("K",W8)))</formula>
    </cfRule>
    <cfRule type="containsText" dxfId="447" priority="66" operator="containsText" text="J">
      <formula>NOT(ISERROR(SEARCH("J",W8)))</formula>
    </cfRule>
  </conditionalFormatting>
  <conditionalFormatting sqref="W8:W21">
    <cfRule type="cellIs" dxfId="446" priority="61" operator="equal">
      <formula>"L"</formula>
    </cfRule>
  </conditionalFormatting>
  <conditionalFormatting sqref="W8:W21">
    <cfRule type="containsText" dxfId="445" priority="62" operator="containsText" text="K">
      <formula>NOT(ISERROR(SEARCH("K",W8)))</formula>
    </cfRule>
    <cfRule type="containsText" dxfId="444" priority="63" operator="containsText" text="J">
      <formula>NOT(ISERROR(SEARCH("J",W8)))</formula>
    </cfRule>
  </conditionalFormatting>
  <conditionalFormatting sqref="W8:W21">
    <cfRule type="cellIs" dxfId="443" priority="58" operator="equal">
      <formula>"L"</formula>
    </cfRule>
  </conditionalFormatting>
  <conditionalFormatting sqref="W8:W21">
    <cfRule type="containsText" dxfId="442" priority="59" operator="containsText" text="K">
      <formula>NOT(ISERROR(SEARCH("K",W8)))</formula>
    </cfRule>
    <cfRule type="containsText" dxfId="441" priority="60" operator="containsText" text="J">
      <formula>NOT(ISERROR(SEARCH("J",W8)))</formula>
    </cfRule>
  </conditionalFormatting>
  <conditionalFormatting sqref="W8:W21">
    <cfRule type="cellIs" dxfId="440" priority="55" operator="equal">
      <formula>"L"</formula>
    </cfRule>
  </conditionalFormatting>
  <conditionalFormatting sqref="W8:W21">
    <cfRule type="containsText" dxfId="439" priority="56" operator="containsText" text="K">
      <formula>NOT(ISERROR(SEARCH("K",W8)))</formula>
    </cfRule>
    <cfRule type="containsText" dxfId="438" priority="57" operator="containsText" text="J">
      <formula>NOT(ISERROR(SEARCH("J",W8)))</formula>
    </cfRule>
  </conditionalFormatting>
  <conditionalFormatting sqref="W8:W21">
    <cfRule type="cellIs" dxfId="437" priority="52" operator="equal">
      <formula>"L"</formula>
    </cfRule>
  </conditionalFormatting>
  <conditionalFormatting sqref="W8:W21">
    <cfRule type="containsText" dxfId="436" priority="53" operator="containsText" text="K">
      <formula>NOT(ISERROR(SEARCH("K",W8)))</formula>
    </cfRule>
    <cfRule type="containsText" dxfId="435" priority="54" operator="containsText" text="J">
      <formula>NOT(ISERROR(SEARCH("J",W8)))</formula>
    </cfRule>
  </conditionalFormatting>
  <conditionalFormatting sqref="W8:W21">
    <cfRule type="cellIs" dxfId="434" priority="49" operator="equal">
      <formula>"L"</formula>
    </cfRule>
  </conditionalFormatting>
  <conditionalFormatting sqref="W8:W21">
    <cfRule type="containsText" dxfId="433" priority="50" operator="containsText" text="K">
      <formula>NOT(ISERROR(SEARCH("K",W8)))</formula>
    </cfRule>
    <cfRule type="containsText" dxfId="432" priority="51" operator="containsText" text="J">
      <formula>NOT(ISERROR(SEARCH("J",W8)))</formula>
    </cfRule>
  </conditionalFormatting>
  <conditionalFormatting sqref="W8:W21">
    <cfRule type="cellIs" dxfId="431" priority="46" operator="equal">
      <formula>"L"</formula>
    </cfRule>
  </conditionalFormatting>
  <conditionalFormatting sqref="W8:W21">
    <cfRule type="containsText" dxfId="430" priority="47" operator="containsText" text="K">
      <formula>NOT(ISERROR(SEARCH("K",W8)))</formula>
    </cfRule>
    <cfRule type="containsText" dxfId="429" priority="48" operator="containsText" text="J">
      <formula>NOT(ISERROR(SEARCH("J",W8)))</formula>
    </cfRule>
  </conditionalFormatting>
  <conditionalFormatting sqref="U8:U21">
    <cfRule type="cellIs" dxfId="428" priority="43" operator="equal">
      <formula>"L"</formula>
    </cfRule>
  </conditionalFormatting>
  <conditionalFormatting sqref="U8:U21">
    <cfRule type="containsText" dxfId="427" priority="44" operator="containsText" text="K">
      <formula>NOT(ISERROR(SEARCH("K",U8)))</formula>
    </cfRule>
    <cfRule type="containsText" dxfId="426" priority="45" operator="containsText" text="J">
      <formula>NOT(ISERROR(SEARCH("J",U8)))</formula>
    </cfRule>
  </conditionalFormatting>
  <conditionalFormatting sqref="AB8:AB21">
    <cfRule type="cellIs" dxfId="425" priority="37" operator="equal">
      <formula>"L"</formula>
    </cfRule>
  </conditionalFormatting>
  <conditionalFormatting sqref="X8:Y21 AB8:AB21">
    <cfRule type="containsText" dxfId="424" priority="41" operator="containsText" text="K">
      <formula>NOT(ISERROR(SEARCH("K",X8)))</formula>
    </cfRule>
    <cfRule type="containsText" dxfId="423" priority="42" operator="containsText" text="J">
      <formula>NOT(ISERROR(SEARCH("J",X8)))</formula>
    </cfRule>
  </conditionalFormatting>
  <conditionalFormatting sqref="X8:Y21">
    <cfRule type="cellIs" dxfId="422" priority="40" operator="equal">
      <formula>"L"</formula>
    </cfRule>
  </conditionalFormatting>
  <conditionalFormatting sqref="AB8:AB21">
    <cfRule type="containsText" dxfId="421" priority="38" operator="containsText" text="K">
      <formula>NOT(ISERROR(SEARCH("K",AB8)))</formula>
    </cfRule>
    <cfRule type="containsText" dxfId="420" priority="39" operator="containsText" text="J">
      <formula>NOT(ISERROR(SEARCH("J",AB8)))</formula>
    </cfRule>
  </conditionalFormatting>
  <conditionalFormatting sqref="AB8:AB21">
    <cfRule type="cellIs" dxfId="419" priority="34" operator="equal">
      <formula>"L"</formula>
    </cfRule>
  </conditionalFormatting>
  <conditionalFormatting sqref="AB8:AB21">
    <cfRule type="containsText" dxfId="418" priority="35" operator="containsText" text="K">
      <formula>NOT(ISERROR(SEARCH("K",AB8)))</formula>
    </cfRule>
    <cfRule type="containsText" dxfId="417" priority="36" operator="containsText" text="J">
      <formula>NOT(ISERROR(SEARCH("J",AB8)))</formula>
    </cfRule>
  </conditionalFormatting>
  <conditionalFormatting sqref="AB8:AB21">
    <cfRule type="containsText" dxfId="416" priority="32" operator="containsText" text="K">
      <formula>NOT(ISERROR(SEARCH("K",AB8)))</formula>
    </cfRule>
    <cfRule type="containsText" dxfId="415" priority="33" operator="containsText" text="J">
      <formula>NOT(ISERROR(SEARCH("J",AB8)))</formula>
    </cfRule>
  </conditionalFormatting>
  <conditionalFormatting sqref="AA8:AB21">
    <cfRule type="cellIs" dxfId="414" priority="29" operator="equal">
      <formula>"L"</formula>
    </cfRule>
  </conditionalFormatting>
  <conditionalFormatting sqref="AA8:AB21">
    <cfRule type="containsText" dxfId="413" priority="30" operator="containsText" text="K">
      <formula>NOT(ISERROR(SEARCH("K",AA8)))</formula>
    </cfRule>
    <cfRule type="containsText" dxfId="412" priority="31" operator="containsText" text="J">
      <formula>NOT(ISERROR(SEARCH("J",AA8)))</formula>
    </cfRule>
  </conditionalFormatting>
  <conditionalFormatting sqref="AB8:AB21">
    <cfRule type="containsText" dxfId="411" priority="27" operator="containsText" text="K">
      <formula>NOT(ISERROR(SEARCH("K",AB8)))</formula>
    </cfRule>
    <cfRule type="containsText" dxfId="410" priority="28" operator="containsText" text="J">
      <formula>NOT(ISERROR(SEARCH("J",AB8)))</formula>
    </cfRule>
  </conditionalFormatting>
  <conditionalFormatting sqref="AB8:AB21">
    <cfRule type="containsText" dxfId="409" priority="25" operator="containsText" text="K">
      <formula>NOT(ISERROR(SEARCH("K",AB8)))</formula>
    </cfRule>
    <cfRule type="containsText" dxfId="408" priority="26" operator="containsText" text="J">
      <formula>NOT(ISERROR(SEARCH("J",AB8)))</formula>
    </cfRule>
  </conditionalFormatting>
  <conditionalFormatting sqref="AB8:AB21">
    <cfRule type="cellIs" dxfId="407" priority="22" operator="equal">
      <formula>"L"</formula>
    </cfRule>
  </conditionalFormatting>
  <conditionalFormatting sqref="AB8:AB21">
    <cfRule type="containsText" dxfId="406" priority="23" operator="containsText" text="K">
      <formula>NOT(ISERROR(SEARCH("K",AB8)))</formula>
    </cfRule>
    <cfRule type="containsText" dxfId="405" priority="24" operator="containsText" text="J">
      <formula>NOT(ISERROR(SEARCH("J",AB8)))</formula>
    </cfRule>
  </conditionalFormatting>
  <conditionalFormatting sqref="AB8:AB21">
    <cfRule type="cellIs" dxfId="404" priority="19" operator="equal">
      <formula>"L"</formula>
    </cfRule>
  </conditionalFormatting>
  <conditionalFormatting sqref="AB8:AB21">
    <cfRule type="containsText" dxfId="403" priority="20" operator="containsText" text="K">
      <formula>NOT(ISERROR(SEARCH("K",AB8)))</formula>
    </cfRule>
    <cfRule type="containsText" dxfId="402" priority="21" operator="containsText" text="J">
      <formula>NOT(ISERROR(SEARCH("J",AB8)))</formula>
    </cfRule>
  </conditionalFormatting>
  <conditionalFormatting sqref="AB8:AB21">
    <cfRule type="cellIs" dxfId="401" priority="16" operator="equal">
      <formula>"L"</formula>
    </cfRule>
  </conditionalFormatting>
  <conditionalFormatting sqref="AB8:AB21">
    <cfRule type="containsText" dxfId="400" priority="17" operator="containsText" text="K">
      <formula>NOT(ISERROR(SEARCH("K",AB8)))</formula>
    </cfRule>
    <cfRule type="containsText" dxfId="399" priority="18" operator="containsText" text="J">
      <formula>NOT(ISERROR(SEARCH("J",AB8)))</formula>
    </cfRule>
  </conditionalFormatting>
  <conditionalFormatting sqref="AB8:AB21">
    <cfRule type="cellIs" dxfId="398" priority="13" operator="equal">
      <formula>"L"</formula>
    </cfRule>
  </conditionalFormatting>
  <conditionalFormatting sqref="AB8:AB21">
    <cfRule type="containsText" dxfId="397" priority="14" operator="containsText" text="K">
      <formula>NOT(ISERROR(SEARCH("K",AB8)))</formula>
    </cfRule>
    <cfRule type="containsText" dxfId="396" priority="15" operator="containsText" text="J">
      <formula>NOT(ISERROR(SEARCH("J",AB8)))</formula>
    </cfRule>
  </conditionalFormatting>
  <conditionalFormatting sqref="AB8:AB21">
    <cfRule type="cellIs" dxfId="395" priority="10" operator="equal">
      <formula>"L"</formula>
    </cfRule>
  </conditionalFormatting>
  <conditionalFormatting sqref="AB8:AB21">
    <cfRule type="containsText" dxfId="394" priority="11" operator="containsText" text="K">
      <formula>NOT(ISERROR(SEARCH("K",AB8)))</formula>
    </cfRule>
    <cfRule type="containsText" dxfId="393" priority="12" operator="containsText" text="J">
      <formula>NOT(ISERROR(SEARCH("J",AB8)))</formula>
    </cfRule>
  </conditionalFormatting>
  <conditionalFormatting sqref="AB8:AB21">
    <cfRule type="cellIs" dxfId="392" priority="7" operator="equal">
      <formula>"L"</formula>
    </cfRule>
  </conditionalFormatting>
  <conditionalFormatting sqref="AB8:AB21">
    <cfRule type="containsText" dxfId="391" priority="8" operator="containsText" text="K">
      <formula>NOT(ISERROR(SEARCH("K",AB8)))</formula>
    </cfRule>
    <cfRule type="containsText" dxfId="390" priority="9" operator="containsText" text="J">
      <formula>NOT(ISERROR(SEARCH("J",AB8)))</formula>
    </cfRule>
  </conditionalFormatting>
  <conditionalFormatting sqref="AB8:AB21">
    <cfRule type="cellIs" dxfId="389" priority="4" operator="equal">
      <formula>"L"</formula>
    </cfRule>
  </conditionalFormatting>
  <conditionalFormatting sqref="AB8:AB21">
    <cfRule type="containsText" dxfId="388" priority="5" operator="containsText" text="K">
      <formula>NOT(ISERROR(SEARCH("K",AB8)))</formula>
    </cfRule>
    <cfRule type="containsText" dxfId="387" priority="6" operator="containsText" text="J">
      <formula>NOT(ISERROR(SEARCH("J",AB8)))</formula>
    </cfRule>
  </conditionalFormatting>
  <conditionalFormatting sqref="Z8:Z21">
    <cfRule type="cellIs" dxfId="386" priority="1" operator="equal">
      <formula>"L"</formula>
    </cfRule>
  </conditionalFormatting>
  <conditionalFormatting sqref="Z8:Z21">
    <cfRule type="containsText" dxfId="385" priority="2" operator="containsText" text="K">
      <formula>NOT(ISERROR(SEARCH("K",Z8)))</formula>
    </cfRule>
    <cfRule type="containsText" dxfId="384" priority="3" operator="containsText" text="J">
      <formula>NOT(ISERROR(SEARCH("J",Z8)))</formula>
    </cfRule>
  </conditionalFormatting>
  <dataValidations count="2">
    <dataValidation allowBlank="1" showErrorMessage="1" promptTitle="Conceptos a considerar" prompt="-Servicios personales_x000a_-Comunicaciones/transporte_x000a_-Impresos/publicaciones_x000a_-Viáticos y gastos de viaje interior_x000a_-Viáticos y gastos de viaje exterior_x000a_-Servicios logísticos (Eventos ICFES)_x000a_-Gastos judiciales, sentencias, conciliaciones_x000a_-Gastos financieros" sqref="E6 E22" xr:uid="{00000000-0002-0000-0D00-000000000000}"/>
    <dataValidation allowBlank="1" showErrorMessage="1" sqref="K6 K13 K15:K16 K22:K24" xr:uid="{00000000-0002-0000-0D00-000001000000}"/>
  </dataValidations>
  <pageMargins left="0.75" right="0.75" top="1" bottom="1" header="0.5" footer="0.5"/>
  <pageSetup scale="19" orientation="portrait" horizontalDpi="4294967292" verticalDpi="4294967292"/>
  <rowBreaks count="1" manualBreakCount="1">
    <brk id="43" max="16383" man="1"/>
  </rowBreaks>
  <colBreaks count="1" manualBreakCount="1">
    <brk id="28" max="1048575" man="1"/>
  </col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0000"/>
  </sheetPr>
  <dimension ref="A1:AO42"/>
  <sheetViews>
    <sheetView topLeftCell="A26" workbookViewId="0">
      <selection activeCell="D34" sqref="D34:I34"/>
    </sheetView>
  </sheetViews>
  <sheetFormatPr baseColWidth="10" defaultRowHeight="15.75"/>
  <cols>
    <col min="1" max="1" width="11.625" customWidth="1"/>
    <col min="2" max="2" width="9" customWidth="1"/>
    <col min="3" max="3" width="19.5" customWidth="1"/>
    <col min="4" max="4" width="20.625" customWidth="1"/>
    <col min="5" max="5" width="19.5" customWidth="1"/>
    <col min="6" max="7" width="7.375" customWidth="1"/>
    <col min="8" max="8" width="15.5" customWidth="1"/>
    <col min="9" max="9" width="16.125" customWidth="1"/>
    <col min="10" max="10" width="14.5" customWidth="1"/>
    <col min="11" max="11" width="9.5" customWidth="1"/>
    <col min="12" max="12" width="7.625" customWidth="1"/>
    <col min="13" max="18" width="7.625" hidden="1" customWidth="1"/>
    <col min="20" max="20" width="16.5" bestFit="1" customWidth="1"/>
    <col min="21" max="21" width="16.125" customWidth="1"/>
    <col min="25" max="25" width="15.125" customWidth="1"/>
    <col min="26" max="26" width="25.375" customWidth="1"/>
    <col min="27" max="27" width="14.125" customWidth="1"/>
    <col min="30" max="30" width="17.5" customWidth="1"/>
    <col min="31" max="31" width="28" customWidth="1"/>
    <col min="34" max="41" width="10.875" style="836"/>
  </cols>
  <sheetData>
    <row r="1" spans="1:41" ht="20.25" customHeight="1">
      <c r="A1" s="914" t="s">
        <v>6</v>
      </c>
      <c r="B1" s="915"/>
      <c r="C1" s="920" t="s">
        <v>1125</v>
      </c>
      <c r="D1" s="921"/>
      <c r="E1" s="921"/>
      <c r="F1" s="921"/>
      <c r="G1" s="921"/>
      <c r="H1" s="921"/>
      <c r="I1" s="1210"/>
      <c r="J1" s="926" t="s">
        <v>8</v>
      </c>
      <c r="K1" s="927"/>
      <c r="L1" s="927"/>
      <c r="M1" s="928"/>
      <c r="N1" s="592"/>
      <c r="S1" s="862"/>
      <c r="T1" s="836"/>
      <c r="U1" s="836"/>
      <c r="V1" s="836"/>
      <c r="W1" s="836"/>
      <c r="X1" s="836"/>
      <c r="Y1" s="836"/>
      <c r="Z1" s="836"/>
      <c r="AA1" s="836"/>
      <c r="AB1" s="836"/>
      <c r="AC1" s="836"/>
      <c r="AD1" s="836"/>
      <c r="AE1" s="836"/>
      <c r="AF1" s="836"/>
      <c r="AG1" s="836"/>
    </row>
    <row r="2" spans="1:41" ht="20.25" customHeight="1">
      <c r="A2" s="916"/>
      <c r="B2" s="917"/>
      <c r="C2" s="922"/>
      <c r="D2" s="923"/>
      <c r="E2" s="923"/>
      <c r="F2" s="923"/>
      <c r="G2" s="923"/>
      <c r="H2" s="923"/>
      <c r="I2" s="1211"/>
      <c r="J2" s="929" t="s">
        <v>72</v>
      </c>
      <c r="K2" s="930"/>
      <c r="L2" s="930"/>
      <c r="M2" s="931"/>
      <c r="N2" s="593"/>
      <c r="S2" s="862"/>
      <c r="T2" s="836"/>
      <c r="U2" s="836"/>
      <c r="V2" s="836"/>
      <c r="W2" s="836"/>
      <c r="X2" s="836"/>
      <c r="Y2" s="836"/>
      <c r="Z2" s="836"/>
      <c r="AA2" s="836"/>
      <c r="AB2" s="836"/>
      <c r="AC2" s="836"/>
      <c r="AD2" s="836"/>
      <c r="AE2" s="836"/>
      <c r="AF2" s="836"/>
      <c r="AG2" s="836"/>
    </row>
    <row r="3" spans="1:41" ht="20.25" customHeight="1">
      <c r="A3" s="916"/>
      <c r="B3" s="917"/>
      <c r="C3" s="922"/>
      <c r="D3" s="923"/>
      <c r="E3" s="923"/>
      <c r="F3" s="923"/>
      <c r="G3" s="923"/>
      <c r="H3" s="923"/>
      <c r="I3" s="1211"/>
      <c r="J3" s="929" t="s">
        <v>231</v>
      </c>
      <c r="K3" s="930"/>
      <c r="L3" s="930"/>
      <c r="M3" s="931"/>
      <c r="N3" s="593"/>
      <c r="S3" s="862"/>
      <c r="T3" s="836"/>
      <c r="U3" s="836"/>
      <c r="V3" s="836"/>
      <c r="W3" s="836"/>
      <c r="X3" s="836"/>
      <c r="Y3" s="836"/>
      <c r="Z3" s="836"/>
      <c r="AA3" s="836"/>
      <c r="AB3" s="836"/>
      <c r="AC3" s="836"/>
      <c r="AD3" s="836"/>
      <c r="AE3" s="836"/>
      <c r="AF3" s="836"/>
      <c r="AG3" s="836"/>
    </row>
    <row r="4" spans="1:41" ht="20.25" customHeight="1" thickBot="1">
      <c r="A4" s="918"/>
      <c r="B4" s="919"/>
      <c r="C4" s="924"/>
      <c r="D4" s="925"/>
      <c r="E4" s="925"/>
      <c r="F4" s="925"/>
      <c r="G4" s="925"/>
      <c r="H4" s="925"/>
      <c r="I4" s="1212"/>
      <c r="J4" s="932" t="s">
        <v>11</v>
      </c>
      <c r="K4" s="933"/>
      <c r="L4" s="933"/>
      <c r="M4" s="934"/>
      <c r="N4" s="594"/>
      <c r="S4" s="862"/>
      <c r="T4" s="836"/>
      <c r="U4" s="836"/>
      <c r="V4" s="836"/>
      <c r="W4" s="836"/>
      <c r="X4" s="836"/>
      <c r="Y4" s="836"/>
      <c r="Z4" s="836"/>
      <c r="AA4" s="836"/>
      <c r="AB4" s="836"/>
      <c r="AC4" s="836"/>
      <c r="AD4" s="836"/>
      <c r="AE4" s="836"/>
      <c r="AF4" s="836"/>
      <c r="AG4" s="836"/>
    </row>
    <row r="5" spans="1:41" s="836" customFormat="1" ht="16.5" thickBot="1"/>
    <row r="6" spans="1:41" s="3" customFormat="1" ht="26.25" customHeight="1">
      <c r="A6" s="2" t="s">
        <v>12</v>
      </c>
      <c r="B6" s="1448" t="s">
        <v>13</v>
      </c>
      <c r="C6" s="1449"/>
      <c r="D6" s="1449"/>
      <c r="E6" s="1449"/>
      <c r="F6" s="1449"/>
      <c r="G6" s="1449"/>
      <c r="H6" s="1449"/>
      <c r="I6" s="1449"/>
      <c r="J6" s="1449"/>
      <c r="K6" s="1449"/>
      <c r="L6" s="1449"/>
      <c r="M6" s="1449"/>
      <c r="N6" s="1449"/>
      <c r="O6" s="1449"/>
      <c r="P6" s="1449"/>
      <c r="Q6" s="1449"/>
      <c r="R6" s="1450"/>
      <c r="S6" s="863"/>
      <c r="T6" s="837"/>
      <c r="U6" s="837"/>
      <c r="V6" s="837"/>
      <c r="W6" s="837"/>
      <c r="X6" s="837"/>
      <c r="Y6" s="837"/>
      <c r="Z6" s="837"/>
      <c r="AA6" s="837"/>
      <c r="AB6" s="837"/>
      <c r="AC6" s="837"/>
      <c r="AD6" s="837"/>
      <c r="AE6" s="837"/>
      <c r="AF6" s="837"/>
      <c r="AG6" s="837"/>
      <c r="AH6" s="837"/>
      <c r="AI6" s="837"/>
      <c r="AJ6" s="837"/>
      <c r="AK6" s="837"/>
      <c r="AL6" s="837"/>
      <c r="AM6" s="837"/>
      <c r="AN6" s="837"/>
      <c r="AO6" s="837"/>
    </row>
    <row r="7" spans="1:41" s="3" customFormat="1" ht="26.25" customHeight="1" thickBot="1">
      <c r="A7" s="4" t="s">
        <v>14</v>
      </c>
      <c r="B7" s="1208" t="s">
        <v>15</v>
      </c>
      <c r="C7" s="937"/>
      <c r="D7" s="937"/>
      <c r="E7" s="937"/>
      <c r="F7" s="937"/>
      <c r="G7" s="937"/>
      <c r="H7" s="937"/>
      <c r="I7" s="937"/>
      <c r="J7" s="937"/>
      <c r="K7" s="937"/>
      <c r="L7" s="937"/>
      <c r="M7" s="937"/>
      <c r="N7" s="937"/>
      <c r="O7" s="937"/>
      <c r="P7" s="937"/>
      <c r="Q7" s="937"/>
      <c r="R7" s="938"/>
      <c r="S7" s="863"/>
      <c r="T7" s="837"/>
      <c r="U7" s="837"/>
      <c r="V7" s="837"/>
      <c r="W7" s="837"/>
      <c r="X7" s="837"/>
      <c r="Y7" s="837"/>
      <c r="Z7" s="837"/>
      <c r="AA7" s="837"/>
      <c r="AB7" s="837"/>
      <c r="AC7" s="837"/>
      <c r="AD7" s="837"/>
      <c r="AE7" s="837"/>
      <c r="AF7" s="837"/>
      <c r="AG7" s="837"/>
      <c r="AH7" s="837"/>
      <c r="AI7" s="837"/>
      <c r="AJ7" s="837"/>
      <c r="AK7" s="837"/>
      <c r="AL7" s="837"/>
      <c r="AM7" s="837"/>
      <c r="AN7" s="837"/>
      <c r="AO7" s="837"/>
    </row>
    <row r="8" spans="1:41" s="837" customFormat="1" ht="12.75"/>
    <row r="9" spans="1:41" s="837" customFormat="1" ht="13.5" thickBot="1"/>
    <row r="10" spans="1:41" s="3" customFormat="1" ht="36.75" customHeight="1">
      <c r="A10" s="941" t="s">
        <v>16</v>
      </c>
      <c r="B10" s="941" t="s">
        <v>17</v>
      </c>
      <c r="C10" s="1165"/>
      <c r="D10" s="939" t="s">
        <v>18</v>
      </c>
      <c r="E10" s="939" t="s">
        <v>19</v>
      </c>
      <c r="F10" s="946" t="s">
        <v>20</v>
      </c>
      <c r="G10" s="947"/>
      <c r="H10" s="939" t="s">
        <v>21</v>
      </c>
      <c r="I10" s="939" t="s">
        <v>22</v>
      </c>
      <c r="J10" s="939" t="s">
        <v>23</v>
      </c>
      <c r="K10" s="595" t="s">
        <v>24</v>
      </c>
      <c r="L10" s="948" t="s">
        <v>25</v>
      </c>
      <c r="M10" s="948"/>
      <c r="N10" s="948"/>
      <c r="O10" s="948"/>
      <c r="P10" s="948"/>
      <c r="Q10" s="948"/>
      <c r="R10" s="949"/>
      <c r="S10" s="909" t="s">
        <v>0</v>
      </c>
      <c r="T10" s="910"/>
      <c r="U10" s="910"/>
      <c r="V10" s="910"/>
      <c r="W10" s="911"/>
      <c r="X10" s="909" t="s">
        <v>1</v>
      </c>
      <c r="Y10" s="910"/>
      <c r="Z10" s="910"/>
      <c r="AA10" s="910"/>
      <c r="AB10" s="911"/>
      <c r="AC10" s="909" t="s">
        <v>2</v>
      </c>
      <c r="AD10" s="910"/>
      <c r="AE10" s="910"/>
      <c r="AF10" s="910"/>
      <c r="AG10" s="911"/>
      <c r="AH10" s="837"/>
      <c r="AI10" s="837"/>
      <c r="AJ10" s="837"/>
      <c r="AK10" s="837"/>
      <c r="AL10" s="837"/>
      <c r="AM10" s="837"/>
      <c r="AN10" s="837"/>
      <c r="AO10" s="837"/>
    </row>
    <row r="11" spans="1:41" s="13" customFormat="1" ht="24" customHeight="1" thickBot="1">
      <c r="A11" s="943"/>
      <c r="B11" s="943"/>
      <c r="C11" s="1166"/>
      <c r="D11" s="945"/>
      <c r="E11" s="945"/>
      <c r="F11" s="132" t="s">
        <v>28</v>
      </c>
      <c r="G11" s="133" t="s">
        <v>29</v>
      </c>
      <c r="H11" s="945"/>
      <c r="I11" s="945"/>
      <c r="J11" s="945"/>
      <c r="K11" s="131">
        <v>2014</v>
      </c>
      <c r="L11" s="135">
        <v>2015</v>
      </c>
      <c r="M11" s="136">
        <v>2016</v>
      </c>
      <c r="N11" s="136">
        <v>2017</v>
      </c>
      <c r="O11" s="136">
        <v>2018</v>
      </c>
      <c r="P11" s="136">
        <v>2019</v>
      </c>
      <c r="Q11" s="136">
        <v>2020</v>
      </c>
      <c r="R11" s="133">
        <v>2021</v>
      </c>
      <c r="S11" s="53" t="s">
        <v>174</v>
      </c>
      <c r="T11" s="54" t="s">
        <v>175</v>
      </c>
      <c r="U11" s="54" t="s">
        <v>89</v>
      </c>
      <c r="V11" s="54" t="s">
        <v>176</v>
      </c>
      <c r="W11" s="137" t="s">
        <v>177</v>
      </c>
      <c r="X11" s="53" t="s">
        <v>174</v>
      </c>
      <c r="Y11" s="54" t="s">
        <v>175</v>
      </c>
      <c r="Z11" s="54" t="s">
        <v>89</v>
      </c>
      <c r="AA11" s="54" t="s">
        <v>176</v>
      </c>
      <c r="AB11" s="137" t="s">
        <v>177</v>
      </c>
      <c r="AC11" s="53" t="s">
        <v>174</v>
      </c>
      <c r="AD11" s="54" t="s">
        <v>175</v>
      </c>
      <c r="AE11" s="54" t="s">
        <v>89</v>
      </c>
      <c r="AF11" s="54" t="s">
        <v>176</v>
      </c>
      <c r="AG11" s="137" t="s">
        <v>177</v>
      </c>
      <c r="AH11" s="852"/>
      <c r="AI11" s="852"/>
      <c r="AJ11" s="852"/>
      <c r="AK11" s="852"/>
      <c r="AL11" s="852"/>
      <c r="AM11" s="852"/>
      <c r="AN11" s="852"/>
      <c r="AO11" s="852"/>
    </row>
    <row r="12" spans="1:41" s="13" customFormat="1" ht="136.5" customHeight="1">
      <c r="A12" s="1436" t="s">
        <v>5</v>
      </c>
      <c r="B12" s="1024" t="s">
        <v>1048</v>
      </c>
      <c r="C12" s="1439"/>
      <c r="D12" s="596" t="s">
        <v>180</v>
      </c>
      <c r="E12" s="1049" t="s">
        <v>1126</v>
      </c>
      <c r="F12" s="597">
        <v>42095</v>
      </c>
      <c r="G12" s="475">
        <v>44531</v>
      </c>
      <c r="H12" s="473" t="s">
        <v>1049</v>
      </c>
      <c r="I12" s="473" t="s">
        <v>1050</v>
      </c>
      <c r="J12" s="473" t="s">
        <v>1051</v>
      </c>
      <c r="K12" s="473" t="s">
        <v>51</v>
      </c>
      <c r="L12" s="79" t="s">
        <v>1052</v>
      </c>
      <c r="M12" s="151"/>
      <c r="N12" s="151"/>
      <c r="O12" s="151"/>
      <c r="P12" s="151"/>
      <c r="Q12" s="151"/>
      <c r="R12" s="170"/>
      <c r="S12" s="359"/>
      <c r="T12" s="154"/>
      <c r="U12" s="169" t="s">
        <v>1127</v>
      </c>
      <c r="V12" s="155"/>
      <c r="W12" s="487" t="s">
        <v>110</v>
      </c>
      <c r="X12" s="562">
        <v>2.8E-3</v>
      </c>
      <c r="Y12" s="154" t="s">
        <v>1128</v>
      </c>
      <c r="Z12" s="169"/>
      <c r="AA12" s="155" t="s">
        <v>43</v>
      </c>
      <c r="AB12" s="487" t="s">
        <v>44</v>
      </c>
      <c r="AC12" s="562">
        <v>2.8E-3</v>
      </c>
      <c r="AD12" s="154" t="s">
        <v>1128</v>
      </c>
      <c r="AE12" s="739"/>
      <c r="AF12" s="155" t="s">
        <v>819</v>
      </c>
      <c r="AG12" s="744" t="s">
        <v>44</v>
      </c>
      <c r="AH12" s="852"/>
      <c r="AI12" s="852"/>
      <c r="AJ12" s="852"/>
      <c r="AK12" s="852"/>
      <c r="AL12" s="852"/>
      <c r="AM12" s="852"/>
      <c r="AN12" s="852"/>
      <c r="AO12" s="852"/>
    </row>
    <row r="13" spans="1:41" s="13" customFormat="1" ht="81" customHeight="1">
      <c r="A13" s="1437"/>
      <c r="B13" s="1025"/>
      <c r="C13" s="1440"/>
      <c r="D13" s="598" t="s">
        <v>180</v>
      </c>
      <c r="E13" s="1041"/>
      <c r="F13" s="599">
        <v>42095</v>
      </c>
      <c r="G13" s="477">
        <v>44531</v>
      </c>
      <c r="H13" s="27" t="s">
        <v>1054</v>
      </c>
      <c r="I13" s="27" t="s">
        <v>1055</v>
      </c>
      <c r="J13" s="27" t="s">
        <v>1051</v>
      </c>
      <c r="K13" s="27" t="s">
        <v>51</v>
      </c>
      <c r="L13" s="182" t="s">
        <v>1052</v>
      </c>
      <c r="M13" s="88"/>
      <c r="N13" s="88"/>
      <c r="O13" s="88"/>
      <c r="P13" s="88"/>
      <c r="Q13" s="88"/>
      <c r="R13" s="30"/>
      <c r="S13" s="28"/>
      <c r="T13" s="389"/>
      <c r="U13" s="88" t="s">
        <v>1127</v>
      </c>
      <c r="V13" s="140"/>
      <c r="W13" s="491" t="s">
        <v>110</v>
      </c>
      <c r="X13" s="566">
        <v>2.9999999999999997E-4</v>
      </c>
      <c r="Y13" s="389"/>
      <c r="Z13" s="389" t="s">
        <v>1129</v>
      </c>
      <c r="AA13" s="140" t="s">
        <v>43</v>
      </c>
      <c r="AB13" s="491" t="s">
        <v>44</v>
      </c>
      <c r="AC13" s="566">
        <v>2.9999999999999997E-4</v>
      </c>
      <c r="AD13" s="741"/>
      <c r="AE13" s="741" t="s">
        <v>1129</v>
      </c>
      <c r="AF13" s="140" t="s">
        <v>819</v>
      </c>
      <c r="AG13" s="743" t="s">
        <v>44</v>
      </c>
      <c r="AH13" s="852"/>
      <c r="AI13" s="852"/>
      <c r="AJ13" s="852"/>
      <c r="AK13" s="852"/>
      <c r="AL13" s="852"/>
      <c r="AM13" s="852"/>
      <c r="AN13" s="852"/>
      <c r="AO13" s="852"/>
    </row>
    <row r="14" spans="1:41" s="13" customFormat="1" ht="71.099999999999994" customHeight="1">
      <c r="A14" s="1437"/>
      <c r="B14" s="1025"/>
      <c r="C14" s="1440"/>
      <c r="D14" s="598" t="s">
        <v>180</v>
      </c>
      <c r="E14" s="1041"/>
      <c r="F14" s="599">
        <v>42095</v>
      </c>
      <c r="G14" s="477">
        <v>44531</v>
      </c>
      <c r="H14" s="27" t="s">
        <v>1062</v>
      </c>
      <c r="I14" s="27" t="s">
        <v>1063</v>
      </c>
      <c r="J14" s="27" t="s">
        <v>1051</v>
      </c>
      <c r="K14" s="27" t="s">
        <v>51</v>
      </c>
      <c r="L14" s="182" t="s">
        <v>1052</v>
      </c>
      <c r="M14" s="88"/>
      <c r="N14" s="88"/>
      <c r="O14" s="88"/>
      <c r="P14" s="88"/>
      <c r="Q14" s="88"/>
      <c r="R14" s="30"/>
      <c r="S14" s="28"/>
      <c r="T14" s="389"/>
      <c r="U14" s="171" t="s">
        <v>1127</v>
      </c>
      <c r="V14" s="140"/>
      <c r="W14" s="491" t="s">
        <v>110</v>
      </c>
      <c r="X14" s="566">
        <v>0</v>
      </c>
      <c r="Y14" s="389" t="s">
        <v>1130</v>
      </c>
      <c r="Z14" s="171"/>
      <c r="AA14" s="140" t="s">
        <v>43</v>
      </c>
      <c r="AB14" s="491" t="s">
        <v>44</v>
      </c>
      <c r="AC14" s="566">
        <v>0</v>
      </c>
      <c r="AD14" s="741" t="s">
        <v>1130</v>
      </c>
      <c r="AE14" s="740"/>
      <c r="AF14" s="140" t="s">
        <v>819</v>
      </c>
      <c r="AG14" s="743" t="s">
        <v>44</v>
      </c>
      <c r="AH14" s="852"/>
      <c r="AI14" s="852"/>
      <c r="AJ14" s="852"/>
      <c r="AK14" s="852"/>
      <c r="AL14" s="852"/>
      <c r="AM14" s="852"/>
      <c r="AN14" s="852"/>
      <c r="AO14" s="852"/>
    </row>
    <row r="15" spans="1:41" s="13" customFormat="1" ht="60.95" customHeight="1" thickBot="1">
      <c r="A15" s="1437"/>
      <c r="B15" s="1025"/>
      <c r="C15" s="1440"/>
      <c r="D15" s="600" t="s">
        <v>180</v>
      </c>
      <c r="E15" s="1041"/>
      <c r="F15" s="601">
        <v>42095</v>
      </c>
      <c r="G15" s="602">
        <v>44531</v>
      </c>
      <c r="H15" s="603" t="s">
        <v>1069</v>
      </c>
      <c r="I15" s="604" t="s">
        <v>1070</v>
      </c>
      <c r="J15" s="604" t="s">
        <v>1051</v>
      </c>
      <c r="K15" s="604" t="s">
        <v>51</v>
      </c>
      <c r="L15" s="567" t="s">
        <v>1052</v>
      </c>
      <c r="M15" s="494"/>
      <c r="N15" s="494"/>
      <c r="O15" s="494"/>
      <c r="P15" s="494"/>
      <c r="Q15" s="494"/>
      <c r="R15" s="173"/>
      <c r="S15" s="605" t="s">
        <v>51</v>
      </c>
      <c r="T15" s="606"/>
      <c r="U15" s="606" t="s">
        <v>1131</v>
      </c>
      <c r="V15" s="607"/>
      <c r="W15" s="608" t="str">
        <f>+AB15</f>
        <v>D</v>
      </c>
      <c r="X15" s="605"/>
      <c r="Y15" s="606"/>
      <c r="Z15" s="606"/>
      <c r="AA15" s="607"/>
      <c r="AB15" s="608" t="s">
        <v>1071</v>
      </c>
      <c r="AC15" s="605"/>
      <c r="AD15" s="606"/>
      <c r="AE15" s="606"/>
      <c r="AF15" s="607"/>
      <c r="AG15" s="608" t="s">
        <v>1071</v>
      </c>
      <c r="AH15" s="852"/>
      <c r="AI15" s="852"/>
      <c r="AJ15" s="852"/>
      <c r="AK15" s="852"/>
      <c r="AL15" s="852"/>
      <c r="AM15" s="852"/>
      <c r="AN15" s="852"/>
      <c r="AO15" s="852"/>
    </row>
    <row r="16" spans="1:41" s="13" customFormat="1" ht="60.95" customHeight="1" thickBot="1">
      <c r="A16" s="1437"/>
      <c r="B16" s="1025"/>
      <c r="C16" s="1440"/>
      <c r="D16" s="596" t="s">
        <v>180</v>
      </c>
      <c r="E16" s="1049" t="s">
        <v>1132</v>
      </c>
      <c r="F16" s="1442">
        <f>+'[3]Form 3'!E25</f>
        <v>42005</v>
      </c>
      <c r="G16" s="1445">
        <v>44531</v>
      </c>
      <c r="H16" s="609" t="s">
        <v>1077</v>
      </c>
      <c r="I16" s="175" t="s">
        <v>1078</v>
      </c>
      <c r="J16" s="473" t="s">
        <v>50</v>
      </c>
      <c r="K16" s="175" t="s">
        <v>51</v>
      </c>
      <c r="L16" s="359" t="s">
        <v>51</v>
      </c>
      <c r="M16" s="151" t="s">
        <v>1133</v>
      </c>
      <c r="N16" s="230"/>
      <c r="O16" s="230"/>
      <c r="P16" s="230"/>
      <c r="Q16" s="230"/>
      <c r="R16" s="610"/>
      <c r="S16" s="153"/>
      <c r="T16" s="154"/>
      <c r="U16" s="154"/>
      <c r="V16" s="155"/>
      <c r="W16" s="487" t="s">
        <v>115</v>
      </c>
      <c r="X16" s="359"/>
      <c r="Y16" s="154"/>
      <c r="Z16" s="145"/>
      <c r="AA16" s="155"/>
      <c r="AB16" s="487"/>
      <c r="AC16" s="359">
        <v>0</v>
      </c>
      <c r="AD16" s="154"/>
      <c r="AE16" s="145" t="s">
        <v>1428</v>
      </c>
      <c r="AF16" s="155"/>
      <c r="AG16" s="744" t="s">
        <v>115</v>
      </c>
      <c r="AH16" s="852"/>
      <c r="AI16" s="852"/>
      <c r="AJ16" s="852"/>
      <c r="AK16" s="852"/>
      <c r="AL16" s="852"/>
      <c r="AM16" s="852"/>
      <c r="AN16" s="852"/>
      <c r="AO16" s="852"/>
    </row>
    <row r="17" spans="1:41" s="13" customFormat="1" ht="60.95" customHeight="1">
      <c r="A17" s="1437"/>
      <c r="B17" s="1025"/>
      <c r="C17" s="1440"/>
      <c r="D17" s="598" t="s">
        <v>180</v>
      </c>
      <c r="E17" s="1041"/>
      <c r="F17" s="1443"/>
      <c r="G17" s="1446"/>
      <c r="H17" s="504" t="s">
        <v>1082</v>
      </c>
      <c r="I17" s="180" t="s">
        <v>1083</v>
      </c>
      <c r="J17" s="27" t="s">
        <v>1084</v>
      </c>
      <c r="K17" s="611">
        <v>1</v>
      </c>
      <c r="L17" s="553">
        <v>1</v>
      </c>
      <c r="M17" s="391">
        <v>1</v>
      </c>
      <c r="N17" s="235"/>
      <c r="O17" s="235"/>
      <c r="P17" s="235"/>
      <c r="Q17" s="235"/>
      <c r="R17" s="612"/>
      <c r="S17" s="28"/>
      <c r="T17" s="389"/>
      <c r="U17" s="389"/>
      <c r="V17" s="140"/>
      <c r="W17" s="491" t="s">
        <v>115</v>
      </c>
      <c r="X17" s="553"/>
      <c r="Y17" s="389"/>
      <c r="AA17" s="140"/>
      <c r="AB17" s="491"/>
      <c r="AC17" s="553">
        <v>0.61</v>
      </c>
      <c r="AD17" s="741" t="s">
        <v>1427</v>
      </c>
      <c r="AF17" s="140" t="s">
        <v>43</v>
      </c>
      <c r="AG17" s="743"/>
      <c r="AH17" s="852"/>
      <c r="AI17" s="852"/>
      <c r="AJ17" s="852"/>
      <c r="AK17" s="852"/>
      <c r="AL17" s="852"/>
      <c r="AM17" s="852"/>
      <c r="AN17" s="852"/>
      <c r="AO17" s="852"/>
    </row>
    <row r="18" spans="1:41" s="13" customFormat="1" ht="86.1" customHeight="1" thickBot="1">
      <c r="A18" s="1438"/>
      <c r="B18" s="1026"/>
      <c r="C18" s="1441"/>
      <c r="D18" s="613" t="s">
        <v>180</v>
      </c>
      <c r="E18" s="1051"/>
      <c r="F18" s="1444"/>
      <c r="G18" s="1447"/>
      <c r="H18" s="504" t="s">
        <v>1090</v>
      </c>
      <c r="I18" s="180" t="s">
        <v>1091</v>
      </c>
      <c r="J18" s="27" t="s">
        <v>682</v>
      </c>
      <c r="K18" s="180"/>
      <c r="L18" s="553">
        <v>1</v>
      </c>
      <c r="M18" s="391">
        <v>1</v>
      </c>
      <c r="N18" s="88"/>
      <c r="O18" s="88"/>
      <c r="P18" s="88"/>
      <c r="Q18" s="88"/>
      <c r="R18" s="30"/>
      <c r="S18" s="144"/>
      <c r="T18" s="145"/>
      <c r="U18" s="145"/>
      <c r="V18" s="146"/>
      <c r="W18" s="123" t="s">
        <v>115</v>
      </c>
      <c r="X18" s="558"/>
      <c r="Y18" s="145"/>
      <c r="Z18" s="145"/>
      <c r="AA18" s="146"/>
      <c r="AB18" s="123"/>
      <c r="AC18" s="558">
        <v>0</v>
      </c>
      <c r="AD18" s="145"/>
      <c r="AE18" s="145" t="s">
        <v>1426</v>
      </c>
      <c r="AF18" s="146"/>
      <c r="AG18" s="123" t="s">
        <v>115</v>
      </c>
      <c r="AH18" s="852"/>
      <c r="AI18" s="852"/>
      <c r="AJ18" s="852"/>
      <c r="AK18" s="852"/>
      <c r="AL18" s="852"/>
      <c r="AM18" s="852"/>
      <c r="AN18" s="852"/>
      <c r="AO18" s="852"/>
    </row>
    <row r="19" spans="1:41" s="837" customFormat="1" ht="12.75"/>
    <row r="20" spans="1:41" s="837" customFormat="1" ht="12.75">
      <c r="C20" s="853" t="s">
        <v>55</v>
      </c>
    </row>
    <row r="21" spans="1:41" s="837" customFormat="1" ht="13.5" thickBot="1"/>
    <row r="22" spans="1:41" s="3" customFormat="1" ht="27.75" customHeight="1" thickBot="1">
      <c r="A22" s="837"/>
      <c r="B22" s="837"/>
      <c r="C22" s="47" t="s">
        <v>17</v>
      </c>
      <c r="D22" s="1065" t="s">
        <v>56</v>
      </c>
      <c r="E22" s="1066"/>
      <c r="F22" s="1066"/>
      <c r="G22" s="1066"/>
      <c r="H22" s="1066"/>
      <c r="I22" s="1066"/>
      <c r="J22" s="1066"/>
      <c r="K22" s="1066"/>
      <c r="L22" s="1066"/>
      <c r="M22" s="106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row>
    <row r="23" spans="1:41" s="3" customFormat="1" ht="27" customHeight="1" thickBot="1">
      <c r="A23" s="837"/>
      <c r="B23" s="837"/>
      <c r="C23" s="47" t="s">
        <v>19</v>
      </c>
      <c r="D23" s="1065" t="s">
        <v>57</v>
      </c>
      <c r="E23" s="1066"/>
      <c r="F23" s="1066"/>
      <c r="G23" s="1066"/>
      <c r="H23" s="1066"/>
      <c r="I23" s="1066"/>
      <c r="J23" s="1066"/>
      <c r="K23" s="1066"/>
      <c r="L23" s="1066"/>
      <c r="M23" s="1067"/>
      <c r="S23" s="837"/>
      <c r="T23" s="837"/>
      <c r="U23" s="837"/>
      <c r="V23" s="837"/>
      <c r="W23" s="837"/>
      <c r="X23" s="837"/>
      <c r="Y23" s="837"/>
      <c r="Z23" s="837"/>
      <c r="AA23" s="837"/>
      <c r="AB23" s="837"/>
      <c r="AC23" s="837"/>
      <c r="AD23" s="837"/>
      <c r="AE23" s="837"/>
      <c r="AF23" s="837"/>
      <c r="AG23" s="837"/>
      <c r="AH23" s="837"/>
      <c r="AI23" s="837"/>
      <c r="AJ23" s="837"/>
      <c r="AK23" s="837"/>
      <c r="AL23" s="837"/>
      <c r="AM23" s="837"/>
      <c r="AN23" s="837"/>
      <c r="AO23" s="837"/>
    </row>
    <row r="24" spans="1:41" s="3" customFormat="1" ht="122.25" customHeight="1" thickBot="1">
      <c r="A24" s="837"/>
      <c r="B24" s="837"/>
      <c r="C24" s="47" t="s">
        <v>58</v>
      </c>
      <c r="D24" s="1065" t="s">
        <v>59</v>
      </c>
      <c r="E24" s="1066"/>
      <c r="F24" s="1066"/>
      <c r="G24" s="1066"/>
      <c r="H24" s="1066"/>
      <c r="I24" s="1066"/>
      <c r="J24" s="1066"/>
      <c r="K24" s="1066"/>
      <c r="L24" s="1066"/>
      <c r="M24" s="106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row>
    <row r="25" spans="1:41" s="3" customFormat="1" ht="66" customHeight="1" thickBot="1">
      <c r="A25" s="837"/>
      <c r="B25" s="837"/>
      <c r="C25" s="48" t="s">
        <v>60</v>
      </c>
      <c r="D25" s="1065" t="s">
        <v>61</v>
      </c>
      <c r="E25" s="1066"/>
      <c r="F25" s="1066"/>
      <c r="G25" s="1066"/>
      <c r="H25" s="1066"/>
      <c r="I25" s="1066"/>
      <c r="J25" s="1066"/>
      <c r="K25" s="1066"/>
      <c r="L25" s="1066"/>
      <c r="M25" s="106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37"/>
    </row>
    <row r="26" spans="1:41" s="3" customFormat="1" ht="60.75" customHeight="1" thickBot="1">
      <c r="A26" s="837"/>
      <c r="B26" s="837"/>
      <c r="C26" s="48" t="s">
        <v>62</v>
      </c>
      <c r="D26" s="1065" t="s">
        <v>63</v>
      </c>
      <c r="E26" s="1066"/>
      <c r="F26" s="1066"/>
      <c r="G26" s="1066"/>
      <c r="H26" s="1066"/>
      <c r="I26" s="1066"/>
      <c r="J26" s="1066"/>
      <c r="K26" s="1066"/>
      <c r="L26" s="1066"/>
      <c r="M26" s="1067"/>
      <c r="S26" s="837"/>
      <c r="T26" s="837"/>
      <c r="U26" s="837"/>
      <c r="V26" s="837"/>
      <c r="W26" s="837"/>
      <c r="X26" s="837"/>
      <c r="Y26" s="837"/>
      <c r="Z26" s="837"/>
      <c r="AA26" s="837"/>
      <c r="AB26" s="837"/>
      <c r="AC26" s="837"/>
      <c r="AD26" s="837"/>
      <c r="AE26" s="837"/>
      <c r="AF26" s="837"/>
      <c r="AG26" s="837"/>
      <c r="AH26" s="837"/>
      <c r="AI26" s="837"/>
      <c r="AJ26" s="837"/>
      <c r="AK26" s="837"/>
      <c r="AL26" s="837"/>
      <c r="AM26" s="837"/>
      <c r="AN26" s="837"/>
      <c r="AO26" s="837"/>
    </row>
    <row r="27" spans="1:41" s="3" customFormat="1" ht="30.75" customHeight="1" thickBot="1">
      <c r="A27" s="837"/>
      <c r="B27" s="837"/>
      <c r="C27" s="48" t="s">
        <v>64</v>
      </c>
      <c r="D27" s="1065" t="s">
        <v>65</v>
      </c>
      <c r="E27" s="1066"/>
      <c r="F27" s="1066"/>
      <c r="G27" s="1066"/>
      <c r="H27" s="1066"/>
      <c r="I27" s="1066"/>
      <c r="J27" s="1066"/>
      <c r="K27" s="1066"/>
      <c r="L27" s="1066"/>
      <c r="M27" s="1067"/>
      <c r="S27" s="837"/>
      <c r="T27" s="837"/>
      <c r="U27" s="837"/>
      <c r="V27" s="837"/>
      <c r="W27" s="837"/>
      <c r="X27" s="837"/>
      <c r="Y27" s="837"/>
      <c r="Z27" s="837"/>
      <c r="AA27" s="837"/>
      <c r="AB27" s="837"/>
      <c r="AC27" s="837"/>
      <c r="AD27" s="837"/>
      <c r="AE27" s="837"/>
      <c r="AF27" s="837"/>
      <c r="AG27" s="837"/>
      <c r="AH27" s="837"/>
      <c r="AI27" s="837"/>
      <c r="AJ27" s="837"/>
      <c r="AK27" s="837"/>
      <c r="AL27" s="837"/>
      <c r="AM27" s="837"/>
      <c r="AN27" s="837"/>
      <c r="AO27" s="837"/>
    </row>
    <row r="28" spans="1:41" s="3" customFormat="1" ht="13.5" thickBot="1">
      <c r="A28" s="837"/>
      <c r="B28" s="837"/>
      <c r="C28" s="48" t="s">
        <v>66</v>
      </c>
      <c r="D28" s="1065" t="s">
        <v>67</v>
      </c>
      <c r="E28" s="1066"/>
      <c r="F28" s="1066"/>
      <c r="G28" s="1066"/>
      <c r="H28" s="1066"/>
      <c r="I28" s="1066"/>
      <c r="J28" s="1066"/>
      <c r="K28" s="1066"/>
      <c r="L28" s="1066"/>
      <c r="M28" s="106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row>
    <row r="29" spans="1:41" s="3" customFormat="1" ht="13.5" thickBot="1">
      <c r="A29" s="837"/>
      <c r="B29" s="837"/>
      <c r="C29" s="48" t="s">
        <v>68</v>
      </c>
      <c r="D29" s="1065" t="s">
        <v>69</v>
      </c>
      <c r="E29" s="1066"/>
      <c r="F29" s="1066"/>
      <c r="G29" s="1066"/>
      <c r="H29" s="1066"/>
      <c r="I29" s="1066"/>
      <c r="J29" s="1066"/>
      <c r="K29" s="1066"/>
      <c r="L29" s="1066"/>
      <c r="M29" s="106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row>
    <row r="30" spans="1:41" s="837" customFormat="1" ht="12.75"/>
    <row r="31" spans="1:41" s="836" customFormat="1"/>
    <row r="32" spans="1:41" s="836" customFormat="1"/>
    <row r="33" spans="4:9" s="836" customFormat="1" ht="16.5" thickBot="1"/>
    <row r="34" spans="4:9" s="836" customFormat="1" ht="28.5" customHeight="1" thickBot="1">
      <c r="D34" s="906" t="s">
        <v>1471</v>
      </c>
      <c r="E34" s="907" t="s">
        <v>1472</v>
      </c>
      <c r="F34" s="908" t="s">
        <v>1473</v>
      </c>
      <c r="G34" s="907" t="s">
        <v>1474</v>
      </c>
      <c r="H34" s="908" t="s">
        <v>1475</v>
      </c>
      <c r="I34" s="907">
        <v>1</v>
      </c>
    </row>
    <row r="35" spans="4:9" s="836" customFormat="1"/>
    <row r="36" spans="4:9" s="836" customFormat="1"/>
    <row r="37" spans="4:9" s="836" customFormat="1"/>
    <row r="38" spans="4:9" s="836" customFormat="1"/>
    <row r="39" spans="4:9" s="836" customFormat="1"/>
    <row r="40" spans="4:9" s="836" customFormat="1"/>
    <row r="41" spans="4:9" s="836" customFormat="1"/>
    <row r="42" spans="4:9" s="836" customFormat="1"/>
  </sheetData>
  <mergeCells count="34">
    <mergeCell ref="AC10:AG10"/>
    <mergeCell ref="A1:B4"/>
    <mergeCell ref="C1:I4"/>
    <mergeCell ref="J1:M1"/>
    <mergeCell ref="J2:M2"/>
    <mergeCell ref="J3:M3"/>
    <mergeCell ref="J4:M4"/>
    <mergeCell ref="B6:R6"/>
    <mergeCell ref="B7:R7"/>
    <mergeCell ref="A10:A11"/>
    <mergeCell ref="B10:C11"/>
    <mergeCell ref="D10:D11"/>
    <mergeCell ref="E10:E11"/>
    <mergeCell ref="F10:G10"/>
    <mergeCell ref="H10:H11"/>
    <mergeCell ref="I10:I11"/>
    <mergeCell ref="J10:J11"/>
    <mergeCell ref="L10:R10"/>
    <mergeCell ref="S10:W10"/>
    <mergeCell ref="X10:AB10"/>
    <mergeCell ref="A12:A18"/>
    <mergeCell ref="B12:C18"/>
    <mergeCell ref="E12:E15"/>
    <mergeCell ref="E16:E18"/>
    <mergeCell ref="F16:F18"/>
    <mergeCell ref="G16:G18"/>
    <mergeCell ref="D28:M28"/>
    <mergeCell ref="D29:M29"/>
    <mergeCell ref="D22:M22"/>
    <mergeCell ref="D23:M23"/>
    <mergeCell ref="D24:M24"/>
    <mergeCell ref="D25:M25"/>
    <mergeCell ref="D26:M26"/>
    <mergeCell ref="D27:M27"/>
  </mergeCells>
  <conditionalFormatting sqref="W12">
    <cfRule type="containsText" dxfId="383" priority="25" operator="containsText" text="K">
      <formula>NOT(ISERROR(SEARCH("K",W12)))</formula>
    </cfRule>
    <cfRule type="containsText" dxfId="382" priority="26" operator="containsText" text="J">
      <formula>NOT(ISERROR(SEARCH("J",W12)))</formula>
    </cfRule>
  </conditionalFormatting>
  <conditionalFormatting sqref="W16:W18">
    <cfRule type="containsText" dxfId="381" priority="23" operator="containsText" text="K">
      <formula>NOT(ISERROR(SEARCH("K",W16)))</formula>
    </cfRule>
    <cfRule type="containsText" dxfId="380" priority="24" operator="containsText" text="J">
      <formula>NOT(ISERROR(SEARCH("J",W16)))</formula>
    </cfRule>
  </conditionalFormatting>
  <conditionalFormatting sqref="W13:W15">
    <cfRule type="containsText" dxfId="379" priority="21" operator="containsText" text="K">
      <formula>NOT(ISERROR(SEARCH("K",W13)))</formula>
    </cfRule>
    <cfRule type="containsText" dxfId="378" priority="22" operator="containsText" text="J">
      <formula>NOT(ISERROR(SEARCH("J",W13)))</formula>
    </cfRule>
  </conditionalFormatting>
  <conditionalFormatting sqref="W12:W18">
    <cfRule type="cellIs" dxfId="377" priority="20" operator="equal">
      <formula>"L"</formula>
    </cfRule>
  </conditionalFormatting>
  <conditionalFormatting sqref="AB12">
    <cfRule type="containsText" dxfId="376" priority="18" operator="containsText" text="K">
      <formula>NOT(ISERROR(SEARCH("K",AB12)))</formula>
    </cfRule>
    <cfRule type="containsText" dxfId="375" priority="19" operator="containsText" text="J">
      <formula>NOT(ISERROR(SEARCH("J",AB12)))</formula>
    </cfRule>
  </conditionalFormatting>
  <conditionalFormatting sqref="AB16:AB18">
    <cfRule type="containsText" dxfId="374" priority="16" operator="containsText" text="K">
      <formula>NOT(ISERROR(SEARCH("K",AB16)))</formula>
    </cfRule>
    <cfRule type="containsText" dxfId="373" priority="17" operator="containsText" text="J">
      <formula>NOT(ISERROR(SEARCH("J",AB16)))</formula>
    </cfRule>
  </conditionalFormatting>
  <conditionalFormatting sqref="AB13:AB15">
    <cfRule type="containsText" dxfId="372" priority="14" operator="containsText" text="K">
      <formula>NOT(ISERROR(SEARCH("K",AB13)))</formula>
    </cfRule>
    <cfRule type="containsText" dxfId="371" priority="15" operator="containsText" text="J">
      <formula>NOT(ISERROR(SEARCH("J",AB13)))</formula>
    </cfRule>
  </conditionalFormatting>
  <conditionalFormatting sqref="AB12:AB18">
    <cfRule type="cellIs" dxfId="370" priority="13" operator="equal">
      <formula>"L"</formula>
    </cfRule>
  </conditionalFormatting>
  <conditionalFormatting sqref="AG12">
    <cfRule type="containsText" dxfId="369" priority="11" operator="containsText" text="K">
      <formula>NOT(ISERROR(SEARCH("K",AG12)))</formula>
    </cfRule>
    <cfRule type="containsText" dxfId="368" priority="12" operator="containsText" text="J">
      <formula>NOT(ISERROR(SEARCH("J",AG12)))</formula>
    </cfRule>
  </conditionalFormatting>
  <conditionalFormatting sqref="AG16:AG18">
    <cfRule type="containsText" dxfId="367" priority="4" operator="containsText" text="K">
      <formula>NOT(ISERROR(SEARCH("K",AG16)))</formula>
    </cfRule>
    <cfRule type="containsText" dxfId="366" priority="5" operator="containsText" text="J">
      <formula>NOT(ISERROR(SEARCH("J",AG16)))</formula>
    </cfRule>
  </conditionalFormatting>
  <conditionalFormatting sqref="AG13:AG14">
    <cfRule type="containsText" dxfId="365" priority="7" operator="containsText" text="K">
      <formula>NOT(ISERROR(SEARCH("K",AG13)))</formula>
    </cfRule>
    <cfRule type="containsText" dxfId="364" priority="8" operator="containsText" text="J">
      <formula>NOT(ISERROR(SEARCH("J",AG13)))</formula>
    </cfRule>
  </conditionalFormatting>
  <conditionalFormatting sqref="AG12:AG14">
    <cfRule type="cellIs" dxfId="363" priority="6" operator="equal">
      <formula>"L"</formula>
    </cfRule>
  </conditionalFormatting>
  <conditionalFormatting sqref="AG15">
    <cfRule type="containsText" dxfId="362" priority="2" operator="containsText" text="K">
      <formula>NOT(ISERROR(SEARCH("K",AG15)))</formula>
    </cfRule>
    <cfRule type="containsText" dxfId="361" priority="3" operator="containsText" text="J">
      <formula>NOT(ISERROR(SEARCH("J",AG15)))</formula>
    </cfRule>
  </conditionalFormatting>
  <conditionalFormatting sqref="AG15:AG18">
    <cfRule type="cellIs" dxfId="360" priority="1" operator="equal">
      <formula>"L"</formula>
    </cfRule>
  </conditionalFormatting>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tint="0.499984740745262"/>
  </sheetPr>
  <dimension ref="A1:AG36"/>
  <sheetViews>
    <sheetView topLeftCell="A21" workbookViewId="0">
      <selection activeCell="C28" sqref="C28:H28"/>
    </sheetView>
  </sheetViews>
  <sheetFormatPr baseColWidth="10" defaultRowHeight="15.75"/>
  <cols>
    <col min="1" max="1" width="6.625" customWidth="1"/>
    <col min="2" max="2" width="10.625" customWidth="1"/>
    <col min="3" max="3" width="14.125" customWidth="1"/>
    <col min="4" max="4" width="14" customWidth="1"/>
    <col min="5" max="5" width="24.125" customWidth="1"/>
    <col min="6" max="7" width="9.875" customWidth="1"/>
    <col min="8" max="9" width="14.5" customWidth="1"/>
    <col min="10" max="10" width="13.5" customWidth="1"/>
    <col min="11" max="11" width="6.625" customWidth="1"/>
    <col min="12" max="18" width="5.875" customWidth="1"/>
    <col min="20" max="20" width="15.5" customWidth="1"/>
    <col min="21" max="21" width="14.625" customWidth="1"/>
    <col min="24" max="24" width="10.875" customWidth="1"/>
    <col min="25" max="25" width="21" customWidth="1"/>
    <col min="26" max="26" width="15.5" bestFit="1" customWidth="1"/>
    <col min="27" max="27" width="10.875" customWidth="1"/>
    <col min="29" max="33" width="10.875" style="836"/>
  </cols>
  <sheetData>
    <row r="1" spans="1:33" ht="20.25" customHeight="1">
      <c r="A1" s="914" t="s">
        <v>6</v>
      </c>
      <c r="B1" s="915"/>
      <c r="C1" s="920" t="s">
        <v>7</v>
      </c>
      <c r="D1" s="921"/>
      <c r="E1" s="921"/>
      <c r="F1" s="921"/>
      <c r="G1" s="921"/>
      <c r="H1" s="921"/>
      <c r="I1" s="921"/>
      <c r="J1" s="921"/>
      <c r="K1" s="921"/>
      <c r="L1" s="921"/>
      <c r="M1" s="921"/>
      <c r="N1" s="921"/>
      <c r="O1" s="926" t="s">
        <v>8</v>
      </c>
      <c r="P1" s="927"/>
      <c r="Q1" s="927"/>
      <c r="R1" s="928"/>
      <c r="S1" s="836"/>
      <c r="T1" s="836"/>
      <c r="U1" s="836"/>
      <c r="V1" s="836"/>
      <c r="W1" s="836"/>
      <c r="X1" s="836"/>
      <c r="Y1" s="836"/>
      <c r="Z1" s="836"/>
      <c r="AA1" s="836"/>
      <c r="AB1" s="836"/>
    </row>
    <row r="2" spans="1:33" ht="20.25" customHeight="1">
      <c r="A2" s="916"/>
      <c r="B2" s="917"/>
      <c r="C2" s="922"/>
      <c r="D2" s="923"/>
      <c r="E2" s="923"/>
      <c r="F2" s="923"/>
      <c r="G2" s="923"/>
      <c r="H2" s="923"/>
      <c r="I2" s="923"/>
      <c r="J2" s="923"/>
      <c r="K2" s="923"/>
      <c r="L2" s="923"/>
      <c r="M2" s="923"/>
      <c r="N2" s="923"/>
      <c r="O2" s="929" t="s">
        <v>9</v>
      </c>
      <c r="P2" s="930"/>
      <c r="Q2" s="930"/>
      <c r="R2" s="931"/>
      <c r="S2" s="836"/>
      <c r="T2" s="836"/>
      <c r="U2" s="836"/>
      <c r="V2" s="836"/>
      <c r="W2" s="836"/>
      <c r="X2" s="836"/>
      <c r="Y2" s="836"/>
      <c r="Z2" s="836"/>
      <c r="AA2" s="836"/>
      <c r="AB2" s="836"/>
    </row>
    <row r="3" spans="1:33" ht="20.25" customHeight="1">
      <c r="A3" s="916"/>
      <c r="B3" s="917"/>
      <c r="C3" s="922"/>
      <c r="D3" s="923"/>
      <c r="E3" s="923"/>
      <c r="F3" s="923"/>
      <c r="G3" s="923"/>
      <c r="H3" s="923"/>
      <c r="I3" s="923"/>
      <c r="J3" s="923"/>
      <c r="K3" s="923"/>
      <c r="L3" s="923"/>
      <c r="M3" s="923"/>
      <c r="N3" s="923"/>
      <c r="O3" s="929" t="s">
        <v>10</v>
      </c>
      <c r="P3" s="930"/>
      <c r="Q3" s="930"/>
      <c r="R3" s="931"/>
      <c r="S3" s="836"/>
      <c r="T3" s="836"/>
      <c r="U3" s="836"/>
      <c r="V3" s="836"/>
      <c r="W3" s="836"/>
      <c r="X3" s="836"/>
      <c r="Y3" s="836"/>
      <c r="Z3" s="836"/>
      <c r="AA3" s="836"/>
      <c r="AB3" s="836"/>
    </row>
    <row r="4" spans="1:33" ht="20.25" customHeight="1" thickBot="1">
      <c r="A4" s="918"/>
      <c r="B4" s="919"/>
      <c r="C4" s="924"/>
      <c r="D4" s="925"/>
      <c r="E4" s="925"/>
      <c r="F4" s="925"/>
      <c r="G4" s="925"/>
      <c r="H4" s="925"/>
      <c r="I4" s="925"/>
      <c r="J4" s="925"/>
      <c r="K4" s="925"/>
      <c r="L4" s="925"/>
      <c r="M4" s="925"/>
      <c r="N4" s="925"/>
      <c r="O4" s="932" t="s">
        <v>11</v>
      </c>
      <c r="P4" s="933"/>
      <c r="Q4" s="933"/>
      <c r="R4" s="934"/>
      <c r="S4" s="836"/>
      <c r="T4" s="836"/>
      <c r="U4" s="836"/>
      <c r="V4" s="836"/>
      <c r="W4" s="836"/>
      <c r="X4" s="836"/>
      <c r="Y4" s="836"/>
      <c r="Z4" s="836"/>
      <c r="AA4" s="836"/>
      <c r="AB4" s="836"/>
    </row>
    <row r="5" spans="1:33" s="836" customFormat="1" ht="16.5" thickBot="1"/>
    <row r="6" spans="1:33" s="3" customFormat="1" ht="12.75">
      <c r="A6" s="2" t="s">
        <v>12</v>
      </c>
      <c r="B6" s="935" t="s">
        <v>13</v>
      </c>
      <c r="C6" s="935"/>
      <c r="D6" s="935"/>
      <c r="E6" s="935"/>
      <c r="F6" s="935"/>
      <c r="G6" s="935"/>
      <c r="H6" s="935"/>
      <c r="I6" s="935"/>
      <c r="J6" s="935"/>
      <c r="K6" s="935"/>
      <c r="L6" s="935"/>
      <c r="M6" s="935"/>
      <c r="N6" s="935"/>
      <c r="O6" s="935"/>
      <c r="P6" s="935"/>
      <c r="Q6" s="935"/>
      <c r="R6" s="936"/>
      <c r="S6" s="837"/>
      <c r="T6" s="837"/>
      <c r="U6" s="837"/>
      <c r="V6" s="837"/>
      <c r="W6" s="837"/>
      <c r="X6" s="837"/>
      <c r="Y6" s="837"/>
      <c r="Z6" s="837"/>
      <c r="AA6" s="837"/>
      <c r="AB6" s="837"/>
      <c r="AC6" s="837"/>
      <c r="AD6" s="837"/>
      <c r="AE6" s="837"/>
      <c r="AF6" s="837"/>
      <c r="AG6" s="837"/>
    </row>
    <row r="7" spans="1:33" s="3" customFormat="1" ht="29.1" customHeight="1" thickBot="1">
      <c r="A7" s="4" t="s">
        <v>14</v>
      </c>
      <c r="B7" s="937" t="s">
        <v>15</v>
      </c>
      <c r="C7" s="937"/>
      <c r="D7" s="937"/>
      <c r="E7" s="937"/>
      <c r="F7" s="937"/>
      <c r="G7" s="937"/>
      <c r="H7" s="937"/>
      <c r="I7" s="937"/>
      <c r="J7" s="937"/>
      <c r="K7" s="937"/>
      <c r="L7" s="937"/>
      <c r="M7" s="937"/>
      <c r="N7" s="937"/>
      <c r="O7" s="937"/>
      <c r="P7" s="937"/>
      <c r="Q7" s="937"/>
      <c r="R7" s="938"/>
      <c r="S7" s="837"/>
      <c r="T7" s="837"/>
      <c r="U7" s="837"/>
      <c r="V7" s="837"/>
      <c r="W7" s="837"/>
      <c r="X7" s="837"/>
      <c r="Y7" s="837"/>
      <c r="Z7" s="837"/>
      <c r="AA7" s="837"/>
      <c r="AB7" s="837"/>
      <c r="AC7" s="837"/>
      <c r="AD7" s="837"/>
      <c r="AE7" s="837"/>
      <c r="AF7" s="837"/>
      <c r="AG7" s="837"/>
    </row>
    <row r="8" spans="1:33" s="837" customFormat="1" ht="13.5" thickBot="1"/>
    <row r="9" spans="1:33" s="3" customFormat="1" ht="36.75" customHeight="1">
      <c r="A9" s="939" t="s">
        <v>16</v>
      </c>
      <c r="B9" s="941" t="s">
        <v>17</v>
      </c>
      <c r="C9" s="1165"/>
      <c r="D9" s="939" t="s">
        <v>18</v>
      </c>
      <c r="E9" s="939" t="s">
        <v>19</v>
      </c>
      <c r="F9" s="946" t="s">
        <v>20</v>
      </c>
      <c r="G9" s="947"/>
      <c r="H9" s="939" t="s">
        <v>21</v>
      </c>
      <c r="I9" s="939" t="s">
        <v>22</v>
      </c>
      <c r="J9" s="939" t="s">
        <v>23</v>
      </c>
      <c r="K9" s="5" t="s">
        <v>24</v>
      </c>
      <c r="L9" s="948" t="s">
        <v>25</v>
      </c>
      <c r="M9" s="948"/>
      <c r="N9" s="948"/>
      <c r="O9" s="948"/>
      <c r="P9" s="948"/>
      <c r="Q9" s="948"/>
      <c r="R9" s="949"/>
      <c r="S9" s="1451" t="s">
        <v>26</v>
      </c>
      <c r="T9" s="1452"/>
      <c r="U9" s="1452"/>
      <c r="V9" s="1452"/>
      <c r="W9" s="1453"/>
      <c r="X9" s="1451" t="s">
        <v>27</v>
      </c>
      <c r="Y9" s="1452"/>
      <c r="Z9" s="1452"/>
      <c r="AA9" s="1452"/>
      <c r="AB9" s="1453"/>
      <c r="AC9" s="837"/>
      <c r="AD9" s="837"/>
      <c r="AE9" s="837"/>
      <c r="AF9" s="837"/>
      <c r="AG9" s="837"/>
    </row>
    <row r="10" spans="1:33" s="13" customFormat="1" ht="24" customHeight="1" thickBot="1">
      <c r="A10" s="940"/>
      <c r="B10" s="1314"/>
      <c r="C10" s="1315"/>
      <c r="D10" s="940"/>
      <c r="E10" s="940"/>
      <c r="F10" s="6" t="s">
        <v>28</v>
      </c>
      <c r="G10" s="7" t="s">
        <v>29</v>
      </c>
      <c r="H10" s="940"/>
      <c r="I10" s="940"/>
      <c r="J10" s="940"/>
      <c r="K10" s="8">
        <v>2014</v>
      </c>
      <c r="L10" s="6">
        <v>2015</v>
      </c>
      <c r="M10" s="9">
        <v>2016</v>
      </c>
      <c r="N10" s="9">
        <v>2017</v>
      </c>
      <c r="O10" s="9">
        <v>2018</v>
      </c>
      <c r="P10" s="9">
        <v>2019</v>
      </c>
      <c r="Q10" s="9">
        <v>2020</v>
      </c>
      <c r="R10" s="7">
        <v>2021</v>
      </c>
      <c r="S10" s="10" t="s">
        <v>30</v>
      </c>
      <c r="T10" s="11" t="s">
        <v>31</v>
      </c>
      <c r="U10" s="11" t="s">
        <v>32</v>
      </c>
      <c r="V10" s="11" t="s">
        <v>33</v>
      </c>
      <c r="W10" s="12" t="s">
        <v>34</v>
      </c>
      <c r="X10" s="10" t="s">
        <v>30</v>
      </c>
      <c r="Y10" s="11" t="s">
        <v>31</v>
      </c>
      <c r="Z10" s="11" t="s">
        <v>32</v>
      </c>
      <c r="AA10" s="11" t="s">
        <v>33</v>
      </c>
      <c r="AB10" s="12" t="s">
        <v>34</v>
      </c>
      <c r="AC10" s="852"/>
      <c r="AD10" s="852"/>
      <c r="AE10" s="852"/>
      <c r="AF10" s="852"/>
      <c r="AG10" s="852"/>
    </row>
    <row r="11" spans="1:33" s="13" customFormat="1" ht="96" customHeight="1">
      <c r="A11" s="912" t="s">
        <v>35</v>
      </c>
      <c r="B11" s="1348" t="s">
        <v>36</v>
      </c>
      <c r="C11" s="1349"/>
      <c r="D11" s="14" t="s">
        <v>37</v>
      </c>
      <c r="E11" s="15" t="s">
        <v>38</v>
      </c>
      <c r="F11" s="16">
        <v>42036</v>
      </c>
      <c r="G11" s="17">
        <v>42185</v>
      </c>
      <c r="H11" s="14" t="s">
        <v>39</v>
      </c>
      <c r="I11" s="14" t="s">
        <v>40</v>
      </c>
      <c r="J11" s="14" t="s">
        <v>41</v>
      </c>
      <c r="K11" s="14">
        <v>0</v>
      </c>
      <c r="L11" s="18">
        <v>3</v>
      </c>
      <c r="M11" s="19">
        <v>1</v>
      </c>
      <c r="N11" s="19"/>
      <c r="O11" s="19"/>
      <c r="P11" s="19"/>
      <c r="Q11" s="19"/>
      <c r="R11" s="20"/>
      <c r="S11" s="21">
        <v>1</v>
      </c>
      <c r="T11" s="22" t="s">
        <v>42</v>
      </c>
      <c r="U11" s="23"/>
      <c r="V11" s="24" t="s">
        <v>43</v>
      </c>
      <c r="W11" s="25" t="s">
        <v>44</v>
      </c>
      <c r="X11" s="21">
        <v>2</v>
      </c>
      <c r="Y11" s="22" t="s">
        <v>45</v>
      </c>
      <c r="Z11" s="23"/>
      <c r="AA11" s="24" t="s">
        <v>43</v>
      </c>
      <c r="AB11" s="25" t="s">
        <v>44</v>
      </c>
      <c r="AC11" s="852"/>
      <c r="AD11" s="852"/>
      <c r="AE11" s="852"/>
      <c r="AF11" s="852"/>
      <c r="AG11" s="852"/>
    </row>
    <row r="12" spans="1:33" s="13" customFormat="1" ht="72" customHeight="1">
      <c r="A12" s="913"/>
      <c r="B12" s="1421" t="s">
        <v>46</v>
      </c>
      <c r="C12" s="1422"/>
      <c r="D12" s="1414" t="s">
        <v>37</v>
      </c>
      <c r="E12" s="1406" t="s">
        <v>47</v>
      </c>
      <c r="F12" s="1454">
        <f>+'[4]Form 3'!E16</f>
        <v>42064</v>
      </c>
      <c r="G12" s="1456">
        <v>43449</v>
      </c>
      <c r="H12" s="26" t="s">
        <v>48</v>
      </c>
      <c r="I12" s="26" t="s">
        <v>49</v>
      </c>
      <c r="J12" s="27" t="s">
        <v>50</v>
      </c>
      <c r="K12" s="27" t="s">
        <v>51</v>
      </c>
      <c r="L12" s="28" t="s">
        <v>52</v>
      </c>
      <c r="M12" s="29"/>
      <c r="N12" s="29"/>
      <c r="O12" s="29"/>
      <c r="P12" s="29"/>
      <c r="Q12" s="29"/>
      <c r="R12" s="30"/>
      <c r="S12" s="31"/>
      <c r="T12" s="32"/>
      <c r="U12" s="33"/>
      <c r="V12" s="34"/>
      <c r="W12" s="35"/>
      <c r="X12" s="31"/>
      <c r="Y12" s="32"/>
      <c r="Z12" s="33"/>
      <c r="AA12" s="34"/>
      <c r="AB12" s="35"/>
      <c r="AC12" s="852"/>
      <c r="AD12" s="852"/>
      <c r="AE12" s="852"/>
      <c r="AF12" s="852"/>
      <c r="AG12" s="852"/>
    </row>
    <row r="13" spans="1:33" s="13" customFormat="1" ht="64.5" thickBot="1">
      <c r="A13" s="1054"/>
      <c r="B13" s="1352"/>
      <c r="C13" s="1353"/>
      <c r="D13" s="1051"/>
      <c r="E13" s="1408"/>
      <c r="F13" s="1455"/>
      <c r="G13" s="1457"/>
      <c r="H13" s="37" t="s">
        <v>53</v>
      </c>
      <c r="I13" s="37" t="s">
        <v>54</v>
      </c>
      <c r="J13" s="38" t="s">
        <v>50</v>
      </c>
      <c r="K13" s="38" t="s">
        <v>51</v>
      </c>
      <c r="L13" s="39" t="s">
        <v>52</v>
      </c>
      <c r="M13" s="40"/>
      <c r="N13" s="40"/>
      <c r="O13" s="40"/>
      <c r="P13" s="40"/>
      <c r="Q13" s="40"/>
      <c r="R13" s="41"/>
      <c r="S13" s="42"/>
      <c r="T13" s="43"/>
      <c r="U13" s="44"/>
      <c r="V13" s="45"/>
      <c r="W13" s="46"/>
      <c r="X13" s="42"/>
      <c r="Y13" s="43"/>
      <c r="Z13" s="44"/>
      <c r="AA13" s="45"/>
      <c r="AB13" s="46"/>
      <c r="AC13" s="852"/>
      <c r="AD13" s="852"/>
      <c r="AE13" s="852"/>
      <c r="AF13" s="852"/>
      <c r="AG13" s="852"/>
    </row>
    <row r="14" spans="1:33" s="837" customFormat="1" ht="12" customHeight="1">
      <c r="S14" s="836"/>
      <c r="T14" s="836"/>
      <c r="U14" s="836"/>
      <c r="V14" s="836"/>
      <c r="W14" s="836"/>
    </row>
    <row r="15" spans="1:33" s="837" customFormat="1" ht="15" customHeight="1">
      <c r="C15" s="853" t="s">
        <v>55</v>
      </c>
      <c r="S15" s="836"/>
      <c r="T15" s="836"/>
      <c r="U15" s="836"/>
      <c r="V15" s="836"/>
      <c r="W15" s="836"/>
    </row>
    <row r="16" spans="1:33" s="837" customFormat="1" ht="15.95" customHeight="1" thickBot="1">
      <c r="S16" s="836"/>
      <c r="T16" s="836"/>
      <c r="U16" s="836"/>
      <c r="V16" s="836"/>
      <c r="W16" s="836"/>
    </row>
    <row r="17" spans="1:33" s="3" customFormat="1" ht="26.1" customHeight="1" thickBot="1">
      <c r="A17" s="837"/>
      <c r="B17" s="837"/>
      <c r="C17" s="47" t="s">
        <v>17</v>
      </c>
      <c r="D17" s="1065" t="s">
        <v>56</v>
      </c>
      <c r="E17" s="1066"/>
      <c r="F17" s="1066"/>
      <c r="G17" s="1066"/>
      <c r="H17" s="1066"/>
      <c r="I17" s="1066"/>
      <c r="J17" s="1066"/>
      <c r="K17" s="1066"/>
      <c r="L17" s="1066"/>
      <c r="M17" s="1067"/>
      <c r="N17" s="837"/>
      <c r="O17" s="837"/>
      <c r="P17" s="837"/>
      <c r="Q17" s="837"/>
      <c r="R17" s="837"/>
      <c r="S17" s="836"/>
      <c r="T17" s="836"/>
      <c r="U17" s="836"/>
      <c r="V17" s="836"/>
      <c r="W17" s="836"/>
      <c r="X17" s="837"/>
      <c r="Y17" s="837"/>
      <c r="Z17" s="837"/>
      <c r="AA17" s="837"/>
      <c r="AB17" s="837"/>
      <c r="AC17" s="837"/>
      <c r="AD17" s="837"/>
      <c r="AE17" s="837"/>
      <c r="AF17" s="837"/>
      <c r="AG17" s="837"/>
    </row>
    <row r="18" spans="1:33" s="3" customFormat="1" ht="33" customHeight="1" thickBot="1">
      <c r="A18" s="837"/>
      <c r="B18" s="837"/>
      <c r="C18" s="47" t="s">
        <v>19</v>
      </c>
      <c r="D18" s="1065" t="s">
        <v>57</v>
      </c>
      <c r="E18" s="1066"/>
      <c r="F18" s="1066"/>
      <c r="G18" s="1066"/>
      <c r="H18" s="1066"/>
      <c r="I18" s="1066"/>
      <c r="J18" s="1066"/>
      <c r="K18" s="1066"/>
      <c r="L18" s="1066"/>
      <c r="M18" s="1067"/>
      <c r="N18" s="837"/>
      <c r="O18" s="837"/>
      <c r="P18" s="837"/>
      <c r="Q18" s="837"/>
      <c r="R18" s="837"/>
      <c r="S18" s="836"/>
      <c r="T18" s="836"/>
      <c r="U18" s="836"/>
      <c r="V18" s="836"/>
      <c r="W18" s="836"/>
      <c r="X18" s="837"/>
      <c r="Y18" s="837"/>
      <c r="Z18" s="837"/>
      <c r="AA18" s="837"/>
      <c r="AB18" s="837"/>
      <c r="AC18" s="837"/>
      <c r="AD18" s="837"/>
      <c r="AE18" s="837"/>
      <c r="AF18" s="837"/>
      <c r="AG18" s="837"/>
    </row>
    <row r="19" spans="1:33" s="3" customFormat="1" ht="64.5" thickBot="1">
      <c r="A19" s="837"/>
      <c r="B19" s="837"/>
      <c r="C19" s="47" t="s">
        <v>58</v>
      </c>
      <c r="D19" s="1065" t="s">
        <v>59</v>
      </c>
      <c r="E19" s="1066"/>
      <c r="F19" s="1066"/>
      <c r="G19" s="1066"/>
      <c r="H19" s="1066"/>
      <c r="I19" s="1066"/>
      <c r="J19" s="1066"/>
      <c r="K19" s="1066"/>
      <c r="L19" s="1066"/>
      <c r="M19" s="1067"/>
      <c r="N19" s="837"/>
      <c r="O19" s="837"/>
      <c r="P19" s="837"/>
      <c r="Q19" s="837"/>
      <c r="R19" s="837"/>
      <c r="S19" s="836"/>
      <c r="T19" s="836"/>
      <c r="U19" s="836"/>
      <c r="V19" s="836"/>
      <c r="W19" s="836"/>
      <c r="X19" s="837"/>
      <c r="Y19" s="837"/>
      <c r="Z19" s="837"/>
      <c r="AA19" s="837"/>
      <c r="AB19" s="837"/>
      <c r="AC19" s="837"/>
      <c r="AD19" s="837"/>
      <c r="AE19" s="837"/>
      <c r="AF19" s="837"/>
      <c r="AG19" s="837"/>
    </row>
    <row r="20" spans="1:33" s="3" customFormat="1" ht="71.099999999999994" customHeight="1" thickBot="1">
      <c r="A20" s="837"/>
      <c r="B20" s="837"/>
      <c r="C20" s="48" t="s">
        <v>60</v>
      </c>
      <c r="D20" s="1065" t="s">
        <v>61</v>
      </c>
      <c r="E20" s="1066"/>
      <c r="F20" s="1066"/>
      <c r="G20" s="1066"/>
      <c r="H20" s="1066"/>
      <c r="I20" s="1066"/>
      <c r="J20" s="1066"/>
      <c r="K20" s="1066"/>
      <c r="L20" s="1066"/>
      <c r="M20" s="1067"/>
      <c r="N20" s="837"/>
      <c r="O20" s="837"/>
      <c r="P20" s="837"/>
      <c r="Q20" s="837"/>
      <c r="R20" s="837"/>
      <c r="S20" s="836"/>
      <c r="T20" s="836"/>
      <c r="U20" s="836"/>
      <c r="V20" s="836"/>
      <c r="W20" s="836"/>
      <c r="X20" s="837"/>
      <c r="Y20" s="837"/>
      <c r="Z20" s="837"/>
      <c r="AA20" s="837"/>
      <c r="AB20" s="837"/>
      <c r="AC20" s="837"/>
      <c r="AD20" s="837"/>
      <c r="AE20" s="837"/>
      <c r="AF20" s="837"/>
      <c r="AG20" s="837"/>
    </row>
    <row r="21" spans="1:33" s="3" customFormat="1" ht="56.1" customHeight="1" thickBot="1">
      <c r="A21" s="837"/>
      <c r="B21" s="837"/>
      <c r="C21" s="48" t="s">
        <v>62</v>
      </c>
      <c r="D21" s="1065" t="s">
        <v>63</v>
      </c>
      <c r="E21" s="1066"/>
      <c r="F21" s="1066"/>
      <c r="G21" s="1066"/>
      <c r="H21" s="1066"/>
      <c r="I21" s="1066"/>
      <c r="J21" s="1066"/>
      <c r="K21" s="1066"/>
      <c r="L21" s="1066"/>
      <c r="M21" s="1067"/>
      <c r="N21" s="837"/>
      <c r="O21" s="837"/>
      <c r="P21" s="837"/>
      <c r="Q21" s="837"/>
      <c r="R21" s="837"/>
      <c r="S21" s="836"/>
      <c r="T21" s="836"/>
      <c r="U21" s="836"/>
      <c r="V21" s="836"/>
      <c r="W21" s="836"/>
      <c r="X21" s="837"/>
      <c r="Y21" s="837"/>
      <c r="Z21" s="837"/>
      <c r="AA21" s="837"/>
      <c r="AB21" s="837"/>
      <c r="AC21" s="837"/>
      <c r="AD21" s="837"/>
      <c r="AE21" s="837"/>
      <c r="AF21" s="837"/>
      <c r="AG21" s="837"/>
    </row>
    <row r="22" spans="1:33" s="3" customFormat="1" ht="26.25" thickBot="1">
      <c r="A22" s="837"/>
      <c r="B22" s="837"/>
      <c r="C22" s="48" t="s">
        <v>64</v>
      </c>
      <c r="D22" s="1065" t="s">
        <v>65</v>
      </c>
      <c r="E22" s="1066"/>
      <c r="F22" s="1066"/>
      <c r="G22" s="1066"/>
      <c r="H22" s="1066"/>
      <c r="I22" s="1066"/>
      <c r="J22" s="1066"/>
      <c r="K22" s="1066"/>
      <c r="L22" s="1066"/>
      <c r="M22" s="1067"/>
      <c r="N22" s="837"/>
      <c r="O22" s="837"/>
      <c r="P22" s="837"/>
      <c r="Q22" s="837"/>
      <c r="R22" s="837"/>
      <c r="S22" s="836"/>
      <c r="T22" s="836"/>
      <c r="U22" s="836"/>
      <c r="V22" s="836"/>
      <c r="W22" s="836"/>
      <c r="X22" s="837"/>
      <c r="Y22" s="837"/>
      <c r="Z22" s="837"/>
      <c r="AA22" s="837"/>
      <c r="AB22" s="837"/>
      <c r="AC22" s="837"/>
      <c r="AD22" s="837"/>
      <c r="AE22" s="837"/>
      <c r="AF22" s="837"/>
      <c r="AG22" s="837"/>
    </row>
    <row r="23" spans="1:33" s="3" customFormat="1" ht="16.5" thickBot="1">
      <c r="A23" s="837"/>
      <c r="B23" s="837"/>
      <c r="C23" s="48" t="s">
        <v>66</v>
      </c>
      <c r="D23" s="1065" t="s">
        <v>67</v>
      </c>
      <c r="E23" s="1066"/>
      <c r="F23" s="1066"/>
      <c r="G23" s="1066"/>
      <c r="H23" s="1066"/>
      <c r="I23" s="1066"/>
      <c r="J23" s="1066"/>
      <c r="K23" s="1066"/>
      <c r="L23" s="1066"/>
      <c r="M23" s="1067"/>
      <c r="N23" s="837"/>
      <c r="O23" s="837"/>
      <c r="P23" s="837"/>
      <c r="Q23" s="837"/>
      <c r="R23" s="837"/>
      <c r="S23" s="836"/>
      <c r="T23" s="836"/>
      <c r="U23" s="836"/>
      <c r="V23" s="836"/>
      <c r="W23" s="836"/>
      <c r="X23" s="837"/>
      <c r="Y23" s="837"/>
      <c r="Z23" s="837"/>
      <c r="AA23" s="837"/>
      <c r="AB23" s="837"/>
      <c r="AC23" s="837"/>
      <c r="AD23" s="837"/>
      <c r="AE23" s="837"/>
      <c r="AF23" s="837"/>
      <c r="AG23" s="837"/>
    </row>
    <row r="24" spans="1:33" s="3" customFormat="1" ht="16.5" thickBot="1">
      <c r="A24" s="837"/>
      <c r="B24" s="837"/>
      <c r="C24" s="48" t="s">
        <v>68</v>
      </c>
      <c r="D24" s="1065" t="s">
        <v>69</v>
      </c>
      <c r="E24" s="1066"/>
      <c r="F24" s="1066"/>
      <c r="G24" s="1066"/>
      <c r="H24" s="1066"/>
      <c r="I24" s="1066"/>
      <c r="J24" s="1066"/>
      <c r="K24" s="1066"/>
      <c r="L24" s="1066"/>
      <c r="M24" s="1067"/>
      <c r="N24" s="837"/>
      <c r="O24" s="837"/>
      <c r="P24" s="837"/>
      <c r="Q24" s="837"/>
      <c r="R24" s="837"/>
      <c r="S24" s="836"/>
      <c r="T24" s="836"/>
      <c r="U24" s="836"/>
      <c r="V24" s="836"/>
      <c r="W24" s="836"/>
      <c r="X24" s="837"/>
      <c r="Y24" s="837"/>
      <c r="Z24" s="837"/>
      <c r="AA24" s="837"/>
      <c r="AB24" s="837"/>
      <c r="AC24" s="837"/>
      <c r="AD24" s="837"/>
      <c r="AE24" s="837"/>
      <c r="AF24" s="837"/>
      <c r="AG24" s="837"/>
    </row>
    <row r="25" spans="1:33" s="837" customFormat="1">
      <c r="S25" s="836"/>
      <c r="T25" s="836"/>
      <c r="U25" s="836"/>
      <c r="V25" s="836"/>
      <c r="W25" s="836"/>
    </row>
    <row r="26" spans="1:33" s="836" customFormat="1"/>
    <row r="27" spans="1:33" s="836" customFormat="1" ht="16.5" thickBot="1"/>
    <row r="28" spans="1:33" s="836" customFormat="1" ht="34.5" thickBot="1">
      <c r="C28" s="906" t="s">
        <v>1471</v>
      </c>
      <c r="D28" s="907" t="s">
        <v>1472</v>
      </c>
      <c r="E28" s="908" t="s">
        <v>1473</v>
      </c>
      <c r="F28" s="907" t="s">
        <v>1474</v>
      </c>
      <c r="G28" s="908" t="s">
        <v>1475</v>
      </c>
      <c r="H28" s="907">
        <v>1</v>
      </c>
    </row>
    <row r="29" spans="1:33" s="836" customFormat="1"/>
    <row r="30" spans="1:33" s="836" customFormat="1"/>
    <row r="31" spans="1:33" s="836" customFormat="1"/>
    <row r="32" spans="1:33" s="836" customFormat="1"/>
    <row r="33" s="836" customFormat="1"/>
    <row r="34" s="836" customFormat="1"/>
    <row r="35" s="836" customFormat="1"/>
    <row r="36" s="836" customFormat="1"/>
  </sheetData>
  <mergeCells count="34">
    <mergeCell ref="D23:M23"/>
    <mergeCell ref="D24:M24"/>
    <mergeCell ref="D17:M17"/>
    <mergeCell ref="D18:M18"/>
    <mergeCell ref="D19:M19"/>
    <mergeCell ref="D20:M20"/>
    <mergeCell ref="D21:M21"/>
    <mergeCell ref="D22:M22"/>
    <mergeCell ref="S9:W9"/>
    <mergeCell ref="X9:AB9"/>
    <mergeCell ref="A11:A13"/>
    <mergeCell ref="B11:C11"/>
    <mergeCell ref="B12:C13"/>
    <mergeCell ref="D12:D13"/>
    <mergeCell ref="E12:E13"/>
    <mergeCell ref="F12:F13"/>
    <mergeCell ref="G12:G13"/>
    <mergeCell ref="B6:R6"/>
    <mergeCell ref="B7:R7"/>
    <mergeCell ref="A9:A10"/>
    <mergeCell ref="B9:C10"/>
    <mergeCell ref="D9:D10"/>
    <mergeCell ref="E9:E10"/>
    <mergeCell ref="F9:G9"/>
    <mergeCell ref="H9:H10"/>
    <mergeCell ref="I9:I10"/>
    <mergeCell ref="J9:J10"/>
    <mergeCell ref="L9:R9"/>
    <mergeCell ref="A1:B4"/>
    <mergeCell ref="C1:N4"/>
    <mergeCell ref="O1:R1"/>
    <mergeCell ref="O2:R2"/>
    <mergeCell ref="O3:R3"/>
    <mergeCell ref="O4:R4"/>
  </mergeCells>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00000"/>
  </sheetPr>
  <dimension ref="A1:AF55"/>
  <sheetViews>
    <sheetView topLeftCell="B30" workbookViewId="0">
      <selection activeCell="E42" sqref="E42:J42"/>
    </sheetView>
  </sheetViews>
  <sheetFormatPr baseColWidth="10" defaultRowHeight="15.75"/>
  <cols>
    <col min="1" max="1" width="22" customWidth="1"/>
    <col min="2" max="2" width="23.375" customWidth="1"/>
    <col min="3" max="3" width="15.625" hidden="1" customWidth="1"/>
    <col min="4" max="4" width="23.375" hidden="1" customWidth="1"/>
    <col min="5" max="5" width="11.5" style="591" customWidth="1"/>
    <col min="6" max="6" width="11.375" style="591" customWidth="1"/>
    <col min="7" max="7" width="21" customWidth="1"/>
    <col min="8" max="8" width="12.5" customWidth="1"/>
    <col min="9" max="9" width="21.625" customWidth="1"/>
    <col min="10" max="10" width="11" customWidth="1"/>
    <col min="11" max="12" width="13.5" customWidth="1"/>
    <col min="13" max="13" width="25.375" customWidth="1"/>
    <col min="14" max="14" width="20.125" customWidth="1"/>
    <col min="17" max="17" width="28.375" customWidth="1"/>
    <col min="18" max="18" width="17.875" customWidth="1"/>
    <col min="19" max="19" width="13" customWidth="1"/>
    <col min="22" max="22" width="17.125" customWidth="1"/>
    <col min="23" max="23" width="16.5" customWidth="1"/>
    <col min="24" max="24" width="17.375" customWidth="1"/>
    <col min="27" max="32" width="10.875" style="836"/>
  </cols>
  <sheetData>
    <row r="1" spans="1:32" ht="20.25" customHeight="1">
      <c r="A1" s="1276" t="s">
        <v>6</v>
      </c>
      <c r="B1" s="1127" t="s">
        <v>1040</v>
      </c>
      <c r="C1" s="1128"/>
      <c r="D1" s="1128"/>
      <c r="E1" s="1128"/>
      <c r="F1" s="1128"/>
      <c r="G1" s="1128"/>
      <c r="H1" s="1128"/>
      <c r="I1" s="1128"/>
      <c r="J1" s="1129"/>
      <c r="K1" s="1279" t="s">
        <v>71</v>
      </c>
      <c r="L1" s="1280"/>
      <c r="M1" s="836"/>
      <c r="N1" s="836"/>
      <c r="O1" s="836"/>
      <c r="P1" s="836"/>
      <c r="Q1" s="836"/>
      <c r="R1" s="836"/>
      <c r="S1" s="836"/>
      <c r="T1" s="836"/>
      <c r="U1" s="836"/>
      <c r="V1" s="836"/>
      <c r="W1" s="836"/>
      <c r="X1" s="836"/>
      <c r="Y1" s="836"/>
      <c r="Z1" s="836"/>
    </row>
    <row r="2" spans="1:32" ht="20.25" customHeight="1">
      <c r="A2" s="1277"/>
      <c r="B2" s="1130"/>
      <c r="C2" s="923"/>
      <c r="D2" s="923"/>
      <c r="E2" s="923"/>
      <c r="F2" s="923"/>
      <c r="G2" s="923"/>
      <c r="H2" s="923"/>
      <c r="I2" s="923"/>
      <c r="J2" s="1131"/>
      <c r="K2" s="1279" t="s">
        <v>230</v>
      </c>
      <c r="L2" s="1280"/>
      <c r="M2" s="836"/>
      <c r="N2" s="836"/>
      <c r="O2" s="858"/>
      <c r="P2" s="836"/>
      <c r="Q2" s="836"/>
      <c r="R2" s="836"/>
      <c r="S2" s="836"/>
      <c r="T2" s="834"/>
      <c r="U2" s="836"/>
      <c r="V2" s="836"/>
      <c r="W2" s="836"/>
      <c r="X2" s="836"/>
      <c r="Y2" s="834"/>
      <c r="Z2" s="836"/>
    </row>
    <row r="3" spans="1:32" ht="20.25" customHeight="1">
      <c r="A3" s="1277"/>
      <c r="B3" s="1130"/>
      <c r="C3" s="923"/>
      <c r="D3" s="923"/>
      <c r="E3" s="923"/>
      <c r="F3" s="923"/>
      <c r="G3" s="923"/>
      <c r="H3" s="923"/>
      <c r="I3" s="923"/>
      <c r="J3" s="1131"/>
      <c r="K3" s="1279" t="s">
        <v>231</v>
      </c>
      <c r="L3" s="1280"/>
      <c r="M3" s="836"/>
      <c r="N3" s="836"/>
      <c r="O3" s="836"/>
      <c r="P3" s="836"/>
      <c r="Q3" s="836"/>
      <c r="R3" s="836"/>
      <c r="S3" s="847"/>
      <c r="T3" s="836"/>
      <c r="U3" s="836"/>
      <c r="V3" s="836"/>
      <c r="W3" s="836"/>
      <c r="X3" s="847"/>
      <c r="Y3" s="836"/>
      <c r="Z3" s="836"/>
    </row>
    <row r="4" spans="1:32" ht="20.25" customHeight="1">
      <c r="A4" s="1278"/>
      <c r="B4" s="1132"/>
      <c r="C4" s="1133"/>
      <c r="D4" s="1133"/>
      <c r="E4" s="1133"/>
      <c r="F4" s="1133"/>
      <c r="G4" s="1133"/>
      <c r="H4" s="1133"/>
      <c r="I4" s="1133"/>
      <c r="J4" s="1134"/>
      <c r="K4" s="1279" t="s">
        <v>11</v>
      </c>
      <c r="L4" s="1280"/>
      <c r="M4" s="836"/>
      <c r="N4" s="836"/>
      <c r="O4" s="836"/>
      <c r="P4" s="836"/>
      <c r="Q4" s="836"/>
      <c r="R4" s="860"/>
      <c r="S4" s="836"/>
      <c r="T4" s="836"/>
      <c r="U4" s="836"/>
      <c r="V4" s="836"/>
      <c r="W4" s="836"/>
      <c r="X4" s="836"/>
      <c r="Y4" s="836"/>
      <c r="Z4" s="836"/>
    </row>
    <row r="5" spans="1:32" s="836" customFormat="1" ht="20.25" customHeight="1" thickBot="1">
      <c r="A5" s="848"/>
      <c r="B5" s="849"/>
      <c r="C5" s="849"/>
      <c r="D5" s="849"/>
      <c r="E5" s="849"/>
      <c r="F5" s="849"/>
      <c r="G5" s="849"/>
      <c r="H5" s="849"/>
      <c r="I5" s="849"/>
      <c r="J5" s="849"/>
      <c r="K5" s="859"/>
      <c r="L5" s="859"/>
      <c r="O5" s="847"/>
      <c r="S5" s="847"/>
      <c r="T5" s="847"/>
      <c r="X5" s="847"/>
      <c r="Y5" s="847"/>
    </row>
    <row r="6" spans="1:32" ht="15.95" customHeight="1" thickBot="1">
      <c r="A6" s="1233" t="s">
        <v>148</v>
      </c>
      <c r="B6" s="1235" t="s">
        <v>74</v>
      </c>
      <c r="C6" s="1235" t="s">
        <v>75</v>
      </c>
      <c r="D6" s="258"/>
      <c r="E6" s="1224" t="s">
        <v>76</v>
      </c>
      <c r="F6" s="1224" t="s">
        <v>77</v>
      </c>
      <c r="G6" s="1224" t="s">
        <v>78</v>
      </c>
      <c r="H6" s="1224" t="s">
        <v>79</v>
      </c>
      <c r="I6" s="1224" t="s">
        <v>80</v>
      </c>
      <c r="J6" s="1224" t="s">
        <v>81</v>
      </c>
      <c r="K6" s="1148" t="s">
        <v>82</v>
      </c>
      <c r="L6" s="1149" t="s">
        <v>83</v>
      </c>
      <c r="M6" s="1138" t="s">
        <v>84</v>
      </c>
      <c r="N6" s="1139"/>
      <c r="O6" s="1139"/>
      <c r="P6" s="1140"/>
      <c r="Q6" s="1138" t="s">
        <v>233</v>
      </c>
      <c r="R6" s="1139"/>
      <c r="S6" s="1139"/>
      <c r="T6" s="1139"/>
      <c r="U6" s="1140"/>
      <c r="V6" s="1138" t="s">
        <v>1288</v>
      </c>
      <c r="W6" s="1139"/>
      <c r="X6" s="1139"/>
      <c r="Y6" s="1139"/>
      <c r="Z6" s="1140"/>
    </row>
    <row r="7" spans="1:32" ht="39" thickBot="1">
      <c r="A7" s="1472"/>
      <c r="B7" s="1473"/>
      <c r="C7" s="1473"/>
      <c r="D7" s="401" t="s">
        <v>87</v>
      </c>
      <c r="E7" s="1470"/>
      <c r="F7" s="1470"/>
      <c r="G7" s="1470"/>
      <c r="H7" s="1470"/>
      <c r="I7" s="1470"/>
      <c r="J7" s="1470"/>
      <c r="K7" s="1471"/>
      <c r="L7" s="1469"/>
      <c r="M7" s="294" t="s">
        <v>88</v>
      </c>
      <c r="N7" s="295" t="s">
        <v>89</v>
      </c>
      <c r="O7" s="295" t="s">
        <v>90</v>
      </c>
      <c r="P7" s="296" t="s">
        <v>91</v>
      </c>
      <c r="Q7" s="53" t="s">
        <v>88</v>
      </c>
      <c r="R7" s="54" t="s">
        <v>234</v>
      </c>
      <c r="S7" s="189" t="s">
        <v>236</v>
      </c>
      <c r="T7" s="189" t="str">
        <f>+O7</f>
        <v>% ejecución</v>
      </c>
      <c r="U7" s="189" t="str">
        <f>+P7</f>
        <v>ESTADO</v>
      </c>
      <c r="V7" s="53" t="s">
        <v>88</v>
      </c>
      <c r="W7" s="54" t="s">
        <v>234</v>
      </c>
      <c r="X7" s="189" t="s">
        <v>236</v>
      </c>
      <c r="Y7" s="189" t="str">
        <f>+T7</f>
        <v>% ejecución</v>
      </c>
      <c r="Z7" s="189" t="str">
        <f>+U7</f>
        <v>ESTADO</v>
      </c>
    </row>
    <row r="8" spans="1:32" s="3" customFormat="1" ht="60" customHeight="1" thickBot="1">
      <c r="A8" s="1244" t="s">
        <v>1041</v>
      </c>
      <c r="B8" s="212" t="s">
        <v>1042</v>
      </c>
      <c r="C8" s="212" t="s">
        <v>1043</v>
      </c>
      <c r="D8" s="212"/>
      <c r="E8" s="559">
        <v>42125</v>
      </c>
      <c r="F8" s="559">
        <v>42339</v>
      </c>
      <c r="G8" s="212" t="s">
        <v>1044</v>
      </c>
      <c r="H8" s="212" t="s">
        <v>1045</v>
      </c>
      <c r="I8" s="212" t="s">
        <v>1046</v>
      </c>
      <c r="J8" s="315">
        <v>1</v>
      </c>
      <c r="K8" s="191">
        <v>40000000</v>
      </c>
      <c r="L8" s="560">
        <f>+J8*K8</f>
        <v>40000000</v>
      </c>
      <c r="M8" s="527" t="s">
        <v>1047</v>
      </c>
      <c r="N8" s="561"/>
      <c r="O8" s="81">
        <v>0.5</v>
      </c>
      <c r="P8" s="490" t="s">
        <v>101</v>
      </c>
      <c r="Q8" s="666" t="s">
        <v>732</v>
      </c>
      <c r="R8" s="667" t="s">
        <v>1417</v>
      </c>
      <c r="S8" s="76">
        <f>IF(1-(42174-E8)/(F8-E8)&lt;=0,100%,IF(42174&lt;E8,0,(1-(42174-E8)/(F8-E8))))</f>
        <v>0.7710280373831776</v>
      </c>
      <c r="T8" s="199">
        <v>1</v>
      </c>
      <c r="U8" s="487" t="str">
        <f>IF(S8=0,"Q",IF(OR(T8&gt;=80%,S8=T8),"J",IF(AND((S8+T8)/2&lt;100%,(S8+T8)/2&gt;=80%),"J",IF(AND((S8+T8)/2&lt;=80%,(S8+T8)/2&gt;50%),"K","L"))))</f>
        <v>J</v>
      </c>
      <c r="V8" s="666"/>
      <c r="W8" s="667"/>
      <c r="X8" s="76">
        <f ca="1">IF(1-(TODAY()-E8)/(F8-E8)&lt;=0,100%,IF(TODAY()&lt;E8,0,(1-(TODAY()-E8)/(F8-E8))))</f>
        <v>1</v>
      </c>
      <c r="Y8" s="199">
        <v>1</v>
      </c>
      <c r="Z8" s="744" t="str">
        <f ca="1">IF(X8=0,"Q",IF(OR(Y8&gt;=80%,X8=Y8),"J",IF(AND((X8+Y8)/2&lt;100%,(X8+Y8)/2&gt;=80%),"J",IF(AND((X8+Y8)/2&lt;=80%,(X8+Y8)/2&gt;50%),"K","L"))))</f>
        <v>J</v>
      </c>
      <c r="AA8" s="837"/>
      <c r="AB8" s="837"/>
      <c r="AC8" s="837"/>
      <c r="AD8" s="837"/>
      <c r="AE8" s="837"/>
      <c r="AF8" s="837"/>
    </row>
    <row r="9" spans="1:32" s="3" customFormat="1" ht="41.1" customHeight="1" thickBot="1">
      <c r="A9" s="1244"/>
      <c r="B9" s="61" t="s">
        <v>989</v>
      </c>
      <c r="C9" s="61" t="s">
        <v>1043</v>
      </c>
      <c r="D9" s="61"/>
      <c r="E9" s="563">
        <v>42125</v>
      </c>
      <c r="F9" s="563">
        <v>42339</v>
      </c>
      <c r="G9" s="61" t="s">
        <v>1053</v>
      </c>
      <c r="H9" s="61" t="s">
        <v>437</v>
      </c>
      <c r="I9" s="61" t="s">
        <v>989</v>
      </c>
      <c r="J9" s="64">
        <v>3</v>
      </c>
      <c r="K9" s="65">
        <v>1200000</v>
      </c>
      <c r="L9" s="564">
        <f>+J9*K9</f>
        <v>3600000</v>
      </c>
      <c r="M9" s="80"/>
      <c r="N9" s="565"/>
      <c r="O9" s="81"/>
      <c r="P9" s="490"/>
      <c r="Q9" s="667" t="s">
        <v>1418</v>
      </c>
      <c r="R9" s="643" t="s">
        <v>1419</v>
      </c>
      <c r="S9" s="76">
        <f t="shared" ref="S9:S23" si="0">IF(1-(42174-E9)/(F9-E9)&lt;=0,100%,IF(42174&lt;E9,0,(1-(42174-E9)/(F9-E9))))</f>
        <v>0.7710280373831776</v>
      </c>
      <c r="T9" s="199">
        <v>0.5</v>
      </c>
      <c r="U9" s="487" t="str">
        <f t="shared" ref="U9:U23" si="1">IF(S9=0,"Q",IF(OR(T9&gt;=80%,S9=T9),"J",IF(AND((S9+T9)/2&lt;100%,(S9+T9)/2&gt;=80%),"J",IF(AND((S9+T9)/2&lt;=80%,(S9+T9)/2&gt;50%),"K","L"))))</f>
        <v>K</v>
      </c>
      <c r="V9" s="666"/>
      <c r="W9" s="667"/>
      <c r="X9" s="76">
        <f t="shared" ref="X9:X23" ca="1" si="2">IF(1-(TODAY()-E9)/(F9-E9)&lt;=0,100%,IF(TODAY()&lt;E9,0,(1-(TODAY()-E9)/(F9-E9))))</f>
        <v>1</v>
      </c>
      <c r="Y9" s="199"/>
      <c r="Z9" s="744" t="str">
        <f t="shared" ref="Z9:Z23" ca="1" si="3">IF(X9=0,"Q",IF(OR(Y9&gt;=80%,X9=Y9),"J",IF(AND((X9+Y9)/2&lt;100%,(X9+Y9)/2&gt;=80%),"J",IF(AND((X9+Y9)/2&lt;=80%,(X9+Y9)/2&gt;50%),"K","L"))))</f>
        <v>L</v>
      </c>
      <c r="AA9" s="837"/>
      <c r="AB9" s="837"/>
      <c r="AC9" s="837"/>
      <c r="AD9" s="837"/>
      <c r="AE9" s="837"/>
      <c r="AF9" s="837"/>
    </row>
    <row r="10" spans="1:32" s="3" customFormat="1" ht="42" customHeight="1" thickBot="1">
      <c r="A10" s="1467"/>
      <c r="B10" s="61" t="s">
        <v>1056</v>
      </c>
      <c r="C10" s="61" t="s">
        <v>1043</v>
      </c>
      <c r="D10" s="61"/>
      <c r="E10" s="563">
        <v>42125</v>
      </c>
      <c r="F10" s="563">
        <v>42339</v>
      </c>
      <c r="G10" s="61" t="s">
        <v>1057</v>
      </c>
      <c r="H10" s="61" t="s">
        <v>1058</v>
      </c>
      <c r="I10" s="61" t="s">
        <v>1059</v>
      </c>
      <c r="J10" s="64">
        <v>2</v>
      </c>
      <c r="K10" s="65">
        <v>3000000</v>
      </c>
      <c r="L10" s="564">
        <f>+J10*K10</f>
        <v>6000000</v>
      </c>
      <c r="M10" s="67" t="s">
        <v>1060</v>
      </c>
      <c r="N10" s="529" t="s">
        <v>1061</v>
      </c>
      <c r="O10" s="81">
        <v>0.2</v>
      </c>
      <c r="P10" s="490" t="s">
        <v>101</v>
      </c>
      <c r="Q10" s="67" t="s">
        <v>1060</v>
      </c>
      <c r="R10" s="529" t="s">
        <v>1061</v>
      </c>
      <c r="S10" s="76">
        <f t="shared" si="0"/>
        <v>0.7710280373831776</v>
      </c>
      <c r="T10" s="199">
        <v>0.2</v>
      </c>
      <c r="U10" s="487" t="str">
        <f t="shared" si="1"/>
        <v>L</v>
      </c>
      <c r="V10" s="666"/>
      <c r="W10" s="667"/>
      <c r="X10" s="76">
        <f t="shared" ca="1" si="2"/>
        <v>1</v>
      </c>
      <c r="Y10" s="199"/>
      <c r="Z10" s="744" t="str">
        <f t="shared" ca="1" si="3"/>
        <v>L</v>
      </c>
      <c r="AA10" s="837"/>
      <c r="AB10" s="837"/>
      <c r="AC10" s="837"/>
      <c r="AD10" s="837"/>
      <c r="AE10" s="837"/>
      <c r="AF10" s="837"/>
    </row>
    <row r="11" spans="1:32" s="3" customFormat="1" ht="45" thickBot="1">
      <c r="A11" s="307" t="s">
        <v>1064</v>
      </c>
      <c r="B11" s="61" t="s">
        <v>1065</v>
      </c>
      <c r="C11" s="61" t="s">
        <v>1043</v>
      </c>
      <c r="D11" s="61"/>
      <c r="E11" s="563">
        <v>42125</v>
      </c>
      <c r="F11" s="563">
        <v>42339</v>
      </c>
      <c r="G11" s="61" t="s">
        <v>1066</v>
      </c>
      <c r="H11" s="61" t="s">
        <v>154</v>
      </c>
      <c r="I11" s="61" t="s">
        <v>1067</v>
      </c>
      <c r="J11" s="64">
        <v>1</v>
      </c>
      <c r="K11" s="65">
        <v>0</v>
      </c>
      <c r="L11" s="564">
        <f t="shared" ref="L11:L13" si="4">+J11*K11</f>
        <v>0</v>
      </c>
      <c r="M11" s="80" t="s">
        <v>1068</v>
      </c>
      <c r="N11" s="529"/>
      <c r="O11" s="81">
        <v>0.2</v>
      </c>
      <c r="P11" s="490" t="s">
        <v>101</v>
      </c>
      <c r="Q11" s="80" t="s">
        <v>1068</v>
      </c>
      <c r="R11" s="667"/>
      <c r="S11" s="76">
        <f t="shared" si="0"/>
        <v>0.7710280373831776</v>
      </c>
      <c r="T11" s="199">
        <v>0.2</v>
      </c>
      <c r="U11" s="487" t="str">
        <f t="shared" si="1"/>
        <v>L</v>
      </c>
      <c r="V11" s="666"/>
      <c r="W11" s="667"/>
      <c r="X11" s="76">
        <f t="shared" ca="1" si="2"/>
        <v>1</v>
      </c>
      <c r="Y11" s="199"/>
      <c r="Z11" s="744" t="str">
        <f t="shared" ca="1" si="3"/>
        <v>L</v>
      </c>
      <c r="AA11" s="837"/>
      <c r="AB11" s="837"/>
      <c r="AC11" s="837"/>
      <c r="AD11" s="837"/>
      <c r="AE11" s="837"/>
      <c r="AF11" s="837"/>
    </row>
    <row r="12" spans="1:32" s="3" customFormat="1" ht="39.950000000000003" customHeight="1" thickBot="1">
      <c r="A12" s="1468" t="s">
        <v>1072</v>
      </c>
      <c r="B12" s="61" t="s">
        <v>1073</v>
      </c>
      <c r="C12" s="61" t="s">
        <v>1043</v>
      </c>
      <c r="D12" s="61"/>
      <c r="E12" s="563">
        <v>42125</v>
      </c>
      <c r="F12" s="563">
        <v>42339</v>
      </c>
      <c r="G12" s="61" t="s">
        <v>1074</v>
      </c>
      <c r="H12" s="61" t="s">
        <v>1075</v>
      </c>
      <c r="I12" s="61" t="s">
        <v>1076</v>
      </c>
      <c r="J12" s="64">
        <v>1</v>
      </c>
      <c r="K12" s="65">
        <v>0</v>
      </c>
      <c r="L12" s="564">
        <f t="shared" si="4"/>
        <v>0</v>
      </c>
      <c r="M12" s="80"/>
      <c r="N12" s="529"/>
      <c r="O12" s="81"/>
      <c r="P12" s="490"/>
      <c r="Q12" s="666" t="s">
        <v>1420</v>
      </c>
      <c r="R12" s="667"/>
      <c r="S12" s="76">
        <f t="shared" si="0"/>
        <v>0.7710280373831776</v>
      </c>
      <c r="T12" s="199">
        <v>0.5</v>
      </c>
      <c r="U12" s="487" t="str">
        <f t="shared" si="1"/>
        <v>K</v>
      </c>
      <c r="V12" s="666"/>
      <c r="W12" s="667"/>
      <c r="X12" s="76">
        <f t="shared" ca="1" si="2"/>
        <v>1</v>
      </c>
      <c r="Y12" s="199"/>
      <c r="Z12" s="744" t="str">
        <f t="shared" ca="1" si="3"/>
        <v>L</v>
      </c>
      <c r="AA12" s="837"/>
      <c r="AB12" s="837"/>
      <c r="AC12" s="837"/>
      <c r="AD12" s="837"/>
      <c r="AE12" s="837"/>
      <c r="AF12" s="837"/>
    </row>
    <row r="13" spans="1:32" s="3" customFormat="1" ht="36.950000000000003" customHeight="1" thickBot="1">
      <c r="A13" s="1244"/>
      <c r="B13" s="61" t="s">
        <v>1079</v>
      </c>
      <c r="C13" s="61" t="s">
        <v>1043</v>
      </c>
      <c r="D13" s="61"/>
      <c r="E13" s="563">
        <v>42125</v>
      </c>
      <c r="F13" s="563">
        <v>42339</v>
      </c>
      <c r="G13" s="61" t="s">
        <v>1057</v>
      </c>
      <c r="H13" s="61" t="s">
        <v>1080</v>
      </c>
      <c r="I13" s="61" t="s">
        <v>1059</v>
      </c>
      <c r="J13" s="64">
        <v>1</v>
      </c>
      <c r="K13" s="65">
        <v>0</v>
      </c>
      <c r="L13" s="564">
        <f t="shared" si="4"/>
        <v>0</v>
      </c>
      <c r="M13" s="67" t="s">
        <v>1081</v>
      </c>
      <c r="N13" s="529"/>
      <c r="O13" s="81">
        <v>0.2</v>
      </c>
      <c r="P13" s="490" t="s">
        <v>101</v>
      </c>
      <c r="Q13" s="67" t="s">
        <v>1081</v>
      </c>
      <c r="R13" s="529"/>
      <c r="S13" s="76">
        <f t="shared" si="0"/>
        <v>0.7710280373831776</v>
      </c>
      <c r="T13" s="199">
        <v>0.2</v>
      </c>
      <c r="U13" s="487" t="str">
        <f t="shared" si="1"/>
        <v>L</v>
      </c>
      <c r="V13" s="666"/>
      <c r="W13" s="667"/>
      <c r="X13" s="76">
        <f t="shared" ca="1" si="2"/>
        <v>1</v>
      </c>
      <c r="Y13" s="199"/>
      <c r="Z13" s="744" t="str">
        <f t="shared" ca="1" si="3"/>
        <v>L</v>
      </c>
      <c r="AA13" s="837"/>
      <c r="AB13" s="837"/>
      <c r="AC13" s="837"/>
      <c r="AD13" s="837"/>
      <c r="AE13" s="837"/>
      <c r="AF13" s="837"/>
    </row>
    <row r="14" spans="1:32" s="3" customFormat="1" ht="69.95" customHeight="1" thickBot="1">
      <c r="A14" s="1287"/>
      <c r="B14" s="219" t="s">
        <v>1085</v>
      </c>
      <c r="C14" s="568" t="s">
        <v>1043</v>
      </c>
      <c r="D14" s="219"/>
      <c r="E14" s="569">
        <v>42125</v>
      </c>
      <c r="F14" s="569">
        <v>42339</v>
      </c>
      <c r="G14" s="219" t="s">
        <v>1086</v>
      </c>
      <c r="H14" s="219" t="s">
        <v>1087</v>
      </c>
      <c r="I14" s="219" t="s">
        <v>1088</v>
      </c>
      <c r="J14" s="312">
        <v>383</v>
      </c>
      <c r="K14" s="221">
        <v>35000</v>
      </c>
      <c r="L14" s="542">
        <f>+K14*383</f>
        <v>13405000</v>
      </c>
      <c r="M14" s="111" t="s">
        <v>1089</v>
      </c>
      <c r="N14" s="570" t="s">
        <v>1061</v>
      </c>
      <c r="O14" s="81">
        <v>0.2</v>
      </c>
      <c r="P14" s="490" t="s">
        <v>101</v>
      </c>
      <c r="Q14" s="666" t="s">
        <v>1421</v>
      </c>
      <c r="R14" s="667"/>
      <c r="S14" s="76">
        <f t="shared" si="0"/>
        <v>0.7710280373831776</v>
      </c>
      <c r="T14" s="199">
        <v>0.2</v>
      </c>
      <c r="U14" s="487" t="str">
        <f t="shared" si="1"/>
        <v>L</v>
      </c>
      <c r="V14" s="666"/>
      <c r="W14" s="667"/>
      <c r="X14" s="76">
        <f t="shared" ca="1" si="2"/>
        <v>1</v>
      </c>
      <c r="Y14" s="199"/>
      <c r="Z14" s="744" t="str">
        <f t="shared" ca="1" si="3"/>
        <v>L</v>
      </c>
      <c r="AA14" s="837"/>
      <c r="AB14" s="837"/>
      <c r="AC14" s="837"/>
      <c r="AD14" s="837"/>
      <c r="AE14" s="837"/>
      <c r="AF14" s="837"/>
    </row>
    <row r="15" spans="1:32" ht="59.1" customHeight="1" thickBot="1">
      <c r="A15" s="571" t="s">
        <v>1092</v>
      </c>
      <c r="B15" s="300" t="s">
        <v>1093</v>
      </c>
      <c r="C15" s="300" t="s">
        <v>1094</v>
      </c>
      <c r="D15" s="300"/>
      <c r="E15" s="572">
        <v>42095</v>
      </c>
      <c r="F15" s="572">
        <v>42368</v>
      </c>
      <c r="G15" s="300" t="s">
        <v>1095</v>
      </c>
      <c r="H15" s="300" t="s">
        <v>1096</v>
      </c>
      <c r="I15" s="300"/>
      <c r="J15" s="303"/>
      <c r="K15" s="304"/>
      <c r="L15" s="541">
        <f>+J15*K15</f>
        <v>0</v>
      </c>
      <c r="M15" s="316"/>
      <c r="N15" s="573"/>
      <c r="O15" s="574"/>
      <c r="P15" s="100"/>
      <c r="Q15" s="666" t="s">
        <v>1422</v>
      </c>
      <c r="R15" s="667"/>
      <c r="S15" s="76">
        <f t="shared" si="0"/>
        <v>0.71062271062271054</v>
      </c>
      <c r="T15" s="199">
        <v>0.42</v>
      </c>
      <c r="U15" s="487" t="str">
        <f t="shared" si="1"/>
        <v>K</v>
      </c>
      <c r="V15" s="666"/>
      <c r="W15" s="667"/>
      <c r="X15" s="76">
        <f t="shared" ca="1" si="2"/>
        <v>1</v>
      </c>
      <c r="Y15" s="199"/>
      <c r="Z15" s="744" t="str">
        <f t="shared" ca="1" si="3"/>
        <v>L</v>
      </c>
    </row>
    <row r="16" spans="1:32" ht="39" customHeight="1" thickBot="1">
      <c r="A16" s="575" t="s">
        <v>1097</v>
      </c>
      <c r="B16" s="61" t="s">
        <v>1098</v>
      </c>
      <c r="C16" s="61" t="s">
        <v>1094</v>
      </c>
      <c r="D16" s="61"/>
      <c r="E16" s="576">
        <v>42095</v>
      </c>
      <c r="F16" s="576">
        <v>42368</v>
      </c>
      <c r="G16" s="61" t="s">
        <v>1095</v>
      </c>
      <c r="H16" s="61" t="s">
        <v>1096</v>
      </c>
      <c r="I16" s="61"/>
      <c r="J16" s="64"/>
      <c r="K16" s="65"/>
      <c r="L16" s="564">
        <f>+J16*K16</f>
        <v>0</v>
      </c>
      <c r="M16" s="577"/>
      <c r="N16" s="565"/>
      <c r="O16" s="67"/>
      <c r="P16" s="578"/>
      <c r="Q16" s="666" t="str">
        <f>+Q15</f>
        <v>tres vacantes contratistas uno para el area de sistemas, proyecto media fortalecida, control interno</v>
      </c>
      <c r="R16" s="667"/>
      <c r="S16" s="76">
        <f t="shared" si="0"/>
        <v>0.71062271062271054</v>
      </c>
      <c r="T16" s="199">
        <v>0.42</v>
      </c>
      <c r="U16" s="487" t="str">
        <f t="shared" si="1"/>
        <v>K</v>
      </c>
      <c r="V16" s="666"/>
      <c r="W16" s="667"/>
      <c r="X16" s="76">
        <f t="shared" ca="1" si="2"/>
        <v>1</v>
      </c>
      <c r="Y16" s="199"/>
      <c r="Z16" s="744" t="str">
        <f t="shared" ca="1" si="3"/>
        <v>L</v>
      </c>
    </row>
    <row r="17" spans="1:32" ht="48" customHeight="1" thickBot="1">
      <c r="A17" s="575" t="s">
        <v>1099</v>
      </c>
      <c r="B17" s="61" t="s">
        <v>1100</v>
      </c>
      <c r="C17" s="61" t="s">
        <v>1094</v>
      </c>
      <c r="D17" s="61"/>
      <c r="E17" s="576">
        <v>42095</v>
      </c>
      <c r="F17" s="576">
        <v>42368</v>
      </c>
      <c r="G17" s="92" t="s">
        <v>1101</v>
      </c>
      <c r="H17" s="61" t="s">
        <v>1102</v>
      </c>
      <c r="I17" s="61" t="s">
        <v>1103</v>
      </c>
      <c r="J17" s="64">
        <v>100</v>
      </c>
      <c r="K17" s="65">
        <v>50000</v>
      </c>
      <c r="L17" s="564">
        <f>+J17*K17</f>
        <v>5000000</v>
      </c>
      <c r="M17" s="80" t="s">
        <v>1104</v>
      </c>
      <c r="N17" s="529"/>
      <c r="O17" s="81">
        <v>0.2</v>
      </c>
      <c r="P17" s="491" t="s">
        <v>101</v>
      </c>
      <c r="Q17" s="666" t="s">
        <v>1423</v>
      </c>
      <c r="R17" s="667" t="s">
        <v>1424</v>
      </c>
      <c r="S17" s="76">
        <f t="shared" si="0"/>
        <v>0.71062271062271054</v>
      </c>
      <c r="T17" s="199">
        <v>0.42</v>
      </c>
      <c r="U17" s="487" t="str">
        <f t="shared" si="1"/>
        <v>K</v>
      </c>
      <c r="V17" s="666"/>
      <c r="W17" s="667"/>
      <c r="X17" s="76">
        <f t="shared" ca="1" si="2"/>
        <v>1</v>
      </c>
      <c r="Y17" s="199"/>
      <c r="Z17" s="744" t="str">
        <f t="shared" ca="1" si="3"/>
        <v>L</v>
      </c>
    </row>
    <row r="18" spans="1:32" ht="132" customHeight="1" thickBot="1">
      <c r="A18" s="579" t="s">
        <v>1105</v>
      </c>
      <c r="B18" s="219" t="s">
        <v>1106</v>
      </c>
      <c r="C18" s="219" t="s">
        <v>1094</v>
      </c>
      <c r="D18" s="219"/>
      <c r="E18" s="446">
        <v>42095</v>
      </c>
      <c r="F18" s="446">
        <v>42368</v>
      </c>
      <c r="G18" s="219" t="s">
        <v>1107</v>
      </c>
      <c r="H18" s="219" t="s">
        <v>1108</v>
      </c>
      <c r="I18" s="219"/>
      <c r="J18" s="312"/>
      <c r="K18" s="221"/>
      <c r="L18" s="542">
        <f>+J18*K18</f>
        <v>0</v>
      </c>
      <c r="M18" s="111" t="s">
        <v>1109</v>
      </c>
      <c r="N18" s="580"/>
      <c r="O18" s="81">
        <v>0.25</v>
      </c>
      <c r="P18" s="491" t="s">
        <v>101</v>
      </c>
      <c r="Q18" s="666"/>
      <c r="R18" s="667"/>
      <c r="S18" s="76">
        <f t="shared" si="0"/>
        <v>0.71062271062271054</v>
      </c>
      <c r="T18" s="199"/>
      <c r="U18" s="487" t="str">
        <f t="shared" si="1"/>
        <v>L</v>
      </c>
      <c r="V18" s="666"/>
      <c r="W18" s="667"/>
      <c r="X18" s="76">
        <f t="shared" ca="1" si="2"/>
        <v>1</v>
      </c>
      <c r="Y18" s="199"/>
      <c r="Z18" s="744" t="str">
        <f t="shared" ca="1" si="3"/>
        <v>L</v>
      </c>
    </row>
    <row r="19" spans="1:32" s="3" customFormat="1" ht="204.75" thickBot="1">
      <c r="A19" s="1243" t="s">
        <v>1110</v>
      </c>
      <c r="B19" s="300" t="s">
        <v>1111</v>
      </c>
      <c r="C19" s="300" t="s">
        <v>315</v>
      </c>
      <c r="D19" s="300"/>
      <c r="E19" s="301">
        <v>42005</v>
      </c>
      <c r="F19" s="301">
        <v>42353</v>
      </c>
      <c r="G19" s="300" t="s">
        <v>1112</v>
      </c>
      <c r="H19" s="300" t="s">
        <v>51</v>
      </c>
      <c r="I19" s="300" t="s">
        <v>51</v>
      </c>
      <c r="J19" s="303">
        <v>0</v>
      </c>
      <c r="K19" s="581">
        <v>0</v>
      </c>
      <c r="L19" s="582">
        <v>0</v>
      </c>
      <c r="M19" s="583"/>
      <c r="N19" s="584" t="s">
        <v>1113</v>
      </c>
      <c r="O19" s="81">
        <v>0.2</v>
      </c>
      <c r="P19" s="491" t="s">
        <v>101</v>
      </c>
      <c r="Q19" s="667" t="s">
        <v>1463</v>
      </c>
      <c r="R19" s="643" t="s">
        <v>1464</v>
      </c>
      <c r="S19" s="76">
        <f t="shared" si="0"/>
        <v>0.51436781609195403</v>
      </c>
      <c r="T19" s="199">
        <v>0.25</v>
      </c>
      <c r="U19" s="487" t="str">
        <f t="shared" si="1"/>
        <v>L</v>
      </c>
      <c r="V19" s="666"/>
      <c r="W19" s="667"/>
      <c r="X19" s="76">
        <f t="shared" ca="1" si="2"/>
        <v>1</v>
      </c>
      <c r="Y19" s="199"/>
      <c r="Z19" s="744" t="str">
        <f t="shared" ca="1" si="3"/>
        <v>L</v>
      </c>
      <c r="AA19" s="837"/>
      <c r="AB19" s="837"/>
      <c r="AC19" s="837"/>
      <c r="AD19" s="837"/>
      <c r="AE19" s="837"/>
      <c r="AF19" s="837"/>
    </row>
    <row r="20" spans="1:32" s="3" customFormat="1" ht="45" thickBot="1">
      <c r="A20" s="1244"/>
      <c r="B20" s="61" t="s">
        <v>1114</v>
      </c>
      <c r="C20" s="61" t="s">
        <v>315</v>
      </c>
      <c r="D20" s="61"/>
      <c r="E20" s="301">
        <v>42005</v>
      </c>
      <c r="F20" s="301">
        <v>42353</v>
      </c>
      <c r="G20" s="61" t="s">
        <v>1115</v>
      </c>
      <c r="H20" s="61" t="s">
        <v>51</v>
      </c>
      <c r="I20" s="61" t="s">
        <v>51</v>
      </c>
      <c r="J20" s="64">
        <v>0</v>
      </c>
      <c r="K20" s="525">
        <v>0</v>
      </c>
      <c r="L20" s="585">
        <v>0</v>
      </c>
      <c r="M20" s="80"/>
      <c r="N20" s="92"/>
      <c r="O20" s="81"/>
      <c r="P20" s="491"/>
      <c r="Q20" s="3" t="s">
        <v>732</v>
      </c>
      <c r="R20" s="666" t="s">
        <v>1425</v>
      </c>
      <c r="S20" s="76">
        <f t="shared" si="0"/>
        <v>0.51436781609195403</v>
      </c>
      <c r="T20" s="199">
        <v>1</v>
      </c>
      <c r="U20" s="487" t="str">
        <f t="shared" si="1"/>
        <v>J</v>
      </c>
      <c r="V20" s="666"/>
      <c r="W20" s="667"/>
      <c r="X20" s="76">
        <f t="shared" ca="1" si="2"/>
        <v>1</v>
      </c>
      <c r="Y20" s="199">
        <v>1</v>
      </c>
      <c r="Z20" s="744" t="str">
        <f t="shared" ca="1" si="3"/>
        <v>J</v>
      </c>
      <c r="AA20" s="837"/>
      <c r="AB20" s="837"/>
      <c r="AC20" s="837"/>
      <c r="AD20" s="837"/>
      <c r="AE20" s="837"/>
      <c r="AF20" s="837"/>
    </row>
    <row r="21" spans="1:32" s="3" customFormat="1" ht="48.95" customHeight="1" thickBot="1">
      <c r="A21" s="1244"/>
      <c r="B21" s="61" t="s">
        <v>1116</v>
      </c>
      <c r="C21" s="61" t="s">
        <v>315</v>
      </c>
      <c r="D21" s="61"/>
      <c r="E21" s="301">
        <v>42005</v>
      </c>
      <c r="F21" s="301">
        <v>42353</v>
      </c>
      <c r="G21" s="61" t="s">
        <v>1117</v>
      </c>
      <c r="H21" s="61" t="s">
        <v>51</v>
      </c>
      <c r="I21" s="61" t="s">
        <v>51</v>
      </c>
      <c r="J21" s="64">
        <v>0</v>
      </c>
      <c r="K21" s="525">
        <v>0</v>
      </c>
      <c r="L21" s="585">
        <v>0</v>
      </c>
      <c r="M21" s="80"/>
      <c r="N21" s="92"/>
      <c r="O21" s="81"/>
      <c r="P21" s="491"/>
      <c r="Q21" s="666" t="s">
        <v>732</v>
      </c>
      <c r="R21" s="669" t="s">
        <v>1425</v>
      </c>
      <c r="S21" s="76">
        <f t="shared" si="0"/>
        <v>0.51436781609195403</v>
      </c>
      <c r="T21" s="199">
        <v>1</v>
      </c>
      <c r="U21" s="487" t="str">
        <f t="shared" si="1"/>
        <v>J</v>
      </c>
      <c r="V21" s="666"/>
      <c r="W21" s="667"/>
      <c r="X21" s="76">
        <f t="shared" ca="1" si="2"/>
        <v>1</v>
      </c>
      <c r="Y21" s="199">
        <v>1</v>
      </c>
      <c r="Z21" s="744" t="str">
        <f t="shared" ca="1" si="3"/>
        <v>J</v>
      </c>
      <c r="AA21" s="837"/>
      <c r="AB21" s="837"/>
      <c r="AC21" s="837"/>
      <c r="AD21" s="837"/>
      <c r="AE21" s="837"/>
      <c r="AF21" s="837"/>
    </row>
    <row r="22" spans="1:32" s="3" customFormat="1" ht="33.950000000000003" customHeight="1" thickBot="1">
      <c r="A22" s="1244"/>
      <c r="B22" s="61" t="s">
        <v>1118</v>
      </c>
      <c r="C22" s="61" t="s">
        <v>315</v>
      </c>
      <c r="D22" s="61"/>
      <c r="E22" s="301">
        <v>42005</v>
      </c>
      <c r="F22" s="301">
        <v>42353</v>
      </c>
      <c r="G22" s="61" t="s">
        <v>1119</v>
      </c>
      <c r="H22" s="61" t="s">
        <v>51</v>
      </c>
      <c r="I22" s="61" t="s">
        <v>51</v>
      </c>
      <c r="J22" s="64">
        <v>0</v>
      </c>
      <c r="K22" s="525">
        <v>0</v>
      </c>
      <c r="L22" s="585">
        <v>0</v>
      </c>
      <c r="M22" s="80"/>
      <c r="N22" s="92"/>
      <c r="O22" s="81"/>
      <c r="P22" s="491"/>
      <c r="Q22" s="666"/>
      <c r="R22" s="667"/>
      <c r="S22" s="76">
        <f t="shared" si="0"/>
        <v>0.51436781609195403</v>
      </c>
      <c r="T22" s="199">
        <v>0</v>
      </c>
      <c r="U22" s="487" t="str">
        <f t="shared" si="1"/>
        <v>L</v>
      </c>
      <c r="V22" s="666"/>
      <c r="W22" s="667"/>
      <c r="X22" s="76">
        <f t="shared" ca="1" si="2"/>
        <v>1</v>
      </c>
      <c r="Y22" s="199"/>
      <c r="Z22" s="744" t="str">
        <f t="shared" ca="1" si="3"/>
        <v>L</v>
      </c>
      <c r="AA22" s="837"/>
      <c r="AB22" s="837"/>
      <c r="AC22" s="837"/>
      <c r="AD22" s="837"/>
      <c r="AE22" s="837"/>
      <c r="AF22" s="837"/>
    </row>
    <row r="23" spans="1:32" s="3" customFormat="1" ht="23.1" customHeight="1" thickBot="1">
      <c r="A23" s="1287"/>
      <c r="B23" s="61" t="s">
        <v>1120</v>
      </c>
      <c r="C23" s="61" t="s">
        <v>315</v>
      </c>
      <c r="D23" s="61"/>
      <c r="E23" s="301">
        <v>42005</v>
      </c>
      <c r="F23" s="301">
        <v>42353</v>
      </c>
      <c r="G23" s="61" t="s">
        <v>1119</v>
      </c>
      <c r="H23" s="61"/>
      <c r="I23" s="61"/>
      <c r="J23" s="64">
        <v>0</v>
      </c>
      <c r="K23" s="65">
        <v>0</v>
      </c>
      <c r="L23" s="564">
        <v>0</v>
      </c>
      <c r="M23" s="93"/>
      <c r="N23" s="92"/>
      <c r="O23" s="81"/>
      <c r="P23" s="308"/>
      <c r="Q23" s="666"/>
      <c r="R23" s="667"/>
      <c r="S23" s="76">
        <f t="shared" si="0"/>
        <v>0.51436781609195403</v>
      </c>
      <c r="T23" s="199">
        <v>0</v>
      </c>
      <c r="U23" s="487" t="str">
        <f t="shared" si="1"/>
        <v>L</v>
      </c>
      <c r="V23" s="666"/>
      <c r="W23" s="667"/>
      <c r="X23" s="76">
        <f t="shared" ca="1" si="2"/>
        <v>1</v>
      </c>
      <c r="Y23" s="199"/>
      <c r="Z23" s="744" t="str">
        <f t="shared" ca="1" si="3"/>
        <v>L</v>
      </c>
      <c r="AA23" s="837"/>
      <c r="AB23" s="837"/>
      <c r="AC23" s="837"/>
      <c r="AD23" s="837"/>
      <c r="AE23" s="837"/>
      <c r="AF23" s="837"/>
    </row>
    <row r="24" spans="1:32" s="3" customFormat="1" ht="36.950000000000003" customHeight="1" thickBot="1">
      <c r="A24" s="535" t="s">
        <v>148</v>
      </c>
      <c r="B24" s="536" t="s">
        <v>149</v>
      </c>
      <c r="C24" s="536" t="s">
        <v>75</v>
      </c>
      <c r="D24" s="537" t="s">
        <v>87</v>
      </c>
      <c r="E24" s="537" t="s">
        <v>76</v>
      </c>
      <c r="F24" s="537" t="s">
        <v>77</v>
      </c>
      <c r="G24" s="537" t="s">
        <v>78</v>
      </c>
      <c r="H24" s="537" t="s">
        <v>79</v>
      </c>
      <c r="I24" s="537" t="s">
        <v>80</v>
      </c>
      <c r="J24" s="537" t="s">
        <v>81</v>
      </c>
      <c r="K24" s="538" t="s">
        <v>82</v>
      </c>
      <c r="L24" s="586" t="s">
        <v>83</v>
      </c>
      <c r="M24" s="96"/>
      <c r="N24" s="587"/>
      <c r="O24" s="97"/>
      <c r="P24" s="107"/>
      <c r="Q24" s="107"/>
      <c r="R24" s="107"/>
      <c r="S24" s="107"/>
      <c r="T24" s="107"/>
      <c r="U24" s="107"/>
      <c r="V24" s="742"/>
      <c r="W24" s="742"/>
      <c r="X24" s="742"/>
      <c r="Y24" s="742"/>
      <c r="Z24" s="742"/>
      <c r="AA24" s="837"/>
      <c r="AB24" s="837"/>
      <c r="AC24" s="837"/>
      <c r="AD24" s="837"/>
      <c r="AE24" s="837"/>
      <c r="AF24" s="837"/>
    </row>
    <row r="25" spans="1:32" s="3" customFormat="1" ht="141.75" customHeight="1">
      <c r="A25" s="540" t="s">
        <v>989</v>
      </c>
      <c r="B25" s="300" t="s">
        <v>1121</v>
      </c>
      <c r="C25" s="300" t="s">
        <v>1122</v>
      </c>
      <c r="D25" s="300"/>
      <c r="E25" s="301">
        <v>42005</v>
      </c>
      <c r="F25" s="301">
        <v>42353</v>
      </c>
      <c r="G25" s="300" t="s">
        <v>1123</v>
      </c>
      <c r="H25" s="300" t="s">
        <v>1124</v>
      </c>
      <c r="I25" s="300" t="s">
        <v>1076</v>
      </c>
      <c r="J25" s="303">
        <v>1</v>
      </c>
      <c r="K25" s="304">
        <v>461000000</v>
      </c>
      <c r="L25" s="541">
        <v>461000000</v>
      </c>
      <c r="M25" s="96"/>
      <c r="N25" s="587"/>
      <c r="O25" s="97"/>
      <c r="P25" s="792"/>
      <c r="Q25" s="792"/>
      <c r="R25" s="792"/>
      <c r="S25" s="792"/>
      <c r="T25" s="792"/>
      <c r="U25" s="792"/>
      <c r="V25" s="792"/>
      <c r="W25" s="792"/>
      <c r="X25" s="792"/>
      <c r="Y25" s="792"/>
      <c r="Z25" s="792"/>
      <c r="AA25" s="837"/>
      <c r="AB25" s="837"/>
      <c r="AC25" s="837"/>
      <c r="AD25" s="837"/>
      <c r="AE25" s="837"/>
      <c r="AF25" s="837"/>
    </row>
    <row r="26" spans="1:32" s="3" customFormat="1" ht="36.950000000000003" customHeight="1" thickBot="1">
      <c r="A26" s="337"/>
      <c r="B26" s="338"/>
      <c r="C26" s="338"/>
      <c r="D26" s="338"/>
      <c r="E26" s="588"/>
      <c r="F26" s="588"/>
      <c r="G26" s="338"/>
      <c r="H26" s="338"/>
      <c r="I26" s="338"/>
      <c r="J26" s="340"/>
      <c r="K26" s="341"/>
      <c r="L26" s="342"/>
      <c r="M26" s="96"/>
      <c r="N26" s="587"/>
      <c r="O26" s="97"/>
      <c r="P26" s="792"/>
      <c r="Q26" s="792"/>
      <c r="R26" s="792"/>
      <c r="S26" s="792"/>
      <c r="T26" s="792"/>
      <c r="U26" s="792"/>
      <c r="V26" s="792"/>
      <c r="W26" s="792"/>
      <c r="X26" s="792"/>
      <c r="Y26" s="792"/>
      <c r="Z26" s="792"/>
      <c r="AA26" s="837"/>
      <c r="AB26" s="837"/>
      <c r="AC26" s="837"/>
      <c r="AD26" s="837"/>
      <c r="AE26" s="837"/>
      <c r="AF26" s="837"/>
    </row>
    <row r="27" spans="1:32" s="3" customFormat="1" ht="36.950000000000003" customHeight="1" thickBot="1">
      <c r="A27" s="589"/>
      <c r="B27" s="543"/>
      <c r="C27" s="543"/>
      <c r="D27" s="543"/>
      <c r="E27" s="544"/>
      <c r="F27" s="544"/>
      <c r="G27" s="543"/>
      <c r="H27" s="543"/>
      <c r="I27" s="543"/>
      <c r="J27" s="545"/>
      <c r="K27" s="546"/>
      <c r="L27" s="590"/>
      <c r="M27" s="837"/>
      <c r="N27" s="837"/>
      <c r="O27" s="837"/>
      <c r="P27" s="837"/>
      <c r="Q27" s="837"/>
      <c r="R27" s="837"/>
      <c r="S27" s="837"/>
      <c r="T27" s="837"/>
      <c r="U27" s="837"/>
      <c r="V27" s="837"/>
      <c r="W27" s="837"/>
      <c r="X27" s="837"/>
      <c r="Y27" s="837"/>
      <c r="Z27" s="837"/>
      <c r="AA27" s="837"/>
      <c r="AB27" s="837"/>
      <c r="AC27" s="837"/>
      <c r="AD27" s="837"/>
      <c r="AE27" s="837"/>
      <c r="AF27" s="837"/>
    </row>
    <row r="28" spans="1:32" s="3" customFormat="1" ht="12" customHeight="1">
      <c r="A28" s="1458" t="s">
        <v>165</v>
      </c>
      <c r="B28" s="1459"/>
      <c r="C28" s="1459"/>
      <c r="D28" s="1459"/>
      <c r="E28" s="1459"/>
      <c r="F28" s="1459"/>
      <c r="G28" s="1459"/>
      <c r="H28" s="1459"/>
      <c r="I28" s="1459"/>
      <c r="J28" s="1459"/>
      <c r="K28" s="1459"/>
      <c r="L28" s="1460"/>
      <c r="M28" s="837"/>
      <c r="N28" s="837"/>
      <c r="O28" s="837"/>
      <c r="P28" s="837"/>
      <c r="Q28" s="837"/>
      <c r="R28" s="837"/>
      <c r="S28" s="837"/>
      <c r="T28" s="837"/>
      <c r="U28" s="837"/>
      <c r="V28" s="837"/>
      <c r="W28" s="837"/>
      <c r="X28" s="837"/>
      <c r="Y28" s="837"/>
      <c r="Z28" s="837"/>
      <c r="AA28" s="837"/>
      <c r="AB28" s="837"/>
      <c r="AC28" s="837"/>
      <c r="AD28" s="837"/>
      <c r="AE28" s="837"/>
      <c r="AF28" s="837"/>
    </row>
    <row r="29" spans="1:32" s="3" customFormat="1" ht="12.75">
      <c r="A29" s="1461"/>
      <c r="B29" s="1462"/>
      <c r="C29" s="1462"/>
      <c r="D29" s="1462"/>
      <c r="E29" s="1462"/>
      <c r="F29" s="1462"/>
      <c r="G29" s="1462"/>
      <c r="H29" s="1462"/>
      <c r="I29" s="1462"/>
      <c r="J29" s="1462"/>
      <c r="K29" s="1462"/>
      <c r="L29" s="1463"/>
      <c r="M29" s="837"/>
      <c r="N29" s="837"/>
      <c r="O29" s="837"/>
      <c r="P29" s="837"/>
      <c r="Q29" s="837"/>
      <c r="R29" s="837"/>
      <c r="S29" s="837"/>
      <c r="T29" s="837"/>
      <c r="U29" s="837"/>
      <c r="V29" s="837"/>
      <c r="W29" s="837"/>
      <c r="X29" s="837"/>
      <c r="Y29" s="837"/>
      <c r="Z29" s="837"/>
      <c r="AA29" s="837"/>
      <c r="AB29" s="837"/>
      <c r="AC29" s="837"/>
      <c r="AD29" s="837"/>
      <c r="AE29" s="837"/>
      <c r="AF29" s="837"/>
    </row>
    <row r="30" spans="1:32" s="3" customFormat="1" ht="13.5" thickBot="1">
      <c r="A30" s="1464"/>
      <c r="B30" s="1465"/>
      <c r="C30" s="1465"/>
      <c r="D30" s="1465"/>
      <c r="E30" s="1465"/>
      <c r="F30" s="1465"/>
      <c r="G30" s="1465"/>
      <c r="H30" s="1465"/>
      <c r="I30" s="1465"/>
      <c r="J30" s="1465"/>
      <c r="K30" s="1465"/>
      <c r="L30" s="1466"/>
      <c r="M30" s="837"/>
      <c r="N30" s="837"/>
      <c r="O30" s="837"/>
      <c r="P30" s="837"/>
      <c r="Q30" s="837"/>
      <c r="R30" s="837"/>
      <c r="S30" s="837"/>
      <c r="T30" s="837"/>
      <c r="U30" s="837"/>
      <c r="V30" s="837"/>
      <c r="W30" s="837"/>
      <c r="X30" s="837"/>
      <c r="Y30" s="837"/>
      <c r="Z30" s="837"/>
      <c r="AA30" s="837"/>
      <c r="AB30" s="837"/>
      <c r="AC30" s="837"/>
      <c r="AD30" s="837"/>
      <c r="AE30" s="837"/>
      <c r="AF30" s="837"/>
    </row>
    <row r="31" spans="1:32" s="3" customFormat="1" ht="13.5" thickBot="1">
      <c r="A31" s="128"/>
      <c r="B31" s="128"/>
      <c r="C31" s="128"/>
      <c r="D31" s="128"/>
      <c r="E31" s="399"/>
      <c r="F31" s="399"/>
      <c r="G31" s="128"/>
      <c r="H31" s="128"/>
      <c r="I31" s="128"/>
      <c r="J31" s="128"/>
      <c r="K31" s="128"/>
      <c r="L31" s="128"/>
      <c r="M31" s="837"/>
      <c r="N31" s="837"/>
      <c r="O31" s="837"/>
      <c r="P31" s="837"/>
      <c r="Q31" s="837"/>
      <c r="R31" s="837"/>
      <c r="S31" s="837"/>
      <c r="T31" s="837"/>
      <c r="U31" s="837"/>
      <c r="V31" s="837"/>
      <c r="W31" s="837"/>
      <c r="X31" s="837"/>
      <c r="Y31" s="837"/>
      <c r="Z31" s="837"/>
      <c r="AA31" s="837"/>
      <c r="AB31" s="837"/>
      <c r="AC31" s="837"/>
      <c r="AD31" s="837"/>
      <c r="AE31" s="837"/>
      <c r="AF31" s="837"/>
    </row>
    <row r="32" spans="1:32" s="3" customFormat="1" ht="13.5" thickBot="1">
      <c r="A32" s="1294" t="s">
        <v>166</v>
      </c>
      <c r="B32" s="1295"/>
      <c r="C32" s="1295"/>
      <c r="D32" s="1295"/>
      <c r="E32" s="1295"/>
      <c r="F32" s="1295"/>
      <c r="G32" s="1295"/>
      <c r="H32" s="1295"/>
      <c r="I32" s="1295"/>
      <c r="J32" s="1295"/>
      <c r="K32" s="1295"/>
      <c r="L32" s="1296"/>
      <c r="M32" s="837"/>
      <c r="N32" s="837"/>
      <c r="O32" s="837"/>
      <c r="P32" s="837"/>
      <c r="Q32" s="837"/>
      <c r="R32" s="837"/>
      <c r="S32" s="837"/>
      <c r="T32" s="837"/>
      <c r="U32" s="837"/>
      <c r="V32" s="837"/>
      <c r="W32" s="837"/>
      <c r="X32" s="837"/>
      <c r="Y32" s="837"/>
      <c r="Z32" s="837"/>
      <c r="AA32" s="837"/>
      <c r="AB32" s="837"/>
      <c r="AC32" s="837"/>
      <c r="AD32" s="837"/>
      <c r="AE32" s="837"/>
      <c r="AF32" s="837"/>
    </row>
    <row r="33" spans="1:32" s="3" customFormat="1" ht="13.5" thickBot="1">
      <c r="A33" s="129"/>
      <c r="B33" s="130"/>
      <c r="C33" s="130"/>
      <c r="D33" s="130"/>
      <c r="E33" s="187"/>
      <c r="F33" s="187"/>
      <c r="G33" s="130"/>
      <c r="H33" s="130"/>
      <c r="I33" s="130"/>
      <c r="J33" s="130"/>
      <c r="K33" s="130"/>
      <c r="L33" s="130"/>
      <c r="M33" s="837"/>
      <c r="N33" s="837"/>
      <c r="O33" s="837"/>
      <c r="P33" s="837"/>
      <c r="Q33" s="837"/>
      <c r="R33" s="837"/>
      <c r="S33" s="837"/>
      <c r="T33" s="837"/>
      <c r="U33" s="837"/>
      <c r="V33" s="837"/>
      <c r="W33" s="837"/>
      <c r="X33" s="837"/>
      <c r="Y33" s="837"/>
      <c r="Z33" s="837"/>
      <c r="AA33" s="837"/>
      <c r="AB33" s="837"/>
      <c r="AC33" s="837"/>
      <c r="AD33" s="837"/>
      <c r="AE33" s="837"/>
      <c r="AF33" s="837"/>
    </row>
    <row r="34" spans="1:32" s="3" customFormat="1" ht="13.5" thickBot="1">
      <c r="A34" s="1297" t="s">
        <v>167</v>
      </c>
      <c r="B34" s="1285"/>
      <c r="C34" s="1285"/>
      <c r="D34" s="1285"/>
      <c r="E34" s="1285"/>
      <c r="F34" s="1285"/>
      <c r="G34" s="1285"/>
      <c r="H34" s="1285"/>
      <c r="I34" s="1285"/>
      <c r="J34" s="1285"/>
      <c r="K34" s="1285"/>
      <c r="L34" s="1286"/>
      <c r="M34" s="837"/>
      <c r="N34" s="837"/>
      <c r="O34" s="837"/>
      <c r="P34" s="837"/>
      <c r="Q34" s="837"/>
      <c r="R34" s="837"/>
      <c r="S34" s="837"/>
      <c r="T34" s="837"/>
      <c r="U34" s="837"/>
      <c r="V34" s="837"/>
      <c r="W34" s="837"/>
      <c r="X34" s="837"/>
      <c r="Y34" s="837"/>
      <c r="Z34" s="837"/>
      <c r="AA34" s="837"/>
      <c r="AB34" s="837"/>
      <c r="AC34" s="837"/>
      <c r="AD34" s="837"/>
      <c r="AE34" s="837"/>
      <c r="AF34" s="837"/>
    </row>
    <row r="35" spans="1:32" s="3" customFormat="1" ht="13.5" thickBot="1">
      <c r="A35" s="1297" t="s">
        <v>168</v>
      </c>
      <c r="B35" s="1285"/>
      <c r="C35" s="1285"/>
      <c r="D35" s="1285"/>
      <c r="E35" s="1285"/>
      <c r="F35" s="1285"/>
      <c r="G35" s="1285"/>
      <c r="H35" s="1285"/>
      <c r="I35" s="1285"/>
      <c r="J35" s="1285"/>
      <c r="K35" s="1285"/>
      <c r="L35" s="1286"/>
      <c r="M35" s="837"/>
      <c r="N35" s="837"/>
      <c r="O35" s="837"/>
      <c r="P35" s="837"/>
      <c r="Q35" s="837"/>
      <c r="R35" s="837"/>
      <c r="S35" s="837"/>
      <c r="T35" s="837"/>
      <c r="U35" s="837"/>
      <c r="V35" s="837"/>
      <c r="W35" s="837"/>
      <c r="X35" s="837"/>
      <c r="Y35" s="837"/>
      <c r="Z35" s="837"/>
      <c r="AA35" s="837"/>
      <c r="AB35" s="837"/>
      <c r="AC35" s="837"/>
      <c r="AD35" s="837"/>
      <c r="AE35" s="837"/>
      <c r="AF35" s="837"/>
    </row>
    <row r="36" spans="1:32" s="3" customFormat="1" ht="13.5" thickBot="1">
      <c r="A36" s="1284" t="s">
        <v>169</v>
      </c>
      <c r="B36" s="1285"/>
      <c r="C36" s="1285"/>
      <c r="D36" s="1285"/>
      <c r="E36" s="1285"/>
      <c r="F36" s="1285"/>
      <c r="G36" s="1285"/>
      <c r="H36" s="1285"/>
      <c r="I36" s="1285"/>
      <c r="J36" s="1285"/>
      <c r="K36" s="1285"/>
      <c r="L36" s="1286"/>
      <c r="M36" s="837"/>
      <c r="N36" s="837"/>
      <c r="O36" s="837"/>
      <c r="P36" s="837"/>
      <c r="Q36" s="837"/>
      <c r="R36" s="837"/>
      <c r="S36" s="837"/>
      <c r="T36" s="837"/>
      <c r="U36" s="837"/>
      <c r="V36" s="837"/>
      <c r="W36" s="837"/>
      <c r="X36" s="837"/>
      <c r="Y36" s="837"/>
      <c r="Z36" s="837"/>
      <c r="AA36" s="837"/>
      <c r="AB36" s="837"/>
      <c r="AC36" s="837"/>
      <c r="AD36" s="837"/>
      <c r="AE36" s="837"/>
      <c r="AF36" s="837"/>
    </row>
    <row r="37" spans="1:32" ht="16.5" thickBot="1">
      <c r="A37" s="1242" t="s">
        <v>537</v>
      </c>
      <c r="B37" s="1231"/>
      <c r="C37" s="1231"/>
      <c r="D37" s="1231"/>
      <c r="E37" s="1231"/>
      <c r="F37" s="1231"/>
      <c r="G37" s="1231"/>
      <c r="H37" s="1231"/>
      <c r="I37" s="1231"/>
      <c r="J37" s="1231"/>
      <c r="K37" s="1231"/>
      <c r="L37" s="1232"/>
      <c r="M37" s="836"/>
      <c r="N37" s="836"/>
      <c r="O37" s="836"/>
      <c r="P37" s="836"/>
      <c r="Q37" s="836"/>
      <c r="R37" s="836"/>
      <c r="S37" s="836"/>
      <c r="T37" s="836"/>
      <c r="U37" s="836"/>
      <c r="V37" s="836"/>
      <c r="W37" s="836"/>
      <c r="X37" s="836"/>
      <c r="Y37" s="836"/>
      <c r="Z37" s="836"/>
    </row>
    <row r="38" spans="1:32" ht="16.5" thickBot="1">
      <c r="A38" s="1242" t="s">
        <v>538</v>
      </c>
      <c r="B38" s="1231"/>
      <c r="C38" s="1231"/>
      <c r="D38" s="1231"/>
      <c r="E38" s="1231"/>
      <c r="F38" s="1231"/>
      <c r="G38" s="1231"/>
      <c r="H38" s="1231"/>
      <c r="I38" s="1231"/>
      <c r="J38" s="1231"/>
      <c r="K38" s="1231"/>
      <c r="L38" s="1232"/>
      <c r="M38" s="836"/>
      <c r="N38" s="836"/>
      <c r="O38" s="836"/>
      <c r="P38" s="836"/>
      <c r="Q38" s="836"/>
      <c r="R38" s="836"/>
      <c r="S38" s="836"/>
      <c r="T38" s="836"/>
      <c r="U38" s="836"/>
      <c r="V38" s="836"/>
      <c r="W38" s="836"/>
      <c r="X38" s="836"/>
      <c r="Y38" s="836"/>
      <c r="Z38" s="836"/>
    </row>
    <row r="39" spans="1:32" s="836" customFormat="1">
      <c r="E39" s="861"/>
      <c r="F39" s="861"/>
    </row>
    <row r="40" spans="1:32" s="836" customFormat="1">
      <c r="E40" s="861"/>
      <c r="F40" s="861"/>
    </row>
    <row r="41" spans="1:32" s="836" customFormat="1" ht="16.5" thickBot="1">
      <c r="E41" s="861"/>
      <c r="F41" s="861"/>
    </row>
    <row r="42" spans="1:32" s="836" customFormat="1" ht="34.5" thickBot="1">
      <c r="E42" s="906" t="s">
        <v>1471</v>
      </c>
      <c r="F42" s="907" t="s">
        <v>1472</v>
      </c>
      <c r="G42" s="908" t="s">
        <v>1473</v>
      </c>
      <c r="H42" s="907" t="s">
        <v>1474</v>
      </c>
      <c r="I42" s="908" t="s">
        <v>1475</v>
      </c>
      <c r="J42" s="907">
        <v>1</v>
      </c>
    </row>
    <row r="43" spans="1:32" s="836" customFormat="1"/>
    <row r="44" spans="1:32" s="836" customFormat="1"/>
    <row r="45" spans="1:32" s="836" customFormat="1">
      <c r="E45" s="861"/>
      <c r="F45" s="861"/>
    </row>
    <row r="46" spans="1:32" s="836" customFormat="1">
      <c r="E46" s="861"/>
      <c r="F46" s="861"/>
    </row>
    <row r="47" spans="1:32" s="836" customFormat="1">
      <c r="E47" s="861"/>
      <c r="F47" s="861"/>
    </row>
    <row r="48" spans="1:32" s="836" customFormat="1">
      <c r="E48" s="861"/>
      <c r="F48" s="861"/>
    </row>
    <row r="49" spans="5:6" s="836" customFormat="1">
      <c r="E49" s="861"/>
      <c r="F49" s="861"/>
    </row>
    <row r="50" spans="5:6" s="836" customFormat="1">
      <c r="E50" s="861"/>
      <c r="F50" s="861"/>
    </row>
    <row r="51" spans="5:6" s="836" customFormat="1">
      <c r="E51" s="861"/>
      <c r="F51" s="861"/>
    </row>
    <row r="52" spans="5:6" s="836" customFormat="1">
      <c r="E52" s="861"/>
      <c r="F52" s="861"/>
    </row>
    <row r="53" spans="5:6" s="836" customFormat="1">
      <c r="E53" s="861"/>
      <c r="F53" s="861"/>
    </row>
    <row r="54" spans="5:6" s="836" customFormat="1">
      <c r="E54" s="861"/>
      <c r="F54" s="861"/>
    </row>
    <row r="55" spans="5:6" s="836" customFormat="1">
      <c r="E55" s="861"/>
      <c r="F55" s="861"/>
    </row>
  </sheetData>
  <mergeCells count="30">
    <mergeCell ref="A1:A4"/>
    <mergeCell ref="B1:J4"/>
    <mergeCell ref="K1:L1"/>
    <mergeCell ref="K2:L2"/>
    <mergeCell ref="K3:L3"/>
    <mergeCell ref="K4:L4"/>
    <mergeCell ref="J6:J7"/>
    <mergeCell ref="K6:K7"/>
    <mergeCell ref="A6:A7"/>
    <mergeCell ref="B6:B7"/>
    <mergeCell ref="C6:C7"/>
    <mergeCell ref="E6:E7"/>
    <mergeCell ref="F6:F7"/>
    <mergeCell ref="G6:G7"/>
    <mergeCell ref="V6:Z6"/>
    <mergeCell ref="A38:L38"/>
    <mergeCell ref="A28:L30"/>
    <mergeCell ref="A32:L32"/>
    <mergeCell ref="A34:L34"/>
    <mergeCell ref="A35:L35"/>
    <mergeCell ref="A36:L36"/>
    <mergeCell ref="A37:L37"/>
    <mergeCell ref="Q6:U6"/>
    <mergeCell ref="A8:A10"/>
    <mergeCell ref="A12:A14"/>
    <mergeCell ref="L6:L7"/>
    <mergeCell ref="M6:P6"/>
    <mergeCell ref="A19:A23"/>
    <mergeCell ref="H6:H7"/>
    <mergeCell ref="I6:I7"/>
  </mergeCells>
  <conditionalFormatting sqref="R20">
    <cfRule type="cellIs" dxfId="359" priority="91" operator="equal">
      <formula>"L"</formula>
    </cfRule>
  </conditionalFormatting>
  <conditionalFormatting sqref="P9:P15 P17:P26 R24:Z26">
    <cfRule type="cellIs" dxfId="358" priority="85" operator="equal">
      <formula>"L"</formula>
    </cfRule>
  </conditionalFormatting>
  <conditionalFormatting sqref="P8">
    <cfRule type="containsText" dxfId="357" priority="89" operator="containsText" text="K">
      <formula>NOT(ISERROR(SEARCH("K",P8)))</formula>
    </cfRule>
    <cfRule type="containsText" dxfId="356" priority="90" operator="containsText" text="J">
      <formula>NOT(ISERROR(SEARCH("J",P8)))</formula>
    </cfRule>
  </conditionalFormatting>
  <conditionalFormatting sqref="P8">
    <cfRule type="cellIs" dxfId="355" priority="88" operator="equal">
      <formula>"L"</formula>
    </cfRule>
  </conditionalFormatting>
  <conditionalFormatting sqref="P9:P15 P17:P26 R24:Z26">
    <cfRule type="containsText" dxfId="354" priority="86" operator="containsText" text="K">
      <formula>NOT(ISERROR(SEARCH("K",P9)))</formula>
    </cfRule>
    <cfRule type="containsText" dxfId="353" priority="87" operator="containsText" text="J">
      <formula>NOT(ISERROR(SEARCH("J",P9)))</formula>
    </cfRule>
  </conditionalFormatting>
  <conditionalFormatting sqref="U8:U23">
    <cfRule type="cellIs" dxfId="352" priority="73" operator="equal">
      <formula>"L"</formula>
    </cfRule>
  </conditionalFormatting>
  <conditionalFormatting sqref="R8 R11:R12 R14:R18 R22:R23 R20 U8:U23">
    <cfRule type="containsText" dxfId="351" priority="77" operator="containsText" text="K">
      <formula>NOT(ISERROR(SEARCH("K",R8)))</formula>
    </cfRule>
    <cfRule type="containsText" dxfId="350" priority="78" operator="containsText" text="J">
      <formula>NOT(ISERROR(SEARCH("J",R8)))</formula>
    </cfRule>
  </conditionalFormatting>
  <conditionalFormatting sqref="R8 R11:R12 R14:R18 R22:R23">
    <cfRule type="cellIs" dxfId="349" priority="76" operator="equal">
      <formula>"L"</formula>
    </cfRule>
  </conditionalFormatting>
  <conditionalFormatting sqref="U8:U23">
    <cfRule type="containsText" dxfId="348" priority="74" operator="containsText" text="K">
      <formula>NOT(ISERROR(SEARCH("K",U8)))</formula>
    </cfRule>
    <cfRule type="containsText" dxfId="347" priority="75" operator="containsText" text="J">
      <formula>NOT(ISERROR(SEARCH("J",U8)))</formula>
    </cfRule>
  </conditionalFormatting>
  <conditionalFormatting sqref="U8:U23">
    <cfRule type="cellIs" dxfId="346" priority="70" operator="equal">
      <formula>"L"</formula>
    </cfRule>
  </conditionalFormatting>
  <conditionalFormatting sqref="U8:U23">
    <cfRule type="containsText" dxfId="345" priority="71" operator="containsText" text="K">
      <formula>NOT(ISERROR(SEARCH("K",U8)))</formula>
    </cfRule>
    <cfRule type="containsText" dxfId="344" priority="72" operator="containsText" text="J">
      <formula>NOT(ISERROR(SEARCH("J",U8)))</formula>
    </cfRule>
  </conditionalFormatting>
  <conditionalFormatting sqref="U8:U23">
    <cfRule type="containsText" dxfId="343" priority="68" operator="containsText" text="K">
      <formula>NOT(ISERROR(SEARCH("K",U8)))</formula>
    </cfRule>
    <cfRule type="containsText" dxfId="342" priority="69" operator="containsText" text="J">
      <formula>NOT(ISERROR(SEARCH("J",U8)))</formula>
    </cfRule>
  </conditionalFormatting>
  <conditionalFormatting sqref="S8:U23">
    <cfRule type="cellIs" dxfId="341" priority="65" operator="equal">
      <formula>"L"</formula>
    </cfRule>
  </conditionalFormatting>
  <conditionalFormatting sqref="S8:U23">
    <cfRule type="containsText" dxfId="340" priority="66" operator="containsText" text="K">
      <formula>NOT(ISERROR(SEARCH("K",S8)))</formula>
    </cfRule>
    <cfRule type="containsText" dxfId="339" priority="67" operator="containsText" text="J">
      <formula>NOT(ISERROR(SEARCH("J",S8)))</formula>
    </cfRule>
  </conditionalFormatting>
  <conditionalFormatting sqref="U8:U23">
    <cfRule type="containsText" dxfId="338" priority="63" operator="containsText" text="K">
      <formula>NOT(ISERROR(SEARCH("K",U8)))</formula>
    </cfRule>
    <cfRule type="containsText" dxfId="337" priority="64" operator="containsText" text="J">
      <formula>NOT(ISERROR(SEARCH("J",U8)))</formula>
    </cfRule>
  </conditionalFormatting>
  <conditionalFormatting sqref="U8:U23">
    <cfRule type="containsText" dxfId="336" priority="61" operator="containsText" text="K">
      <formula>NOT(ISERROR(SEARCH("K",U8)))</formula>
    </cfRule>
    <cfRule type="containsText" dxfId="335" priority="62" operator="containsText" text="J">
      <formula>NOT(ISERROR(SEARCH("J",U8)))</formula>
    </cfRule>
  </conditionalFormatting>
  <conditionalFormatting sqref="U8:U23">
    <cfRule type="cellIs" dxfId="334" priority="58" operator="equal">
      <formula>"L"</formula>
    </cfRule>
  </conditionalFormatting>
  <conditionalFormatting sqref="U8:U23">
    <cfRule type="containsText" dxfId="333" priority="59" operator="containsText" text="K">
      <formula>NOT(ISERROR(SEARCH("K",U8)))</formula>
    </cfRule>
    <cfRule type="containsText" dxfId="332" priority="60" operator="containsText" text="J">
      <formula>NOT(ISERROR(SEARCH("J",U8)))</formula>
    </cfRule>
  </conditionalFormatting>
  <conditionalFormatting sqref="U8:U23">
    <cfRule type="cellIs" dxfId="331" priority="55" operator="equal">
      <formula>"L"</formula>
    </cfRule>
  </conditionalFormatting>
  <conditionalFormatting sqref="U8:U23">
    <cfRule type="containsText" dxfId="330" priority="56" operator="containsText" text="K">
      <formula>NOT(ISERROR(SEARCH("K",U8)))</formula>
    </cfRule>
    <cfRule type="containsText" dxfId="329" priority="57" operator="containsText" text="J">
      <formula>NOT(ISERROR(SEARCH("J",U8)))</formula>
    </cfRule>
  </conditionalFormatting>
  <conditionalFormatting sqref="U8:U23">
    <cfRule type="cellIs" dxfId="328" priority="52" operator="equal">
      <formula>"L"</formula>
    </cfRule>
  </conditionalFormatting>
  <conditionalFormatting sqref="U8:U23">
    <cfRule type="containsText" dxfId="327" priority="53" operator="containsText" text="K">
      <formula>NOT(ISERROR(SEARCH("K",U8)))</formula>
    </cfRule>
    <cfRule type="containsText" dxfId="326" priority="54" operator="containsText" text="J">
      <formula>NOT(ISERROR(SEARCH("J",U8)))</formula>
    </cfRule>
  </conditionalFormatting>
  <conditionalFormatting sqref="U8:U23">
    <cfRule type="cellIs" dxfId="325" priority="49" operator="equal">
      <formula>"L"</formula>
    </cfRule>
  </conditionalFormatting>
  <conditionalFormatting sqref="U8:U23">
    <cfRule type="containsText" dxfId="324" priority="50" operator="containsText" text="K">
      <formula>NOT(ISERROR(SEARCH("K",U8)))</formula>
    </cfRule>
    <cfRule type="containsText" dxfId="323" priority="51" operator="containsText" text="J">
      <formula>NOT(ISERROR(SEARCH("J",U8)))</formula>
    </cfRule>
  </conditionalFormatting>
  <conditionalFormatting sqref="U8:U23">
    <cfRule type="cellIs" dxfId="322" priority="46" operator="equal">
      <formula>"L"</formula>
    </cfRule>
  </conditionalFormatting>
  <conditionalFormatting sqref="U8:U23">
    <cfRule type="containsText" dxfId="321" priority="47" operator="containsText" text="K">
      <formula>NOT(ISERROR(SEARCH("K",U8)))</formula>
    </cfRule>
    <cfRule type="containsText" dxfId="320" priority="48" operator="containsText" text="J">
      <formula>NOT(ISERROR(SEARCH("J",U8)))</formula>
    </cfRule>
  </conditionalFormatting>
  <conditionalFormatting sqref="U8:U23">
    <cfRule type="cellIs" dxfId="319" priority="43" operator="equal">
      <formula>"L"</formula>
    </cfRule>
  </conditionalFormatting>
  <conditionalFormatting sqref="U8:U23">
    <cfRule type="containsText" dxfId="318" priority="44" operator="containsText" text="K">
      <formula>NOT(ISERROR(SEARCH("K",U8)))</formula>
    </cfRule>
    <cfRule type="containsText" dxfId="317" priority="45" operator="containsText" text="J">
      <formula>NOT(ISERROR(SEARCH("J",U8)))</formula>
    </cfRule>
  </conditionalFormatting>
  <conditionalFormatting sqref="U8:U23">
    <cfRule type="cellIs" dxfId="316" priority="40" operator="equal">
      <formula>"L"</formula>
    </cfRule>
  </conditionalFormatting>
  <conditionalFormatting sqref="U8:U23">
    <cfRule type="containsText" dxfId="315" priority="41" operator="containsText" text="K">
      <formula>NOT(ISERROR(SEARCH("K",U8)))</formula>
    </cfRule>
    <cfRule type="containsText" dxfId="314" priority="42" operator="containsText" text="J">
      <formula>NOT(ISERROR(SEARCH("J",U8)))</formula>
    </cfRule>
  </conditionalFormatting>
  <conditionalFormatting sqref="Z8:Z23">
    <cfRule type="cellIs" dxfId="313" priority="34" operator="equal">
      <formula>"L"</formula>
    </cfRule>
  </conditionalFormatting>
  <conditionalFormatting sqref="V8:W23 Z8:Z23">
    <cfRule type="containsText" dxfId="312" priority="38" operator="containsText" text="K">
      <formula>NOT(ISERROR(SEARCH("K",V8)))</formula>
    </cfRule>
    <cfRule type="containsText" dxfId="311" priority="39" operator="containsText" text="J">
      <formula>NOT(ISERROR(SEARCH("J",V8)))</formula>
    </cfRule>
  </conditionalFormatting>
  <conditionalFormatting sqref="V8:W23">
    <cfRule type="cellIs" dxfId="310" priority="37" operator="equal">
      <formula>"L"</formula>
    </cfRule>
  </conditionalFormatting>
  <conditionalFormatting sqref="Z8:Z23">
    <cfRule type="containsText" dxfId="309" priority="35" operator="containsText" text="K">
      <formula>NOT(ISERROR(SEARCH("K",Z8)))</formula>
    </cfRule>
    <cfRule type="containsText" dxfId="308" priority="36" operator="containsText" text="J">
      <formula>NOT(ISERROR(SEARCH("J",Z8)))</formula>
    </cfRule>
  </conditionalFormatting>
  <conditionalFormatting sqref="Z8:Z23">
    <cfRule type="cellIs" dxfId="307" priority="31" operator="equal">
      <formula>"L"</formula>
    </cfRule>
  </conditionalFormatting>
  <conditionalFormatting sqref="Z8:Z23">
    <cfRule type="containsText" dxfId="306" priority="32" operator="containsText" text="K">
      <formula>NOT(ISERROR(SEARCH("K",Z8)))</formula>
    </cfRule>
    <cfRule type="containsText" dxfId="305" priority="33" operator="containsText" text="J">
      <formula>NOT(ISERROR(SEARCH("J",Z8)))</formula>
    </cfRule>
  </conditionalFormatting>
  <conditionalFormatting sqref="Z8:Z23">
    <cfRule type="containsText" dxfId="304" priority="29" operator="containsText" text="K">
      <formula>NOT(ISERROR(SEARCH("K",Z8)))</formula>
    </cfRule>
    <cfRule type="containsText" dxfId="303" priority="30" operator="containsText" text="J">
      <formula>NOT(ISERROR(SEARCH("J",Z8)))</formula>
    </cfRule>
  </conditionalFormatting>
  <conditionalFormatting sqref="X8:Z23">
    <cfRule type="cellIs" dxfId="302" priority="26" operator="equal">
      <formula>"L"</formula>
    </cfRule>
  </conditionalFormatting>
  <conditionalFormatting sqref="X8:Z23">
    <cfRule type="containsText" dxfId="301" priority="27" operator="containsText" text="K">
      <formula>NOT(ISERROR(SEARCH("K",X8)))</formula>
    </cfRule>
    <cfRule type="containsText" dxfId="300" priority="28" operator="containsText" text="J">
      <formula>NOT(ISERROR(SEARCH("J",X8)))</formula>
    </cfRule>
  </conditionalFormatting>
  <conditionalFormatting sqref="Z8:Z23">
    <cfRule type="containsText" dxfId="299" priority="24" operator="containsText" text="K">
      <formula>NOT(ISERROR(SEARCH("K",Z8)))</formula>
    </cfRule>
    <cfRule type="containsText" dxfId="298" priority="25" operator="containsText" text="J">
      <formula>NOT(ISERROR(SEARCH("J",Z8)))</formula>
    </cfRule>
  </conditionalFormatting>
  <conditionalFormatting sqref="Z8:Z23">
    <cfRule type="containsText" dxfId="297" priority="22" operator="containsText" text="K">
      <formula>NOT(ISERROR(SEARCH("K",Z8)))</formula>
    </cfRule>
    <cfRule type="containsText" dxfId="296" priority="23" operator="containsText" text="J">
      <formula>NOT(ISERROR(SEARCH("J",Z8)))</formula>
    </cfRule>
  </conditionalFormatting>
  <conditionalFormatting sqref="Z8:Z23">
    <cfRule type="cellIs" dxfId="295" priority="19" operator="equal">
      <formula>"L"</formula>
    </cfRule>
  </conditionalFormatting>
  <conditionalFormatting sqref="Z8:Z23">
    <cfRule type="containsText" dxfId="294" priority="20" operator="containsText" text="K">
      <formula>NOT(ISERROR(SEARCH("K",Z8)))</formula>
    </cfRule>
    <cfRule type="containsText" dxfId="293" priority="21" operator="containsText" text="J">
      <formula>NOT(ISERROR(SEARCH("J",Z8)))</formula>
    </cfRule>
  </conditionalFormatting>
  <conditionalFormatting sqref="Z8:Z23">
    <cfRule type="cellIs" dxfId="292" priority="16" operator="equal">
      <formula>"L"</formula>
    </cfRule>
  </conditionalFormatting>
  <conditionalFormatting sqref="Z8:Z23">
    <cfRule type="containsText" dxfId="291" priority="17" operator="containsText" text="K">
      <formula>NOT(ISERROR(SEARCH("K",Z8)))</formula>
    </cfRule>
    <cfRule type="containsText" dxfId="290" priority="18" operator="containsText" text="J">
      <formula>NOT(ISERROR(SEARCH("J",Z8)))</formula>
    </cfRule>
  </conditionalFormatting>
  <conditionalFormatting sqref="Z8:Z23">
    <cfRule type="cellIs" dxfId="289" priority="13" operator="equal">
      <formula>"L"</formula>
    </cfRule>
  </conditionalFormatting>
  <conditionalFormatting sqref="Z8:Z23">
    <cfRule type="containsText" dxfId="288" priority="14" operator="containsText" text="K">
      <formula>NOT(ISERROR(SEARCH("K",Z8)))</formula>
    </cfRule>
    <cfRule type="containsText" dxfId="287" priority="15" operator="containsText" text="J">
      <formula>NOT(ISERROR(SEARCH("J",Z8)))</formula>
    </cfRule>
  </conditionalFormatting>
  <conditionalFormatting sqref="Z8:Z23">
    <cfRule type="cellIs" dxfId="286" priority="10" operator="equal">
      <formula>"L"</formula>
    </cfRule>
  </conditionalFormatting>
  <conditionalFormatting sqref="Z8:Z23">
    <cfRule type="containsText" dxfId="285" priority="11" operator="containsText" text="K">
      <formula>NOT(ISERROR(SEARCH("K",Z8)))</formula>
    </cfRule>
    <cfRule type="containsText" dxfId="284" priority="12" operator="containsText" text="J">
      <formula>NOT(ISERROR(SEARCH("J",Z8)))</formula>
    </cfRule>
  </conditionalFormatting>
  <conditionalFormatting sqref="Z8:Z23">
    <cfRule type="cellIs" dxfId="283" priority="7" operator="equal">
      <formula>"L"</formula>
    </cfRule>
  </conditionalFormatting>
  <conditionalFormatting sqref="Z8:Z23">
    <cfRule type="containsText" dxfId="282" priority="8" operator="containsText" text="K">
      <formula>NOT(ISERROR(SEARCH("K",Z8)))</formula>
    </cfRule>
    <cfRule type="containsText" dxfId="281" priority="9" operator="containsText" text="J">
      <formula>NOT(ISERROR(SEARCH("J",Z8)))</formula>
    </cfRule>
  </conditionalFormatting>
  <conditionalFormatting sqref="Z8:Z23">
    <cfRule type="cellIs" dxfId="280" priority="4" operator="equal">
      <formula>"L"</formula>
    </cfRule>
  </conditionalFormatting>
  <conditionalFormatting sqref="Z8:Z23">
    <cfRule type="containsText" dxfId="279" priority="5" operator="containsText" text="K">
      <formula>NOT(ISERROR(SEARCH("K",Z8)))</formula>
    </cfRule>
    <cfRule type="containsText" dxfId="278" priority="6" operator="containsText" text="J">
      <formula>NOT(ISERROR(SEARCH("J",Z8)))</formula>
    </cfRule>
  </conditionalFormatting>
  <conditionalFormatting sqref="Z8:Z23">
    <cfRule type="cellIs" dxfId="277" priority="1" operator="equal">
      <formula>"L"</formula>
    </cfRule>
  </conditionalFormatting>
  <conditionalFormatting sqref="Z8:Z23">
    <cfRule type="containsText" dxfId="276" priority="2" operator="containsText" text="K">
      <formula>NOT(ISERROR(SEARCH("K",Z8)))</formula>
    </cfRule>
    <cfRule type="containsText" dxfId="275" priority="3" operator="containsText" text="J">
      <formula>NOT(ISERROR(SEARCH("J",Z8)))</formula>
    </cfRule>
  </conditionalFormatting>
  <dataValidations disablePrompts="1" count="2">
    <dataValidation allowBlank="1" showErrorMessage="1" sqref="K23:K26 K6 K8:K18" xr:uid="{00000000-0002-0000-0F00-000000000000}"/>
    <dataValidation allowBlank="1" showErrorMessage="1" promptTitle="Conceptos a considerar" prompt="-Servicios personales_x000a_-Comunicaciones/transporte_x000a_-Impresos/publicaciones_x000a_-Viáticos y gastos de viaje interior_x000a_-Viáticos y gastos de viaje exterior_x000a_-Servicios logísticos (Eventos ICFES)_x000a_-Gastos judiciales, sentencias, conciliaciones_x000a_-Gastos financieros" sqref="E6 E24" xr:uid="{00000000-0002-0000-0F00-000001000000}"/>
  </dataValidation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tint="0.499984740745262"/>
  </sheetPr>
  <dimension ref="A1:AG48"/>
  <sheetViews>
    <sheetView topLeftCell="E28" workbookViewId="0">
      <selection activeCell="G43" sqref="G43:L43"/>
    </sheetView>
  </sheetViews>
  <sheetFormatPr baseColWidth="10" defaultRowHeight="15.75"/>
  <cols>
    <col min="1" max="1" width="18" customWidth="1"/>
    <col min="2" max="2" width="34.875" customWidth="1"/>
    <col min="3" max="3" width="15.625" hidden="1" customWidth="1"/>
    <col min="4" max="4" width="23.375" hidden="1" customWidth="1"/>
    <col min="5" max="5" width="11.375" bestFit="1" customWidth="1"/>
    <col min="6" max="6" width="11.375" customWidth="1"/>
    <col min="7" max="7" width="21.5" customWidth="1"/>
    <col min="9" max="9" width="14" customWidth="1"/>
    <col min="11" max="11" width="11.5" bestFit="1" customWidth="1"/>
    <col min="12" max="12" width="11.5" customWidth="1"/>
    <col min="13" max="13" width="19.375" customWidth="1"/>
    <col min="14" max="14" width="19.875" customWidth="1"/>
    <col min="15" max="15" width="18.125" customWidth="1"/>
    <col min="16" max="16" width="12.125" customWidth="1"/>
    <col min="17" max="17" width="19" customWidth="1"/>
    <col min="18" max="18" width="20.875" customWidth="1"/>
    <col min="19" max="19" width="18.125" customWidth="1"/>
    <col min="20" max="21" width="12.125" customWidth="1"/>
    <col min="22" max="22" width="19.375" customWidth="1"/>
    <col min="23" max="23" width="19.125" customWidth="1"/>
    <col min="24" max="25" width="14.875" customWidth="1"/>
    <col min="26" max="26" width="12.125" customWidth="1"/>
    <col min="27" max="33" width="10.875" style="836"/>
  </cols>
  <sheetData>
    <row r="1" spans="1:26" ht="20.25" customHeight="1">
      <c r="A1" s="1276" t="s">
        <v>6</v>
      </c>
      <c r="B1" s="1127" t="s">
        <v>70</v>
      </c>
      <c r="C1" s="1128"/>
      <c r="D1" s="1128"/>
      <c r="E1" s="1128"/>
      <c r="F1" s="1128"/>
      <c r="G1" s="1128"/>
      <c r="H1" s="1128"/>
      <c r="I1" s="1128"/>
      <c r="J1" s="1129"/>
      <c r="K1" s="1279" t="s">
        <v>71</v>
      </c>
      <c r="L1" s="1280"/>
      <c r="M1" s="836"/>
      <c r="N1" s="836"/>
      <c r="O1" s="836"/>
      <c r="P1" s="836"/>
      <c r="Q1" s="836"/>
      <c r="R1" s="836"/>
      <c r="S1" s="836"/>
      <c r="T1" s="836"/>
      <c r="U1" s="836"/>
      <c r="V1" s="836"/>
      <c r="W1" s="836"/>
      <c r="X1" s="836"/>
      <c r="Y1" s="836"/>
      <c r="Z1" s="836"/>
    </row>
    <row r="2" spans="1:26" ht="20.25" customHeight="1">
      <c r="A2" s="1277"/>
      <c r="B2" s="1130"/>
      <c r="C2" s="923"/>
      <c r="D2" s="923"/>
      <c r="E2" s="923"/>
      <c r="F2" s="923"/>
      <c r="G2" s="923"/>
      <c r="H2" s="923"/>
      <c r="I2" s="923"/>
      <c r="J2" s="1131"/>
      <c r="K2" s="1279" t="s">
        <v>72</v>
      </c>
      <c r="L2" s="1280"/>
      <c r="M2" s="836"/>
      <c r="N2" s="836"/>
      <c r="O2" s="858"/>
      <c r="P2" s="836"/>
      <c r="Q2" s="836"/>
      <c r="R2" s="836"/>
      <c r="S2" s="836"/>
      <c r="T2" s="834"/>
      <c r="U2" s="836"/>
      <c r="V2" s="836"/>
      <c r="W2" s="836"/>
      <c r="X2" s="836"/>
      <c r="Y2" s="836"/>
      <c r="Z2" s="836"/>
    </row>
    <row r="3" spans="1:26" ht="20.25" customHeight="1">
      <c r="A3" s="1277"/>
      <c r="B3" s="1130"/>
      <c r="C3" s="923"/>
      <c r="D3" s="923"/>
      <c r="E3" s="923"/>
      <c r="F3" s="923"/>
      <c r="G3" s="923"/>
      <c r="H3" s="923"/>
      <c r="I3" s="923"/>
      <c r="J3" s="1131"/>
      <c r="K3" s="1279" t="s">
        <v>10</v>
      </c>
      <c r="L3" s="1280"/>
      <c r="M3" s="836"/>
      <c r="N3" s="836"/>
      <c r="O3" s="836"/>
      <c r="P3" s="836"/>
      <c r="Q3" s="836"/>
      <c r="R3" s="836"/>
      <c r="S3" s="847"/>
      <c r="T3" s="836"/>
      <c r="U3" s="836"/>
      <c r="V3" s="836"/>
      <c r="W3" s="836"/>
      <c r="X3" s="836"/>
      <c r="Y3" s="836"/>
      <c r="Z3" s="836"/>
    </row>
    <row r="4" spans="1:26" ht="20.25" customHeight="1">
      <c r="A4" s="1278"/>
      <c r="B4" s="1132"/>
      <c r="C4" s="1133"/>
      <c r="D4" s="1133"/>
      <c r="E4" s="1133"/>
      <c r="F4" s="1133"/>
      <c r="G4" s="1133"/>
      <c r="H4" s="1133"/>
      <c r="I4" s="1133"/>
      <c r="J4" s="1134"/>
      <c r="K4" s="1279" t="s">
        <v>11</v>
      </c>
      <c r="L4" s="1280"/>
      <c r="M4" s="836"/>
      <c r="N4" s="836"/>
      <c r="O4" s="836"/>
      <c r="P4" s="836"/>
      <c r="Q4" s="836"/>
      <c r="R4" s="836"/>
      <c r="S4" s="836"/>
      <c r="T4" s="836"/>
      <c r="U4" s="836"/>
      <c r="V4" s="836"/>
      <c r="W4" s="836"/>
      <c r="X4" s="836"/>
      <c r="Y4" s="836"/>
      <c r="Z4" s="836"/>
    </row>
    <row r="5" spans="1:26" s="836" customFormat="1" ht="20.25" customHeight="1" thickBot="1">
      <c r="A5" s="848"/>
      <c r="B5" s="849"/>
      <c r="C5" s="849"/>
      <c r="D5" s="849"/>
      <c r="E5" s="849"/>
      <c r="F5" s="849"/>
      <c r="G5" s="849"/>
      <c r="H5" s="849"/>
      <c r="I5" s="849"/>
      <c r="J5" s="849"/>
      <c r="K5" s="859"/>
      <c r="L5" s="859"/>
      <c r="O5" s="847"/>
      <c r="S5" s="847"/>
      <c r="T5" s="847"/>
    </row>
    <row r="6" spans="1:26" ht="15.95" customHeight="1">
      <c r="A6" s="1435" t="s">
        <v>73</v>
      </c>
      <c r="B6" s="1435" t="s">
        <v>74</v>
      </c>
      <c r="C6" s="1435" t="s">
        <v>75</v>
      </c>
      <c r="D6" s="1"/>
      <c r="E6" s="1434" t="s">
        <v>76</v>
      </c>
      <c r="F6" s="1434" t="s">
        <v>77</v>
      </c>
      <c r="G6" s="1434" t="s">
        <v>78</v>
      </c>
      <c r="H6" s="1434" t="s">
        <v>79</v>
      </c>
      <c r="I6" s="1434" t="s">
        <v>80</v>
      </c>
      <c r="J6" s="1434" t="s">
        <v>81</v>
      </c>
      <c r="K6" s="1431" t="s">
        <v>82</v>
      </c>
      <c r="L6" s="1479" t="s">
        <v>83</v>
      </c>
      <c r="M6" s="1147" t="s">
        <v>1357</v>
      </c>
      <c r="N6" s="1148"/>
      <c r="O6" s="1148"/>
      <c r="P6" s="1227"/>
      <c r="Q6" s="1474" t="s">
        <v>85</v>
      </c>
      <c r="R6" s="1475"/>
      <c r="S6" s="1475"/>
      <c r="T6" s="1475"/>
      <c r="U6" s="1476"/>
      <c r="V6" s="1474" t="s">
        <v>86</v>
      </c>
      <c r="W6" s="1475"/>
      <c r="X6" s="1475"/>
      <c r="Y6" s="1475"/>
      <c r="Z6" s="1476"/>
    </row>
    <row r="7" spans="1:26" ht="39" thickBot="1">
      <c r="A7" s="1435"/>
      <c r="B7" s="1435"/>
      <c r="C7" s="1435"/>
      <c r="D7" s="52" t="s">
        <v>87</v>
      </c>
      <c r="E7" s="1434"/>
      <c r="F7" s="1434"/>
      <c r="G7" s="1434"/>
      <c r="H7" s="1434"/>
      <c r="I7" s="1434"/>
      <c r="J7" s="1434"/>
      <c r="K7" s="1431"/>
      <c r="L7" s="1479"/>
      <c r="M7" s="53" t="s">
        <v>88</v>
      </c>
      <c r="N7" s="54" t="s">
        <v>89</v>
      </c>
      <c r="O7" s="54" t="s">
        <v>90</v>
      </c>
      <c r="P7" s="55" t="s">
        <v>91</v>
      </c>
      <c r="Q7" s="53" t="s">
        <v>88</v>
      </c>
      <c r="R7" s="56" t="s">
        <v>92</v>
      </c>
      <c r="S7" s="56" t="s">
        <v>93</v>
      </c>
      <c r="T7" s="56" t="s">
        <v>94</v>
      </c>
      <c r="U7" s="57" t="s">
        <v>95</v>
      </c>
      <c r="V7" s="58" t="str">
        <f>+Q7</f>
        <v>AVANCES ACTIVIDADES</v>
      </c>
      <c r="W7" s="59" t="str">
        <f t="shared" ref="W7:Z7" si="0">+R7</f>
        <v xml:space="preserve"> OBSERVACIONES </v>
      </c>
      <c r="X7" s="59" t="str">
        <f t="shared" si="0"/>
        <v xml:space="preserve"> % Ejecución formula </v>
      </c>
      <c r="Y7" s="59" t="str">
        <f t="shared" si="0"/>
        <v xml:space="preserve"> % EJECUCIÓN </v>
      </c>
      <c r="Z7" s="60" t="str">
        <f t="shared" si="0"/>
        <v xml:space="preserve"> ESTADO </v>
      </c>
    </row>
    <row r="8" spans="1:26" ht="39.950000000000003" customHeight="1">
      <c r="A8" s="1375" t="str">
        <f>'[4]Form 2'!F8</f>
        <v>Elaboración del manual con lineamientos, políticas y protocolos</v>
      </c>
      <c r="B8" s="61" t="s">
        <v>96</v>
      </c>
      <c r="C8" s="61" t="s">
        <v>97</v>
      </c>
      <c r="D8" s="61"/>
      <c r="E8" s="62">
        <v>42036</v>
      </c>
      <c r="F8" s="62">
        <f>+E9</f>
        <v>42102</v>
      </c>
      <c r="G8" s="63" t="s">
        <v>98</v>
      </c>
      <c r="H8" s="61" t="s">
        <v>99</v>
      </c>
      <c r="I8" s="61">
        <v>1</v>
      </c>
      <c r="J8" s="64"/>
      <c r="K8" s="65"/>
      <c r="L8" s="66">
        <f>+J8*K8</f>
        <v>0</v>
      </c>
      <c r="M8" s="67" t="s">
        <v>100</v>
      </c>
      <c r="N8" s="68"/>
      <c r="O8" s="69">
        <v>0.2</v>
      </c>
      <c r="P8" s="70" t="s">
        <v>101</v>
      </c>
      <c r="Q8" s="1477" t="s">
        <v>102</v>
      </c>
      <c r="R8" s="71"/>
      <c r="S8" s="72">
        <f ca="1">IFERROR(IF(1-(42164-E8)/(F8-E8)&lt;=0,100%,IF(TODAY()&lt;E8,0,(1-(42164-E8)/(F8-E8)))),0)</f>
        <v>1</v>
      </c>
      <c r="T8" s="73">
        <v>0.8</v>
      </c>
      <c r="U8" s="70" t="str">
        <f ca="1">IF(S8=0,"Q",IF(OR(T8&gt;=80%,S8=T8),"J",IF(AND((S8+T8)/2&lt;100%,(S8+T8)/2&gt;=80%),"J",IF(AND((S8+T8)/2&lt;=80%,(S8+T8)/2&gt;50%),"K","L"))))</f>
        <v>J</v>
      </c>
      <c r="V8" s="74"/>
      <c r="W8" s="75"/>
      <c r="X8" s="76">
        <f ca="1">IF(1-(TODAY()-E8)/(F8-E8)&lt;=0,100%,IF(TODAY()&lt;E8,0,(1-(TODAY()-E8)/(F8-E8))))</f>
        <v>1</v>
      </c>
      <c r="Y8" s="77">
        <v>1</v>
      </c>
      <c r="Z8" s="78" t="str">
        <f ca="1">IF(X8=0,"Q",IF(OR(Y8&gt;=80%,X8=Y8),"J",IF(AND((X8+Y8)/2&lt;100%,(X8+Y8)/2&gt;=80%),"J",IF(AND((X8+Y8)/2&lt;=80%,(X8+Y8)/2&gt;50%),"K","L"))))</f>
        <v>J</v>
      </c>
    </row>
    <row r="9" spans="1:26" ht="75.95" customHeight="1">
      <c r="A9" s="1245"/>
      <c r="B9" s="61" t="s">
        <v>103</v>
      </c>
      <c r="C9" s="61" t="s">
        <v>97</v>
      </c>
      <c r="D9" s="61"/>
      <c r="E9" s="62">
        <v>42102</v>
      </c>
      <c r="F9" s="62">
        <v>42215</v>
      </c>
      <c r="G9" s="63" t="s">
        <v>104</v>
      </c>
      <c r="H9" s="61" t="s">
        <v>99</v>
      </c>
      <c r="I9" s="61">
        <v>1</v>
      </c>
      <c r="J9" s="64"/>
      <c r="K9" s="65"/>
      <c r="L9" s="66">
        <f>+J9*K9</f>
        <v>0</v>
      </c>
      <c r="M9" s="80" t="s">
        <v>105</v>
      </c>
      <c r="N9" s="1400" t="s">
        <v>106</v>
      </c>
      <c r="O9" s="81">
        <v>0.2</v>
      </c>
      <c r="P9" s="82" t="s">
        <v>101</v>
      </c>
      <c r="Q9" s="1478"/>
      <c r="R9" s="33" t="s">
        <v>107</v>
      </c>
      <c r="S9" s="83">
        <f t="shared" ref="S9:S22" ca="1" si="1">IFERROR(IF(1-(42164-E9)/(F9-E9)&lt;=0,100%,IF(TODAY()&lt;E9,0,(1-(42164-E9)/(F9-E9)))),0)</f>
        <v>0.45132743362831862</v>
      </c>
      <c r="T9" s="84">
        <v>0.8</v>
      </c>
      <c r="U9" s="82" t="str">
        <f t="shared" ref="U9:U22" ca="1" si="2">IF(S9=0,"Q",IF(OR(T9&gt;=80%,S9=T9),"J",IF(AND((S9+T9)/2&lt;100%,(S9+T9)/2&gt;=80%),"J",IF(AND((S9+T9)/2&lt;=80%,(S9+T9)/2&gt;50%),"K","L"))))</f>
        <v>J</v>
      </c>
      <c r="V9" s="85"/>
      <c r="W9" s="86"/>
      <c r="X9" s="83">
        <f t="shared" ref="X9:X22" ca="1" si="3">IF(1-(TODAY()-E9)/(F9-E9)&lt;=0,100%,IF(TODAY()&lt;E9,0,(1-(TODAY()-E9)/(F9-E9))))</f>
        <v>1</v>
      </c>
      <c r="Y9" s="84"/>
      <c r="Z9" s="87" t="str">
        <f t="shared" ref="Z9:Z22" ca="1" si="4">IF(X9=0,"Q",IF(OR(Y9&gt;=80%,X9=Y9),"J",IF(AND((X9+Y9)/2&lt;100%,(X9+Y9)/2&gt;=80%),"J",IF(AND((X9+Y9)/2&lt;=80%,(X9+Y9)/2&gt;50%),"K","L"))))</f>
        <v>L</v>
      </c>
    </row>
    <row r="10" spans="1:26" ht="80.099999999999994" customHeight="1">
      <c r="A10" s="1245"/>
      <c r="B10" s="61" t="s">
        <v>108</v>
      </c>
      <c r="C10" s="61" t="s">
        <v>97</v>
      </c>
      <c r="D10" s="61"/>
      <c r="E10" s="62">
        <v>42114</v>
      </c>
      <c r="F10" s="62">
        <v>42124</v>
      </c>
      <c r="G10" s="63" t="s">
        <v>109</v>
      </c>
      <c r="H10" s="61" t="s">
        <v>99</v>
      </c>
      <c r="I10" s="61">
        <v>1</v>
      </c>
      <c r="J10" s="64"/>
      <c r="K10" s="65"/>
      <c r="L10" s="66">
        <f>+J10*K10</f>
        <v>0</v>
      </c>
      <c r="M10" s="89"/>
      <c r="N10" s="1402"/>
      <c r="O10" s="81">
        <v>0.2</v>
      </c>
      <c r="P10" s="82" t="s">
        <v>110</v>
      </c>
      <c r="Q10" s="90"/>
      <c r="R10" s="33" t="s">
        <v>111</v>
      </c>
      <c r="S10" s="83">
        <f t="shared" ca="1" si="1"/>
        <v>1</v>
      </c>
      <c r="T10" s="84"/>
      <c r="U10" s="82" t="str">
        <f t="shared" ca="1" si="2"/>
        <v>L</v>
      </c>
      <c r="V10" s="91"/>
      <c r="W10" s="86"/>
      <c r="X10" s="83">
        <f t="shared" ca="1" si="3"/>
        <v>1</v>
      </c>
      <c r="Y10" s="84"/>
      <c r="Z10" s="87" t="str">
        <f t="shared" ca="1" si="4"/>
        <v>L</v>
      </c>
    </row>
    <row r="11" spans="1:26" ht="69.95" customHeight="1">
      <c r="A11" s="1375" t="str">
        <f>+'[4]Form 2'!G8</f>
        <v>Implementación canales de atención</v>
      </c>
      <c r="B11" s="61" t="s">
        <v>112</v>
      </c>
      <c r="C11" s="61" t="s">
        <v>97</v>
      </c>
      <c r="D11" s="61"/>
      <c r="E11" s="62">
        <v>42037</v>
      </c>
      <c r="F11" s="62">
        <v>42094</v>
      </c>
      <c r="G11" s="63" t="s">
        <v>113</v>
      </c>
      <c r="H11" s="61" t="s">
        <v>99</v>
      </c>
      <c r="I11" s="61">
        <v>1</v>
      </c>
      <c r="J11" s="64"/>
      <c r="K11" s="65"/>
      <c r="L11" s="66">
        <v>13000000</v>
      </c>
      <c r="M11" s="80"/>
      <c r="N11" s="92"/>
      <c r="O11" s="81">
        <v>0</v>
      </c>
      <c r="P11" s="82" t="s">
        <v>110</v>
      </c>
      <c r="Q11" s="90"/>
      <c r="R11" s="33" t="s">
        <v>114</v>
      </c>
      <c r="S11" s="83">
        <f t="shared" ca="1" si="1"/>
        <v>1</v>
      </c>
      <c r="T11" s="84">
        <v>1</v>
      </c>
      <c r="U11" s="82" t="str">
        <f t="shared" ca="1" si="2"/>
        <v>J</v>
      </c>
      <c r="V11" s="91"/>
      <c r="W11" s="86"/>
      <c r="X11" s="83">
        <f t="shared" ca="1" si="3"/>
        <v>1</v>
      </c>
      <c r="Y11" s="84">
        <v>1</v>
      </c>
      <c r="Z11" s="87" t="str">
        <f t="shared" ca="1" si="4"/>
        <v>J</v>
      </c>
    </row>
    <row r="12" spans="1:26" ht="44.25">
      <c r="A12" s="1245"/>
      <c r="B12" s="61" t="s">
        <v>116</v>
      </c>
      <c r="C12" s="61" t="s">
        <v>97</v>
      </c>
      <c r="D12" s="61"/>
      <c r="E12" s="62">
        <v>42109</v>
      </c>
      <c r="F12" s="62">
        <v>42185</v>
      </c>
      <c r="G12" s="63"/>
      <c r="H12" s="61" t="s">
        <v>99</v>
      </c>
      <c r="I12" s="61">
        <v>1</v>
      </c>
      <c r="J12" s="64"/>
      <c r="K12" s="65"/>
      <c r="L12" s="66"/>
      <c r="M12" s="80"/>
      <c r="N12" s="92"/>
      <c r="O12" s="81"/>
      <c r="P12" s="82"/>
      <c r="Q12" s="90"/>
      <c r="R12" s="33" t="s">
        <v>117</v>
      </c>
      <c r="S12" s="83">
        <f t="shared" ca="1" si="1"/>
        <v>0.27631578947368418</v>
      </c>
      <c r="T12" s="84">
        <v>0</v>
      </c>
      <c r="U12" s="82" t="str">
        <f t="shared" ca="1" si="2"/>
        <v>L</v>
      </c>
      <c r="V12" s="91"/>
      <c r="W12" s="86"/>
      <c r="X12" s="83">
        <f t="shared" ca="1" si="3"/>
        <v>1</v>
      </c>
      <c r="Y12" s="84"/>
      <c r="Z12" s="87" t="str">
        <f t="shared" ca="1" si="4"/>
        <v>L</v>
      </c>
    </row>
    <row r="13" spans="1:26" ht="76.5">
      <c r="A13" s="1245"/>
      <c r="B13" s="61" t="s">
        <v>118</v>
      </c>
      <c r="C13" s="61" t="s">
        <v>97</v>
      </c>
      <c r="D13" s="61"/>
      <c r="E13" s="62">
        <v>42109</v>
      </c>
      <c r="F13" s="62">
        <v>42185</v>
      </c>
      <c r="G13" s="63"/>
      <c r="H13" s="61" t="s">
        <v>99</v>
      </c>
      <c r="I13" s="61">
        <v>1</v>
      </c>
      <c r="J13" s="64"/>
      <c r="K13" s="65"/>
      <c r="L13" s="66"/>
      <c r="M13" s="80"/>
      <c r="N13" s="92"/>
      <c r="O13" s="81"/>
      <c r="P13" s="82"/>
      <c r="Q13" s="90"/>
      <c r="R13" s="33" t="s">
        <v>119</v>
      </c>
      <c r="S13" s="83">
        <f t="shared" ca="1" si="1"/>
        <v>0.27631578947368418</v>
      </c>
      <c r="T13" s="84">
        <v>1</v>
      </c>
      <c r="U13" s="82" t="str">
        <f t="shared" ca="1" si="2"/>
        <v>J</v>
      </c>
      <c r="V13" s="91"/>
      <c r="W13" s="86"/>
      <c r="X13" s="83">
        <f t="shared" ca="1" si="3"/>
        <v>1</v>
      </c>
      <c r="Y13" s="84">
        <v>1</v>
      </c>
      <c r="Z13" s="87" t="str">
        <f t="shared" ca="1" si="4"/>
        <v>J</v>
      </c>
    </row>
    <row r="14" spans="1:26" ht="51">
      <c r="A14" s="1245"/>
      <c r="B14" s="61" t="s">
        <v>120</v>
      </c>
      <c r="C14" s="61" t="s">
        <v>97</v>
      </c>
      <c r="D14" s="61"/>
      <c r="E14" s="62">
        <v>42109</v>
      </c>
      <c r="F14" s="62">
        <v>42185</v>
      </c>
      <c r="G14" s="63"/>
      <c r="H14" s="61" t="s">
        <v>99</v>
      </c>
      <c r="I14" s="61">
        <v>1</v>
      </c>
      <c r="J14" s="64"/>
      <c r="K14" s="65"/>
      <c r="L14" s="66"/>
      <c r="M14" s="98"/>
      <c r="N14" s="93"/>
      <c r="O14" s="81"/>
      <c r="P14" s="82"/>
      <c r="Q14" s="90"/>
      <c r="R14" s="33" t="s">
        <v>121</v>
      </c>
      <c r="S14" s="83">
        <f t="shared" ca="1" si="1"/>
        <v>0.27631578947368418</v>
      </c>
      <c r="T14" s="84">
        <v>0.95</v>
      </c>
      <c r="U14" s="82" t="str">
        <f t="shared" ca="1" si="2"/>
        <v>J</v>
      </c>
      <c r="V14" s="91"/>
      <c r="W14" s="86"/>
      <c r="X14" s="83">
        <f t="shared" ca="1" si="3"/>
        <v>1</v>
      </c>
      <c r="Y14" s="84"/>
      <c r="Z14" s="87" t="str">
        <f t="shared" ca="1" si="4"/>
        <v>L</v>
      </c>
    </row>
    <row r="15" spans="1:26" ht="89.25">
      <c r="A15" s="1246"/>
      <c r="B15" s="61" t="s">
        <v>122</v>
      </c>
      <c r="C15" s="61" t="s">
        <v>97</v>
      </c>
      <c r="D15" s="61"/>
      <c r="E15" s="61">
        <v>2016</v>
      </c>
      <c r="F15" s="61">
        <v>2016</v>
      </c>
      <c r="G15" s="63" t="s">
        <v>123</v>
      </c>
      <c r="H15" s="61" t="s">
        <v>124</v>
      </c>
      <c r="I15" s="61">
        <v>1</v>
      </c>
      <c r="J15" s="64"/>
      <c r="K15" s="65"/>
      <c r="L15" s="66"/>
      <c r="M15" s="80"/>
      <c r="N15" s="92"/>
      <c r="O15" s="99">
        <v>0</v>
      </c>
      <c r="P15" s="100" t="s">
        <v>110</v>
      </c>
      <c r="Q15" s="101"/>
      <c r="R15" s="33" t="s">
        <v>125</v>
      </c>
      <c r="S15" s="83">
        <f t="shared" ca="1" si="1"/>
        <v>0</v>
      </c>
      <c r="T15" s="102"/>
      <c r="U15" s="103" t="str">
        <f t="shared" ca="1" si="2"/>
        <v>Q</v>
      </c>
      <c r="V15" s="104"/>
      <c r="W15" s="105"/>
      <c r="X15" s="83" t="e">
        <f t="shared" ca="1" si="3"/>
        <v>#DIV/0!</v>
      </c>
      <c r="Y15" s="102"/>
      <c r="Z15" s="106" t="s">
        <v>115</v>
      </c>
    </row>
    <row r="16" spans="1:26" ht="54" customHeight="1">
      <c r="A16" s="1375" t="str">
        <f>+'[4]Form 2'!H8</f>
        <v>Digitalización del Archivo</v>
      </c>
      <c r="B16" s="61" t="s">
        <v>126</v>
      </c>
      <c r="C16" s="61" t="s">
        <v>127</v>
      </c>
      <c r="D16" s="61"/>
      <c r="E16" s="62">
        <v>42064</v>
      </c>
      <c r="F16" s="62">
        <v>42246</v>
      </c>
      <c r="G16" s="63" t="s">
        <v>128</v>
      </c>
      <c r="H16" s="61" t="s">
        <v>129</v>
      </c>
      <c r="I16" s="61" t="s">
        <v>51</v>
      </c>
      <c r="J16" s="64">
        <v>0</v>
      </c>
      <c r="K16" s="65">
        <v>0</v>
      </c>
      <c r="L16" s="66">
        <v>0</v>
      </c>
      <c r="M16" s="80"/>
      <c r="N16" s="92"/>
      <c r="O16" s="99">
        <v>0</v>
      </c>
      <c r="P16" s="100" t="s">
        <v>110</v>
      </c>
      <c r="Q16" s="90"/>
      <c r="R16" s="1480" t="s">
        <v>130</v>
      </c>
      <c r="S16" s="83">
        <f t="shared" ca="1" si="1"/>
        <v>0.4505494505494505</v>
      </c>
      <c r="T16" s="84">
        <v>0.2</v>
      </c>
      <c r="U16" s="82" t="str">
        <f t="shared" ca="1" si="2"/>
        <v>L</v>
      </c>
      <c r="V16" s="91"/>
      <c r="W16" s="86"/>
      <c r="X16" s="83">
        <f t="shared" ca="1" si="3"/>
        <v>1</v>
      </c>
      <c r="Y16" s="84"/>
      <c r="Z16" s="87" t="str">
        <f t="shared" ca="1" si="4"/>
        <v>L</v>
      </c>
    </row>
    <row r="17" spans="1:33" ht="39.950000000000003" customHeight="1">
      <c r="A17" s="1245"/>
      <c r="B17" s="61" t="s">
        <v>131</v>
      </c>
      <c r="C17" s="61" t="s">
        <v>132</v>
      </c>
      <c r="D17" s="61"/>
      <c r="E17" s="62">
        <f>+F16</f>
        <v>42246</v>
      </c>
      <c r="F17" s="62">
        <v>42277</v>
      </c>
      <c r="G17" s="63" t="s">
        <v>133</v>
      </c>
      <c r="H17" s="61" t="s">
        <v>129</v>
      </c>
      <c r="I17" s="61" t="s">
        <v>51</v>
      </c>
      <c r="J17" s="64">
        <v>0</v>
      </c>
      <c r="K17" s="65">
        <v>0</v>
      </c>
      <c r="L17" s="66">
        <v>0</v>
      </c>
      <c r="M17" s="108"/>
      <c r="N17" s="109"/>
      <c r="O17" s="81"/>
      <c r="P17" s="82"/>
      <c r="Q17" s="90"/>
      <c r="R17" s="1481"/>
      <c r="S17" s="83">
        <f t="shared" ca="1" si="1"/>
        <v>3.6451612903225805</v>
      </c>
      <c r="T17" s="84"/>
      <c r="U17" s="82" t="str">
        <f t="shared" ca="1" si="2"/>
        <v>L</v>
      </c>
      <c r="V17" s="91"/>
      <c r="W17" s="86"/>
      <c r="X17" s="83">
        <f t="shared" ca="1" si="3"/>
        <v>1</v>
      </c>
      <c r="Y17" s="84"/>
      <c r="Z17" s="87" t="str">
        <f t="shared" ca="1" si="4"/>
        <v>L</v>
      </c>
    </row>
    <row r="18" spans="1:33" ht="27.95" customHeight="1">
      <c r="A18" s="1245"/>
      <c r="B18" s="61" t="s">
        <v>134</v>
      </c>
      <c r="C18" s="61" t="s">
        <v>135</v>
      </c>
      <c r="D18" s="61"/>
      <c r="E18" s="62">
        <f>+F17</f>
        <v>42277</v>
      </c>
      <c r="F18" s="62">
        <v>42338</v>
      </c>
      <c r="G18" s="63" t="s">
        <v>136</v>
      </c>
      <c r="H18" s="61" t="s">
        <v>129</v>
      </c>
      <c r="I18" s="61" t="s">
        <v>51</v>
      </c>
      <c r="J18" s="64">
        <v>0</v>
      </c>
      <c r="K18" s="65">
        <v>0</v>
      </c>
      <c r="L18" s="66">
        <v>0</v>
      </c>
      <c r="M18" s="80"/>
      <c r="N18" s="109"/>
      <c r="O18" s="81"/>
      <c r="P18" s="82"/>
      <c r="Q18" s="90"/>
      <c r="R18" s="1482"/>
      <c r="S18" s="83">
        <f t="shared" ca="1" si="1"/>
        <v>2.8524590163934427</v>
      </c>
      <c r="T18" s="84"/>
      <c r="U18" s="82" t="str">
        <f t="shared" ca="1" si="2"/>
        <v>L</v>
      </c>
      <c r="V18" s="91"/>
      <c r="W18" s="86"/>
      <c r="X18" s="83">
        <f t="shared" ca="1" si="3"/>
        <v>1</v>
      </c>
      <c r="Y18" s="84"/>
      <c r="Z18" s="87" t="str">
        <f t="shared" ca="1" si="4"/>
        <v>L</v>
      </c>
    </row>
    <row r="19" spans="1:33" ht="36.950000000000003" customHeight="1">
      <c r="A19" s="1245"/>
      <c r="B19" s="61" t="s">
        <v>137</v>
      </c>
      <c r="C19" s="61" t="s">
        <v>138</v>
      </c>
      <c r="D19" s="61"/>
      <c r="E19" s="62">
        <f>+F18</f>
        <v>42338</v>
      </c>
      <c r="F19" s="62">
        <v>42339</v>
      </c>
      <c r="G19" s="63" t="s">
        <v>139</v>
      </c>
      <c r="H19" s="61" t="s">
        <v>129</v>
      </c>
      <c r="I19" s="61" t="s">
        <v>51</v>
      </c>
      <c r="J19" s="64">
        <v>0</v>
      </c>
      <c r="K19" s="65">
        <v>0</v>
      </c>
      <c r="L19" s="66">
        <v>0</v>
      </c>
      <c r="M19" s="80"/>
      <c r="N19" s="92"/>
      <c r="O19" s="81"/>
      <c r="P19" s="82"/>
      <c r="Q19" s="90"/>
      <c r="R19" s="33"/>
      <c r="S19" s="83">
        <f t="shared" ca="1" si="1"/>
        <v>175</v>
      </c>
      <c r="T19" s="84"/>
      <c r="U19" s="82" t="str">
        <f t="shared" ca="1" si="2"/>
        <v>L</v>
      </c>
      <c r="V19" s="91"/>
      <c r="W19" s="86"/>
      <c r="X19" s="83">
        <f t="shared" ca="1" si="3"/>
        <v>1</v>
      </c>
      <c r="Y19" s="84"/>
      <c r="Z19" s="87" t="str">
        <f t="shared" ca="1" si="4"/>
        <v>L</v>
      </c>
    </row>
    <row r="20" spans="1:33" ht="41.1" customHeight="1" thickBot="1">
      <c r="A20" s="1245"/>
      <c r="B20" s="61" t="s">
        <v>140</v>
      </c>
      <c r="C20" s="61" t="s">
        <v>135</v>
      </c>
      <c r="D20" s="61"/>
      <c r="E20" s="62">
        <v>42522</v>
      </c>
      <c r="F20" s="62">
        <v>42719</v>
      </c>
      <c r="G20" s="63" t="s">
        <v>141</v>
      </c>
      <c r="H20" s="61" t="s">
        <v>142</v>
      </c>
      <c r="I20" s="61" t="s">
        <v>143</v>
      </c>
      <c r="J20" s="64">
        <v>0</v>
      </c>
      <c r="K20" s="65">
        <v>0</v>
      </c>
      <c r="L20" s="66">
        <v>0</v>
      </c>
      <c r="M20" s="111"/>
      <c r="N20" s="112"/>
      <c r="O20" s="113"/>
      <c r="P20" s="114"/>
      <c r="Q20" s="90"/>
      <c r="R20" s="33"/>
      <c r="S20" s="83">
        <f t="shared" ca="1" si="1"/>
        <v>2.8172588832487309</v>
      </c>
      <c r="T20" s="84"/>
      <c r="U20" s="82" t="str">
        <f t="shared" ca="1" si="2"/>
        <v>L</v>
      </c>
      <c r="V20" s="91"/>
      <c r="W20" s="86"/>
      <c r="X20" s="83">
        <f t="shared" ca="1" si="3"/>
        <v>1</v>
      </c>
      <c r="Y20" s="84"/>
      <c r="Z20" s="87" t="str">
        <f t="shared" ca="1" si="4"/>
        <v>L</v>
      </c>
    </row>
    <row r="21" spans="1:33" ht="54.95" customHeight="1" thickBot="1">
      <c r="A21" s="1245"/>
      <c r="B21" s="61" t="s">
        <v>144</v>
      </c>
      <c r="C21" s="61" t="s">
        <v>135</v>
      </c>
      <c r="D21" s="61"/>
      <c r="E21" s="62" t="s">
        <v>145</v>
      </c>
      <c r="F21" s="62" t="s">
        <v>145</v>
      </c>
      <c r="G21" s="63" t="s">
        <v>146</v>
      </c>
      <c r="H21" s="61" t="s">
        <v>129</v>
      </c>
      <c r="I21" s="61" t="s">
        <v>51</v>
      </c>
      <c r="J21" s="64">
        <v>0</v>
      </c>
      <c r="K21" s="65">
        <v>0</v>
      </c>
      <c r="L21" s="66">
        <v>0</v>
      </c>
      <c r="M21" s="111"/>
      <c r="N21" s="112"/>
      <c r="O21" s="113"/>
      <c r="P21" s="114"/>
      <c r="Q21" s="101"/>
      <c r="R21" s="115"/>
      <c r="S21" s="83">
        <f t="shared" ca="1" si="1"/>
        <v>0</v>
      </c>
      <c r="T21" s="102"/>
      <c r="U21" s="116" t="str">
        <f t="shared" ca="1" si="2"/>
        <v>Q</v>
      </c>
      <c r="V21" s="104"/>
      <c r="W21" s="105"/>
      <c r="X21" s="83" t="e">
        <f t="shared" ca="1" si="3"/>
        <v>#VALUE!</v>
      </c>
      <c r="Y21" s="102"/>
      <c r="Z21" s="106" t="s">
        <v>115</v>
      </c>
    </row>
    <row r="22" spans="1:33" ht="48.95" customHeight="1" thickBot="1">
      <c r="A22" s="1246"/>
      <c r="B22" s="61" t="s">
        <v>147</v>
      </c>
      <c r="C22" s="61" t="s">
        <v>135</v>
      </c>
      <c r="D22" s="61"/>
      <c r="E22" s="62">
        <v>42186</v>
      </c>
      <c r="F22" s="62">
        <v>42353</v>
      </c>
      <c r="G22" s="63" t="s">
        <v>141</v>
      </c>
      <c r="H22" s="61" t="s">
        <v>142</v>
      </c>
      <c r="I22" s="61" t="s">
        <v>143</v>
      </c>
      <c r="J22" s="64">
        <v>1</v>
      </c>
      <c r="K22" s="65">
        <v>250000000</v>
      </c>
      <c r="L22" s="66">
        <v>250000000</v>
      </c>
      <c r="M22" s="111"/>
      <c r="N22" s="112"/>
      <c r="O22" s="113"/>
      <c r="P22" s="114"/>
      <c r="Q22" s="117"/>
      <c r="R22" s="118"/>
      <c r="S22" s="119">
        <f t="shared" ca="1" si="1"/>
        <v>1.1317365269461077</v>
      </c>
      <c r="T22" s="120"/>
      <c r="U22" s="114" t="str">
        <f t="shared" ca="1" si="2"/>
        <v>K</v>
      </c>
      <c r="V22" s="121"/>
      <c r="W22" s="122"/>
      <c r="X22" s="119">
        <f t="shared" ca="1" si="3"/>
        <v>1</v>
      </c>
      <c r="Y22" s="120"/>
      <c r="Z22" s="123" t="str">
        <f t="shared" ca="1" si="4"/>
        <v>L</v>
      </c>
    </row>
    <row r="23" spans="1:33" s="836" customFormat="1"/>
    <row r="24" spans="1:33" ht="51">
      <c r="A24" s="124" t="s">
        <v>148</v>
      </c>
      <c r="B24" s="124" t="s">
        <v>149</v>
      </c>
      <c r="C24" s="124" t="s">
        <v>75</v>
      </c>
      <c r="D24" s="52" t="s">
        <v>87</v>
      </c>
      <c r="E24" s="52" t="s">
        <v>76</v>
      </c>
      <c r="F24" s="52" t="s">
        <v>77</v>
      </c>
      <c r="G24" s="52" t="s">
        <v>78</v>
      </c>
      <c r="H24" s="52" t="s">
        <v>79</v>
      </c>
      <c r="I24" s="52" t="s">
        <v>80</v>
      </c>
      <c r="J24" s="52" t="s">
        <v>81</v>
      </c>
      <c r="K24" s="125" t="s">
        <v>82</v>
      </c>
      <c r="L24" s="125" t="s">
        <v>83</v>
      </c>
      <c r="M24" s="836"/>
      <c r="N24" s="836"/>
      <c r="O24" s="836"/>
      <c r="P24" s="836"/>
      <c r="Q24" s="836"/>
      <c r="R24" s="836"/>
      <c r="S24" s="836"/>
      <c r="T24" s="836"/>
      <c r="U24" s="836"/>
      <c r="V24" s="836"/>
      <c r="W24" s="836"/>
      <c r="X24" s="836"/>
      <c r="Y24" s="836"/>
      <c r="Z24" s="836"/>
    </row>
    <row r="25" spans="1:33" s="126" customFormat="1" ht="39" customHeight="1">
      <c r="A25" s="61" t="s">
        <v>150</v>
      </c>
      <c r="B25" s="61" t="s">
        <v>151</v>
      </c>
      <c r="C25" s="61" t="s">
        <v>152</v>
      </c>
      <c r="D25" s="61"/>
      <c r="E25" s="62">
        <v>42037</v>
      </c>
      <c r="F25" s="62">
        <v>42353</v>
      </c>
      <c r="G25" s="61" t="s">
        <v>153</v>
      </c>
      <c r="H25" s="61" t="s">
        <v>154</v>
      </c>
      <c r="I25" s="61" t="s">
        <v>155</v>
      </c>
      <c r="J25" s="64">
        <v>1</v>
      </c>
      <c r="K25" s="65"/>
      <c r="L25" s="66">
        <f t="shared" ref="L25:L27" si="5">+J25*K25</f>
        <v>0</v>
      </c>
      <c r="M25" s="857"/>
      <c r="N25" s="857"/>
      <c r="O25" s="857"/>
      <c r="P25" s="857"/>
      <c r="Q25" s="857"/>
      <c r="R25" s="857"/>
      <c r="S25" s="857"/>
      <c r="T25" s="857"/>
      <c r="U25" s="857"/>
      <c r="V25" s="857"/>
      <c r="W25" s="857"/>
      <c r="X25" s="857"/>
      <c r="Y25" s="857"/>
      <c r="Z25" s="857"/>
      <c r="AA25" s="857"/>
      <c r="AB25" s="857"/>
      <c r="AC25" s="857"/>
      <c r="AD25" s="857"/>
      <c r="AE25" s="857"/>
      <c r="AF25" s="857"/>
      <c r="AG25" s="857"/>
    </row>
    <row r="26" spans="1:33" s="126" customFormat="1" ht="41.1" customHeight="1">
      <c r="A26" s="61" t="s">
        <v>135</v>
      </c>
      <c r="B26" s="61" t="s">
        <v>156</v>
      </c>
      <c r="C26" s="61" t="s">
        <v>157</v>
      </c>
      <c r="D26" s="61"/>
      <c r="E26" s="62">
        <v>42095</v>
      </c>
      <c r="F26" s="62" t="s">
        <v>158</v>
      </c>
      <c r="G26" s="61" t="s">
        <v>159</v>
      </c>
      <c r="H26" s="61" t="s">
        <v>160</v>
      </c>
      <c r="I26" s="61" t="s">
        <v>159</v>
      </c>
      <c r="J26" s="64">
        <v>4</v>
      </c>
      <c r="K26" s="65">
        <v>5000000</v>
      </c>
      <c r="L26" s="66">
        <f t="shared" si="5"/>
        <v>20000000</v>
      </c>
      <c r="M26" s="857"/>
      <c r="N26" s="857"/>
      <c r="O26" s="857"/>
      <c r="P26" s="857"/>
      <c r="Q26" s="857"/>
      <c r="R26" s="857"/>
      <c r="S26" s="857"/>
      <c r="T26" s="857"/>
      <c r="U26" s="857"/>
      <c r="V26" s="857"/>
      <c r="W26" s="857"/>
      <c r="X26" s="857"/>
      <c r="Y26" s="857"/>
      <c r="Z26" s="857"/>
      <c r="AA26" s="857"/>
      <c r="AB26" s="857"/>
      <c r="AC26" s="857"/>
      <c r="AD26" s="857"/>
      <c r="AE26" s="857"/>
      <c r="AF26" s="857"/>
      <c r="AG26" s="857"/>
    </row>
    <row r="27" spans="1:33" s="126" customFormat="1" ht="39" customHeight="1">
      <c r="A27" s="61" t="s">
        <v>135</v>
      </c>
      <c r="B27" s="61" t="s">
        <v>161</v>
      </c>
      <c r="C27" s="61" t="s">
        <v>157</v>
      </c>
      <c r="D27" s="61"/>
      <c r="E27" s="62">
        <v>42216</v>
      </c>
      <c r="F27" s="62">
        <v>42369</v>
      </c>
      <c r="G27" s="61" t="s">
        <v>162</v>
      </c>
      <c r="H27" s="61" t="s">
        <v>163</v>
      </c>
      <c r="I27" s="61" t="s">
        <v>164</v>
      </c>
      <c r="J27" s="64">
        <v>2</v>
      </c>
      <c r="K27" s="65">
        <v>3000000</v>
      </c>
      <c r="L27" s="66">
        <f t="shared" si="5"/>
        <v>6000000</v>
      </c>
      <c r="M27" s="857"/>
      <c r="N27" s="857"/>
      <c r="O27" s="857"/>
      <c r="P27" s="857"/>
      <c r="Q27" s="857"/>
      <c r="R27" s="857"/>
      <c r="S27" s="857"/>
      <c r="T27" s="857"/>
      <c r="U27" s="857"/>
      <c r="V27" s="857"/>
      <c r="W27" s="857"/>
      <c r="X27" s="857"/>
      <c r="Y27" s="857"/>
      <c r="Z27" s="857"/>
      <c r="AA27" s="857"/>
      <c r="AB27" s="857"/>
      <c r="AC27" s="857"/>
      <c r="AD27" s="857"/>
      <c r="AE27" s="857"/>
      <c r="AF27" s="857"/>
      <c r="AG27" s="857"/>
    </row>
    <row r="28" spans="1:33" s="3" customFormat="1" ht="13.5" thickBot="1">
      <c r="M28" s="837"/>
      <c r="N28" s="837"/>
      <c r="O28" s="837"/>
      <c r="P28" s="837"/>
      <c r="Q28" s="837"/>
      <c r="R28" s="837"/>
      <c r="S28" s="837"/>
      <c r="T28" s="837"/>
      <c r="U28" s="837"/>
      <c r="V28" s="837"/>
      <c r="W28" s="837"/>
      <c r="X28" s="837"/>
      <c r="Y28" s="837"/>
      <c r="Z28" s="837"/>
      <c r="AA28" s="837"/>
      <c r="AB28" s="837"/>
      <c r="AC28" s="837"/>
      <c r="AD28" s="837"/>
      <c r="AE28" s="837"/>
      <c r="AF28" s="837"/>
      <c r="AG28" s="837"/>
    </row>
    <row r="29" spans="1:33" s="3" customFormat="1" ht="12.75">
      <c r="A29" s="1348" t="s">
        <v>165</v>
      </c>
      <c r="B29" s="1483"/>
      <c r="C29" s="1483"/>
      <c r="D29" s="1483"/>
      <c r="E29" s="1483"/>
      <c r="F29" s="1483"/>
      <c r="G29" s="1483"/>
      <c r="H29" s="1483"/>
      <c r="I29" s="1483"/>
      <c r="J29" s="1483"/>
      <c r="K29" s="1483"/>
      <c r="L29" s="1349"/>
      <c r="M29" s="837"/>
      <c r="N29" s="837"/>
      <c r="O29" s="837"/>
      <c r="P29" s="837"/>
      <c r="Q29" s="837"/>
      <c r="R29" s="837"/>
      <c r="S29" s="837"/>
      <c r="T29" s="837"/>
      <c r="U29" s="837"/>
      <c r="V29" s="837"/>
      <c r="W29" s="837"/>
      <c r="X29" s="837"/>
      <c r="Y29" s="837"/>
      <c r="Z29" s="837"/>
      <c r="AA29" s="837"/>
      <c r="AB29" s="837"/>
      <c r="AC29" s="837"/>
      <c r="AD29" s="837"/>
      <c r="AE29" s="837"/>
      <c r="AF29" s="837"/>
      <c r="AG29" s="837"/>
    </row>
    <row r="30" spans="1:33" s="3" customFormat="1" ht="12.75">
      <c r="A30" s="1350"/>
      <c r="B30" s="1484"/>
      <c r="C30" s="1484"/>
      <c r="D30" s="1484"/>
      <c r="E30" s="1484"/>
      <c r="F30" s="1484"/>
      <c r="G30" s="1484"/>
      <c r="H30" s="1484"/>
      <c r="I30" s="1484"/>
      <c r="J30" s="1484"/>
      <c r="K30" s="1484"/>
      <c r="L30" s="1351"/>
      <c r="M30" s="837"/>
      <c r="N30" s="837"/>
      <c r="O30" s="837"/>
      <c r="P30" s="837"/>
      <c r="Q30" s="837"/>
      <c r="R30" s="837"/>
      <c r="S30" s="837"/>
      <c r="T30" s="837"/>
      <c r="U30" s="837"/>
      <c r="V30" s="837"/>
      <c r="W30" s="837"/>
      <c r="X30" s="837"/>
      <c r="Y30" s="837"/>
      <c r="Z30" s="837"/>
      <c r="AA30" s="837"/>
      <c r="AB30" s="837"/>
      <c r="AC30" s="837"/>
      <c r="AD30" s="837"/>
      <c r="AE30" s="837"/>
      <c r="AF30" s="837"/>
      <c r="AG30" s="837"/>
    </row>
    <row r="31" spans="1:33" s="3" customFormat="1" ht="13.5" thickBot="1">
      <c r="A31" s="1352"/>
      <c r="B31" s="1485"/>
      <c r="C31" s="1485"/>
      <c r="D31" s="1485"/>
      <c r="E31" s="1485"/>
      <c r="F31" s="1485"/>
      <c r="G31" s="1485"/>
      <c r="H31" s="1485"/>
      <c r="I31" s="1485"/>
      <c r="J31" s="1485"/>
      <c r="K31" s="1485"/>
      <c r="L31" s="1353"/>
      <c r="M31" s="837"/>
      <c r="N31" s="837"/>
      <c r="O31" s="837"/>
      <c r="P31" s="837"/>
      <c r="Q31" s="837"/>
      <c r="R31" s="837"/>
      <c r="S31" s="837"/>
      <c r="T31" s="837"/>
      <c r="U31" s="837"/>
      <c r="V31" s="837"/>
      <c r="W31" s="837"/>
      <c r="X31" s="837"/>
      <c r="Y31" s="837"/>
      <c r="Z31" s="837"/>
      <c r="AA31" s="837"/>
      <c r="AB31" s="837"/>
      <c r="AC31" s="837"/>
      <c r="AD31" s="837"/>
      <c r="AE31" s="837"/>
      <c r="AF31" s="837"/>
      <c r="AG31" s="837"/>
    </row>
    <row r="32" spans="1:33" s="837" customFormat="1" ht="13.5" thickBot="1">
      <c r="A32" s="832"/>
      <c r="B32" s="832"/>
      <c r="C32" s="832"/>
      <c r="D32" s="832"/>
      <c r="E32" s="832"/>
      <c r="F32" s="832"/>
      <c r="G32" s="832"/>
      <c r="H32" s="832"/>
      <c r="I32" s="832"/>
      <c r="J32" s="832"/>
      <c r="K32" s="832"/>
      <c r="L32" s="832"/>
    </row>
    <row r="33" spans="1:33" s="3" customFormat="1" ht="13.5" thickBot="1">
      <c r="A33" s="1294" t="s">
        <v>166</v>
      </c>
      <c r="B33" s="1295"/>
      <c r="C33" s="1295"/>
      <c r="D33" s="1295"/>
      <c r="E33" s="1295"/>
      <c r="F33" s="1295"/>
      <c r="G33" s="1295"/>
      <c r="H33" s="1295"/>
      <c r="I33" s="1295"/>
      <c r="J33" s="1295"/>
      <c r="K33" s="1295"/>
      <c r="L33" s="1296"/>
      <c r="M33" s="837"/>
      <c r="N33" s="837"/>
      <c r="O33" s="837"/>
      <c r="P33" s="837"/>
      <c r="Q33" s="837"/>
      <c r="R33" s="837"/>
      <c r="S33" s="837"/>
      <c r="T33" s="837"/>
      <c r="U33" s="837"/>
      <c r="V33" s="837"/>
      <c r="W33" s="837"/>
      <c r="X33" s="837"/>
      <c r="Y33" s="837"/>
      <c r="Z33" s="837"/>
      <c r="AA33" s="837"/>
      <c r="AB33" s="837"/>
      <c r="AC33" s="837"/>
      <c r="AD33" s="837"/>
      <c r="AE33" s="837"/>
      <c r="AF33" s="837"/>
      <c r="AG33" s="837"/>
    </row>
    <row r="34" spans="1:33" s="3" customFormat="1" ht="13.5" thickBot="1">
      <c r="A34" s="129"/>
      <c r="B34" s="130"/>
      <c r="C34" s="130"/>
      <c r="D34" s="130"/>
      <c r="E34" s="130"/>
      <c r="F34" s="130"/>
      <c r="G34" s="130"/>
      <c r="H34" s="130"/>
      <c r="I34" s="130"/>
      <c r="J34" s="130"/>
      <c r="K34" s="130"/>
      <c r="L34" s="130"/>
      <c r="M34" s="837"/>
      <c r="N34" s="837"/>
      <c r="O34" s="837"/>
      <c r="P34" s="837"/>
      <c r="Q34" s="837"/>
      <c r="R34" s="837"/>
      <c r="S34" s="837"/>
      <c r="T34" s="837"/>
      <c r="U34" s="837"/>
      <c r="V34" s="837"/>
      <c r="W34" s="837"/>
      <c r="X34" s="837"/>
      <c r="Y34" s="837"/>
      <c r="Z34" s="837"/>
      <c r="AA34" s="837"/>
      <c r="AB34" s="837"/>
      <c r="AC34" s="837"/>
      <c r="AD34" s="837"/>
      <c r="AE34" s="837"/>
      <c r="AF34" s="837"/>
      <c r="AG34" s="837"/>
    </row>
    <row r="35" spans="1:33" s="3" customFormat="1" ht="13.5" thickBot="1">
      <c r="A35" s="1297" t="s">
        <v>167</v>
      </c>
      <c r="B35" s="1285"/>
      <c r="C35" s="1285"/>
      <c r="D35" s="1285"/>
      <c r="E35" s="1285"/>
      <c r="F35" s="1285"/>
      <c r="G35" s="1285"/>
      <c r="H35" s="1285"/>
      <c r="I35" s="1285"/>
      <c r="J35" s="1285"/>
      <c r="K35" s="1285"/>
      <c r="L35" s="1286"/>
      <c r="M35" s="837"/>
      <c r="N35" s="837"/>
      <c r="O35" s="837"/>
      <c r="P35" s="837"/>
      <c r="Q35" s="837"/>
      <c r="R35" s="837"/>
      <c r="S35" s="837"/>
      <c r="T35" s="837"/>
      <c r="U35" s="837"/>
      <c r="V35" s="837"/>
      <c r="W35" s="837"/>
      <c r="X35" s="837"/>
      <c r="Y35" s="837"/>
      <c r="Z35" s="837"/>
      <c r="AA35" s="837"/>
      <c r="AB35" s="837"/>
      <c r="AC35" s="837"/>
      <c r="AD35" s="837"/>
      <c r="AE35" s="837"/>
      <c r="AF35" s="837"/>
      <c r="AG35" s="837"/>
    </row>
    <row r="36" spans="1:33" s="3" customFormat="1" ht="13.5" thickBot="1">
      <c r="A36" s="1297" t="s">
        <v>168</v>
      </c>
      <c r="B36" s="1285"/>
      <c r="C36" s="1285"/>
      <c r="D36" s="1285"/>
      <c r="E36" s="1285"/>
      <c r="F36" s="1285"/>
      <c r="G36" s="1285"/>
      <c r="H36" s="1285"/>
      <c r="I36" s="1285"/>
      <c r="J36" s="1285"/>
      <c r="K36" s="1285"/>
      <c r="L36" s="1286"/>
      <c r="M36" s="837"/>
      <c r="N36" s="837"/>
      <c r="O36" s="837"/>
      <c r="P36" s="837"/>
      <c r="Q36" s="837"/>
      <c r="R36" s="837"/>
      <c r="S36" s="837"/>
      <c r="T36" s="837"/>
      <c r="U36" s="837"/>
      <c r="V36" s="837"/>
      <c r="W36" s="837"/>
      <c r="X36" s="837"/>
      <c r="Y36" s="837"/>
      <c r="Z36" s="837"/>
      <c r="AA36" s="837"/>
      <c r="AB36" s="837"/>
      <c r="AC36" s="837"/>
      <c r="AD36" s="837"/>
      <c r="AE36" s="837"/>
      <c r="AF36" s="837"/>
      <c r="AG36" s="837"/>
    </row>
    <row r="37" spans="1:33" s="3" customFormat="1" ht="13.5" thickBot="1">
      <c r="A37" s="1284" t="s">
        <v>169</v>
      </c>
      <c r="B37" s="1285"/>
      <c r="C37" s="1285"/>
      <c r="D37" s="1285"/>
      <c r="E37" s="1285"/>
      <c r="F37" s="1285"/>
      <c r="G37" s="1285"/>
      <c r="H37" s="1285"/>
      <c r="I37" s="1285"/>
      <c r="J37" s="1285"/>
      <c r="K37" s="1285"/>
      <c r="L37" s="1286"/>
      <c r="M37" s="837"/>
      <c r="N37" s="837"/>
      <c r="O37" s="837"/>
      <c r="P37" s="837"/>
      <c r="Q37" s="837"/>
      <c r="R37" s="837"/>
      <c r="S37" s="837"/>
      <c r="T37" s="837"/>
      <c r="U37" s="837"/>
      <c r="V37" s="837"/>
      <c r="W37" s="837"/>
      <c r="X37" s="837"/>
      <c r="Y37" s="837"/>
      <c r="Z37" s="837"/>
      <c r="AA37" s="837"/>
      <c r="AB37" s="837"/>
      <c r="AC37" s="837"/>
      <c r="AD37" s="837"/>
      <c r="AE37" s="837"/>
      <c r="AF37" s="837"/>
      <c r="AG37" s="837"/>
    </row>
    <row r="38" spans="1:33" s="3" customFormat="1" ht="13.5" thickBot="1">
      <c r="A38" s="1284" t="s">
        <v>170</v>
      </c>
      <c r="B38" s="1285"/>
      <c r="C38" s="1285"/>
      <c r="D38" s="1285"/>
      <c r="E38" s="1285"/>
      <c r="F38" s="1285"/>
      <c r="G38" s="1285"/>
      <c r="H38" s="1285"/>
      <c r="I38" s="1285"/>
      <c r="J38" s="1285"/>
      <c r="K38" s="1285"/>
      <c r="L38" s="1286"/>
      <c r="M38" s="837"/>
      <c r="N38" s="837"/>
      <c r="O38" s="837"/>
      <c r="P38" s="837"/>
      <c r="Q38" s="837"/>
      <c r="R38" s="837"/>
      <c r="S38" s="837"/>
      <c r="T38" s="837"/>
      <c r="U38" s="837"/>
      <c r="V38" s="837"/>
      <c r="W38" s="837"/>
      <c r="X38" s="837"/>
      <c r="Y38" s="837"/>
      <c r="Z38" s="837"/>
      <c r="AA38" s="837"/>
      <c r="AB38" s="837"/>
      <c r="AC38" s="837"/>
      <c r="AD38" s="837"/>
      <c r="AE38" s="837"/>
      <c r="AF38" s="837"/>
      <c r="AG38" s="837"/>
    </row>
    <row r="39" spans="1:33" s="3" customFormat="1" ht="13.5" thickBot="1">
      <c r="A39" s="1284" t="s">
        <v>171</v>
      </c>
      <c r="B39" s="1285"/>
      <c r="C39" s="1285"/>
      <c r="D39" s="1285"/>
      <c r="E39" s="1285"/>
      <c r="F39" s="1285"/>
      <c r="G39" s="1285"/>
      <c r="H39" s="1285"/>
      <c r="I39" s="1285"/>
      <c r="J39" s="1285"/>
      <c r="K39" s="1285"/>
      <c r="L39" s="1286"/>
      <c r="M39" s="837"/>
      <c r="N39" s="837"/>
      <c r="O39" s="837"/>
      <c r="P39" s="837"/>
      <c r="Q39" s="837"/>
      <c r="R39" s="837"/>
      <c r="S39" s="837"/>
      <c r="T39" s="837"/>
      <c r="U39" s="837"/>
      <c r="V39" s="837"/>
      <c r="W39" s="837"/>
      <c r="X39" s="837"/>
      <c r="Y39" s="837"/>
      <c r="Z39" s="837"/>
      <c r="AA39" s="837"/>
      <c r="AB39" s="837"/>
      <c r="AC39" s="837"/>
      <c r="AD39" s="837"/>
      <c r="AE39" s="837"/>
      <c r="AF39" s="837"/>
      <c r="AG39" s="837"/>
    </row>
    <row r="40" spans="1:33" s="836" customFormat="1"/>
    <row r="41" spans="1:33" s="836" customFormat="1"/>
    <row r="42" spans="1:33" s="836" customFormat="1" ht="16.5" thickBot="1"/>
    <row r="43" spans="1:33" s="836" customFormat="1" ht="23.25" thickBot="1">
      <c r="G43" s="906" t="s">
        <v>1471</v>
      </c>
      <c r="H43" s="907" t="s">
        <v>1472</v>
      </c>
      <c r="I43" s="908" t="s">
        <v>1473</v>
      </c>
      <c r="J43" s="907" t="s">
        <v>1474</v>
      </c>
      <c r="K43" s="908" t="s">
        <v>1475</v>
      </c>
      <c r="L43" s="907">
        <v>1</v>
      </c>
    </row>
    <row r="44" spans="1:33" s="836" customFormat="1"/>
    <row r="45" spans="1:33" s="836" customFormat="1"/>
    <row r="46" spans="1:33" s="836" customFormat="1"/>
    <row r="47" spans="1:33" s="836" customFormat="1"/>
    <row r="48" spans="1:33" s="836" customFormat="1"/>
  </sheetData>
  <mergeCells count="33">
    <mergeCell ref="A16:A22"/>
    <mergeCell ref="R16:R18"/>
    <mergeCell ref="A38:L38"/>
    <mergeCell ref="A39:L39"/>
    <mergeCell ref="A29:L31"/>
    <mergeCell ref="A33:L33"/>
    <mergeCell ref="A35:L35"/>
    <mergeCell ref="A36:L36"/>
    <mergeCell ref="A37:L37"/>
    <mergeCell ref="N9:N10"/>
    <mergeCell ref="A11:A15"/>
    <mergeCell ref="Q6:U6"/>
    <mergeCell ref="V6:Z6"/>
    <mergeCell ref="A8:A10"/>
    <mergeCell ref="Q8:Q9"/>
    <mergeCell ref="H6:H7"/>
    <mergeCell ref="I6:I7"/>
    <mergeCell ref="J6:J7"/>
    <mergeCell ref="K6:K7"/>
    <mergeCell ref="L6:L7"/>
    <mergeCell ref="M6:P6"/>
    <mergeCell ref="G6:G7"/>
    <mergeCell ref="A6:A7"/>
    <mergeCell ref="B6:B7"/>
    <mergeCell ref="C6:C7"/>
    <mergeCell ref="E6:E7"/>
    <mergeCell ref="F6:F7"/>
    <mergeCell ref="A1:A4"/>
    <mergeCell ref="B1:J4"/>
    <mergeCell ref="K1:L1"/>
    <mergeCell ref="K2:L2"/>
    <mergeCell ref="K3:L3"/>
    <mergeCell ref="K4:L4"/>
  </mergeCells>
  <conditionalFormatting sqref="P9:P15 P17:P22">
    <cfRule type="cellIs" dxfId="274" priority="95" operator="equal">
      <formula>"L"</formula>
    </cfRule>
  </conditionalFormatting>
  <conditionalFormatting sqref="P8">
    <cfRule type="containsText" dxfId="273" priority="99" operator="containsText" text="K">
      <formula>NOT(ISERROR(SEARCH("K",P8)))</formula>
    </cfRule>
    <cfRule type="containsText" dxfId="272" priority="100" operator="containsText" text="J">
      <formula>NOT(ISERROR(SEARCH("J",P8)))</formula>
    </cfRule>
  </conditionalFormatting>
  <conditionalFormatting sqref="P8">
    <cfRule type="cellIs" dxfId="271" priority="98" operator="equal">
      <formula>"L"</formula>
    </cfRule>
  </conditionalFormatting>
  <conditionalFormatting sqref="P9:P15 P17:P22">
    <cfRule type="containsText" dxfId="270" priority="96" operator="containsText" text="K">
      <formula>NOT(ISERROR(SEARCH("K",P9)))</formula>
    </cfRule>
    <cfRule type="containsText" dxfId="269" priority="97" operator="containsText" text="J">
      <formula>NOT(ISERROR(SEARCH("J",P9)))</formula>
    </cfRule>
  </conditionalFormatting>
  <conditionalFormatting sqref="S8:S22">
    <cfRule type="cellIs" dxfId="268" priority="83" operator="equal">
      <formula>"L"</formula>
    </cfRule>
  </conditionalFormatting>
  <conditionalFormatting sqref="S8:S22">
    <cfRule type="containsText" dxfId="267" priority="84" operator="containsText" text="K">
      <formula>NOT(ISERROR(SEARCH("K",S8)))</formula>
    </cfRule>
    <cfRule type="containsText" dxfId="266" priority="85" operator="containsText" text="J">
      <formula>NOT(ISERROR(SEARCH("J",S8)))</formula>
    </cfRule>
  </conditionalFormatting>
  <conditionalFormatting sqref="U8:U22">
    <cfRule type="cellIs" dxfId="265" priority="78" operator="equal">
      <formula>"L"</formula>
    </cfRule>
  </conditionalFormatting>
  <conditionalFormatting sqref="U8:U22">
    <cfRule type="containsText" dxfId="264" priority="81" operator="containsText" text="K">
      <formula>NOT(ISERROR(SEARCH("K",U8)))</formula>
    </cfRule>
    <cfRule type="containsText" dxfId="263" priority="82" operator="containsText" text="J">
      <formula>NOT(ISERROR(SEARCH("J",U8)))</formula>
    </cfRule>
  </conditionalFormatting>
  <conditionalFormatting sqref="U8:U22">
    <cfRule type="containsText" dxfId="262" priority="79" operator="containsText" text="K">
      <formula>NOT(ISERROR(SEARCH("K",U8)))</formula>
    </cfRule>
    <cfRule type="containsText" dxfId="261" priority="80" operator="containsText" text="J">
      <formula>NOT(ISERROR(SEARCH("J",U8)))</formula>
    </cfRule>
  </conditionalFormatting>
  <conditionalFormatting sqref="U8:U22">
    <cfRule type="cellIs" dxfId="260" priority="75" operator="equal">
      <formula>"L"</formula>
    </cfRule>
  </conditionalFormatting>
  <conditionalFormatting sqref="U8:U22">
    <cfRule type="containsText" dxfId="259" priority="76" operator="containsText" text="K">
      <formula>NOT(ISERROR(SEARCH("K",U8)))</formula>
    </cfRule>
    <cfRule type="containsText" dxfId="258" priority="77" operator="containsText" text="J">
      <formula>NOT(ISERROR(SEARCH("J",U8)))</formula>
    </cfRule>
  </conditionalFormatting>
  <conditionalFormatting sqref="U8:U22">
    <cfRule type="containsText" dxfId="257" priority="73" operator="containsText" text="K">
      <formula>NOT(ISERROR(SEARCH("K",U8)))</formula>
    </cfRule>
    <cfRule type="containsText" dxfId="256" priority="74" operator="containsText" text="J">
      <formula>NOT(ISERROR(SEARCH("J",U8)))</formula>
    </cfRule>
  </conditionalFormatting>
  <conditionalFormatting sqref="U8:U22">
    <cfRule type="cellIs" dxfId="255" priority="70" operator="equal">
      <formula>"L"</formula>
    </cfRule>
  </conditionalFormatting>
  <conditionalFormatting sqref="U8:U22">
    <cfRule type="containsText" dxfId="254" priority="71" operator="containsText" text="K">
      <formula>NOT(ISERROR(SEARCH("K",U8)))</formula>
    </cfRule>
    <cfRule type="containsText" dxfId="253" priority="72" operator="containsText" text="J">
      <formula>NOT(ISERROR(SEARCH("J",U8)))</formula>
    </cfRule>
  </conditionalFormatting>
  <conditionalFormatting sqref="U8:U22">
    <cfRule type="containsText" dxfId="252" priority="68" operator="containsText" text="K">
      <formula>NOT(ISERROR(SEARCH("K",U8)))</formula>
    </cfRule>
    <cfRule type="containsText" dxfId="251" priority="69" operator="containsText" text="J">
      <formula>NOT(ISERROR(SEARCH("J",U8)))</formula>
    </cfRule>
  </conditionalFormatting>
  <conditionalFormatting sqref="U8:U22">
    <cfRule type="containsText" dxfId="250" priority="66" operator="containsText" text="K">
      <formula>NOT(ISERROR(SEARCH("K",U8)))</formula>
    </cfRule>
    <cfRule type="containsText" dxfId="249" priority="67" operator="containsText" text="J">
      <formula>NOT(ISERROR(SEARCH("J",U8)))</formula>
    </cfRule>
  </conditionalFormatting>
  <conditionalFormatting sqref="U8:U22">
    <cfRule type="cellIs" dxfId="248" priority="63" operator="equal">
      <formula>"L"</formula>
    </cfRule>
  </conditionalFormatting>
  <conditionalFormatting sqref="U8:U22">
    <cfRule type="containsText" dxfId="247" priority="64" operator="containsText" text="K">
      <formula>NOT(ISERROR(SEARCH("K",U8)))</formula>
    </cfRule>
    <cfRule type="containsText" dxfId="246" priority="65" operator="containsText" text="J">
      <formula>NOT(ISERROR(SEARCH("J",U8)))</formula>
    </cfRule>
  </conditionalFormatting>
  <conditionalFormatting sqref="U8:U22">
    <cfRule type="cellIs" dxfId="245" priority="60" operator="equal">
      <formula>"L"</formula>
    </cfRule>
  </conditionalFormatting>
  <conditionalFormatting sqref="U8:U22">
    <cfRule type="containsText" dxfId="244" priority="61" operator="containsText" text="K">
      <formula>NOT(ISERROR(SEARCH("K",U8)))</formula>
    </cfRule>
    <cfRule type="containsText" dxfId="243" priority="62" operator="containsText" text="J">
      <formula>NOT(ISERROR(SEARCH("J",U8)))</formula>
    </cfRule>
  </conditionalFormatting>
  <conditionalFormatting sqref="U8:U22">
    <cfRule type="cellIs" dxfId="242" priority="57" operator="equal">
      <formula>"L"</formula>
    </cfRule>
  </conditionalFormatting>
  <conditionalFormatting sqref="U8:U22">
    <cfRule type="containsText" dxfId="241" priority="58" operator="containsText" text="K">
      <formula>NOT(ISERROR(SEARCH("K",U8)))</formula>
    </cfRule>
    <cfRule type="containsText" dxfId="240" priority="59" operator="containsText" text="J">
      <formula>NOT(ISERROR(SEARCH("J",U8)))</formula>
    </cfRule>
  </conditionalFormatting>
  <conditionalFormatting sqref="U8:U22">
    <cfRule type="cellIs" dxfId="239" priority="54" operator="equal">
      <formula>"L"</formula>
    </cfRule>
  </conditionalFormatting>
  <conditionalFormatting sqref="U8:U22">
    <cfRule type="containsText" dxfId="238" priority="55" operator="containsText" text="K">
      <formula>NOT(ISERROR(SEARCH("K",U8)))</formula>
    </cfRule>
    <cfRule type="containsText" dxfId="237" priority="56" operator="containsText" text="J">
      <formula>NOT(ISERROR(SEARCH("J",U8)))</formula>
    </cfRule>
  </conditionalFormatting>
  <conditionalFormatting sqref="U8:U22">
    <cfRule type="cellIs" dxfId="236" priority="51" operator="equal">
      <formula>"L"</formula>
    </cfRule>
  </conditionalFormatting>
  <conditionalFormatting sqref="U8:U22">
    <cfRule type="containsText" dxfId="235" priority="52" operator="containsText" text="K">
      <formula>NOT(ISERROR(SEARCH("K",U8)))</formula>
    </cfRule>
    <cfRule type="containsText" dxfId="234" priority="53" operator="containsText" text="J">
      <formula>NOT(ISERROR(SEARCH("J",U8)))</formula>
    </cfRule>
  </conditionalFormatting>
  <conditionalFormatting sqref="U8:U22">
    <cfRule type="cellIs" dxfId="233" priority="48" operator="equal">
      <formula>"L"</formula>
    </cfRule>
  </conditionalFormatting>
  <conditionalFormatting sqref="U8:U22">
    <cfRule type="containsText" dxfId="232" priority="49" operator="containsText" text="K">
      <formula>NOT(ISERROR(SEARCH("K",U8)))</formula>
    </cfRule>
    <cfRule type="containsText" dxfId="231" priority="50" operator="containsText" text="J">
      <formula>NOT(ISERROR(SEARCH("J",U8)))</formula>
    </cfRule>
  </conditionalFormatting>
  <conditionalFormatting sqref="U8:U22">
    <cfRule type="cellIs" dxfId="230" priority="45" operator="equal">
      <formula>"L"</formula>
    </cfRule>
  </conditionalFormatting>
  <conditionalFormatting sqref="U8:U22">
    <cfRule type="containsText" dxfId="229" priority="46" operator="containsText" text="K">
      <formula>NOT(ISERROR(SEARCH("K",U8)))</formula>
    </cfRule>
    <cfRule type="containsText" dxfId="228" priority="47" operator="containsText" text="J">
      <formula>NOT(ISERROR(SEARCH("J",U8)))</formula>
    </cfRule>
  </conditionalFormatting>
  <conditionalFormatting sqref="P16">
    <cfRule type="cellIs" dxfId="227" priority="42" operator="equal">
      <formula>"L"</formula>
    </cfRule>
  </conditionalFormatting>
  <conditionalFormatting sqref="P16">
    <cfRule type="containsText" dxfId="226" priority="43" operator="containsText" text="K">
      <formula>NOT(ISERROR(SEARCH("K",P16)))</formula>
    </cfRule>
    <cfRule type="containsText" dxfId="225" priority="44" operator="containsText" text="J">
      <formula>NOT(ISERROR(SEARCH("J",P16)))</formula>
    </cfRule>
  </conditionalFormatting>
  <conditionalFormatting sqref="Z8:Z22">
    <cfRule type="cellIs" dxfId="224" priority="37" operator="equal">
      <formula>"L"</formula>
    </cfRule>
  </conditionalFormatting>
  <conditionalFormatting sqref="Z8:Z22">
    <cfRule type="containsText" dxfId="223" priority="40" operator="containsText" text="K">
      <formula>NOT(ISERROR(SEARCH("K",Z8)))</formula>
    </cfRule>
    <cfRule type="containsText" dxfId="222" priority="41" operator="containsText" text="J">
      <formula>NOT(ISERROR(SEARCH("J",Z8)))</formula>
    </cfRule>
  </conditionalFormatting>
  <conditionalFormatting sqref="Z8:Z22">
    <cfRule type="containsText" dxfId="221" priority="38" operator="containsText" text="K">
      <formula>NOT(ISERROR(SEARCH("K",Z8)))</formula>
    </cfRule>
    <cfRule type="containsText" dxfId="220" priority="39" operator="containsText" text="J">
      <formula>NOT(ISERROR(SEARCH("J",Z8)))</formula>
    </cfRule>
  </conditionalFormatting>
  <conditionalFormatting sqref="Z8:Z22">
    <cfRule type="cellIs" dxfId="219" priority="34" operator="equal">
      <formula>"L"</formula>
    </cfRule>
  </conditionalFormatting>
  <conditionalFormatting sqref="Z8:Z22">
    <cfRule type="containsText" dxfId="218" priority="35" operator="containsText" text="K">
      <formula>NOT(ISERROR(SEARCH("K",Z8)))</formula>
    </cfRule>
    <cfRule type="containsText" dxfId="217" priority="36" operator="containsText" text="J">
      <formula>NOT(ISERROR(SEARCH("J",Z8)))</formula>
    </cfRule>
  </conditionalFormatting>
  <conditionalFormatting sqref="Z8:Z22">
    <cfRule type="containsText" dxfId="216" priority="32" operator="containsText" text="K">
      <formula>NOT(ISERROR(SEARCH("K",Z8)))</formula>
    </cfRule>
    <cfRule type="containsText" dxfId="215" priority="33" operator="containsText" text="J">
      <formula>NOT(ISERROR(SEARCH("J",Z8)))</formula>
    </cfRule>
  </conditionalFormatting>
  <conditionalFormatting sqref="Z8:Z22">
    <cfRule type="cellIs" dxfId="214" priority="29" operator="equal">
      <formula>"L"</formula>
    </cfRule>
  </conditionalFormatting>
  <conditionalFormatting sqref="Z8:Z22">
    <cfRule type="containsText" dxfId="213" priority="30" operator="containsText" text="K">
      <formula>NOT(ISERROR(SEARCH("K",Z8)))</formula>
    </cfRule>
    <cfRule type="containsText" dxfId="212" priority="31" operator="containsText" text="J">
      <formula>NOT(ISERROR(SEARCH("J",Z8)))</formula>
    </cfRule>
  </conditionalFormatting>
  <conditionalFormatting sqref="Z8:Z22">
    <cfRule type="containsText" dxfId="211" priority="27" operator="containsText" text="K">
      <formula>NOT(ISERROR(SEARCH("K",Z8)))</formula>
    </cfRule>
    <cfRule type="containsText" dxfId="210" priority="28" operator="containsText" text="J">
      <formula>NOT(ISERROR(SEARCH("J",Z8)))</formula>
    </cfRule>
  </conditionalFormatting>
  <conditionalFormatting sqref="Z8:Z22">
    <cfRule type="containsText" dxfId="209" priority="25" operator="containsText" text="K">
      <formula>NOT(ISERROR(SEARCH("K",Z8)))</formula>
    </cfRule>
    <cfRule type="containsText" dxfId="208" priority="26" operator="containsText" text="J">
      <formula>NOT(ISERROR(SEARCH("J",Z8)))</formula>
    </cfRule>
  </conditionalFormatting>
  <conditionalFormatting sqref="Z8:Z22">
    <cfRule type="cellIs" dxfId="207" priority="22" operator="equal">
      <formula>"L"</formula>
    </cfRule>
  </conditionalFormatting>
  <conditionalFormatting sqref="Z8:Z22">
    <cfRule type="containsText" dxfId="206" priority="23" operator="containsText" text="K">
      <formula>NOT(ISERROR(SEARCH("K",Z8)))</formula>
    </cfRule>
    <cfRule type="containsText" dxfId="205" priority="24" operator="containsText" text="J">
      <formula>NOT(ISERROR(SEARCH("J",Z8)))</formula>
    </cfRule>
  </conditionalFormatting>
  <conditionalFormatting sqref="Z8:Z22">
    <cfRule type="cellIs" dxfId="204" priority="19" operator="equal">
      <formula>"L"</formula>
    </cfRule>
  </conditionalFormatting>
  <conditionalFormatting sqref="Z8:Z22">
    <cfRule type="containsText" dxfId="203" priority="20" operator="containsText" text="K">
      <formula>NOT(ISERROR(SEARCH("K",Z8)))</formula>
    </cfRule>
    <cfRule type="containsText" dxfId="202" priority="21" operator="containsText" text="J">
      <formula>NOT(ISERROR(SEARCH("J",Z8)))</formula>
    </cfRule>
  </conditionalFormatting>
  <conditionalFormatting sqref="Z8:Z22">
    <cfRule type="cellIs" dxfId="201" priority="16" operator="equal">
      <formula>"L"</formula>
    </cfRule>
  </conditionalFormatting>
  <conditionalFormatting sqref="Z8:Z22">
    <cfRule type="containsText" dxfId="200" priority="17" operator="containsText" text="K">
      <formula>NOT(ISERROR(SEARCH("K",Z8)))</formula>
    </cfRule>
    <cfRule type="containsText" dxfId="199" priority="18" operator="containsText" text="J">
      <formula>NOT(ISERROR(SEARCH("J",Z8)))</formula>
    </cfRule>
  </conditionalFormatting>
  <conditionalFormatting sqref="Z8:Z22">
    <cfRule type="cellIs" dxfId="198" priority="13" operator="equal">
      <formula>"L"</formula>
    </cfRule>
  </conditionalFormatting>
  <conditionalFormatting sqref="Z8:Z22">
    <cfRule type="containsText" dxfId="197" priority="14" operator="containsText" text="K">
      <formula>NOT(ISERROR(SEARCH("K",Z8)))</formula>
    </cfRule>
    <cfRule type="containsText" dxfId="196" priority="15" operator="containsText" text="J">
      <formula>NOT(ISERROR(SEARCH("J",Z8)))</formula>
    </cfRule>
  </conditionalFormatting>
  <conditionalFormatting sqref="Z8:Z22">
    <cfRule type="cellIs" dxfId="195" priority="10" operator="equal">
      <formula>"L"</formula>
    </cfRule>
  </conditionalFormatting>
  <conditionalFormatting sqref="Z8:Z22">
    <cfRule type="containsText" dxfId="194" priority="11" operator="containsText" text="K">
      <formula>NOT(ISERROR(SEARCH("K",Z8)))</formula>
    </cfRule>
    <cfRule type="containsText" dxfId="193" priority="12" operator="containsText" text="J">
      <formula>NOT(ISERROR(SEARCH("J",Z8)))</formula>
    </cfRule>
  </conditionalFormatting>
  <conditionalFormatting sqref="Z8:Z22">
    <cfRule type="cellIs" dxfId="192" priority="7" operator="equal">
      <formula>"L"</formula>
    </cfRule>
  </conditionalFormatting>
  <conditionalFormatting sqref="Z8:Z22">
    <cfRule type="containsText" dxfId="191" priority="8" operator="containsText" text="K">
      <formula>NOT(ISERROR(SEARCH("K",Z8)))</formula>
    </cfRule>
    <cfRule type="containsText" dxfId="190" priority="9" operator="containsText" text="J">
      <formula>NOT(ISERROR(SEARCH("J",Z8)))</formula>
    </cfRule>
  </conditionalFormatting>
  <conditionalFormatting sqref="Z8:Z22">
    <cfRule type="cellIs" dxfId="189" priority="4" operator="equal">
      <formula>"L"</formula>
    </cfRule>
  </conditionalFormatting>
  <conditionalFormatting sqref="Z8:Z22">
    <cfRule type="containsText" dxfId="188" priority="5" operator="containsText" text="K">
      <formula>NOT(ISERROR(SEARCH("K",Z8)))</formula>
    </cfRule>
    <cfRule type="containsText" dxfId="187" priority="6" operator="containsText" text="J">
      <formula>NOT(ISERROR(SEARCH("J",Z8)))</formula>
    </cfRule>
  </conditionalFormatting>
  <conditionalFormatting sqref="X8:X22">
    <cfRule type="cellIs" dxfId="186" priority="1" operator="equal">
      <formula>"L"</formula>
    </cfRule>
  </conditionalFormatting>
  <conditionalFormatting sqref="X8:X22">
    <cfRule type="containsText" dxfId="185" priority="2" operator="containsText" text="K">
      <formula>NOT(ISERROR(SEARCH("K",X8)))</formula>
    </cfRule>
    <cfRule type="containsText" dxfId="184" priority="3" operator="containsText" text="J">
      <formula>NOT(ISERROR(SEARCH("J",X8)))</formula>
    </cfRule>
  </conditionalFormatting>
  <dataValidations count="2">
    <dataValidation allowBlank="1" showErrorMessage="1" sqref="K24:K27 K6 K8:K22" xr:uid="{00000000-0002-0000-1100-000000000000}"/>
    <dataValidation allowBlank="1" showErrorMessage="1" promptTitle="Conceptos a considerar" prompt="-Servicios personales_x000a_-Comunicaciones/transporte_x000a_-Impresos/publicaciones_x000a_-Viáticos y gastos de viaje interior_x000a_-Viáticos y gastos de viaje exterior_x000a_-Servicios logísticos (Eventos ICFES)_x000a_-Gastos judiciales, sentencias, conciliaciones_x000a_-Gastos financieros" sqref="E6 E24" xr:uid="{00000000-0002-0000-1100-000001000000}"/>
  </dataValidation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800000"/>
  </sheetPr>
  <dimension ref="A1:AJ41"/>
  <sheetViews>
    <sheetView topLeftCell="A20" workbookViewId="0">
      <selection activeCell="C33" sqref="C33:H33"/>
    </sheetView>
  </sheetViews>
  <sheetFormatPr baseColWidth="10" defaultRowHeight="15.75"/>
  <cols>
    <col min="1" max="1" width="9.125" customWidth="1"/>
    <col min="2" max="2" width="10.625" customWidth="1"/>
    <col min="3" max="3" width="27.125" customWidth="1"/>
    <col min="4" max="4" width="20.625" customWidth="1"/>
    <col min="5" max="5" width="22.5" customWidth="1"/>
    <col min="6" max="7" width="7.375" customWidth="1"/>
    <col min="8" max="10" width="14.5" customWidth="1"/>
    <col min="11" max="11" width="9.5" customWidth="1"/>
    <col min="12" max="18" width="7.625" customWidth="1"/>
    <col min="20" max="20" width="25.625" customWidth="1"/>
    <col min="21" max="21" width="22.375" customWidth="1"/>
    <col min="25" max="25" width="18.375" customWidth="1"/>
    <col min="26" max="26" width="19" customWidth="1"/>
    <col min="29" max="36" width="10.875" style="836"/>
  </cols>
  <sheetData>
    <row r="1" spans="1:36" ht="20.25" customHeight="1">
      <c r="A1" s="914" t="s">
        <v>6</v>
      </c>
      <c r="B1" s="915"/>
      <c r="C1" s="920" t="s">
        <v>387</v>
      </c>
      <c r="D1" s="921"/>
      <c r="E1" s="921"/>
      <c r="F1" s="921"/>
      <c r="G1" s="921"/>
      <c r="H1" s="921"/>
      <c r="I1" s="921"/>
      <c r="J1" s="921"/>
      <c r="K1" s="921"/>
      <c r="L1" s="921"/>
      <c r="M1" s="921"/>
      <c r="N1" s="921"/>
      <c r="O1" s="930" t="s">
        <v>8</v>
      </c>
      <c r="P1" s="930"/>
      <c r="Q1" s="930"/>
      <c r="R1" s="930"/>
      <c r="S1" s="836"/>
      <c r="T1" s="836"/>
      <c r="U1" s="836"/>
      <c r="V1" s="836"/>
      <c r="W1" s="836"/>
      <c r="X1" s="836"/>
      <c r="Y1" s="836"/>
      <c r="Z1" s="836"/>
      <c r="AA1" s="836"/>
      <c r="AB1" s="836"/>
    </row>
    <row r="2" spans="1:36" ht="20.25" customHeight="1">
      <c r="A2" s="916"/>
      <c r="B2" s="917"/>
      <c r="C2" s="922"/>
      <c r="D2" s="923"/>
      <c r="E2" s="923"/>
      <c r="F2" s="923"/>
      <c r="G2" s="923"/>
      <c r="H2" s="923"/>
      <c r="I2" s="923"/>
      <c r="J2" s="923"/>
      <c r="K2" s="923"/>
      <c r="L2" s="923"/>
      <c r="M2" s="923"/>
      <c r="N2" s="923"/>
      <c r="O2" s="930" t="s">
        <v>9</v>
      </c>
      <c r="P2" s="930"/>
      <c r="Q2" s="930"/>
      <c r="R2" s="930"/>
      <c r="S2" s="836"/>
      <c r="T2" s="836"/>
      <c r="U2" s="836"/>
      <c r="V2" s="836"/>
      <c r="W2" s="836"/>
      <c r="X2" s="836"/>
      <c r="Y2" s="836"/>
      <c r="Z2" s="836"/>
      <c r="AA2" s="836"/>
      <c r="AB2" s="836"/>
    </row>
    <row r="3" spans="1:36" ht="20.25" customHeight="1">
      <c r="A3" s="916"/>
      <c r="B3" s="917"/>
      <c r="C3" s="922"/>
      <c r="D3" s="923"/>
      <c r="E3" s="923"/>
      <c r="F3" s="923"/>
      <c r="G3" s="923"/>
      <c r="H3" s="923"/>
      <c r="I3" s="923"/>
      <c r="J3" s="923"/>
      <c r="K3" s="923"/>
      <c r="L3" s="923"/>
      <c r="M3" s="923"/>
      <c r="N3" s="923"/>
      <c r="O3" s="930" t="s">
        <v>173</v>
      </c>
      <c r="P3" s="930"/>
      <c r="Q3" s="930"/>
      <c r="R3" s="930"/>
      <c r="S3" s="836"/>
      <c r="T3" s="836"/>
      <c r="U3" s="836"/>
      <c r="V3" s="836"/>
      <c r="W3" s="836"/>
      <c r="X3" s="836"/>
      <c r="Y3" s="836"/>
      <c r="Z3" s="836"/>
      <c r="AA3" s="836"/>
      <c r="AB3" s="836"/>
    </row>
    <row r="4" spans="1:36" ht="20.25" customHeight="1" thickBot="1">
      <c r="A4" s="918"/>
      <c r="B4" s="919"/>
      <c r="C4" s="924"/>
      <c r="D4" s="925"/>
      <c r="E4" s="925"/>
      <c r="F4" s="925"/>
      <c r="G4" s="925"/>
      <c r="H4" s="925"/>
      <c r="I4" s="925"/>
      <c r="J4" s="925"/>
      <c r="K4" s="925"/>
      <c r="L4" s="925"/>
      <c r="M4" s="925"/>
      <c r="N4" s="925"/>
      <c r="O4" s="930" t="s">
        <v>11</v>
      </c>
      <c r="P4" s="930"/>
      <c r="Q4" s="930"/>
      <c r="R4" s="930"/>
      <c r="S4" s="836"/>
      <c r="T4" s="836"/>
      <c r="U4" s="836"/>
      <c r="V4" s="836"/>
      <c r="W4" s="836"/>
      <c r="X4" s="836"/>
      <c r="Y4" s="836"/>
      <c r="Z4" s="836"/>
      <c r="AA4" s="836"/>
      <c r="AB4" s="836"/>
    </row>
    <row r="5" spans="1:36" s="836" customFormat="1" ht="16.5" thickBot="1"/>
    <row r="6" spans="1:36" s="3" customFormat="1" ht="12.75">
      <c r="A6" s="2" t="s">
        <v>12</v>
      </c>
      <c r="B6" s="935" t="s">
        <v>13</v>
      </c>
      <c r="C6" s="935"/>
      <c r="D6" s="935"/>
      <c r="E6" s="935"/>
      <c r="F6" s="935"/>
      <c r="G6" s="935"/>
      <c r="H6" s="935"/>
      <c r="I6" s="935"/>
      <c r="J6" s="935"/>
      <c r="K6" s="935"/>
      <c r="L6" s="935"/>
      <c r="M6" s="935"/>
      <c r="N6" s="935"/>
      <c r="O6" s="935"/>
      <c r="P6" s="935"/>
      <c r="Q6" s="935"/>
      <c r="R6" s="936"/>
      <c r="S6" s="837"/>
      <c r="T6" s="837"/>
      <c r="U6" s="837"/>
      <c r="V6" s="837"/>
      <c r="W6" s="837"/>
      <c r="X6" s="837"/>
      <c r="Y6" s="837"/>
      <c r="Z6" s="837"/>
      <c r="AA6" s="837"/>
      <c r="AB6" s="837"/>
      <c r="AC6" s="837"/>
      <c r="AD6" s="837"/>
      <c r="AE6" s="837"/>
      <c r="AF6" s="837"/>
      <c r="AG6" s="837"/>
      <c r="AH6" s="837"/>
      <c r="AI6" s="837"/>
      <c r="AJ6" s="837"/>
    </row>
    <row r="7" spans="1:36" s="3" customFormat="1" ht="24.75" customHeight="1" thickBot="1">
      <c r="A7" s="4" t="s">
        <v>14</v>
      </c>
      <c r="B7" s="937" t="s">
        <v>15</v>
      </c>
      <c r="C7" s="937"/>
      <c r="D7" s="937"/>
      <c r="E7" s="937"/>
      <c r="F7" s="937"/>
      <c r="G7" s="937"/>
      <c r="H7" s="937"/>
      <c r="I7" s="937"/>
      <c r="J7" s="937"/>
      <c r="K7" s="937"/>
      <c r="L7" s="937"/>
      <c r="M7" s="937"/>
      <c r="N7" s="937"/>
      <c r="O7" s="937"/>
      <c r="P7" s="937"/>
      <c r="Q7" s="937"/>
      <c r="R7" s="938"/>
      <c r="S7" s="837"/>
      <c r="T7" s="837"/>
      <c r="U7" s="837"/>
      <c r="V7" s="837"/>
      <c r="W7" s="837"/>
      <c r="X7" s="837"/>
      <c r="Y7" s="837"/>
      <c r="Z7" s="837"/>
      <c r="AA7" s="837"/>
      <c r="AB7" s="837"/>
      <c r="AC7" s="837"/>
      <c r="AD7" s="837"/>
      <c r="AE7" s="837"/>
      <c r="AF7" s="837"/>
      <c r="AG7" s="837"/>
      <c r="AH7" s="837"/>
      <c r="AI7" s="837"/>
      <c r="AJ7" s="837"/>
    </row>
    <row r="8" spans="1:36" s="837" customFormat="1" ht="12.75"/>
    <row r="9" spans="1:36" s="837" customFormat="1" ht="13.5" thickBot="1"/>
    <row r="10" spans="1:36" s="3" customFormat="1" ht="36.75" customHeight="1">
      <c r="A10" s="939" t="s">
        <v>16</v>
      </c>
      <c r="B10" s="941" t="s">
        <v>17</v>
      </c>
      <c r="C10" s="1165"/>
      <c r="D10" s="939" t="s">
        <v>18</v>
      </c>
      <c r="E10" s="939" t="s">
        <v>19</v>
      </c>
      <c r="F10" s="946" t="s">
        <v>20</v>
      </c>
      <c r="G10" s="947"/>
      <c r="H10" s="939" t="s">
        <v>21</v>
      </c>
      <c r="I10" s="939" t="s">
        <v>22</v>
      </c>
      <c r="J10" s="939" t="s">
        <v>23</v>
      </c>
      <c r="K10" s="5" t="s">
        <v>24</v>
      </c>
      <c r="L10" s="948" t="s">
        <v>25</v>
      </c>
      <c r="M10" s="948"/>
      <c r="N10" s="948"/>
      <c r="O10" s="948"/>
      <c r="P10" s="948"/>
      <c r="Q10" s="948"/>
      <c r="R10" s="949"/>
      <c r="S10" s="909" t="s">
        <v>540</v>
      </c>
      <c r="T10" s="910"/>
      <c r="U10" s="910"/>
      <c r="V10" s="910"/>
      <c r="W10" s="911"/>
      <c r="X10" s="909" t="s">
        <v>2</v>
      </c>
      <c r="Y10" s="910"/>
      <c r="Z10" s="910"/>
      <c r="AA10" s="910"/>
      <c r="AB10" s="911"/>
      <c r="AC10" s="837"/>
      <c r="AD10" s="837"/>
      <c r="AE10" s="837"/>
      <c r="AF10" s="837"/>
      <c r="AG10" s="837"/>
      <c r="AH10" s="837"/>
      <c r="AI10" s="837"/>
      <c r="AJ10" s="837"/>
    </row>
    <row r="11" spans="1:36" s="13" customFormat="1" ht="24" customHeight="1" thickBot="1">
      <c r="A11" s="940"/>
      <c r="B11" s="1314"/>
      <c r="C11" s="1315"/>
      <c r="D11" s="940"/>
      <c r="E11" s="940"/>
      <c r="F11" s="6" t="s">
        <v>28</v>
      </c>
      <c r="G11" s="7" t="s">
        <v>29</v>
      </c>
      <c r="H11" s="940"/>
      <c r="I11" s="940"/>
      <c r="J11" s="940"/>
      <c r="K11" s="8">
        <v>2014</v>
      </c>
      <c r="L11" s="6">
        <v>2015</v>
      </c>
      <c r="M11" s="9">
        <v>2016</v>
      </c>
      <c r="N11" s="9">
        <v>2017</v>
      </c>
      <c r="O11" s="9">
        <v>2018</v>
      </c>
      <c r="P11" s="9">
        <v>2019</v>
      </c>
      <c r="Q11" s="9">
        <v>2020</v>
      </c>
      <c r="R11" s="7">
        <v>2021</v>
      </c>
      <c r="S11" s="53" t="s">
        <v>174</v>
      </c>
      <c r="T11" s="54" t="s">
        <v>175</v>
      </c>
      <c r="U11" s="54" t="s">
        <v>89</v>
      </c>
      <c r="V11" s="54" t="s">
        <v>176</v>
      </c>
      <c r="W11" s="137" t="s">
        <v>177</v>
      </c>
      <c r="X11" s="53" t="s">
        <v>174</v>
      </c>
      <c r="Y11" s="54" t="s">
        <v>175</v>
      </c>
      <c r="Z11" s="54" t="s">
        <v>89</v>
      </c>
      <c r="AA11" s="54" t="s">
        <v>176</v>
      </c>
      <c r="AB11" s="137" t="s">
        <v>177</v>
      </c>
      <c r="AC11" s="852"/>
      <c r="AD11" s="852"/>
      <c r="AE11" s="852"/>
      <c r="AF11" s="852"/>
      <c r="AG11" s="852"/>
      <c r="AH11" s="852"/>
      <c r="AI11" s="852"/>
      <c r="AJ11" s="852"/>
    </row>
    <row r="12" spans="1:36" s="13" customFormat="1" ht="138.94999999999999" customHeight="1" thickBot="1">
      <c r="A12" s="629" t="s">
        <v>1187</v>
      </c>
      <c r="B12" s="1486" t="s">
        <v>1142</v>
      </c>
      <c r="C12" s="1487"/>
      <c r="D12" s="630" t="s">
        <v>1188</v>
      </c>
      <c r="E12" s="630" t="s">
        <v>1189</v>
      </c>
      <c r="F12" s="630">
        <v>2015</v>
      </c>
      <c r="G12" s="631">
        <v>2021</v>
      </c>
      <c r="H12" s="630" t="s">
        <v>1143</v>
      </c>
      <c r="I12" s="630" t="s">
        <v>1144</v>
      </c>
      <c r="J12" s="630" t="s">
        <v>1051</v>
      </c>
      <c r="K12" s="632">
        <v>0</v>
      </c>
      <c r="L12" s="633">
        <v>1</v>
      </c>
      <c r="M12" s="634">
        <v>1</v>
      </c>
      <c r="N12" s="634">
        <v>1</v>
      </c>
      <c r="O12" s="634">
        <v>1</v>
      </c>
      <c r="P12" s="634">
        <v>1</v>
      </c>
      <c r="Q12" s="634">
        <v>1</v>
      </c>
      <c r="R12" s="635">
        <v>1</v>
      </c>
      <c r="S12" s="854">
        <v>0.54</v>
      </c>
      <c r="T12" s="855" t="s">
        <v>1190</v>
      </c>
      <c r="U12" s="856"/>
      <c r="V12" s="650" t="s">
        <v>43</v>
      </c>
      <c r="W12" s="732" t="s">
        <v>44</v>
      </c>
      <c r="X12" s="854">
        <v>0.7</v>
      </c>
      <c r="Y12" s="855" t="s">
        <v>1411</v>
      </c>
      <c r="Z12" s="856"/>
      <c r="AA12" s="650" t="s">
        <v>43</v>
      </c>
      <c r="AB12" s="732" t="s">
        <v>44</v>
      </c>
      <c r="AC12" s="852"/>
      <c r="AD12" s="852"/>
      <c r="AE12" s="852"/>
      <c r="AF12" s="852"/>
      <c r="AG12" s="852"/>
      <c r="AH12" s="852"/>
      <c r="AI12" s="852"/>
      <c r="AJ12" s="852"/>
    </row>
    <row r="13" spans="1:36" s="837" customFormat="1" ht="12.75"/>
    <row r="14" spans="1:36" s="837" customFormat="1" ht="12.75">
      <c r="C14" s="853" t="s">
        <v>55</v>
      </c>
    </row>
    <row r="15" spans="1:36" s="837" customFormat="1" ht="13.5" thickBot="1"/>
    <row r="16" spans="1:36" s="3" customFormat="1" ht="27.75" customHeight="1" thickBot="1">
      <c r="A16" s="837"/>
      <c r="B16" s="837"/>
      <c r="C16" s="47" t="s">
        <v>17</v>
      </c>
      <c r="D16" s="1065" t="s">
        <v>56</v>
      </c>
      <c r="E16" s="1066"/>
      <c r="F16" s="1066"/>
      <c r="G16" s="1066"/>
      <c r="H16" s="1066"/>
      <c r="I16" s="1066"/>
      <c r="J16" s="1066"/>
      <c r="K16" s="1066"/>
      <c r="L16" s="1066"/>
      <c r="M16" s="1067"/>
      <c r="N16" s="837"/>
      <c r="O16" s="837"/>
      <c r="P16" s="837"/>
      <c r="Q16" s="837"/>
      <c r="R16" s="837"/>
      <c r="S16" s="837"/>
      <c r="T16" s="837"/>
      <c r="U16" s="837"/>
      <c r="V16" s="837"/>
      <c r="W16" s="837"/>
      <c r="X16" s="837"/>
      <c r="Y16" s="837"/>
      <c r="Z16" s="837"/>
      <c r="AA16" s="837"/>
      <c r="AB16" s="837"/>
      <c r="AC16" s="837"/>
      <c r="AD16" s="837"/>
      <c r="AE16" s="837"/>
      <c r="AF16" s="837"/>
      <c r="AG16" s="837"/>
      <c r="AH16" s="837"/>
      <c r="AI16" s="837"/>
      <c r="AJ16" s="837"/>
    </row>
    <row r="17" spans="1:36" s="3" customFormat="1" ht="13.5" thickBot="1">
      <c r="A17" s="837"/>
      <c r="B17" s="837"/>
      <c r="C17" s="47" t="s">
        <v>19</v>
      </c>
      <c r="D17" s="1065" t="s">
        <v>57</v>
      </c>
      <c r="E17" s="1066"/>
      <c r="F17" s="1066"/>
      <c r="G17" s="1066"/>
      <c r="H17" s="1066"/>
      <c r="I17" s="1066"/>
      <c r="J17" s="1066"/>
      <c r="K17" s="1066"/>
      <c r="L17" s="1066"/>
      <c r="M17" s="1067"/>
      <c r="N17" s="837"/>
      <c r="O17" s="837"/>
      <c r="P17" s="837"/>
      <c r="Q17" s="837"/>
      <c r="R17" s="837"/>
      <c r="S17" s="837"/>
      <c r="T17" s="837"/>
      <c r="U17" s="837"/>
      <c r="V17" s="837"/>
      <c r="W17" s="837"/>
      <c r="X17" s="837"/>
      <c r="Y17" s="837"/>
      <c r="Z17" s="837"/>
      <c r="AA17" s="837"/>
      <c r="AB17" s="837"/>
      <c r="AC17" s="837"/>
      <c r="AD17" s="837"/>
      <c r="AE17" s="837"/>
      <c r="AF17" s="837"/>
      <c r="AG17" s="837"/>
      <c r="AH17" s="837"/>
      <c r="AI17" s="837"/>
      <c r="AJ17" s="837"/>
    </row>
    <row r="18" spans="1:36" s="3" customFormat="1" ht="39" thickBot="1">
      <c r="A18" s="837"/>
      <c r="B18" s="837"/>
      <c r="C18" s="47" t="s">
        <v>58</v>
      </c>
      <c r="D18" s="1065" t="s">
        <v>59</v>
      </c>
      <c r="E18" s="1066"/>
      <c r="F18" s="1066"/>
      <c r="G18" s="1066"/>
      <c r="H18" s="1066"/>
      <c r="I18" s="1066"/>
      <c r="J18" s="1066"/>
      <c r="K18" s="1066"/>
      <c r="L18" s="1066"/>
      <c r="M18" s="1067"/>
      <c r="N18" s="837"/>
      <c r="O18" s="837"/>
      <c r="P18" s="837"/>
      <c r="Q18" s="837"/>
      <c r="R18" s="837"/>
      <c r="S18" s="837"/>
      <c r="T18" s="837"/>
      <c r="U18" s="837"/>
      <c r="V18" s="837"/>
      <c r="W18" s="837"/>
      <c r="X18" s="837"/>
      <c r="Y18" s="837"/>
      <c r="Z18" s="837"/>
      <c r="AA18" s="837"/>
      <c r="AB18" s="837"/>
      <c r="AC18" s="837"/>
      <c r="AD18" s="837"/>
      <c r="AE18" s="837"/>
      <c r="AF18" s="837"/>
      <c r="AG18" s="837"/>
      <c r="AH18" s="837"/>
      <c r="AI18" s="837"/>
      <c r="AJ18" s="837"/>
    </row>
    <row r="19" spans="1:36" s="3" customFormat="1" ht="13.5" thickBot="1">
      <c r="A19" s="837"/>
      <c r="B19" s="837"/>
      <c r="C19" s="48" t="s">
        <v>60</v>
      </c>
      <c r="D19" s="1065" t="s">
        <v>61</v>
      </c>
      <c r="E19" s="1066"/>
      <c r="F19" s="1066"/>
      <c r="G19" s="1066"/>
      <c r="H19" s="1066"/>
      <c r="I19" s="1066"/>
      <c r="J19" s="1066"/>
      <c r="K19" s="1066"/>
      <c r="L19" s="1066"/>
      <c r="M19" s="1067"/>
      <c r="N19" s="837"/>
      <c r="O19" s="837"/>
      <c r="P19" s="837"/>
      <c r="Q19" s="837"/>
      <c r="R19" s="837"/>
      <c r="S19" s="837"/>
      <c r="T19" s="837"/>
      <c r="U19" s="837"/>
      <c r="V19" s="837"/>
      <c r="W19" s="837"/>
      <c r="X19" s="837"/>
      <c r="Y19" s="837"/>
      <c r="Z19" s="837"/>
      <c r="AA19" s="837"/>
      <c r="AB19" s="837"/>
      <c r="AC19" s="837"/>
      <c r="AD19" s="837"/>
      <c r="AE19" s="837"/>
      <c r="AF19" s="837"/>
      <c r="AG19" s="837"/>
      <c r="AH19" s="837"/>
      <c r="AI19" s="837"/>
      <c r="AJ19" s="837"/>
    </row>
    <row r="20" spans="1:36" s="3" customFormat="1" ht="13.5" thickBot="1">
      <c r="A20" s="837"/>
      <c r="B20" s="837"/>
      <c r="C20" s="48" t="s">
        <v>62</v>
      </c>
      <c r="D20" s="1065" t="s">
        <v>63</v>
      </c>
      <c r="E20" s="1066"/>
      <c r="F20" s="1066"/>
      <c r="G20" s="1066"/>
      <c r="H20" s="1066"/>
      <c r="I20" s="1066"/>
      <c r="J20" s="1066"/>
      <c r="K20" s="1066"/>
      <c r="L20" s="1066"/>
      <c r="M20" s="106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row>
    <row r="21" spans="1:36" s="3" customFormat="1" ht="13.5" thickBot="1">
      <c r="A21" s="837"/>
      <c r="B21" s="837"/>
      <c r="C21" s="48" t="s">
        <v>64</v>
      </c>
      <c r="D21" s="1065" t="s">
        <v>65</v>
      </c>
      <c r="E21" s="1066"/>
      <c r="F21" s="1066"/>
      <c r="G21" s="1066"/>
      <c r="H21" s="1066"/>
      <c r="I21" s="1066"/>
      <c r="J21" s="1066"/>
      <c r="K21" s="1066"/>
      <c r="L21" s="1066"/>
      <c r="M21" s="1067"/>
      <c r="N21" s="837"/>
      <c r="O21" s="837"/>
      <c r="P21" s="837"/>
      <c r="Q21" s="837"/>
      <c r="R21" s="837"/>
      <c r="S21" s="837"/>
      <c r="T21" s="837"/>
      <c r="U21" s="837"/>
      <c r="V21" s="837"/>
      <c r="W21" s="837"/>
      <c r="X21" s="837"/>
      <c r="Y21" s="837"/>
      <c r="Z21" s="837"/>
      <c r="AA21" s="837"/>
      <c r="AB21" s="837"/>
      <c r="AC21" s="837"/>
      <c r="AD21" s="837"/>
      <c r="AE21" s="837"/>
      <c r="AF21" s="837"/>
      <c r="AG21" s="837"/>
      <c r="AH21" s="837"/>
      <c r="AI21" s="837"/>
      <c r="AJ21" s="837"/>
    </row>
    <row r="22" spans="1:36" s="3" customFormat="1" ht="13.5" thickBot="1">
      <c r="A22" s="837"/>
      <c r="B22" s="837"/>
      <c r="C22" s="48" t="s">
        <v>66</v>
      </c>
      <c r="D22" s="1065" t="s">
        <v>67</v>
      </c>
      <c r="E22" s="1066"/>
      <c r="F22" s="1066"/>
      <c r="G22" s="1066"/>
      <c r="H22" s="1066"/>
      <c r="I22" s="1066"/>
      <c r="J22" s="1066"/>
      <c r="K22" s="1066"/>
      <c r="L22" s="1066"/>
      <c r="M22" s="106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row>
    <row r="23" spans="1:36" s="3" customFormat="1" ht="13.5" thickBot="1">
      <c r="A23" s="837"/>
      <c r="B23" s="837"/>
      <c r="C23" s="48" t="s">
        <v>68</v>
      </c>
      <c r="D23" s="1065" t="s">
        <v>69</v>
      </c>
      <c r="E23" s="1066"/>
      <c r="F23" s="1066"/>
      <c r="G23" s="1066"/>
      <c r="H23" s="1066"/>
      <c r="I23" s="1066"/>
      <c r="J23" s="1066"/>
      <c r="K23" s="1066"/>
      <c r="L23" s="1066"/>
      <c r="M23" s="106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row>
    <row r="24" spans="1:36" s="3" customFormat="1" ht="13.5" thickBot="1">
      <c r="A24" s="837"/>
      <c r="B24" s="837"/>
      <c r="C24" s="48" t="s">
        <v>174</v>
      </c>
      <c r="D24" s="1065" t="s">
        <v>224</v>
      </c>
      <c r="E24" s="1066"/>
      <c r="F24" s="1066"/>
      <c r="G24" s="1066"/>
      <c r="H24" s="1066"/>
      <c r="I24" s="1066"/>
      <c r="J24" s="1066"/>
      <c r="K24" s="1066"/>
      <c r="L24" s="1066"/>
      <c r="M24" s="106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row>
    <row r="25" spans="1:36" ht="16.5" thickBot="1">
      <c r="A25" s="836"/>
      <c r="B25" s="836"/>
      <c r="C25" s="48" t="s">
        <v>175</v>
      </c>
      <c r="D25" s="1065" t="s">
        <v>225</v>
      </c>
      <c r="E25" s="1066"/>
      <c r="F25" s="1066"/>
      <c r="G25" s="1066"/>
      <c r="H25" s="1066"/>
      <c r="I25" s="1066"/>
      <c r="J25" s="1066"/>
      <c r="K25" s="1066"/>
      <c r="L25" s="1066"/>
      <c r="M25" s="1067"/>
      <c r="N25" s="836"/>
      <c r="O25" s="836"/>
      <c r="P25" s="836"/>
      <c r="Q25" s="836"/>
      <c r="R25" s="836"/>
      <c r="S25" s="836"/>
      <c r="T25" s="836"/>
      <c r="U25" s="836"/>
      <c r="V25" s="836"/>
      <c r="W25" s="836"/>
      <c r="X25" s="836"/>
      <c r="Y25" s="836"/>
      <c r="Z25" s="836"/>
      <c r="AA25" s="836"/>
      <c r="AB25" s="836"/>
    </row>
    <row r="26" spans="1:36" ht="16.5" thickBot="1">
      <c r="A26" s="836"/>
      <c r="B26" s="836"/>
      <c r="C26" s="48" t="s">
        <v>89</v>
      </c>
      <c r="D26" s="1065" t="s">
        <v>226</v>
      </c>
      <c r="E26" s="1066"/>
      <c r="F26" s="1066"/>
      <c r="G26" s="1066"/>
      <c r="H26" s="1066"/>
      <c r="I26" s="1066"/>
      <c r="J26" s="1066"/>
      <c r="K26" s="1066"/>
      <c r="L26" s="1066"/>
      <c r="M26" s="1067"/>
      <c r="N26" s="836"/>
      <c r="O26" s="836"/>
      <c r="P26" s="836"/>
      <c r="Q26" s="836"/>
      <c r="R26" s="836"/>
      <c r="S26" s="836"/>
      <c r="T26" s="836"/>
      <c r="U26" s="836"/>
      <c r="V26" s="836"/>
      <c r="W26" s="836"/>
      <c r="X26" s="836"/>
      <c r="Y26" s="836"/>
      <c r="Z26" s="836"/>
      <c r="AA26" s="836"/>
      <c r="AB26" s="836"/>
    </row>
    <row r="27" spans="1:36" ht="16.5" thickBot="1">
      <c r="A27" s="836"/>
      <c r="B27" s="836"/>
      <c r="C27" s="48" t="s">
        <v>176</v>
      </c>
      <c r="D27" s="1065" t="s">
        <v>227</v>
      </c>
      <c r="E27" s="1066"/>
      <c r="F27" s="1066"/>
      <c r="G27" s="1066"/>
      <c r="H27" s="1066"/>
      <c r="I27" s="1066"/>
      <c r="J27" s="1066"/>
      <c r="K27" s="1066"/>
      <c r="L27" s="1066"/>
      <c r="M27" s="1067"/>
      <c r="N27" s="836"/>
      <c r="O27" s="836"/>
      <c r="P27" s="836"/>
      <c r="Q27" s="836"/>
      <c r="R27" s="836"/>
      <c r="S27" s="836"/>
      <c r="T27" s="836"/>
      <c r="U27" s="836"/>
      <c r="V27" s="836"/>
      <c r="W27" s="836"/>
      <c r="X27" s="836"/>
      <c r="Y27" s="836"/>
      <c r="Z27" s="836"/>
      <c r="AA27" s="836"/>
      <c r="AB27" s="836"/>
    </row>
    <row r="28" spans="1:36" ht="16.5" thickBot="1">
      <c r="A28" s="836"/>
      <c r="B28" s="836"/>
      <c r="C28" s="48" t="s">
        <v>177</v>
      </c>
      <c r="D28" s="1065" t="s">
        <v>228</v>
      </c>
      <c r="E28" s="1066"/>
      <c r="F28" s="1066"/>
      <c r="G28" s="1066"/>
      <c r="H28" s="1066"/>
      <c r="I28" s="1066"/>
      <c r="J28" s="1066"/>
      <c r="K28" s="1066"/>
      <c r="L28" s="1066"/>
      <c r="M28" s="1067"/>
      <c r="N28" s="836"/>
      <c r="O28" s="836"/>
      <c r="P28" s="836"/>
      <c r="Q28" s="836"/>
      <c r="R28" s="836"/>
      <c r="S28" s="836"/>
      <c r="T28" s="836"/>
      <c r="U28" s="836"/>
      <c r="V28" s="836"/>
      <c r="W28" s="836"/>
      <c r="X28" s="836"/>
      <c r="Y28" s="836"/>
      <c r="Z28" s="836"/>
      <c r="AA28" s="836"/>
      <c r="AB28" s="836"/>
    </row>
    <row r="29" spans="1:36" s="836" customFormat="1"/>
    <row r="30" spans="1:36" s="836" customFormat="1"/>
    <row r="31" spans="1:36" s="836" customFormat="1"/>
    <row r="32" spans="1:36" s="836" customFormat="1" ht="16.5" thickBot="1"/>
    <row r="33" spans="3:8" s="836" customFormat="1" ht="45.75" thickBot="1">
      <c r="C33" s="906" t="s">
        <v>1471</v>
      </c>
      <c r="D33" s="907" t="s">
        <v>1472</v>
      </c>
      <c r="E33" s="908" t="s">
        <v>1473</v>
      </c>
      <c r="F33" s="907" t="s">
        <v>1474</v>
      </c>
      <c r="G33" s="908" t="s">
        <v>1475</v>
      </c>
      <c r="H33" s="907">
        <v>1</v>
      </c>
    </row>
    <row r="34" spans="3:8" s="836" customFormat="1"/>
    <row r="35" spans="3:8" s="836" customFormat="1"/>
    <row r="36" spans="3:8" s="836" customFormat="1"/>
    <row r="37" spans="3:8" s="836" customFormat="1"/>
    <row r="38" spans="3:8" s="836" customFormat="1"/>
    <row r="39" spans="3:8" s="836" customFormat="1"/>
    <row r="40" spans="3:8" s="836" customFormat="1"/>
    <row r="41" spans="3:8" s="836" customFormat="1"/>
  </sheetData>
  <mergeCells count="33">
    <mergeCell ref="A1:B4"/>
    <mergeCell ref="C1:N4"/>
    <mergeCell ref="O1:R1"/>
    <mergeCell ref="O2:R2"/>
    <mergeCell ref="O3:R3"/>
    <mergeCell ref="O4:R4"/>
    <mergeCell ref="B6:R6"/>
    <mergeCell ref="B7:R7"/>
    <mergeCell ref="A10:A11"/>
    <mergeCell ref="B10:C11"/>
    <mergeCell ref="D10:D11"/>
    <mergeCell ref="E10:E11"/>
    <mergeCell ref="F10:G10"/>
    <mergeCell ref="H10:H11"/>
    <mergeCell ref="I10:I11"/>
    <mergeCell ref="J10:J11"/>
    <mergeCell ref="L10:R10"/>
    <mergeCell ref="B12:C12"/>
    <mergeCell ref="D16:M16"/>
    <mergeCell ref="D17:M17"/>
    <mergeCell ref="D25:M25"/>
    <mergeCell ref="D18:M18"/>
    <mergeCell ref="X10:AB10"/>
    <mergeCell ref="D26:M26"/>
    <mergeCell ref="D27:M27"/>
    <mergeCell ref="D28:M28"/>
    <mergeCell ref="D19:M19"/>
    <mergeCell ref="D20:M20"/>
    <mergeCell ref="D21:M21"/>
    <mergeCell ref="D22:M22"/>
    <mergeCell ref="D23:M23"/>
    <mergeCell ref="D24:M24"/>
    <mergeCell ref="S10:W10"/>
  </mergeCells>
  <conditionalFormatting sqref="W12">
    <cfRule type="containsText" dxfId="183" priority="5" operator="containsText" text="K">
      <formula>NOT(ISERROR(SEARCH("K",W12)))</formula>
    </cfRule>
    <cfRule type="containsText" dxfId="182" priority="6" operator="containsText" text="J">
      <formula>NOT(ISERROR(SEARCH("J",W12)))</formula>
    </cfRule>
  </conditionalFormatting>
  <conditionalFormatting sqref="W12">
    <cfRule type="cellIs" dxfId="181" priority="4" operator="equal">
      <formula>"L"</formula>
    </cfRule>
  </conditionalFormatting>
  <conditionalFormatting sqref="AB12">
    <cfRule type="containsText" dxfId="180" priority="2" operator="containsText" text="K">
      <formula>NOT(ISERROR(SEARCH("K",AB12)))</formula>
    </cfRule>
    <cfRule type="containsText" dxfId="179" priority="3" operator="containsText" text="J">
      <formula>NOT(ISERROR(SEARCH("J",AB12)))</formula>
    </cfRule>
  </conditionalFormatting>
  <conditionalFormatting sqref="AB12">
    <cfRule type="cellIs" dxfId="178" priority="1" operator="equal">
      <formula>"L"</formula>
    </cfRule>
  </conditionalFormatting>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800000"/>
  </sheetPr>
  <dimension ref="A1:Z66"/>
  <sheetViews>
    <sheetView topLeftCell="F39" workbookViewId="0">
      <selection activeCell="F57" sqref="F57"/>
    </sheetView>
  </sheetViews>
  <sheetFormatPr baseColWidth="10" defaultRowHeight="15.75"/>
  <cols>
    <col min="1" max="1" width="22" customWidth="1"/>
    <col min="2" max="2" width="23.375" customWidth="1"/>
    <col min="3" max="4" width="23.375" hidden="1" customWidth="1"/>
    <col min="5" max="5" width="11.375" bestFit="1" customWidth="1"/>
    <col min="6" max="6" width="11.375" customWidth="1"/>
    <col min="7" max="7" width="19" customWidth="1"/>
    <col min="8" max="8" width="10.875" customWidth="1"/>
    <col min="9" max="9" width="21.625" customWidth="1"/>
    <col min="10" max="10" width="10.875" customWidth="1"/>
    <col min="11" max="11" width="17" customWidth="1"/>
    <col min="12" max="12" width="16.5" customWidth="1"/>
    <col min="13" max="13" width="23.125" customWidth="1"/>
    <col min="14" max="14" width="28" customWidth="1"/>
    <col min="15" max="15" width="19" customWidth="1"/>
    <col min="16" max="16" width="16.375" customWidth="1"/>
    <col min="17" max="17" width="24.875" customWidth="1"/>
    <col min="18" max="18" width="19.5" customWidth="1"/>
    <col min="19" max="21" width="16.375" customWidth="1"/>
  </cols>
  <sheetData>
    <row r="1" spans="1:26" ht="20.25" customHeight="1">
      <c r="A1" s="1276" t="s">
        <v>6</v>
      </c>
      <c r="B1" s="1127" t="s">
        <v>1134</v>
      </c>
      <c r="C1" s="1128"/>
      <c r="D1" s="1128"/>
      <c r="E1" s="1128"/>
      <c r="F1" s="1128"/>
      <c r="G1" s="1128"/>
      <c r="H1" s="1128"/>
      <c r="I1" s="1128"/>
      <c r="J1" s="1129"/>
      <c r="K1" s="1279" t="s">
        <v>71</v>
      </c>
      <c r="L1" s="1280"/>
      <c r="M1" s="836"/>
      <c r="N1" s="836"/>
      <c r="O1" s="836"/>
      <c r="P1" s="836"/>
      <c r="Q1" s="836"/>
      <c r="R1" s="836"/>
      <c r="S1" s="836"/>
      <c r="T1" s="836"/>
      <c r="U1" s="836"/>
      <c r="V1" s="836"/>
      <c r="W1" s="836"/>
      <c r="X1" s="836"/>
      <c r="Y1" s="836"/>
      <c r="Z1" s="836"/>
    </row>
    <row r="2" spans="1:26" ht="20.25" customHeight="1">
      <c r="A2" s="1277"/>
      <c r="B2" s="1130"/>
      <c r="C2" s="923"/>
      <c r="D2" s="923"/>
      <c r="E2" s="923"/>
      <c r="F2" s="923"/>
      <c r="G2" s="923"/>
      <c r="H2" s="923"/>
      <c r="I2" s="923"/>
      <c r="J2" s="1131"/>
      <c r="K2" s="1279" t="s">
        <v>72</v>
      </c>
      <c r="L2" s="1280"/>
      <c r="M2" s="836"/>
      <c r="N2" s="836"/>
      <c r="O2" s="836"/>
      <c r="P2" s="836"/>
      <c r="Q2" s="836"/>
      <c r="R2" s="836"/>
      <c r="S2" s="836"/>
      <c r="T2" s="836"/>
      <c r="U2" s="836"/>
      <c r="V2" s="836"/>
      <c r="W2" s="836"/>
      <c r="X2" s="836"/>
      <c r="Y2" s="836"/>
      <c r="Z2" s="836"/>
    </row>
    <row r="3" spans="1:26" ht="20.25" customHeight="1">
      <c r="A3" s="1277"/>
      <c r="B3" s="1130"/>
      <c r="C3" s="923"/>
      <c r="D3" s="923"/>
      <c r="E3" s="923"/>
      <c r="F3" s="923"/>
      <c r="G3" s="923"/>
      <c r="H3" s="923"/>
      <c r="I3" s="923"/>
      <c r="J3" s="1131"/>
      <c r="K3" s="1279" t="s">
        <v>173</v>
      </c>
      <c r="L3" s="1280"/>
      <c r="M3" s="836"/>
      <c r="N3" s="836"/>
      <c r="O3" s="836"/>
      <c r="P3" s="836"/>
      <c r="Q3" s="836"/>
      <c r="R3" s="836"/>
      <c r="S3" s="836"/>
      <c r="T3" s="836"/>
      <c r="U3" s="836"/>
      <c r="V3" s="836"/>
      <c r="W3" s="836"/>
      <c r="X3" s="836"/>
      <c r="Y3" s="836"/>
      <c r="Z3" s="836"/>
    </row>
    <row r="4" spans="1:26" ht="20.25" customHeight="1">
      <c r="A4" s="1278"/>
      <c r="B4" s="1132"/>
      <c r="C4" s="1133"/>
      <c r="D4" s="1133"/>
      <c r="E4" s="1133"/>
      <c r="F4" s="1133"/>
      <c r="G4" s="1133"/>
      <c r="H4" s="1133"/>
      <c r="I4" s="1133"/>
      <c r="J4" s="1134"/>
      <c r="K4" s="1279" t="s">
        <v>11</v>
      </c>
      <c r="L4" s="1280"/>
      <c r="M4" s="836"/>
      <c r="N4" s="836"/>
      <c r="O4" s="836"/>
      <c r="P4" s="836"/>
      <c r="Q4" s="836"/>
      <c r="R4" s="836"/>
      <c r="S4" s="836"/>
      <c r="T4" s="836"/>
      <c r="U4" s="836"/>
      <c r="V4" s="836"/>
      <c r="W4" s="836"/>
      <c r="X4" s="836"/>
      <c r="Y4" s="836"/>
      <c r="Z4" s="836"/>
    </row>
    <row r="5" spans="1:26" ht="16.5" thickBot="1">
      <c r="A5" s="836"/>
      <c r="B5" s="836"/>
      <c r="C5" s="836"/>
      <c r="D5" s="836"/>
      <c r="E5" s="836"/>
      <c r="F5" s="836"/>
      <c r="G5" s="836"/>
      <c r="H5" s="836"/>
      <c r="I5" s="836"/>
      <c r="J5" s="836"/>
      <c r="K5" s="836"/>
      <c r="L5" s="836"/>
      <c r="M5" s="836"/>
      <c r="N5" s="836"/>
      <c r="O5" s="836"/>
      <c r="P5" s="836"/>
      <c r="Q5" s="836"/>
      <c r="R5" s="836"/>
      <c r="S5" s="836"/>
      <c r="T5" s="836"/>
      <c r="U5" s="836"/>
      <c r="V5" s="836"/>
      <c r="W5" s="836"/>
      <c r="X5" s="836"/>
      <c r="Y5" s="836"/>
      <c r="Z5" s="836"/>
    </row>
    <row r="6" spans="1:26" ht="15.95" customHeight="1" thickBot="1">
      <c r="A6" s="1435" t="s">
        <v>73</v>
      </c>
      <c r="B6" s="1435" t="s">
        <v>74</v>
      </c>
      <c r="C6" s="1435" t="s">
        <v>75</v>
      </c>
      <c r="D6" s="1"/>
      <c r="E6" s="1434" t="s">
        <v>76</v>
      </c>
      <c r="F6" s="1434" t="s">
        <v>77</v>
      </c>
      <c r="G6" s="1434" t="s">
        <v>78</v>
      </c>
      <c r="H6" s="1434" t="s">
        <v>79</v>
      </c>
      <c r="I6" s="1434" t="s">
        <v>80</v>
      </c>
      <c r="J6" s="1434" t="s">
        <v>81</v>
      </c>
      <c r="K6" s="1431" t="s">
        <v>82</v>
      </c>
      <c r="L6" s="1431" t="s">
        <v>83</v>
      </c>
      <c r="M6" s="1138" t="s">
        <v>84</v>
      </c>
      <c r="N6" s="1139"/>
      <c r="O6" s="1139"/>
      <c r="P6" s="1140"/>
      <c r="Q6" s="1138" t="s">
        <v>233</v>
      </c>
      <c r="R6" s="1139"/>
      <c r="S6" s="1139"/>
      <c r="T6" s="1139"/>
      <c r="U6" s="1140"/>
      <c r="V6" s="836"/>
      <c r="W6" s="836"/>
      <c r="X6" s="836"/>
      <c r="Y6" s="836"/>
      <c r="Z6" s="836"/>
    </row>
    <row r="7" spans="1:26" ht="39" thickBot="1">
      <c r="A7" s="1435"/>
      <c r="B7" s="1435"/>
      <c r="C7" s="1435"/>
      <c r="D7" s="52" t="s">
        <v>87</v>
      </c>
      <c r="E7" s="1434"/>
      <c r="F7" s="1434"/>
      <c r="G7" s="1434"/>
      <c r="H7" s="1434"/>
      <c r="I7" s="1434"/>
      <c r="J7" s="1434"/>
      <c r="K7" s="1431"/>
      <c r="L7" s="1479"/>
      <c r="M7" s="294" t="s">
        <v>88</v>
      </c>
      <c r="N7" s="295" t="s">
        <v>89</v>
      </c>
      <c r="O7" s="295" t="s">
        <v>90</v>
      </c>
      <c r="P7" s="296" t="s">
        <v>91</v>
      </c>
      <c r="Q7" s="53" t="s">
        <v>88</v>
      </c>
      <c r="R7" s="54" t="s">
        <v>234</v>
      </c>
      <c r="S7" s="189" t="s">
        <v>236</v>
      </c>
      <c r="T7" s="189" t="str">
        <f>+O7</f>
        <v>% ejecución</v>
      </c>
      <c r="U7" s="189" t="str">
        <f>+P7</f>
        <v>ESTADO</v>
      </c>
      <c r="V7" s="836"/>
      <c r="W7" s="836"/>
      <c r="X7" s="836"/>
      <c r="Y7" s="836"/>
      <c r="Z7" s="836"/>
    </row>
    <row r="8" spans="1:26" s="3" customFormat="1" ht="30.75" customHeight="1" thickBot="1">
      <c r="A8" s="1392" t="str">
        <f>+'[5]Form 2'!F8</f>
        <v>Rehabilitación y Mantenimiento</v>
      </c>
      <c r="B8" s="614" t="s">
        <v>1135</v>
      </c>
      <c r="C8" s="464" t="s">
        <v>1136</v>
      </c>
      <c r="D8" s="61"/>
      <c r="E8" s="576">
        <v>42017</v>
      </c>
      <c r="F8" s="576">
        <v>42168</v>
      </c>
      <c r="G8" s="464" t="s">
        <v>1137</v>
      </c>
      <c r="H8" s="1392" t="s">
        <v>1138</v>
      </c>
      <c r="I8" s="1392" t="s">
        <v>1139</v>
      </c>
      <c r="J8" s="64">
        <v>1</v>
      </c>
      <c r="K8" s="615">
        <v>218000000</v>
      </c>
      <c r="L8" s="616">
        <f>+J8*K8</f>
        <v>218000000</v>
      </c>
      <c r="M8" s="80" t="s">
        <v>1140</v>
      </c>
      <c r="N8" s="617" t="s">
        <v>1141</v>
      </c>
      <c r="O8" s="81">
        <v>0.34899999999999998</v>
      </c>
      <c r="P8" s="491" t="s">
        <v>101</v>
      </c>
      <c r="Q8" s="666" t="s">
        <v>1403</v>
      </c>
      <c r="R8" s="667" t="s">
        <v>1404</v>
      </c>
      <c r="S8" s="76">
        <f ca="1">IF(1-(TODAY()-E8)/(F8-E8)&lt;=0,100%,IF(TODAY()&lt;E8,0,(1-(TODAY()-E8)/(F8-E8))))</f>
        <v>1</v>
      </c>
      <c r="T8" s="199">
        <v>0.86</v>
      </c>
      <c r="U8" s="487" t="str">
        <f ca="1">IF(S8=0,"Q",IF(OR(T8&gt;=80%,S8=T8),"J",IF(AND((S8+T8)/2&lt;100%,(S8+T8)/2&gt;=80%),"J",IF(AND((S8+T8)/2&lt;=80%,(S8+T8)/2&gt;50%),"K","L"))))</f>
        <v>J</v>
      </c>
      <c r="V8" s="837"/>
      <c r="W8" s="837"/>
      <c r="X8" s="837"/>
      <c r="Y8" s="837"/>
      <c r="Z8" s="837"/>
    </row>
    <row r="9" spans="1:26" s="3" customFormat="1" ht="45.95" customHeight="1" thickBot="1">
      <c r="A9" s="1393"/>
      <c r="B9" s="614" t="s">
        <v>1145</v>
      </c>
      <c r="C9" s="464" t="str">
        <f t="shared" ref="C9:C18" si="0">+C8</f>
        <v>Infraestructura y Planta física</v>
      </c>
      <c r="D9" s="61"/>
      <c r="E9" s="576">
        <f t="shared" ref="E9:G16" si="1">+E8</f>
        <v>42017</v>
      </c>
      <c r="F9" s="576">
        <f t="shared" si="1"/>
        <v>42168</v>
      </c>
      <c r="G9" s="464" t="str">
        <f t="shared" si="1"/>
        <v>Recibo a satisfacción</v>
      </c>
      <c r="H9" s="1393"/>
      <c r="I9" s="1393"/>
      <c r="J9" s="64">
        <v>1</v>
      </c>
      <c r="K9" s="615">
        <v>167545989</v>
      </c>
      <c r="L9" s="616">
        <f t="shared" ref="L9:L20" si="2">+J9*K9</f>
        <v>167545989</v>
      </c>
      <c r="M9" s="80" t="s">
        <v>1146</v>
      </c>
      <c r="N9" s="92" t="s">
        <v>1147</v>
      </c>
      <c r="O9" s="81">
        <v>0.33710000000000001</v>
      </c>
      <c r="P9" s="491" t="s">
        <v>101</v>
      </c>
      <c r="Q9" s="666" t="s">
        <v>1405</v>
      </c>
      <c r="R9" s="667" t="str">
        <f>+R8</f>
        <v>Interventoría se encuentra en 83.33%</v>
      </c>
      <c r="S9" s="76">
        <f t="shared" ref="S9:S20" ca="1" si="3">IF(1-(TODAY()-E9)/(F9-E9)&lt;=0,100%,IF(TODAY()&lt;E9,0,(1-(TODAY()-E9)/(F9-E9))))</f>
        <v>1</v>
      </c>
      <c r="T9" s="199">
        <v>0.34</v>
      </c>
      <c r="U9" s="487" t="str">
        <f t="shared" ref="U9:U20" ca="1" si="4">IF(S9=0,"Q",IF(OR(T9&gt;=80%,S9=T9),"J",IF(AND((S9+T9)/2&lt;100%,(S9+T9)/2&gt;=80%),"J",IF(AND((S9+T9)/2&lt;=80%,(S9+T9)/2&gt;50%),"K","L"))))</f>
        <v>K</v>
      </c>
      <c r="V9" s="837"/>
      <c r="W9" s="837"/>
      <c r="X9" s="837"/>
      <c r="Y9" s="837"/>
      <c r="Z9" s="837"/>
    </row>
    <row r="10" spans="1:26" s="3" customFormat="1" ht="30.75" customHeight="1" thickBot="1">
      <c r="A10" s="1393"/>
      <c r="B10" s="614" t="s">
        <v>1148</v>
      </c>
      <c r="C10" s="464" t="str">
        <f t="shared" si="0"/>
        <v>Infraestructura y Planta física</v>
      </c>
      <c r="D10" s="61"/>
      <c r="E10" s="576">
        <f t="shared" si="1"/>
        <v>42017</v>
      </c>
      <c r="F10" s="576">
        <f t="shared" si="1"/>
        <v>42168</v>
      </c>
      <c r="G10" s="464" t="str">
        <f t="shared" si="1"/>
        <v>Recibo a satisfacción</v>
      </c>
      <c r="H10" s="1393"/>
      <c r="I10" s="1393"/>
      <c r="J10" s="64">
        <v>1</v>
      </c>
      <c r="K10" s="615">
        <v>37323664</v>
      </c>
      <c r="L10" s="616">
        <f t="shared" si="2"/>
        <v>37323664</v>
      </c>
      <c r="M10" s="80"/>
      <c r="N10" s="92" t="s">
        <v>1149</v>
      </c>
      <c r="O10" s="81">
        <v>0</v>
      </c>
      <c r="P10" s="491" t="s">
        <v>110</v>
      </c>
      <c r="Q10" s="666"/>
      <c r="R10" s="667" t="str">
        <f>+N10</f>
        <v>no se ha iniciado actividad.</v>
      </c>
      <c r="S10" s="76">
        <f t="shared" ca="1" si="3"/>
        <v>1</v>
      </c>
      <c r="T10" s="199">
        <v>0</v>
      </c>
      <c r="U10" s="487" t="str">
        <f t="shared" ca="1" si="4"/>
        <v>L</v>
      </c>
      <c r="V10" s="837"/>
      <c r="W10" s="837"/>
      <c r="X10" s="837"/>
      <c r="Y10" s="837"/>
      <c r="Z10" s="837"/>
    </row>
    <row r="11" spans="1:26" s="3" customFormat="1" ht="30.75" customHeight="1" thickBot="1">
      <c r="A11" s="1393"/>
      <c r="B11" s="614" t="s">
        <v>1150</v>
      </c>
      <c r="C11" s="464" t="str">
        <f t="shared" si="0"/>
        <v>Infraestructura y Planta física</v>
      </c>
      <c r="D11" s="61"/>
      <c r="E11" s="576">
        <f t="shared" si="1"/>
        <v>42017</v>
      </c>
      <c r="F11" s="576">
        <f t="shared" si="1"/>
        <v>42168</v>
      </c>
      <c r="G11" s="464" t="str">
        <f t="shared" si="1"/>
        <v>Recibo a satisfacción</v>
      </c>
      <c r="H11" s="1393"/>
      <c r="I11" s="1393"/>
      <c r="J11" s="64">
        <v>1</v>
      </c>
      <c r="K11" s="615">
        <v>83550000</v>
      </c>
      <c r="L11" s="616">
        <f t="shared" si="2"/>
        <v>83550000</v>
      </c>
      <c r="M11" s="80" t="s">
        <v>1151</v>
      </c>
      <c r="N11" s="92" t="s">
        <v>1152</v>
      </c>
      <c r="O11" s="81">
        <v>0.2676</v>
      </c>
      <c r="P11" s="491" t="s">
        <v>101</v>
      </c>
      <c r="Q11" s="666" t="s">
        <v>1406</v>
      </c>
      <c r="R11" s="667" t="str">
        <f>+R9</f>
        <v>Interventoría se encuentra en 83.33%</v>
      </c>
      <c r="S11" s="76">
        <f t="shared" ca="1" si="3"/>
        <v>1</v>
      </c>
      <c r="T11" s="199">
        <v>0.97</v>
      </c>
      <c r="U11" s="487" t="str">
        <f t="shared" ca="1" si="4"/>
        <v>J</v>
      </c>
      <c r="V11" s="837"/>
      <c r="W11" s="837"/>
      <c r="X11" s="837"/>
      <c r="Y11" s="837"/>
      <c r="Z11" s="837"/>
    </row>
    <row r="12" spans="1:26" s="3" customFormat="1" ht="65.099999999999994" customHeight="1" thickBot="1">
      <c r="A12" s="1393"/>
      <c r="B12" s="614" t="s">
        <v>1153</v>
      </c>
      <c r="C12" s="464" t="str">
        <f t="shared" si="0"/>
        <v>Infraestructura y Planta física</v>
      </c>
      <c r="D12" s="61"/>
      <c r="E12" s="576">
        <f t="shared" si="1"/>
        <v>42017</v>
      </c>
      <c r="F12" s="576">
        <f t="shared" si="1"/>
        <v>42168</v>
      </c>
      <c r="G12" s="464" t="str">
        <f t="shared" si="1"/>
        <v>Recibo a satisfacción</v>
      </c>
      <c r="H12" s="1393"/>
      <c r="I12" s="1393"/>
      <c r="J12" s="64">
        <v>1</v>
      </c>
      <c r="K12" s="615">
        <v>45114301</v>
      </c>
      <c r="L12" s="616">
        <f t="shared" si="2"/>
        <v>45114301</v>
      </c>
      <c r="M12" s="80" t="s">
        <v>1154</v>
      </c>
      <c r="N12" s="92" t="s">
        <v>1155</v>
      </c>
      <c r="O12" s="81">
        <v>1.21E-2</v>
      </c>
      <c r="P12" s="491" t="s">
        <v>110</v>
      </c>
      <c r="Q12" s="666" t="s">
        <v>1407</v>
      </c>
      <c r="R12" s="667" t="str">
        <f>+R11</f>
        <v>Interventoría se encuentra en 83.33%</v>
      </c>
      <c r="S12" s="76">
        <f t="shared" ca="1" si="3"/>
        <v>1</v>
      </c>
      <c r="T12" s="199">
        <v>0.42</v>
      </c>
      <c r="U12" s="487" t="str">
        <f t="shared" ca="1" si="4"/>
        <v>K</v>
      </c>
      <c r="V12" s="837"/>
      <c r="W12" s="837"/>
      <c r="X12" s="837"/>
      <c r="Y12" s="837"/>
      <c r="Z12" s="837"/>
    </row>
    <row r="13" spans="1:26" s="3" customFormat="1" ht="30.75" customHeight="1" thickBot="1">
      <c r="A13" s="1393"/>
      <c r="B13" s="614" t="s">
        <v>1156</v>
      </c>
      <c r="C13" s="464" t="str">
        <f t="shared" si="0"/>
        <v>Infraestructura y Planta física</v>
      </c>
      <c r="D13" s="61"/>
      <c r="E13" s="576">
        <f t="shared" si="1"/>
        <v>42017</v>
      </c>
      <c r="F13" s="576">
        <f t="shared" si="1"/>
        <v>42168</v>
      </c>
      <c r="G13" s="464" t="str">
        <f t="shared" si="1"/>
        <v>Recibo a satisfacción</v>
      </c>
      <c r="H13" s="1393"/>
      <c r="I13" s="1394"/>
      <c r="J13" s="64">
        <v>1</v>
      </c>
      <c r="K13" s="615">
        <v>14502783</v>
      </c>
      <c r="L13" s="616">
        <f t="shared" si="2"/>
        <v>14502783</v>
      </c>
      <c r="M13" s="80" t="s">
        <v>1006</v>
      </c>
      <c r="N13" s="92" t="s">
        <v>1157</v>
      </c>
      <c r="O13" s="81">
        <v>1</v>
      </c>
      <c r="P13" s="491" t="s">
        <v>44</v>
      </c>
      <c r="Q13" s="666"/>
      <c r="R13" s="667"/>
      <c r="S13" s="76">
        <f t="shared" ca="1" si="3"/>
        <v>1</v>
      </c>
      <c r="T13" s="199">
        <v>1</v>
      </c>
      <c r="U13" s="487" t="str">
        <f t="shared" ca="1" si="4"/>
        <v>J</v>
      </c>
      <c r="V13" s="837"/>
      <c r="W13" s="837"/>
      <c r="X13" s="837"/>
      <c r="Y13" s="837"/>
      <c r="Z13" s="837"/>
    </row>
    <row r="14" spans="1:26" s="3" customFormat="1" ht="59.1" customHeight="1" thickBot="1">
      <c r="A14" s="1393"/>
      <c r="B14" s="618" t="s">
        <v>1158</v>
      </c>
      <c r="C14" s="618" t="str">
        <f t="shared" si="0"/>
        <v>Infraestructura y Planta física</v>
      </c>
      <c r="D14" s="215"/>
      <c r="E14" s="619">
        <f t="shared" si="1"/>
        <v>42017</v>
      </c>
      <c r="F14" s="619">
        <f t="shared" si="1"/>
        <v>42168</v>
      </c>
      <c r="G14" s="618" t="str">
        <f t="shared" si="1"/>
        <v>Recibo a satisfacción</v>
      </c>
      <c r="H14" s="1393"/>
      <c r="I14" s="620"/>
      <c r="J14" s="64">
        <v>1</v>
      </c>
      <c r="K14" s="615">
        <f>+L16*2</f>
        <v>32900000</v>
      </c>
      <c r="L14" s="616">
        <f t="shared" si="2"/>
        <v>32900000</v>
      </c>
      <c r="M14" s="98" t="s">
        <v>1159</v>
      </c>
      <c r="N14" s="93" t="s">
        <v>1160</v>
      </c>
      <c r="O14" s="81">
        <v>0.5</v>
      </c>
      <c r="P14" s="491" t="s">
        <v>101</v>
      </c>
      <c r="Q14" s="666" t="str">
        <f>+R12</f>
        <v>Interventoría se encuentra en 83.33%</v>
      </c>
      <c r="R14" s="667" t="str">
        <f>+R12</f>
        <v>Interventoría se encuentra en 83.33%</v>
      </c>
      <c r="S14" s="76">
        <f t="shared" ca="1" si="3"/>
        <v>1</v>
      </c>
      <c r="T14" s="199">
        <v>0.84</v>
      </c>
      <c r="U14" s="487" t="str">
        <f t="shared" ca="1" si="4"/>
        <v>J</v>
      </c>
      <c r="V14" s="837"/>
      <c r="W14" s="837"/>
      <c r="X14" s="837"/>
      <c r="Y14" s="837"/>
      <c r="Z14" s="837"/>
    </row>
    <row r="15" spans="1:26" s="3" customFormat="1" ht="30.75" customHeight="1">
      <c r="A15" s="1393"/>
      <c r="B15" s="618" t="s">
        <v>1161</v>
      </c>
      <c r="C15" s="618" t="str">
        <f t="shared" si="0"/>
        <v>Infraestructura y Planta física</v>
      </c>
      <c r="D15" s="215"/>
      <c r="E15" s="619">
        <v>42169</v>
      </c>
      <c r="F15" s="619"/>
      <c r="G15" s="618" t="str">
        <f t="shared" si="1"/>
        <v>Recibo a satisfacción</v>
      </c>
      <c r="H15" s="1393"/>
      <c r="I15" s="620"/>
      <c r="J15" s="64">
        <v>1</v>
      </c>
      <c r="K15" s="615"/>
      <c r="L15" s="616">
        <v>281179379</v>
      </c>
      <c r="M15" s="1501"/>
      <c r="N15" s="1502" t="s">
        <v>1162</v>
      </c>
      <c r="O15" s="1185">
        <v>0</v>
      </c>
      <c r="P15" s="1189" t="s">
        <v>110</v>
      </c>
      <c r="Q15" s="1195"/>
      <c r="R15" s="1271" t="s">
        <v>1408</v>
      </c>
      <c r="S15" s="1492">
        <f t="shared" ca="1" si="3"/>
        <v>1.0471673504232968</v>
      </c>
      <c r="T15" s="1494">
        <v>0.3</v>
      </c>
      <c r="U15" s="1496" t="str">
        <f t="shared" ca="1" si="4"/>
        <v>K</v>
      </c>
      <c r="V15" s="837"/>
      <c r="W15" s="837"/>
      <c r="X15" s="837"/>
      <c r="Y15" s="837"/>
      <c r="Z15" s="837"/>
    </row>
    <row r="16" spans="1:26" s="3" customFormat="1" ht="30.75" customHeight="1" thickBot="1">
      <c r="A16" s="1394"/>
      <c r="B16" s="618" t="s">
        <v>1163</v>
      </c>
      <c r="C16" s="618" t="str">
        <f t="shared" si="0"/>
        <v>Infraestructura y Planta física</v>
      </c>
      <c r="D16" s="215"/>
      <c r="E16" s="619">
        <v>42169</v>
      </c>
      <c r="F16" s="619"/>
      <c r="G16" s="618" t="str">
        <f t="shared" si="1"/>
        <v>Recibo a satisfacción</v>
      </c>
      <c r="H16" s="1393"/>
      <c r="I16" s="620"/>
      <c r="J16" s="64">
        <v>1</v>
      </c>
      <c r="K16" s="615"/>
      <c r="L16" s="616">
        <v>16450000</v>
      </c>
      <c r="M16" s="1501"/>
      <c r="N16" s="1502"/>
      <c r="O16" s="1503"/>
      <c r="P16" s="1191"/>
      <c r="Q16" s="1196"/>
      <c r="R16" s="1491"/>
      <c r="S16" s="1493"/>
      <c r="T16" s="1495"/>
      <c r="U16" s="1497"/>
      <c r="V16" s="837"/>
      <c r="W16" s="837"/>
      <c r="X16" s="837"/>
      <c r="Y16" s="837"/>
      <c r="Z16" s="837"/>
    </row>
    <row r="17" spans="1:26" s="3" customFormat="1" ht="68.099999999999994" customHeight="1" thickBot="1">
      <c r="A17" s="620" t="s">
        <v>1164</v>
      </c>
      <c r="B17" s="618" t="s">
        <v>1165</v>
      </c>
      <c r="C17" s="618" t="str">
        <f t="shared" si="0"/>
        <v>Infraestructura y Planta física</v>
      </c>
      <c r="D17" s="215"/>
      <c r="E17" s="619">
        <v>42139</v>
      </c>
      <c r="F17" s="619"/>
      <c r="G17" s="618"/>
      <c r="H17" s="1393"/>
      <c r="I17" s="464" t="s">
        <v>1166</v>
      </c>
      <c r="J17" s="64">
        <v>1</v>
      </c>
      <c r="K17" s="615">
        <f>+L17</f>
        <v>153404216</v>
      </c>
      <c r="L17" s="616">
        <v>153404216</v>
      </c>
      <c r="M17" s="108"/>
      <c r="N17" s="109" t="s">
        <v>1167</v>
      </c>
      <c r="O17" s="81">
        <v>0</v>
      </c>
      <c r="P17" s="491" t="s">
        <v>110</v>
      </c>
      <c r="Q17" s="666" t="s">
        <v>1409</v>
      </c>
      <c r="R17" s="667"/>
      <c r="S17" s="76">
        <f t="shared" ca="1" si="3"/>
        <v>1.0479128598210683</v>
      </c>
      <c r="T17" s="199">
        <v>0.1</v>
      </c>
      <c r="U17" s="487" t="str">
        <f t="shared" ca="1" si="4"/>
        <v>K</v>
      </c>
      <c r="V17" s="837"/>
      <c r="W17" s="837"/>
      <c r="X17" s="837"/>
      <c r="Y17" s="837"/>
      <c r="Z17" s="837"/>
    </row>
    <row r="18" spans="1:26" s="3" customFormat="1" ht="66" customHeight="1" thickBot="1">
      <c r="A18" s="620" t="s">
        <v>1168</v>
      </c>
      <c r="B18" s="618" t="s">
        <v>1169</v>
      </c>
      <c r="C18" s="618" t="str">
        <f t="shared" si="0"/>
        <v>Infraestructura y Planta física</v>
      </c>
      <c r="D18" s="215"/>
      <c r="E18" s="619">
        <v>42139</v>
      </c>
      <c r="F18" s="619"/>
      <c r="G18" s="618"/>
      <c r="H18" s="1393"/>
      <c r="I18" s="464" t="s">
        <v>1166</v>
      </c>
      <c r="J18" s="64">
        <v>1</v>
      </c>
      <c r="K18" s="615"/>
      <c r="L18" s="616"/>
      <c r="M18" s="80"/>
      <c r="N18" s="109"/>
      <c r="O18" s="81">
        <v>0</v>
      </c>
      <c r="P18" s="491" t="s">
        <v>110</v>
      </c>
      <c r="Q18" s="666" t="s">
        <v>1410</v>
      </c>
      <c r="R18" s="667"/>
      <c r="S18" s="76">
        <f t="shared" ca="1" si="3"/>
        <v>1.0479128598210683</v>
      </c>
      <c r="T18" s="199">
        <v>0.3</v>
      </c>
      <c r="U18" s="487" t="str">
        <f t="shared" ca="1" si="4"/>
        <v>K</v>
      </c>
      <c r="V18" s="837"/>
      <c r="W18" s="837"/>
      <c r="X18" s="837"/>
      <c r="Y18" s="837"/>
      <c r="Z18" s="837"/>
    </row>
    <row r="19" spans="1:26" s="3" customFormat="1" ht="45" customHeight="1" thickBot="1">
      <c r="A19" s="61" t="s">
        <v>1170</v>
      </c>
      <c r="B19" s="61" t="s">
        <v>1171</v>
      </c>
      <c r="C19" s="464" t="s">
        <v>1172</v>
      </c>
      <c r="D19" s="61"/>
      <c r="E19" s="563">
        <v>41852</v>
      </c>
      <c r="F19" s="464">
        <v>2021</v>
      </c>
      <c r="G19" s="61"/>
      <c r="H19" s="1393"/>
      <c r="I19" s="464" t="s">
        <v>1166</v>
      </c>
      <c r="J19" s="64">
        <v>1</v>
      </c>
      <c r="K19" s="621"/>
      <c r="L19" s="622">
        <f t="shared" si="2"/>
        <v>0</v>
      </c>
      <c r="M19" s="80"/>
      <c r="N19" s="92" t="s">
        <v>1173</v>
      </c>
      <c r="O19" s="81">
        <v>0</v>
      </c>
      <c r="P19" s="491" t="s">
        <v>110</v>
      </c>
      <c r="Q19" s="666"/>
      <c r="R19" s="92" t="s">
        <v>1173</v>
      </c>
      <c r="S19" s="76">
        <f t="shared" ca="1" si="3"/>
        <v>1.0578946047048781</v>
      </c>
      <c r="T19" s="199">
        <v>0</v>
      </c>
      <c r="U19" s="487" t="str">
        <f t="shared" ca="1" si="4"/>
        <v>K</v>
      </c>
      <c r="V19" s="837"/>
      <c r="W19" s="837"/>
      <c r="X19" s="837"/>
      <c r="Y19" s="837"/>
      <c r="Z19" s="837"/>
    </row>
    <row r="20" spans="1:26" s="3" customFormat="1" ht="30.75" customHeight="1" thickBot="1">
      <c r="A20" s="61" t="s">
        <v>1174</v>
      </c>
      <c r="B20" s="61" t="s">
        <v>1175</v>
      </c>
      <c r="C20" s="464" t="str">
        <f>+C19</f>
        <v>PEMP</v>
      </c>
      <c r="D20" s="61"/>
      <c r="E20" s="563">
        <f>+E19</f>
        <v>41852</v>
      </c>
      <c r="F20" s="464">
        <v>2021</v>
      </c>
      <c r="G20" s="61"/>
      <c r="H20" s="1394"/>
      <c r="I20" s="464" t="s">
        <v>1166</v>
      </c>
      <c r="J20" s="64">
        <v>1</v>
      </c>
      <c r="K20" s="623"/>
      <c r="L20" s="622">
        <f t="shared" si="2"/>
        <v>0</v>
      </c>
      <c r="M20" s="111"/>
      <c r="N20" s="112" t="s">
        <v>1173</v>
      </c>
      <c r="O20" s="113">
        <v>0</v>
      </c>
      <c r="P20" s="123" t="s">
        <v>110</v>
      </c>
      <c r="Q20" s="666"/>
      <c r="R20" s="112" t="s">
        <v>1173</v>
      </c>
      <c r="S20" s="76">
        <f t="shared" ca="1" si="3"/>
        <v>1.0578946047048781</v>
      </c>
      <c r="T20" s="199">
        <v>0</v>
      </c>
      <c r="U20" s="487" t="str">
        <f t="shared" ca="1" si="4"/>
        <v>K</v>
      </c>
      <c r="V20" s="837"/>
      <c r="W20" s="837"/>
      <c r="X20" s="837"/>
      <c r="Y20" s="837"/>
      <c r="Z20" s="837"/>
    </row>
    <row r="21" spans="1:26" s="3" customFormat="1" ht="30.75" customHeight="1">
      <c r="A21" s="838"/>
      <c r="B21" s="838"/>
      <c r="C21" s="839"/>
      <c r="D21" s="838"/>
      <c r="E21" s="840"/>
      <c r="F21" s="839"/>
      <c r="G21" s="838"/>
      <c r="H21" s="839"/>
      <c r="I21" s="839"/>
      <c r="J21" s="841"/>
      <c r="K21" s="842"/>
      <c r="L21" s="843"/>
      <c r="M21" s="624"/>
      <c r="N21" s="110"/>
      <c r="O21" s="110"/>
      <c r="P21" s="110"/>
      <c r="Q21" s="110"/>
      <c r="R21" s="110"/>
      <c r="S21" s="110"/>
      <c r="T21" s="110"/>
      <c r="U21" s="110"/>
      <c r="V21" s="837"/>
      <c r="W21" s="837"/>
      <c r="X21" s="837"/>
      <c r="Y21" s="837"/>
      <c r="Z21" s="837"/>
    </row>
    <row r="22" spans="1:26" s="3" customFormat="1">
      <c r="A22" s="838"/>
      <c r="B22" s="838"/>
      <c r="C22" s="838"/>
      <c r="D22" s="838"/>
      <c r="E22" s="838"/>
      <c r="F22" s="838"/>
      <c r="G22" s="838"/>
      <c r="H22" s="838"/>
      <c r="I22" s="838"/>
      <c r="J22" s="841"/>
      <c r="K22" s="844"/>
      <c r="L22" s="845"/>
      <c r="M22" s="624"/>
      <c r="N22" s="110"/>
      <c r="O22" s="110"/>
      <c r="P22" s="110"/>
      <c r="Q22" s="110"/>
      <c r="R22" s="110"/>
      <c r="S22" s="110"/>
      <c r="T22" s="110"/>
      <c r="U22" s="110"/>
      <c r="V22" s="837"/>
      <c r="W22" s="837"/>
      <c r="X22" s="837"/>
      <c r="Y22" s="837"/>
      <c r="Z22" s="837"/>
    </row>
    <row r="23" spans="1:26" hidden="1">
      <c r="A23" s="212"/>
      <c r="B23" s="212"/>
      <c r="C23" s="212"/>
      <c r="D23" s="212"/>
      <c r="E23" s="212"/>
      <c r="F23" s="212"/>
      <c r="G23" s="212"/>
      <c r="H23" s="212"/>
      <c r="I23" s="212"/>
      <c r="J23" s="315"/>
      <c r="K23" s="191"/>
      <c r="L23" s="417">
        <f>+J23*K23</f>
        <v>0</v>
      </c>
      <c r="M23" s="110"/>
      <c r="N23" s="110"/>
      <c r="O23" s="110"/>
      <c r="P23" s="110"/>
      <c r="Q23" s="110"/>
      <c r="R23" s="110"/>
      <c r="S23" s="110"/>
      <c r="T23" s="110"/>
      <c r="U23" s="110"/>
      <c r="V23" s="836"/>
      <c r="W23" s="836"/>
      <c r="X23" s="836"/>
      <c r="Y23" s="836"/>
      <c r="Z23" s="836"/>
    </row>
    <row r="24" spans="1:26" hidden="1">
      <c r="A24" s="61"/>
      <c r="B24" s="61"/>
      <c r="C24" s="61"/>
      <c r="D24" s="61"/>
      <c r="E24" s="61"/>
      <c r="F24" s="61"/>
      <c r="G24" s="61"/>
      <c r="H24" s="61"/>
      <c r="I24" s="61"/>
      <c r="J24" s="64"/>
      <c r="K24" s="65"/>
      <c r="L24" s="66">
        <f>+J24*K24</f>
        <v>0</v>
      </c>
      <c r="M24" s="110"/>
      <c r="N24" s="110"/>
      <c r="O24" s="110"/>
      <c r="P24" s="110"/>
      <c r="Q24" s="110"/>
      <c r="R24" s="110"/>
      <c r="S24" s="110"/>
      <c r="T24" s="110"/>
      <c r="U24" s="110"/>
      <c r="V24" s="836"/>
      <c r="W24" s="836"/>
      <c r="X24" s="836"/>
      <c r="Y24" s="836"/>
      <c r="Z24" s="836"/>
    </row>
    <row r="25" spans="1:26" hidden="1">
      <c r="A25" s="61"/>
      <c r="B25" s="61"/>
      <c r="C25" s="61"/>
      <c r="D25" s="61"/>
      <c r="E25" s="61"/>
      <c r="F25" s="61"/>
      <c r="G25" s="61"/>
      <c r="H25" s="61"/>
      <c r="I25" s="61"/>
      <c r="J25" s="64"/>
      <c r="K25" s="65"/>
      <c r="L25" s="66">
        <f>+J25*K25</f>
        <v>0</v>
      </c>
      <c r="M25" s="110"/>
      <c r="N25" s="110"/>
      <c r="O25" s="110"/>
      <c r="P25" s="110"/>
      <c r="Q25" s="110"/>
      <c r="R25" s="110"/>
      <c r="S25" s="110"/>
      <c r="T25" s="110"/>
      <c r="U25" s="110"/>
      <c r="V25" s="836"/>
      <c r="W25" s="836"/>
      <c r="X25" s="836"/>
      <c r="Y25" s="836"/>
      <c r="Z25" s="836"/>
    </row>
    <row r="26" spans="1:26" hidden="1">
      <c r="A26" s="61"/>
      <c r="B26" s="61"/>
      <c r="C26" s="61"/>
      <c r="D26" s="61"/>
      <c r="E26" s="61"/>
      <c r="F26" s="61"/>
      <c r="G26" s="61"/>
      <c r="H26" s="61"/>
      <c r="I26" s="61"/>
      <c r="J26" s="64"/>
      <c r="K26" s="65"/>
      <c r="L26" s="66">
        <f>+J26*K26</f>
        <v>0</v>
      </c>
      <c r="M26" s="110"/>
      <c r="N26" s="110"/>
      <c r="O26" s="110"/>
      <c r="P26" s="110"/>
      <c r="Q26" s="110"/>
      <c r="R26" s="110"/>
      <c r="S26" s="110"/>
      <c r="T26" s="110"/>
      <c r="U26" s="110"/>
      <c r="V26" s="836"/>
      <c r="W26" s="836"/>
      <c r="X26" s="836"/>
      <c r="Y26" s="836"/>
      <c r="Z26" s="836"/>
    </row>
    <row r="27" spans="1:26" hidden="1">
      <c r="A27" s="61"/>
      <c r="B27" s="61"/>
      <c r="C27" s="61"/>
      <c r="D27" s="61"/>
      <c r="E27" s="61"/>
      <c r="F27" s="61"/>
      <c r="G27" s="61"/>
      <c r="H27" s="61"/>
      <c r="I27" s="61"/>
      <c r="J27" s="64"/>
      <c r="K27" s="65"/>
      <c r="L27" s="66">
        <f>+J27*K27</f>
        <v>0</v>
      </c>
      <c r="M27" s="110"/>
      <c r="N27" s="110"/>
      <c r="O27" s="110"/>
      <c r="P27" s="110"/>
      <c r="Q27" s="110"/>
      <c r="R27" s="110"/>
      <c r="S27" s="110"/>
      <c r="T27" s="110"/>
      <c r="U27" s="110"/>
      <c r="V27" s="836"/>
      <c r="W27" s="836"/>
      <c r="X27" s="836"/>
      <c r="Y27" s="836"/>
      <c r="Z27" s="836"/>
    </row>
    <row r="28" spans="1:26">
      <c r="A28" s="1236" t="s">
        <v>148</v>
      </c>
      <c r="B28" s="1236" t="s">
        <v>149</v>
      </c>
      <c r="C28" s="1236" t="s">
        <v>75</v>
      </c>
      <c r="D28" s="61"/>
      <c r="E28" s="1225" t="s">
        <v>76</v>
      </c>
      <c r="F28" s="1225" t="s">
        <v>77</v>
      </c>
      <c r="G28" s="1225" t="s">
        <v>78</v>
      </c>
      <c r="H28" s="1225" t="s">
        <v>79</v>
      </c>
      <c r="I28" s="1225" t="s">
        <v>80</v>
      </c>
      <c r="J28" s="1225" t="s">
        <v>81</v>
      </c>
      <c r="K28" s="1226" t="s">
        <v>82</v>
      </c>
      <c r="L28" s="1226" t="s">
        <v>83</v>
      </c>
      <c r="M28" s="110"/>
      <c r="N28" s="110"/>
      <c r="O28" s="110"/>
      <c r="P28" s="835"/>
      <c r="Q28" s="110"/>
      <c r="R28" s="110"/>
      <c r="S28" s="110"/>
      <c r="T28" s="110"/>
      <c r="U28" s="835"/>
      <c r="V28" s="836"/>
      <c r="W28" s="836"/>
      <c r="X28" s="836"/>
      <c r="Y28" s="836"/>
      <c r="Z28" s="836"/>
    </row>
    <row r="29" spans="1:26" ht="38.25">
      <c r="A29" s="1498"/>
      <c r="B29" s="1498"/>
      <c r="C29" s="1498"/>
      <c r="D29" s="52" t="s">
        <v>87</v>
      </c>
      <c r="E29" s="1499"/>
      <c r="F29" s="1499"/>
      <c r="G29" s="1499"/>
      <c r="H29" s="1499"/>
      <c r="I29" s="1499"/>
      <c r="J29" s="1499"/>
      <c r="K29" s="1500"/>
      <c r="L29" s="1500"/>
      <c r="M29" s="836"/>
      <c r="N29" s="836"/>
      <c r="O29" s="836"/>
      <c r="P29" s="836"/>
      <c r="Q29" s="836"/>
      <c r="R29" s="836"/>
      <c r="S29" s="836"/>
      <c r="T29" s="836"/>
      <c r="U29" s="836"/>
      <c r="V29" s="836"/>
      <c r="W29" s="836"/>
      <c r="X29" s="836"/>
      <c r="Y29" s="836"/>
      <c r="Z29" s="836"/>
    </row>
    <row r="30" spans="1:26" ht="30" customHeight="1">
      <c r="A30" s="1488" t="s">
        <v>1176</v>
      </c>
      <c r="B30" s="1488" t="s">
        <v>1177</v>
      </c>
      <c r="C30" s="1488" t="str">
        <f>+C13</f>
        <v>Infraestructura y Planta física</v>
      </c>
      <c r="D30" s="625"/>
      <c r="E30" s="563">
        <v>42005</v>
      </c>
      <c r="F30" s="625">
        <v>2021</v>
      </c>
      <c r="G30" s="327" t="s">
        <v>1178</v>
      </c>
      <c r="H30" s="625" t="s">
        <v>826</v>
      </c>
      <c r="I30" s="625" t="s">
        <v>1179</v>
      </c>
      <c r="J30" s="328">
        <v>1</v>
      </c>
      <c r="K30" s="626">
        <f>3900000*11</f>
        <v>42900000</v>
      </c>
      <c r="L30" s="627">
        <f t="shared" ref="L30:L39" si="5">+J30*K30</f>
        <v>42900000</v>
      </c>
      <c r="M30" s="836"/>
      <c r="N30" s="836"/>
      <c r="O30" s="836"/>
      <c r="P30" s="836"/>
      <c r="Q30" s="836"/>
      <c r="R30" s="836"/>
      <c r="S30" s="836"/>
      <c r="T30" s="836"/>
      <c r="U30" s="836"/>
      <c r="V30" s="836"/>
      <c r="W30" s="836"/>
      <c r="X30" s="836"/>
      <c r="Y30" s="836"/>
      <c r="Z30" s="836"/>
    </row>
    <row r="31" spans="1:26" ht="30" customHeight="1">
      <c r="A31" s="1489"/>
      <c r="B31" s="1489"/>
      <c r="C31" s="1489"/>
      <c r="D31" s="625"/>
      <c r="E31" s="628">
        <f>+E30</f>
        <v>42005</v>
      </c>
      <c r="F31" s="625">
        <v>2021</v>
      </c>
      <c r="G31" s="327" t="s">
        <v>1180</v>
      </c>
      <c r="H31" s="625" t="s">
        <v>826</v>
      </c>
      <c r="I31" s="625" t="s">
        <v>1181</v>
      </c>
      <c r="J31" s="328">
        <v>4</v>
      </c>
      <c r="K31" s="626">
        <f>1750000*11</f>
        <v>19250000</v>
      </c>
      <c r="L31" s="627">
        <f t="shared" si="5"/>
        <v>77000000</v>
      </c>
      <c r="M31" s="836"/>
      <c r="N31" s="836"/>
      <c r="O31" s="836"/>
      <c r="P31" s="836"/>
      <c r="Q31" s="836"/>
      <c r="R31" s="836"/>
      <c r="S31" s="836"/>
      <c r="T31" s="836"/>
      <c r="U31" s="836"/>
      <c r="V31" s="836"/>
      <c r="W31" s="836"/>
      <c r="X31" s="836"/>
      <c r="Y31" s="836"/>
      <c r="Z31" s="836"/>
    </row>
    <row r="32" spans="1:26" ht="30" customHeight="1">
      <c r="A32" s="1489"/>
      <c r="B32" s="1489"/>
      <c r="C32" s="1489"/>
      <c r="D32" s="625"/>
      <c r="E32" s="628">
        <v>42036</v>
      </c>
      <c r="F32" s="628">
        <v>42064</v>
      </c>
      <c r="G32" s="327" t="s">
        <v>1182</v>
      </c>
      <c r="H32" s="625" t="s">
        <v>1138</v>
      </c>
      <c r="I32" s="625" t="s">
        <v>1183</v>
      </c>
      <c r="J32" s="328">
        <v>1</v>
      </c>
      <c r="K32" s="626">
        <v>18000000</v>
      </c>
      <c r="L32" s="627">
        <f t="shared" si="5"/>
        <v>18000000</v>
      </c>
      <c r="M32" s="836"/>
      <c r="N32" s="836"/>
      <c r="O32" s="836"/>
      <c r="P32" s="836"/>
      <c r="Q32" s="836"/>
      <c r="R32" s="836"/>
      <c r="S32" s="836"/>
      <c r="T32" s="836"/>
      <c r="U32" s="836"/>
      <c r="V32" s="836"/>
      <c r="W32" s="836"/>
      <c r="X32" s="836"/>
      <c r="Y32" s="836"/>
      <c r="Z32" s="836"/>
    </row>
    <row r="33" spans="1:26" ht="25.5">
      <c r="A33" s="1490"/>
      <c r="B33" s="1490"/>
      <c r="C33" s="1490"/>
      <c r="D33" s="625"/>
      <c r="E33" s="628">
        <f>+E32</f>
        <v>42036</v>
      </c>
      <c r="F33" s="628">
        <v>42064</v>
      </c>
      <c r="G33" s="327" t="s">
        <v>1182</v>
      </c>
      <c r="H33" s="625" t="s">
        <v>1138</v>
      </c>
      <c r="I33" s="625" t="s">
        <v>1184</v>
      </c>
      <c r="J33" s="328">
        <v>1</v>
      </c>
      <c r="K33" s="626">
        <v>18000000</v>
      </c>
      <c r="L33" s="627">
        <f t="shared" si="5"/>
        <v>18000000</v>
      </c>
      <c r="M33" s="836"/>
      <c r="N33" s="836"/>
      <c r="O33" s="836"/>
      <c r="P33" s="836"/>
      <c r="Q33" s="836"/>
      <c r="R33" s="836"/>
      <c r="S33" s="836"/>
      <c r="T33" s="836"/>
      <c r="U33" s="836"/>
      <c r="V33" s="836"/>
      <c r="W33" s="836"/>
      <c r="X33" s="836"/>
      <c r="Y33" s="836"/>
      <c r="Z33" s="836"/>
    </row>
    <row r="34" spans="1:26">
      <c r="A34" s="332"/>
      <c r="B34" s="327"/>
      <c r="C34" s="327"/>
      <c r="D34" s="327"/>
      <c r="E34" s="327"/>
      <c r="F34" s="327"/>
      <c r="G34" s="327"/>
      <c r="H34" s="327"/>
      <c r="I34" s="327"/>
      <c r="J34" s="328"/>
      <c r="K34" s="329"/>
      <c r="L34" s="333">
        <f t="shared" si="5"/>
        <v>0</v>
      </c>
      <c r="M34" s="836"/>
      <c r="N34" s="836"/>
      <c r="O34" s="836"/>
      <c r="P34" s="836"/>
      <c r="Q34" s="836"/>
      <c r="R34" s="836"/>
      <c r="S34" s="836"/>
      <c r="T34" s="836"/>
      <c r="U34" s="836"/>
      <c r="V34" s="836"/>
      <c r="W34" s="836"/>
      <c r="X34" s="836"/>
      <c r="Y34" s="836"/>
      <c r="Z34" s="836"/>
    </row>
    <row r="35" spans="1:26">
      <c r="A35" s="332"/>
      <c r="B35" s="327"/>
      <c r="C35" s="327"/>
      <c r="D35" s="327"/>
      <c r="E35" s="327"/>
      <c r="F35" s="327"/>
      <c r="G35" s="327"/>
      <c r="H35" s="327"/>
      <c r="I35" s="327"/>
      <c r="J35" s="328"/>
      <c r="K35" s="329"/>
      <c r="L35" s="333">
        <f t="shared" si="5"/>
        <v>0</v>
      </c>
      <c r="M35" s="836"/>
      <c r="N35" s="836"/>
      <c r="O35" s="836"/>
      <c r="P35" s="836"/>
      <c r="Q35" s="836"/>
      <c r="R35" s="836"/>
      <c r="S35" s="836"/>
      <c r="T35" s="836"/>
      <c r="U35" s="836"/>
      <c r="V35" s="836"/>
      <c r="W35" s="836"/>
      <c r="X35" s="836"/>
      <c r="Y35" s="836"/>
      <c r="Z35" s="836"/>
    </row>
    <row r="36" spans="1:26">
      <c r="A36" s="332"/>
      <c r="B36" s="327"/>
      <c r="C36" s="327"/>
      <c r="D36" s="327"/>
      <c r="E36" s="327"/>
      <c r="F36" s="327"/>
      <c r="G36" s="327"/>
      <c r="H36" s="327"/>
      <c r="I36" s="327"/>
      <c r="J36" s="328"/>
      <c r="K36" s="329"/>
      <c r="L36" s="333">
        <f t="shared" si="5"/>
        <v>0</v>
      </c>
      <c r="M36" s="836"/>
      <c r="N36" s="836"/>
      <c r="O36" s="836"/>
      <c r="P36" s="836"/>
      <c r="Q36" s="836"/>
      <c r="R36" s="836"/>
      <c r="S36" s="836"/>
      <c r="T36" s="836"/>
      <c r="U36" s="836"/>
      <c r="V36" s="836"/>
      <c r="W36" s="836"/>
      <c r="X36" s="836"/>
      <c r="Y36" s="836"/>
      <c r="Z36" s="836"/>
    </row>
    <row r="37" spans="1:26">
      <c r="A37" s="332"/>
      <c r="B37" s="327"/>
      <c r="C37" s="327"/>
      <c r="D37" s="327"/>
      <c r="E37" s="327"/>
      <c r="F37" s="327"/>
      <c r="G37" s="327"/>
      <c r="H37" s="327"/>
      <c r="I37" s="327"/>
      <c r="J37" s="328"/>
      <c r="K37" s="329"/>
      <c r="L37" s="333">
        <f t="shared" si="5"/>
        <v>0</v>
      </c>
      <c r="M37" s="836"/>
      <c r="N37" s="836"/>
      <c r="O37" s="836"/>
      <c r="P37" s="836"/>
      <c r="Q37" s="836"/>
      <c r="R37" s="836"/>
      <c r="S37" s="836"/>
      <c r="T37" s="836"/>
      <c r="U37" s="836"/>
      <c r="V37" s="836"/>
      <c r="W37" s="836"/>
      <c r="X37" s="836"/>
      <c r="Y37" s="836"/>
      <c r="Z37" s="836"/>
    </row>
    <row r="38" spans="1:26">
      <c r="A38" s="334"/>
      <c r="B38" s="335"/>
      <c r="C38" s="335"/>
      <c r="D38" s="335"/>
      <c r="E38" s="335"/>
      <c r="F38" s="335"/>
      <c r="G38" s="335"/>
      <c r="H38" s="335"/>
      <c r="I38" s="335"/>
      <c r="J38" s="336"/>
      <c r="K38" s="329"/>
      <c r="L38" s="333">
        <f t="shared" si="5"/>
        <v>0</v>
      </c>
      <c r="M38" s="836"/>
      <c r="N38" s="836"/>
      <c r="O38" s="836"/>
      <c r="P38" s="836"/>
      <c r="Q38" s="836"/>
      <c r="R38" s="836"/>
      <c r="S38" s="836"/>
      <c r="T38" s="836"/>
      <c r="U38" s="836"/>
      <c r="V38" s="836"/>
      <c r="W38" s="836"/>
      <c r="X38" s="836"/>
      <c r="Y38" s="836"/>
      <c r="Z38" s="836"/>
    </row>
    <row r="39" spans="1:26" ht="16.5" thickBot="1">
      <c r="A39" s="337"/>
      <c r="B39" s="338"/>
      <c r="C39" s="338"/>
      <c r="D39" s="338"/>
      <c r="E39" s="338"/>
      <c r="F39" s="338"/>
      <c r="G39" s="339"/>
      <c r="H39" s="339"/>
      <c r="I39" s="339"/>
      <c r="J39" s="340"/>
      <c r="K39" s="341"/>
      <c r="L39" s="342">
        <f t="shared" si="5"/>
        <v>0</v>
      </c>
      <c r="M39" s="836"/>
      <c r="N39" s="836"/>
      <c r="O39" s="836"/>
      <c r="P39" s="836"/>
      <c r="Q39" s="836"/>
      <c r="R39" s="836"/>
      <c r="S39" s="836"/>
      <c r="T39" s="836"/>
      <c r="U39" s="836"/>
      <c r="V39" s="836"/>
      <c r="W39" s="836"/>
      <c r="X39" s="836"/>
      <c r="Y39" s="836"/>
      <c r="Z39" s="836"/>
    </row>
    <row r="40" spans="1:26" ht="16.5" thickBot="1">
      <c r="L40" s="836"/>
      <c r="M40" s="836"/>
      <c r="N40" s="836"/>
      <c r="O40" s="836"/>
      <c r="P40" s="836"/>
      <c r="Q40" s="836"/>
      <c r="R40" s="836"/>
      <c r="S40" s="836"/>
      <c r="T40" s="836"/>
      <c r="U40" s="836"/>
      <c r="V40" s="836"/>
      <c r="W40" s="836"/>
      <c r="X40" s="836"/>
      <c r="Y40" s="836"/>
      <c r="Z40" s="836"/>
    </row>
    <row r="41" spans="1:26">
      <c r="A41" s="1247" t="s">
        <v>165</v>
      </c>
      <c r="B41" s="1248"/>
      <c r="C41" s="1248"/>
      <c r="D41" s="1248"/>
      <c r="E41" s="1248"/>
      <c r="F41" s="1248"/>
      <c r="G41" s="1248"/>
      <c r="H41" s="1248"/>
      <c r="I41" s="1248"/>
      <c r="J41" s="1248"/>
      <c r="K41" s="1248"/>
      <c r="L41" s="1249"/>
      <c r="M41" s="836"/>
      <c r="N41" s="836"/>
      <c r="O41" s="836"/>
      <c r="P41" s="836"/>
      <c r="Q41" s="836"/>
      <c r="R41" s="836"/>
      <c r="S41" s="836"/>
      <c r="T41" s="836"/>
      <c r="U41" s="836"/>
      <c r="V41" s="836"/>
      <c r="W41" s="836"/>
      <c r="X41" s="836"/>
      <c r="Y41" s="836"/>
      <c r="Z41" s="836"/>
    </row>
    <row r="42" spans="1:26">
      <c r="A42" s="1250"/>
      <c r="B42" s="1251"/>
      <c r="C42" s="1251"/>
      <c r="D42" s="1251"/>
      <c r="E42" s="1251"/>
      <c r="F42" s="1251"/>
      <c r="G42" s="1251"/>
      <c r="H42" s="1251"/>
      <c r="I42" s="1251"/>
      <c r="J42" s="1251"/>
      <c r="K42" s="1251"/>
      <c r="L42" s="1252"/>
      <c r="M42" s="836"/>
      <c r="N42" s="836"/>
      <c r="O42" s="836"/>
      <c r="P42" s="836"/>
      <c r="Q42" s="836"/>
      <c r="R42" s="836"/>
      <c r="S42" s="836"/>
      <c r="T42" s="836"/>
      <c r="U42" s="836"/>
      <c r="V42" s="836"/>
      <c r="W42" s="836"/>
      <c r="X42" s="836"/>
      <c r="Y42" s="836"/>
      <c r="Z42" s="836"/>
    </row>
    <row r="43" spans="1:26" ht="16.5" thickBot="1">
      <c r="A43" s="1253"/>
      <c r="B43" s="1254"/>
      <c r="C43" s="1254"/>
      <c r="D43" s="1254"/>
      <c r="E43" s="1254"/>
      <c r="F43" s="1254"/>
      <c r="G43" s="1254"/>
      <c r="H43" s="1254"/>
      <c r="I43" s="1254"/>
      <c r="J43" s="1254"/>
      <c r="K43" s="1254"/>
      <c r="L43" s="1255"/>
      <c r="M43" s="836"/>
      <c r="N43" s="836"/>
      <c r="O43" s="836"/>
      <c r="P43" s="836"/>
      <c r="Q43" s="836"/>
      <c r="R43" s="836"/>
      <c r="S43" s="836"/>
      <c r="T43" s="836"/>
      <c r="U43" s="836"/>
      <c r="V43" s="836"/>
      <c r="W43" s="836"/>
      <c r="X43" s="836"/>
      <c r="Y43" s="836"/>
      <c r="Z43" s="836"/>
    </row>
    <row r="44" spans="1:26" ht="16.5" thickBot="1">
      <c r="A44" s="343"/>
      <c r="B44" s="343"/>
      <c r="C44" s="343"/>
      <c r="D44" s="343"/>
      <c r="E44" s="343"/>
      <c r="F44" s="343"/>
      <c r="G44" s="343"/>
      <c r="H44" s="343"/>
      <c r="I44" s="343"/>
      <c r="J44" s="343"/>
      <c r="K44" s="343"/>
      <c r="L44" s="343"/>
      <c r="M44" s="836"/>
      <c r="N44" s="836"/>
      <c r="O44" s="836"/>
      <c r="P44" s="836"/>
      <c r="Q44" s="836"/>
      <c r="R44" s="836"/>
      <c r="S44" s="836"/>
      <c r="T44" s="836"/>
      <c r="U44" s="836"/>
      <c r="V44" s="836"/>
      <c r="W44" s="836"/>
      <c r="X44" s="836"/>
      <c r="Y44" s="836"/>
      <c r="Z44" s="836"/>
    </row>
    <row r="45" spans="1:26" ht="16.5" thickBot="1">
      <c r="A45" s="1256" t="s">
        <v>166</v>
      </c>
      <c r="B45" s="1257"/>
      <c r="C45" s="1257"/>
      <c r="D45" s="1257"/>
      <c r="E45" s="1257"/>
      <c r="F45" s="1257"/>
      <c r="G45" s="1257"/>
      <c r="H45" s="1257"/>
      <c r="I45" s="1257"/>
      <c r="J45" s="1257"/>
      <c r="K45" s="1257"/>
      <c r="L45" s="1258"/>
      <c r="M45" s="836"/>
      <c r="N45" s="836"/>
      <c r="O45" s="836"/>
      <c r="P45" s="836"/>
      <c r="Q45" s="836"/>
      <c r="R45" s="836"/>
      <c r="S45" s="836"/>
      <c r="T45" s="836"/>
      <c r="U45" s="836"/>
      <c r="V45" s="836"/>
      <c r="W45" s="836"/>
      <c r="X45" s="836"/>
      <c r="Y45" s="836"/>
      <c r="Z45" s="836"/>
    </row>
    <row r="46" spans="1:26" ht="16.5" thickBot="1">
      <c r="A46" s="344"/>
      <c r="B46" s="345"/>
      <c r="C46" s="345"/>
      <c r="D46" s="345"/>
      <c r="E46" s="345"/>
      <c r="F46" s="345"/>
      <c r="G46" s="345"/>
      <c r="H46" s="345"/>
      <c r="I46" s="345"/>
      <c r="J46" s="345"/>
      <c r="K46" s="345"/>
      <c r="L46" s="345"/>
      <c r="M46" s="836"/>
      <c r="N46" s="836"/>
      <c r="O46" s="836"/>
      <c r="P46" s="836"/>
      <c r="Q46" s="836"/>
      <c r="R46" s="836"/>
      <c r="S46" s="836"/>
      <c r="T46" s="836"/>
      <c r="U46" s="836"/>
      <c r="V46" s="836"/>
      <c r="W46" s="836"/>
      <c r="X46" s="836"/>
      <c r="Y46" s="836"/>
      <c r="Z46" s="836"/>
    </row>
    <row r="47" spans="1:26" ht="16.5" thickBot="1">
      <c r="A47" s="1230" t="s">
        <v>1185</v>
      </c>
      <c r="B47" s="1231"/>
      <c r="C47" s="1231"/>
      <c r="D47" s="1231"/>
      <c r="E47" s="1231"/>
      <c r="F47" s="1231"/>
      <c r="G47" s="1231"/>
      <c r="H47" s="1231"/>
      <c r="I47" s="1231"/>
      <c r="J47" s="1231"/>
      <c r="K47" s="1231"/>
      <c r="L47" s="1232"/>
      <c r="M47" s="836"/>
      <c r="N47" s="836"/>
      <c r="O47" s="836"/>
      <c r="P47" s="836"/>
      <c r="Q47" s="836"/>
      <c r="R47" s="836"/>
      <c r="S47" s="836"/>
      <c r="T47" s="836"/>
      <c r="U47" s="836"/>
      <c r="V47" s="836"/>
      <c r="W47" s="836"/>
      <c r="X47" s="836"/>
      <c r="Y47" s="836"/>
      <c r="Z47" s="836"/>
    </row>
    <row r="48" spans="1:26" ht="16.5" thickBot="1">
      <c r="A48" s="1230" t="s">
        <v>1186</v>
      </c>
      <c r="B48" s="1231"/>
      <c r="C48" s="1231"/>
      <c r="D48" s="1231"/>
      <c r="E48" s="1231"/>
      <c r="F48" s="1231"/>
      <c r="G48" s="1231"/>
      <c r="H48" s="1231"/>
      <c r="I48" s="1231"/>
      <c r="J48" s="1231"/>
      <c r="K48" s="1231"/>
      <c r="L48" s="1232"/>
      <c r="M48" s="836"/>
      <c r="N48" s="836"/>
      <c r="O48" s="836"/>
      <c r="P48" s="836"/>
      <c r="Q48" s="836"/>
      <c r="R48" s="836"/>
      <c r="S48" s="836"/>
      <c r="T48" s="836"/>
      <c r="U48" s="836"/>
      <c r="V48" s="836"/>
      <c r="W48" s="836"/>
      <c r="X48" s="836"/>
      <c r="Y48" s="836"/>
      <c r="Z48" s="836"/>
    </row>
    <row r="49" spans="1:26" ht="16.5" thickBot="1">
      <c r="A49" s="1242" t="s">
        <v>536</v>
      </c>
      <c r="B49" s="1231"/>
      <c r="C49" s="1231"/>
      <c r="D49" s="1231"/>
      <c r="E49" s="1231"/>
      <c r="F49" s="1231"/>
      <c r="G49" s="1231"/>
      <c r="H49" s="1231"/>
      <c r="I49" s="1231"/>
      <c r="J49" s="1231"/>
      <c r="K49" s="1231"/>
      <c r="L49" s="1232"/>
      <c r="M49" s="836"/>
      <c r="N49" s="836"/>
      <c r="O49" s="836"/>
      <c r="P49" s="836"/>
      <c r="Q49" s="836"/>
      <c r="R49" s="836"/>
      <c r="S49" s="836"/>
      <c r="T49" s="836"/>
      <c r="U49" s="836"/>
      <c r="V49" s="836"/>
      <c r="W49" s="836"/>
      <c r="X49" s="836"/>
      <c r="Y49" s="836"/>
      <c r="Z49" s="836"/>
    </row>
    <row r="50" spans="1:26" ht="16.5" thickBot="1">
      <c r="A50" s="1242" t="s">
        <v>537</v>
      </c>
      <c r="B50" s="1231"/>
      <c r="C50" s="1231"/>
      <c r="D50" s="1231"/>
      <c r="E50" s="1231"/>
      <c r="F50" s="1231"/>
      <c r="G50" s="1231"/>
      <c r="H50" s="1231"/>
      <c r="I50" s="1231"/>
      <c r="J50" s="1231"/>
      <c r="K50" s="1231"/>
      <c r="L50" s="1232"/>
      <c r="M50" s="836"/>
      <c r="N50" s="836"/>
      <c r="O50" s="836"/>
      <c r="P50" s="836"/>
      <c r="Q50" s="836"/>
      <c r="R50" s="836"/>
      <c r="S50" s="836"/>
      <c r="T50" s="836"/>
      <c r="U50" s="836"/>
      <c r="V50" s="836"/>
      <c r="W50" s="836"/>
      <c r="X50" s="836"/>
      <c r="Y50" s="836"/>
      <c r="Z50" s="836"/>
    </row>
    <row r="51" spans="1:26" ht="16.5" thickBot="1">
      <c r="A51" s="1242" t="s">
        <v>538</v>
      </c>
      <c r="B51" s="1231"/>
      <c r="C51" s="1231"/>
      <c r="D51" s="1231"/>
      <c r="E51" s="1231"/>
      <c r="F51" s="1231"/>
      <c r="G51" s="1231"/>
      <c r="H51" s="1231"/>
      <c r="I51" s="1231"/>
      <c r="J51" s="1231"/>
      <c r="K51" s="1231"/>
      <c r="L51" s="1232"/>
      <c r="M51" s="836"/>
      <c r="N51" s="836"/>
      <c r="O51" s="836"/>
      <c r="P51" s="836"/>
      <c r="Q51" s="836"/>
      <c r="R51" s="836"/>
      <c r="S51" s="836"/>
      <c r="T51" s="836"/>
      <c r="U51" s="836"/>
      <c r="V51" s="836"/>
      <c r="W51" s="836"/>
      <c r="X51" s="836"/>
      <c r="Y51" s="836"/>
      <c r="Z51" s="836"/>
    </row>
    <row r="52" spans="1:26" s="836" customFormat="1"/>
    <row r="53" spans="1:26" s="836" customFormat="1"/>
    <row r="54" spans="1:26" s="836" customFormat="1"/>
    <row r="55" spans="1:26" s="836" customFormat="1"/>
    <row r="56" spans="1:26" s="836" customFormat="1" ht="16.5" thickBot="1"/>
    <row r="57" spans="1:26" s="836" customFormat="1" ht="34.5" thickBot="1">
      <c r="F57" s="906" t="s">
        <v>1471</v>
      </c>
      <c r="G57" s="907" t="s">
        <v>1472</v>
      </c>
      <c r="H57" s="908" t="s">
        <v>1473</v>
      </c>
      <c r="I57" s="907" t="s">
        <v>1474</v>
      </c>
      <c r="J57" s="908" t="s">
        <v>1475</v>
      </c>
      <c r="K57" s="907">
        <v>1</v>
      </c>
    </row>
    <row r="58" spans="1:26" s="836" customFormat="1"/>
    <row r="59" spans="1:26" s="836" customFormat="1"/>
    <row r="60" spans="1:26" s="836" customFormat="1"/>
    <row r="61" spans="1:26" s="836" customFormat="1"/>
    <row r="62" spans="1:26" s="836" customFormat="1"/>
    <row r="63" spans="1:26" s="836" customFormat="1"/>
    <row r="64" spans="1:26" s="836" customFormat="1"/>
    <row r="65" s="836" customFormat="1"/>
    <row r="66" s="836" customFormat="1"/>
  </sheetData>
  <mergeCells count="52">
    <mergeCell ref="Q6:U6"/>
    <mergeCell ref="G6:G7"/>
    <mergeCell ref="A1:A4"/>
    <mergeCell ref="B1:J4"/>
    <mergeCell ref="K1:L1"/>
    <mergeCell ref="K2:L2"/>
    <mergeCell ref="K3:L3"/>
    <mergeCell ref="K4:L4"/>
    <mergeCell ref="A6:A7"/>
    <mergeCell ref="B6:B7"/>
    <mergeCell ref="C6:C7"/>
    <mergeCell ref="E6:E7"/>
    <mergeCell ref="F6:F7"/>
    <mergeCell ref="J6:J7"/>
    <mergeCell ref="K6:K7"/>
    <mergeCell ref="L6:L7"/>
    <mergeCell ref="A8:A16"/>
    <mergeCell ref="H8:H20"/>
    <mergeCell ref="I8:I13"/>
    <mergeCell ref="H6:H7"/>
    <mergeCell ref="I6:I7"/>
    <mergeCell ref="M6:P6"/>
    <mergeCell ref="A28:A29"/>
    <mergeCell ref="B28:B29"/>
    <mergeCell ref="C28:C29"/>
    <mergeCell ref="E28:E29"/>
    <mergeCell ref="F28:F29"/>
    <mergeCell ref="L28:L29"/>
    <mergeCell ref="M15:M16"/>
    <mergeCell ref="N15:N16"/>
    <mergeCell ref="O15:O16"/>
    <mergeCell ref="P15:P16"/>
    <mergeCell ref="G28:G29"/>
    <mergeCell ref="H28:H29"/>
    <mergeCell ref="I28:I29"/>
    <mergeCell ref="J28:J29"/>
    <mergeCell ref="K28:K29"/>
    <mergeCell ref="R15:R16"/>
    <mergeCell ref="Q15:Q16"/>
    <mergeCell ref="S15:S16"/>
    <mergeCell ref="T15:T16"/>
    <mergeCell ref="U15:U16"/>
    <mergeCell ref="A48:L48"/>
    <mergeCell ref="A49:L49"/>
    <mergeCell ref="A50:L50"/>
    <mergeCell ref="A51:L51"/>
    <mergeCell ref="A30:A33"/>
    <mergeCell ref="B30:B33"/>
    <mergeCell ref="C30:C33"/>
    <mergeCell ref="A41:L43"/>
    <mergeCell ref="A45:L45"/>
    <mergeCell ref="A47:L47"/>
  </mergeCells>
  <conditionalFormatting sqref="P17:P20 P9:P15">
    <cfRule type="cellIs" dxfId="177" priority="49" operator="equal">
      <formula>"L"</formula>
    </cfRule>
  </conditionalFormatting>
  <conditionalFormatting sqref="P8">
    <cfRule type="containsText" dxfId="176" priority="53" operator="containsText" text="K">
      <formula>NOT(ISERROR(SEARCH("K",P8)))</formula>
    </cfRule>
    <cfRule type="containsText" dxfId="175" priority="54" operator="containsText" text="J">
      <formula>NOT(ISERROR(SEARCH("J",P8)))</formula>
    </cfRule>
  </conditionalFormatting>
  <conditionalFormatting sqref="P8">
    <cfRule type="cellIs" dxfId="174" priority="52" operator="equal">
      <formula>"L"</formula>
    </cfRule>
  </conditionalFormatting>
  <conditionalFormatting sqref="P17:P20 P9:P15">
    <cfRule type="containsText" dxfId="173" priority="50" operator="containsText" text="K">
      <formula>NOT(ISERROR(SEARCH("K",P9)))</formula>
    </cfRule>
    <cfRule type="containsText" dxfId="172" priority="51" operator="containsText" text="J">
      <formula>NOT(ISERROR(SEARCH("J",P9)))</formula>
    </cfRule>
  </conditionalFormatting>
  <conditionalFormatting sqref="U8:U15 U17:U20">
    <cfRule type="cellIs" dxfId="171" priority="34" operator="equal">
      <formula>"L"</formula>
    </cfRule>
  </conditionalFormatting>
  <conditionalFormatting sqref="Q8:R15 U8:U15 Q17:R18 Q19:Q20 U17:U20">
    <cfRule type="containsText" dxfId="170" priority="38" operator="containsText" text="K">
      <formula>NOT(ISERROR(SEARCH("K",Q8)))</formula>
    </cfRule>
    <cfRule type="containsText" dxfId="169" priority="39" operator="containsText" text="J">
      <formula>NOT(ISERROR(SEARCH("J",Q8)))</formula>
    </cfRule>
  </conditionalFormatting>
  <conditionalFormatting sqref="Q8:R15 Q17:R18 Q19:Q20">
    <cfRule type="cellIs" dxfId="168" priority="37" operator="equal">
      <formula>"L"</formula>
    </cfRule>
  </conditionalFormatting>
  <conditionalFormatting sqref="U8:U15 U17:U20">
    <cfRule type="containsText" dxfId="167" priority="35" operator="containsText" text="K">
      <formula>NOT(ISERROR(SEARCH("K",U8)))</formula>
    </cfRule>
    <cfRule type="containsText" dxfId="166" priority="36" operator="containsText" text="J">
      <formula>NOT(ISERROR(SEARCH("J",U8)))</formula>
    </cfRule>
  </conditionalFormatting>
  <conditionalFormatting sqref="U8:U15 U17:U20">
    <cfRule type="cellIs" dxfId="165" priority="31" operator="equal">
      <formula>"L"</formula>
    </cfRule>
  </conditionalFormatting>
  <conditionalFormatting sqref="U8:U15 U17:U20">
    <cfRule type="containsText" dxfId="164" priority="32" operator="containsText" text="K">
      <formula>NOT(ISERROR(SEARCH("K",U8)))</formula>
    </cfRule>
    <cfRule type="containsText" dxfId="163" priority="33" operator="containsText" text="J">
      <formula>NOT(ISERROR(SEARCH("J",U8)))</formula>
    </cfRule>
  </conditionalFormatting>
  <conditionalFormatting sqref="U8:U15 U17:U20">
    <cfRule type="containsText" dxfId="162" priority="29" operator="containsText" text="K">
      <formula>NOT(ISERROR(SEARCH("K",U8)))</formula>
    </cfRule>
    <cfRule type="containsText" dxfId="161" priority="30" operator="containsText" text="J">
      <formula>NOT(ISERROR(SEARCH("J",U8)))</formula>
    </cfRule>
  </conditionalFormatting>
  <conditionalFormatting sqref="S8:U15 S17:U20">
    <cfRule type="cellIs" dxfId="160" priority="26" operator="equal">
      <formula>"L"</formula>
    </cfRule>
  </conditionalFormatting>
  <conditionalFormatting sqref="S8:U15 S17:U20">
    <cfRule type="containsText" dxfId="159" priority="27" operator="containsText" text="K">
      <formula>NOT(ISERROR(SEARCH("K",S8)))</formula>
    </cfRule>
    <cfRule type="containsText" dxfId="158" priority="28" operator="containsText" text="J">
      <formula>NOT(ISERROR(SEARCH("J",S8)))</formula>
    </cfRule>
  </conditionalFormatting>
  <conditionalFormatting sqref="U8:U15 U17:U20">
    <cfRule type="containsText" dxfId="157" priority="24" operator="containsText" text="K">
      <formula>NOT(ISERROR(SEARCH("K",U8)))</formula>
    </cfRule>
    <cfRule type="containsText" dxfId="156" priority="25" operator="containsText" text="J">
      <formula>NOT(ISERROR(SEARCH("J",U8)))</formula>
    </cfRule>
  </conditionalFormatting>
  <conditionalFormatting sqref="U8:U15 U17:U20">
    <cfRule type="containsText" dxfId="155" priority="22" operator="containsText" text="K">
      <formula>NOT(ISERROR(SEARCH("K",U8)))</formula>
    </cfRule>
    <cfRule type="containsText" dxfId="154" priority="23" operator="containsText" text="J">
      <formula>NOT(ISERROR(SEARCH("J",U8)))</formula>
    </cfRule>
  </conditionalFormatting>
  <conditionalFormatting sqref="U8:U15 U17:U20">
    <cfRule type="cellIs" dxfId="153" priority="19" operator="equal">
      <formula>"L"</formula>
    </cfRule>
  </conditionalFormatting>
  <conditionalFormatting sqref="U8:U15 U17:U20">
    <cfRule type="containsText" dxfId="152" priority="20" operator="containsText" text="K">
      <formula>NOT(ISERROR(SEARCH("K",U8)))</formula>
    </cfRule>
    <cfRule type="containsText" dxfId="151" priority="21" operator="containsText" text="J">
      <formula>NOT(ISERROR(SEARCH("J",U8)))</formula>
    </cfRule>
  </conditionalFormatting>
  <conditionalFormatting sqref="U8:U15 U17:U20">
    <cfRule type="cellIs" dxfId="150" priority="16" operator="equal">
      <formula>"L"</formula>
    </cfRule>
  </conditionalFormatting>
  <conditionalFormatting sqref="U8:U15 U17:U20">
    <cfRule type="containsText" dxfId="149" priority="17" operator="containsText" text="K">
      <formula>NOT(ISERROR(SEARCH("K",U8)))</formula>
    </cfRule>
    <cfRule type="containsText" dxfId="148" priority="18" operator="containsText" text="J">
      <formula>NOT(ISERROR(SEARCH("J",U8)))</formula>
    </cfRule>
  </conditionalFormatting>
  <conditionalFormatting sqref="U8:U15 U17:U20">
    <cfRule type="cellIs" dxfId="147" priority="13" operator="equal">
      <formula>"L"</formula>
    </cfRule>
  </conditionalFormatting>
  <conditionalFormatting sqref="U8:U15 U17:U20">
    <cfRule type="containsText" dxfId="146" priority="14" operator="containsText" text="K">
      <formula>NOT(ISERROR(SEARCH("K",U8)))</formula>
    </cfRule>
    <cfRule type="containsText" dxfId="145" priority="15" operator="containsText" text="J">
      <formula>NOT(ISERROR(SEARCH("J",U8)))</formula>
    </cfRule>
  </conditionalFormatting>
  <conditionalFormatting sqref="U8:U15 U17:U20">
    <cfRule type="cellIs" dxfId="144" priority="10" operator="equal">
      <formula>"L"</formula>
    </cfRule>
  </conditionalFormatting>
  <conditionalFormatting sqref="U8:U15 U17:U20">
    <cfRule type="containsText" dxfId="143" priority="11" operator="containsText" text="K">
      <formula>NOT(ISERROR(SEARCH("K",U8)))</formula>
    </cfRule>
    <cfRule type="containsText" dxfId="142" priority="12" operator="containsText" text="J">
      <formula>NOT(ISERROR(SEARCH("J",U8)))</formula>
    </cfRule>
  </conditionalFormatting>
  <conditionalFormatting sqref="U8:U15 U17:U20">
    <cfRule type="cellIs" dxfId="141" priority="7" operator="equal">
      <formula>"L"</formula>
    </cfRule>
  </conditionalFormatting>
  <conditionalFormatting sqref="U8:U15 U17:U20">
    <cfRule type="containsText" dxfId="140" priority="8" operator="containsText" text="K">
      <formula>NOT(ISERROR(SEARCH("K",U8)))</formula>
    </cfRule>
    <cfRule type="containsText" dxfId="139" priority="9" operator="containsText" text="J">
      <formula>NOT(ISERROR(SEARCH("J",U8)))</formula>
    </cfRule>
  </conditionalFormatting>
  <conditionalFormatting sqref="U8:U15 U17:U20">
    <cfRule type="cellIs" dxfId="138" priority="4" operator="equal">
      <formula>"L"</formula>
    </cfRule>
  </conditionalFormatting>
  <conditionalFormatting sqref="U8:U15 U17:U20">
    <cfRule type="containsText" dxfId="137" priority="5" operator="containsText" text="K">
      <formula>NOT(ISERROR(SEARCH("K",U8)))</formula>
    </cfRule>
    <cfRule type="containsText" dxfId="136" priority="6" operator="containsText" text="J">
      <formula>NOT(ISERROR(SEARCH("J",U8)))</formula>
    </cfRule>
  </conditionalFormatting>
  <conditionalFormatting sqref="U8:U15 U17:U20">
    <cfRule type="cellIs" dxfId="135" priority="1" operator="equal">
      <formula>"L"</formula>
    </cfRule>
  </conditionalFormatting>
  <conditionalFormatting sqref="U8:U15 U17:U20">
    <cfRule type="containsText" dxfId="134" priority="2" operator="containsText" text="K">
      <formula>NOT(ISERROR(SEARCH("K",U8)))</formula>
    </cfRule>
    <cfRule type="containsText" dxfId="133" priority="3" operator="containsText" text="J">
      <formula>NOT(ISERROR(SEARCH("J",U8)))</formula>
    </cfRule>
  </conditionalFormatting>
  <dataValidations count="2">
    <dataValidation allowBlank="1" showErrorMessage="1" promptTitle="Conceptos a considerar" prompt="-Servicios personales_x000a_-Comunicaciones/transporte_x000a_-Impresos/publicaciones_x000a_-Viáticos y gastos de viaje interior_x000a_-Viáticos y gastos de viaje exterior_x000a_-Servicios logísticos (Eventos ICFES)_x000a_-Gastos judiciales, sentencias, conciliaciones_x000a_-Gastos financieros" sqref="E6 E28" xr:uid="{00000000-0002-0000-1300-000000000000}"/>
    <dataValidation allowBlank="1" showErrorMessage="1" sqref="K6 K20:K28 K30:K39" xr:uid="{00000000-0002-0000-1300-000001000000}"/>
  </dataValidation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tint="0.499984740745262"/>
  </sheetPr>
  <dimension ref="A1:AF45"/>
  <sheetViews>
    <sheetView tabSelected="1" topLeftCell="A21" workbookViewId="0">
      <selection activeCell="G38" sqref="G38"/>
    </sheetView>
  </sheetViews>
  <sheetFormatPr baseColWidth="10" defaultRowHeight="15.75"/>
  <cols>
    <col min="1" max="1" width="9.125" customWidth="1"/>
    <col min="2" max="2" width="10.625" customWidth="1"/>
    <col min="3" max="3" width="27.125" customWidth="1"/>
    <col min="4" max="4" width="20.625" customWidth="1"/>
    <col min="5" max="5" width="22.5" customWidth="1"/>
    <col min="6" max="7" width="7.375" customWidth="1"/>
    <col min="8" max="8" width="16.625" style="642" customWidth="1"/>
    <col min="9" max="9" width="16.5" style="642" customWidth="1"/>
    <col min="10" max="10" width="14.5" style="642" customWidth="1"/>
    <col min="11" max="11" width="8.625" style="642" customWidth="1"/>
    <col min="12" max="12" width="10.375" style="642" customWidth="1"/>
    <col min="13" max="18" width="5.125" style="642" customWidth="1"/>
    <col min="19" max="19" width="10.875" style="642"/>
    <col min="20" max="20" width="23.625" style="642" customWidth="1"/>
    <col min="21" max="21" width="18.125" customWidth="1"/>
    <col min="22" max="22" width="12.375" customWidth="1"/>
    <col min="23" max="23" width="13.5" customWidth="1"/>
    <col min="25" max="25" width="17.125" customWidth="1"/>
    <col min="26" max="26" width="18.875" customWidth="1"/>
    <col min="29" max="32" width="10.875" style="836"/>
  </cols>
  <sheetData>
    <row r="1" spans="1:32" ht="20.25" customHeight="1">
      <c r="A1" s="914" t="s">
        <v>6</v>
      </c>
      <c r="B1" s="915"/>
      <c r="C1" s="920" t="s">
        <v>1267</v>
      </c>
      <c r="D1" s="921"/>
      <c r="E1" s="921"/>
      <c r="F1" s="921"/>
      <c r="G1" s="921"/>
      <c r="H1" s="921"/>
      <c r="I1" s="921"/>
      <c r="J1" s="921"/>
      <c r="K1" s="921"/>
      <c r="L1" s="921"/>
      <c r="M1" s="921"/>
      <c r="N1" s="1508" t="s">
        <v>8</v>
      </c>
      <c r="O1" s="1508"/>
      <c r="P1" s="1508"/>
      <c r="Q1" s="1508"/>
      <c r="R1" s="1508"/>
      <c r="S1" s="850"/>
      <c r="T1" s="850"/>
      <c r="U1" s="836"/>
      <c r="V1" s="836"/>
      <c r="W1" s="836"/>
      <c r="X1" s="836"/>
      <c r="Y1" s="836"/>
      <c r="Z1" s="836"/>
      <c r="AA1" s="836"/>
      <c r="AB1" s="836"/>
    </row>
    <row r="2" spans="1:32" ht="20.25" customHeight="1">
      <c r="A2" s="916"/>
      <c r="B2" s="917"/>
      <c r="C2" s="922"/>
      <c r="D2" s="923"/>
      <c r="E2" s="923"/>
      <c r="F2" s="923"/>
      <c r="G2" s="923"/>
      <c r="H2" s="923"/>
      <c r="I2" s="923"/>
      <c r="J2" s="923"/>
      <c r="K2" s="923"/>
      <c r="L2" s="923"/>
      <c r="M2" s="923"/>
      <c r="N2" s="1508" t="s">
        <v>9</v>
      </c>
      <c r="O2" s="1508"/>
      <c r="P2" s="1508"/>
      <c r="Q2" s="1508"/>
      <c r="R2" s="1508"/>
      <c r="S2" s="850"/>
      <c r="T2" s="850"/>
      <c r="U2" s="836"/>
      <c r="V2" s="836"/>
      <c r="W2" s="836"/>
      <c r="X2" s="836"/>
      <c r="Y2" s="836"/>
      <c r="Z2" s="836"/>
      <c r="AA2" s="836"/>
      <c r="AB2" s="836"/>
    </row>
    <row r="3" spans="1:32" ht="20.25" customHeight="1">
      <c r="A3" s="916"/>
      <c r="B3" s="917"/>
      <c r="C3" s="922"/>
      <c r="D3" s="923"/>
      <c r="E3" s="923"/>
      <c r="F3" s="923"/>
      <c r="G3" s="923"/>
      <c r="H3" s="923"/>
      <c r="I3" s="923"/>
      <c r="J3" s="923"/>
      <c r="K3" s="923"/>
      <c r="L3" s="923"/>
      <c r="M3" s="923"/>
      <c r="N3" s="1508" t="s">
        <v>10</v>
      </c>
      <c r="O3" s="1508"/>
      <c r="P3" s="1508"/>
      <c r="Q3" s="1508"/>
      <c r="R3" s="1508"/>
      <c r="S3" s="850"/>
      <c r="T3" s="850"/>
      <c r="U3" s="836"/>
      <c r="V3" s="836"/>
      <c r="W3" s="836"/>
      <c r="X3" s="836"/>
      <c r="Y3" s="836"/>
      <c r="Z3" s="836"/>
      <c r="AA3" s="836"/>
      <c r="AB3" s="836"/>
    </row>
    <row r="4" spans="1:32" ht="20.25" customHeight="1" thickBot="1">
      <c r="A4" s="918"/>
      <c r="B4" s="919"/>
      <c r="C4" s="924"/>
      <c r="D4" s="925"/>
      <c r="E4" s="925"/>
      <c r="F4" s="925"/>
      <c r="G4" s="925"/>
      <c r="H4" s="925"/>
      <c r="I4" s="925"/>
      <c r="J4" s="925"/>
      <c r="K4" s="925"/>
      <c r="L4" s="925"/>
      <c r="M4" s="925"/>
      <c r="N4" s="1508" t="s">
        <v>11</v>
      </c>
      <c r="O4" s="1508"/>
      <c r="P4" s="1508"/>
      <c r="Q4" s="1508"/>
      <c r="R4" s="1508"/>
      <c r="S4" s="850"/>
      <c r="T4" s="850"/>
      <c r="U4" s="836"/>
      <c r="V4" s="836"/>
      <c r="W4" s="836"/>
      <c r="X4" s="836"/>
      <c r="Y4" s="836"/>
      <c r="Z4" s="836"/>
      <c r="AA4" s="836"/>
      <c r="AB4" s="836"/>
    </row>
    <row r="5" spans="1:32" s="836" customFormat="1" ht="16.5" thickBot="1">
      <c r="H5" s="850"/>
      <c r="I5" s="850"/>
      <c r="J5" s="850"/>
      <c r="K5" s="850"/>
      <c r="L5" s="850"/>
      <c r="M5" s="850"/>
      <c r="N5" s="850"/>
      <c r="O5" s="850"/>
      <c r="P5" s="850"/>
      <c r="Q5" s="850"/>
      <c r="R5" s="850"/>
      <c r="S5" s="850"/>
      <c r="T5" s="850"/>
    </row>
    <row r="6" spans="1:32" s="3" customFormat="1" ht="12.75">
      <c r="A6" s="2" t="s">
        <v>12</v>
      </c>
      <c r="B6" s="935" t="s">
        <v>13</v>
      </c>
      <c r="C6" s="935"/>
      <c r="D6" s="935"/>
      <c r="E6" s="935"/>
      <c r="F6" s="935"/>
      <c r="G6" s="935"/>
      <c r="H6" s="935"/>
      <c r="I6" s="935"/>
      <c r="J6" s="935"/>
      <c r="K6" s="935"/>
      <c r="L6" s="935"/>
      <c r="M6" s="935"/>
      <c r="N6" s="935"/>
      <c r="O6" s="935"/>
      <c r="P6" s="935"/>
      <c r="Q6" s="935"/>
      <c r="R6" s="936"/>
      <c r="S6" s="851"/>
      <c r="T6" s="851"/>
      <c r="U6" s="837"/>
      <c r="V6" s="837"/>
      <c r="W6" s="837"/>
      <c r="X6" s="837"/>
      <c r="Y6" s="837"/>
      <c r="Z6" s="837"/>
      <c r="AA6" s="837"/>
      <c r="AB6" s="837"/>
      <c r="AC6" s="837"/>
      <c r="AD6" s="837"/>
      <c r="AE6" s="837"/>
      <c r="AF6" s="837"/>
    </row>
    <row r="7" spans="1:32" s="3" customFormat="1" ht="13.5" thickBot="1">
      <c r="A7" s="4" t="s">
        <v>14</v>
      </c>
      <c r="B7" s="937" t="s">
        <v>15</v>
      </c>
      <c r="C7" s="937"/>
      <c r="D7" s="937"/>
      <c r="E7" s="937"/>
      <c r="F7" s="937"/>
      <c r="G7" s="937"/>
      <c r="H7" s="937"/>
      <c r="I7" s="937"/>
      <c r="J7" s="937"/>
      <c r="K7" s="937"/>
      <c r="L7" s="937"/>
      <c r="M7" s="937"/>
      <c r="N7" s="937"/>
      <c r="O7" s="937"/>
      <c r="P7" s="937"/>
      <c r="Q7" s="937"/>
      <c r="R7" s="938"/>
      <c r="S7" s="851"/>
      <c r="T7" s="851"/>
      <c r="U7" s="837"/>
      <c r="V7" s="837"/>
      <c r="W7" s="837"/>
      <c r="X7" s="837"/>
      <c r="Y7" s="837"/>
      <c r="Z7" s="837"/>
      <c r="AA7" s="837"/>
      <c r="AB7" s="837"/>
      <c r="AC7" s="837"/>
      <c r="AD7" s="837"/>
      <c r="AE7" s="837"/>
      <c r="AF7" s="837"/>
    </row>
    <row r="8" spans="1:32" s="837" customFormat="1" ht="12.75">
      <c r="H8" s="851"/>
      <c r="I8" s="851"/>
      <c r="J8" s="851"/>
      <c r="K8" s="851"/>
      <c r="L8" s="851"/>
      <c r="M8" s="851"/>
      <c r="N8" s="851"/>
      <c r="O8" s="851"/>
      <c r="P8" s="851"/>
      <c r="Q8" s="851"/>
      <c r="R8" s="851"/>
      <c r="S8" s="851"/>
      <c r="T8" s="851"/>
    </row>
    <row r="9" spans="1:32" s="837" customFormat="1" ht="13.5" thickBot="1">
      <c r="H9" s="851"/>
      <c r="I9" s="851"/>
      <c r="J9" s="851"/>
      <c r="K9" s="851"/>
      <c r="L9" s="851"/>
      <c r="M9" s="851"/>
      <c r="N9" s="851"/>
      <c r="O9" s="851"/>
      <c r="P9" s="851"/>
      <c r="Q9" s="851"/>
      <c r="R9" s="851"/>
      <c r="S9" s="851"/>
      <c r="T9" s="851"/>
    </row>
    <row r="10" spans="1:32" s="3" customFormat="1" ht="36.75" customHeight="1">
      <c r="A10" s="939" t="s">
        <v>16</v>
      </c>
      <c r="B10" s="941" t="s">
        <v>17</v>
      </c>
      <c r="C10" s="1165"/>
      <c r="D10" s="939" t="s">
        <v>18</v>
      </c>
      <c r="E10" s="939" t="s">
        <v>19</v>
      </c>
      <c r="F10" s="946" t="s">
        <v>20</v>
      </c>
      <c r="G10" s="947"/>
      <c r="H10" s="939" t="s">
        <v>21</v>
      </c>
      <c r="I10" s="939" t="s">
        <v>22</v>
      </c>
      <c r="J10" s="939" t="s">
        <v>23</v>
      </c>
      <c r="K10" s="5" t="s">
        <v>24</v>
      </c>
      <c r="L10" s="942" t="s">
        <v>25</v>
      </c>
      <c r="M10" s="942"/>
      <c r="N10" s="942"/>
      <c r="O10" s="942"/>
      <c r="P10" s="942"/>
      <c r="Q10" s="942"/>
      <c r="R10" s="1165"/>
      <c r="S10" s="909" t="s">
        <v>540</v>
      </c>
      <c r="T10" s="910"/>
      <c r="U10" s="910"/>
      <c r="V10" s="910"/>
      <c r="W10" s="911"/>
      <c r="X10" s="909" t="s">
        <v>2</v>
      </c>
      <c r="Y10" s="910"/>
      <c r="Z10" s="910"/>
      <c r="AA10" s="910"/>
      <c r="AB10" s="911"/>
      <c r="AC10" s="837"/>
      <c r="AD10" s="837"/>
      <c r="AE10" s="837"/>
      <c r="AF10" s="837"/>
    </row>
    <row r="11" spans="1:32" s="13" customFormat="1" ht="24" customHeight="1" thickBot="1">
      <c r="A11" s="940"/>
      <c r="B11" s="1314"/>
      <c r="C11" s="1315"/>
      <c r="D11" s="940"/>
      <c r="E11" s="940"/>
      <c r="F11" s="6" t="s">
        <v>28</v>
      </c>
      <c r="G11" s="7" t="s">
        <v>29</v>
      </c>
      <c r="H11" s="940"/>
      <c r="I11" s="940"/>
      <c r="J11" s="940"/>
      <c r="K11" s="8">
        <v>2014</v>
      </c>
      <c r="L11" s="6">
        <v>2015</v>
      </c>
      <c r="M11" s="9">
        <v>2016</v>
      </c>
      <c r="N11" s="9">
        <v>2017</v>
      </c>
      <c r="O11" s="9">
        <v>2018</v>
      </c>
      <c r="P11" s="9">
        <v>2019</v>
      </c>
      <c r="Q11" s="9">
        <v>2020</v>
      </c>
      <c r="R11" s="7">
        <v>2021</v>
      </c>
      <c r="S11" s="53" t="s">
        <v>174</v>
      </c>
      <c r="T11" s="54" t="s">
        <v>175</v>
      </c>
      <c r="U11" s="54" t="s">
        <v>89</v>
      </c>
      <c r="V11" s="54" t="s">
        <v>176</v>
      </c>
      <c r="W11" s="137" t="s">
        <v>177</v>
      </c>
      <c r="X11" s="53" t="s">
        <v>174</v>
      </c>
      <c r="Y11" s="54" t="s">
        <v>175</v>
      </c>
      <c r="Z11" s="54" t="s">
        <v>89</v>
      </c>
      <c r="AA11" s="54" t="s">
        <v>176</v>
      </c>
      <c r="AB11" s="137" t="s">
        <v>177</v>
      </c>
      <c r="AC11" s="852"/>
      <c r="AD11" s="852"/>
      <c r="AE11" s="852"/>
      <c r="AF11" s="852"/>
    </row>
    <row r="12" spans="1:32" s="13" customFormat="1" ht="69" customHeight="1" thickBot="1">
      <c r="A12" s="644" t="s">
        <v>811</v>
      </c>
      <c r="B12" s="1504" t="s">
        <v>1198</v>
      </c>
      <c r="C12" s="1505"/>
      <c r="D12" s="473" t="s">
        <v>37</v>
      </c>
      <c r="E12" s="473" t="s">
        <v>1268</v>
      </c>
      <c r="F12" s="474">
        <v>42005</v>
      </c>
      <c r="G12" s="475">
        <v>42339</v>
      </c>
      <c r="H12" s="645" t="s">
        <v>1199</v>
      </c>
      <c r="I12" s="500" t="s">
        <v>1200</v>
      </c>
      <c r="J12" s="473" t="s">
        <v>50</v>
      </c>
      <c r="K12" s="473"/>
      <c r="L12" s="153" t="s">
        <v>66</v>
      </c>
      <c r="M12" s="403">
        <v>0.1</v>
      </c>
      <c r="N12" s="403">
        <v>0.1</v>
      </c>
      <c r="O12" s="403">
        <v>0.1</v>
      </c>
      <c r="P12" s="403">
        <v>0.1</v>
      </c>
      <c r="Q12" s="403">
        <v>0.1</v>
      </c>
      <c r="R12" s="646">
        <v>0.1</v>
      </c>
      <c r="S12" s="647">
        <v>11</v>
      </c>
      <c r="T12" s="154" t="s">
        <v>1269</v>
      </c>
      <c r="U12" s="151" t="s">
        <v>1270</v>
      </c>
      <c r="V12" s="155" t="s">
        <v>43</v>
      </c>
      <c r="W12" s="487" t="s">
        <v>44</v>
      </c>
      <c r="X12" s="647">
        <v>18</v>
      </c>
      <c r="Y12" s="154" t="s">
        <v>1286</v>
      </c>
      <c r="Z12" s="523" t="s">
        <v>1275</v>
      </c>
      <c r="AA12" s="155" t="s">
        <v>43</v>
      </c>
      <c r="AB12" s="521" t="s">
        <v>44</v>
      </c>
      <c r="AC12" s="852"/>
      <c r="AD12" s="852"/>
      <c r="AE12" s="852"/>
      <c r="AF12" s="852"/>
    </row>
    <row r="13" spans="1:32" s="13" customFormat="1" ht="84" customHeight="1" thickBot="1">
      <c r="A13" s="648" t="s">
        <v>1271</v>
      </c>
      <c r="B13" s="1506" t="s">
        <v>1213</v>
      </c>
      <c r="C13" s="1507"/>
      <c r="D13" s="185" t="s">
        <v>180</v>
      </c>
      <c r="E13" s="185" t="s">
        <v>1272</v>
      </c>
      <c r="F13" s="479">
        <v>42005</v>
      </c>
      <c r="G13" s="480">
        <v>42339</v>
      </c>
      <c r="H13" s="649" t="s">
        <v>1214</v>
      </c>
      <c r="I13" s="517" t="s">
        <v>1215</v>
      </c>
      <c r="J13" s="185" t="s">
        <v>50</v>
      </c>
      <c r="K13" s="185">
        <v>14</v>
      </c>
      <c r="L13" s="144">
        <v>10</v>
      </c>
      <c r="M13" s="494">
        <v>10</v>
      </c>
      <c r="N13" s="494">
        <v>10</v>
      </c>
      <c r="O13" s="494">
        <v>10</v>
      </c>
      <c r="P13" s="494">
        <v>0</v>
      </c>
      <c r="Q13" s="494">
        <v>0</v>
      </c>
      <c r="R13" s="173">
        <v>0</v>
      </c>
      <c r="S13" s="647">
        <v>6</v>
      </c>
      <c r="T13" s="127" t="s">
        <v>1273</v>
      </c>
      <c r="U13" s="127" t="s">
        <v>1274</v>
      </c>
      <c r="V13" s="650" t="s">
        <v>43</v>
      </c>
      <c r="W13" s="123" t="s">
        <v>44</v>
      </c>
      <c r="X13" s="647">
        <v>6</v>
      </c>
      <c r="Y13" s="522" t="s">
        <v>1276</v>
      </c>
      <c r="Z13" s="523"/>
      <c r="AA13" s="650" t="s">
        <v>819</v>
      </c>
      <c r="AB13" s="123" t="s">
        <v>44</v>
      </c>
      <c r="AC13" s="852"/>
      <c r="AD13" s="852"/>
      <c r="AE13" s="852"/>
      <c r="AF13" s="852"/>
    </row>
    <row r="14" spans="1:32" s="837" customFormat="1" ht="12.75">
      <c r="H14" s="851"/>
      <c r="I14" s="851"/>
      <c r="J14" s="851"/>
      <c r="K14" s="851"/>
      <c r="L14" s="851"/>
      <c r="M14" s="851"/>
      <c r="N14" s="851"/>
      <c r="O14" s="851"/>
      <c r="P14" s="851"/>
      <c r="Q14" s="851"/>
      <c r="R14" s="851"/>
      <c r="S14" s="851"/>
      <c r="T14" s="851"/>
    </row>
    <row r="15" spans="1:32" s="837" customFormat="1" ht="12.75">
      <c r="C15" s="853" t="s">
        <v>55</v>
      </c>
      <c r="H15" s="851"/>
      <c r="I15" s="851"/>
      <c r="J15" s="851"/>
      <c r="K15" s="851"/>
      <c r="L15" s="851"/>
      <c r="M15" s="851"/>
      <c r="N15" s="851"/>
      <c r="O15" s="851"/>
      <c r="P15" s="851"/>
      <c r="Q15" s="851"/>
      <c r="R15" s="851"/>
      <c r="S15" s="851"/>
      <c r="T15" s="851"/>
    </row>
    <row r="16" spans="1:32" s="837" customFormat="1" ht="13.5" thickBot="1">
      <c r="H16" s="851"/>
      <c r="I16" s="851"/>
      <c r="J16" s="851"/>
      <c r="K16" s="851"/>
      <c r="L16" s="851"/>
      <c r="M16" s="851"/>
      <c r="N16" s="851"/>
      <c r="O16" s="851"/>
      <c r="P16" s="851"/>
      <c r="Q16" s="851"/>
      <c r="R16" s="851"/>
      <c r="S16" s="851"/>
      <c r="T16" s="851"/>
    </row>
    <row r="17" spans="1:32" s="3" customFormat="1" ht="13.5" thickBot="1">
      <c r="A17" s="837"/>
      <c r="B17" s="837"/>
      <c r="C17" s="47" t="s">
        <v>17</v>
      </c>
      <c r="D17" s="1065" t="s">
        <v>56</v>
      </c>
      <c r="E17" s="1066"/>
      <c r="F17" s="1066"/>
      <c r="G17" s="1066"/>
      <c r="H17" s="1066"/>
      <c r="I17" s="1066"/>
      <c r="J17" s="1066"/>
      <c r="K17" s="1066"/>
      <c r="L17" s="1066"/>
      <c r="M17" s="1067"/>
      <c r="N17" s="851"/>
      <c r="O17" s="851"/>
      <c r="P17" s="851"/>
      <c r="Q17" s="851"/>
      <c r="R17" s="851"/>
      <c r="S17" s="837"/>
      <c r="T17" s="837"/>
      <c r="U17" s="837"/>
      <c r="V17" s="837"/>
      <c r="W17" s="837"/>
      <c r="X17" s="837"/>
      <c r="Y17" s="837"/>
      <c r="Z17" s="837"/>
      <c r="AA17" s="837"/>
      <c r="AB17" s="837"/>
      <c r="AC17" s="837"/>
      <c r="AD17" s="837"/>
      <c r="AE17" s="837"/>
      <c r="AF17" s="837"/>
    </row>
    <row r="18" spans="1:32" s="3" customFormat="1" ht="13.5" thickBot="1">
      <c r="A18" s="837"/>
      <c r="B18" s="837"/>
      <c r="C18" s="47" t="s">
        <v>19</v>
      </c>
      <c r="D18" s="1065" t="s">
        <v>57</v>
      </c>
      <c r="E18" s="1066"/>
      <c r="F18" s="1066"/>
      <c r="G18" s="1066"/>
      <c r="H18" s="1066"/>
      <c r="I18" s="1066"/>
      <c r="J18" s="1066"/>
      <c r="K18" s="1066"/>
      <c r="L18" s="1066"/>
      <c r="M18" s="1067"/>
      <c r="N18" s="851"/>
      <c r="O18" s="851"/>
      <c r="P18" s="851"/>
      <c r="Q18" s="851"/>
      <c r="R18" s="851"/>
      <c r="S18" s="851"/>
      <c r="T18" s="851"/>
      <c r="U18" s="837"/>
      <c r="V18" s="837"/>
      <c r="W18" s="837"/>
      <c r="X18" s="837"/>
      <c r="Y18" s="837"/>
      <c r="Z18" s="837"/>
      <c r="AA18" s="837"/>
      <c r="AB18" s="837"/>
      <c r="AC18" s="837"/>
      <c r="AD18" s="837"/>
      <c r="AE18" s="837"/>
      <c r="AF18" s="837"/>
    </row>
    <row r="19" spans="1:32" s="3" customFormat="1" ht="39" thickBot="1">
      <c r="A19" s="837"/>
      <c r="B19" s="837"/>
      <c r="C19" s="47" t="s">
        <v>58</v>
      </c>
      <c r="D19" s="1065" t="s">
        <v>59</v>
      </c>
      <c r="E19" s="1066"/>
      <c r="F19" s="1066"/>
      <c r="G19" s="1066"/>
      <c r="H19" s="1066"/>
      <c r="I19" s="1066"/>
      <c r="J19" s="1066"/>
      <c r="K19" s="1066"/>
      <c r="L19" s="1066"/>
      <c r="M19" s="1067"/>
      <c r="N19" s="851"/>
      <c r="O19" s="851"/>
      <c r="P19" s="851"/>
      <c r="Q19" s="851"/>
      <c r="R19" s="851"/>
      <c r="S19" s="851"/>
      <c r="T19" s="851"/>
      <c r="U19" s="837"/>
      <c r="V19" s="837"/>
      <c r="W19" s="837"/>
      <c r="X19" s="837"/>
      <c r="Y19" s="837"/>
      <c r="Z19" s="837"/>
      <c r="AA19" s="837"/>
      <c r="AB19" s="837"/>
      <c r="AC19" s="837"/>
      <c r="AD19" s="837"/>
      <c r="AE19" s="837"/>
      <c r="AF19" s="837"/>
    </row>
    <row r="20" spans="1:32" s="3" customFormat="1" ht="13.5" thickBot="1">
      <c r="A20" s="837"/>
      <c r="B20" s="837"/>
      <c r="C20" s="48" t="s">
        <v>60</v>
      </c>
      <c r="D20" s="1065" t="s">
        <v>61</v>
      </c>
      <c r="E20" s="1066"/>
      <c r="F20" s="1066"/>
      <c r="G20" s="1066"/>
      <c r="H20" s="1066"/>
      <c r="I20" s="1066"/>
      <c r="J20" s="1066"/>
      <c r="K20" s="1066"/>
      <c r="L20" s="1066"/>
      <c r="M20" s="1067"/>
      <c r="N20" s="851"/>
      <c r="O20" s="851"/>
      <c r="P20" s="851"/>
      <c r="Q20" s="851"/>
      <c r="R20" s="851"/>
      <c r="S20" s="851"/>
      <c r="T20" s="851"/>
      <c r="U20" s="837"/>
      <c r="V20" s="837"/>
      <c r="W20" s="837"/>
      <c r="X20" s="837"/>
      <c r="Y20" s="837"/>
      <c r="Z20" s="837"/>
      <c r="AA20" s="837"/>
      <c r="AB20" s="837"/>
      <c r="AC20" s="837"/>
      <c r="AD20" s="837"/>
      <c r="AE20" s="837"/>
      <c r="AF20" s="837"/>
    </row>
    <row r="21" spans="1:32" s="3" customFormat="1" ht="13.5" thickBot="1">
      <c r="A21" s="837"/>
      <c r="B21" s="837"/>
      <c r="C21" s="48" t="s">
        <v>62</v>
      </c>
      <c r="D21" s="1065" t="s">
        <v>63</v>
      </c>
      <c r="E21" s="1066"/>
      <c r="F21" s="1066"/>
      <c r="G21" s="1066"/>
      <c r="H21" s="1066"/>
      <c r="I21" s="1066"/>
      <c r="J21" s="1066"/>
      <c r="K21" s="1066"/>
      <c r="L21" s="1066"/>
      <c r="M21" s="1067"/>
      <c r="N21" s="851"/>
      <c r="O21" s="851"/>
      <c r="P21" s="851"/>
      <c r="Q21" s="851"/>
      <c r="R21" s="851"/>
      <c r="S21" s="851"/>
      <c r="T21" s="851"/>
      <c r="U21" s="837"/>
      <c r="V21" s="837"/>
      <c r="W21" s="837"/>
      <c r="X21" s="837"/>
      <c r="Y21" s="837"/>
      <c r="Z21" s="837"/>
      <c r="AA21" s="837"/>
      <c r="AB21" s="837"/>
      <c r="AC21" s="837"/>
      <c r="AD21" s="837"/>
      <c r="AE21" s="837"/>
      <c r="AF21" s="837"/>
    </row>
    <row r="22" spans="1:32" s="3" customFormat="1" ht="13.5" thickBot="1">
      <c r="A22" s="837"/>
      <c r="B22" s="837"/>
      <c r="C22" s="48" t="s">
        <v>64</v>
      </c>
      <c r="D22" s="1065" t="s">
        <v>65</v>
      </c>
      <c r="E22" s="1066"/>
      <c r="F22" s="1066"/>
      <c r="G22" s="1066"/>
      <c r="H22" s="1066"/>
      <c r="I22" s="1066"/>
      <c r="J22" s="1066"/>
      <c r="K22" s="1066"/>
      <c r="L22" s="1066"/>
      <c r="M22" s="1067"/>
      <c r="N22" s="851"/>
      <c r="O22" s="851"/>
      <c r="P22" s="851"/>
      <c r="Q22" s="851"/>
      <c r="R22" s="851"/>
      <c r="S22" s="851"/>
      <c r="T22" s="851"/>
      <c r="U22" s="837"/>
      <c r="V22" s="837"/>
      <c r="W22" s="837"/>
      <c r="X22" s="837"/>
      <c r="Y22" s="837"/>
      <c r="Z22" s="837"/>
      <c r="AA22" s="837"/>
      <c r="AB22" s="837"/>
      <c r="AC22" s="837"/>
      <c r="AD22" s="837"/>
      <c r="AE22" s="837"/>
      <c r="AF22" s="837"/>
    </row>
    <row r="23" spans="1:32" s="3" customFormat="1" ht="13.5" thickBot="1">
      <c r="A23" s="837"/>
      <c r="B23" s="837"/>
      <c r="C23" s="48" t="s">
        <v>66</v>
      </c>
      <c r="D23" s="1065" t="s">
        <v>67</v>
      </c>
      <c r="E23" s="1066"/>
      <c r="F23" s="1066"/>
      <c r="G23" s="1066"/>
      <c r="H23" s="1066"/>
      <c r="I23" s="1066"/>
      <c r="J23" s="1066"/>
      <c r="K23" s="1066"/>
      <c r="L23" s="1066"/>
      <c r="M23" s="1067"/>
      <c r="N23" s="851"/>
      <c r="O23" s="851"/>
      <c r="P23" s="851"/>
      <c r="Q23" s="851"/>
      <c r="R23" s="851"/>
      <c r="S23" s="851"/>
      <c r="T23" s="851"/>
      <c r="U23" s="837"/>
      <c r="V23" s="837"/>
      <c r="W23" s="837"/>
      <c r="X23" s="837"/>
      <c r="Y23" s="837"/>
      <c r="Z23" s="837"/>
      <c r="AA23" s="837"/>
      <c r="AB23" s="837"/>
      <c r="AC23" s="837"/>
      <c r="AD23" s="837"/>
      <c r="AE23" s="837"/>
      <c r="AF23" s="837"/>
    </row>
    <row r="24" spans="1:32" s="3" customFormat="1" ht="13.5" thickBot="1">
      <c r="A24" s="837"/>
      <c r="B24" s="837"/>
      <c r="C24" s="48" t="s">
        <v>68</v>
      </c>
      <c r="D24" s="1065" t="s">
        <v>69</v>
      </c>
      <c r="E24" s="1066"/>
      <c r="F24" s="1066"/>
      <c r="G24" s="1066"/>
      <c r="H24" s="1066"/>
      <c r="I24" s="1066"/>
      <c r="J24" s="1066"/>
      <c r="K24" s="1066"/>
      <c r="L24" s="1066"/>
      <c r="M24" s="1067"/>
      <c r="N24" s="851"/>
      <c r="O24" s="851"/>
      <c r="P24" s="851"/>
      <c r="Q24" s="851"/>
      <c r="R24" s="851"/>
      <c r="S24" s="851"/>
      <c r="T24" s="851"/>
      <c r="U24" s="837"/>
      <c r="V24" s="837"/>
      <c r="W24" s="837"/>
      <c r="X24" s="837"/>
      <c r="Y24" s="837"/>
      <c r="Z24" s="837"/>
      <c r="AA24" s="837"/>
      <c r="AB24" s="837"/>
      <c r="AC24" s="837"/>
      <c r="AD24" s="837"/>
      <c r="AE24" s="837"/>
      <c r="AF24" s="837"/>
    </row>
    <row r="25" spans="1:32" s="3" customFormat="1" ht="13.5" thickBot="1">
      <c r="A25" s="837"/>
      <c r="B25" s="837"/>
      <c r="C25" s="48" t="s">
        <v>174</v>
      </c>
      <c r="D25" s="1065" t="s">
        <v>224</v>
      </c>
      <c r="E25" s="1066"/>
      <c r="F25" s="1066"/>
      <c r="G25" s="1066"/>
      <c r="H25" s="1066"/>
      <c r="I25" s="1066"/>
      <c r="J25" s="1066"/>
      <c r="K25" s="1066"/>
      <c r="L25" s="1066"/>
      <c r="M25" s="1067"/>
      <c r="N25" s="851"/>
      <c r="O25" s="851"/>
      <c r="P25" s="851"/>
      <c r="Q25" s="851"/>
      <c r="R25" s="851"/>
      <c r="S25" s="851"/>
      <c r="T25" s="851"/>
      <c r="U25" s="837"/>
      <c r="V25" s="837"/>
      <c r="W25" s="837"/>
      <c r="X25" s="837"/>
      <c r="Y25" s="837"/>
      <c r="Z25" s="837"/>
      <c r="AA25" s="837"/>
      <c r="AB25" s="837"/>
      <c r="AC25" s="837"/>
      <c r="AD25" s="837"/>
      <c r="AE25" s="837"/>
      <c r="AF25" s="837"/>
    </row>
    <row r="26" spans="1:32" ht="16.5" thickBot="1">
      <c r="A26" s="836"/>
      <c r="B26" s="836"/>
      <c r="C26" s="48" t="s">
        <v>175</v>
      </c>
      <c r="D26" s="1065" t="s">
        <v>225</v>
      </c>
      <c r="E26" s="1066"/>
      <c r="F26" s="1066"/>
      <c r="G26" s="1066"/>
      <c r="H26" s="1066"/>
      <c r="I26" s="1066"/>
      <c r="J26" s="1066"/>
      <c r="K26" s="1066"/>
      <c r="L26" s="1066"/>
      <c r="M26" s="1067"/>
      <c r="N26" s="850"/>
      <c r="O26" s="850"/>
      <c r="P26" s="850"/>
      <c r="Q26" s="850"/>
      <c r="R26" s="850"/>
      <c r="S26" s="850"/>
      <c r="T26" s="850"/>
      <c r="U26" s="836"/>
      <c r="V26" s="836"/>
      <c r="W26" s="836"/>
      <c r="X26" s="836"/>
      <c r="Y26" s="836"/>
      <c r="Z26" s="836"/>
      <c r="AA26" s="836"/>
      <c r="AB26" s="836"/>
    </row>
    <row r="27" spans="1:32" ht="16.5" thickBot="1">
      <c r="A27" s="836"/>
      <c r="B27" s="836"/>
      <c r="C27" s="48" t="s">
        <v>89</v>
      </c>
      <c r="D27" s="1065" t="s">
        <v>226</v>
      </c>
      <c r="E27" s="1066"/>
      <c r="F27" s="1066"/>
      <c r="G27" s="1066"/>
      <c r="H27" s="1066"/>
      <c r="I27" s="1066"/>
      <c r="J27" s="1066"/>
      <c r="K27" s="1066"/>
      <c r="L27" s="1066"/>
      <c r="M27" s="1067"/>
      <c r="N27" s="850"/>
      <c r="O27" s="850"/>
      <c r="P27" s="850"/>
      <c r="Q27" s="850"/>
      <c r="R27" s="850"/>
      <c r="S27" s="850"/>
      <c r="T27" s="850"/>
      <c r="U27" s="836"/>
      <c r="V27" s="836"/>
      <c r="W27" s="836"/>
      <c r="X27" s="836"/>
      <c r="Y27" s="836"/>
      <c r="Z27" s="836"/>
      <c r="AA27" s="836"/>
      <c r="AB27" s="836"/>
    </row>
    <row r="28" spans="1:32" ht="16.5" thickBot="1">
      <c r="A28" s="836"/>
      <c r="B28" s="836"/>
      <c r="C28" s="48" t="s">
        <v>176</v>
      </c>
      <c r="D28" s="1065" t="s">
        <v>227</v>
      </c>
      <c r="E28" s="1066"/>
      <c r="F28" s="1066"/>
      <c r="G28" s="1066"/>
      <c r="H28" s="1066"/>
      <c r="I28" s="1066"/>
      <c r="J28" s="1066"/>
      <c r="K28" s="1066"/>
      <c r="L28" s="1066"/>
      <c r="M28" s="1067"/>
      <c r="N28" s="850"/>
      <c r="O28" s="850"/>
      <c r="P28" s="850"/>
      <c r="Q28" s="850"/>
      <c r="R28" s="850"/>
      <c r="S28" s="850"/>
      <c r="T28" s="850"/>
      <c r="U28" s="836"/>
      <c r="V28" s="836"/>
      <c r="W28" s="836"/>
      <c r="X28" s="836"/>
      <c r="Y28" s="836"/>
      <c r="Z28" s="836"/>
      <c r="AA28" s="836"/>
      <c r="AB28" s="836"/>
    </row>
    <row r="29" spans="1:32" ht="16.5" thickBot="1">
      <c r="A29" s="836"/>
      <c r="B29" s="836"/>
      <c r="C29" s="48" t="s">
        <v>177</v>
      </c>
      <c r="D29" s="1065" t="s">
        <v>228</v>
      </c>
      <c r="E29" s="1066"/>
      <c r="F29" s="1066"/>
      <c r="G29" s="1066"/>
      <c r="H29" s="1066"/>
      <c r="I29" s="1066"/>
      <c r="J29" s="1066"/>
      <c r="K29" s="1066"/>
      <c r="L29" s="1066"/>
      <c r="M29" s="1067"/>
      <c r="N29" s="850"/>
      <c r="O29" s="850"/>
      <c r="P29" s="850"/>
      <c r="Q29" s="850"/>
      <c r="R29" s="850"/>
      <c r="S29" s="850"/>
      <c r="T29" s="850"/>
      <c r="U29" s="836"/>
      <c r="V29" s="836"/>
      <c r="W29" s="836"/>
      <c r="X29" s="836"/>
      <c r="Y29" s="836"/>
      <c r="Z29" s="836"/>
      <c r="AA29" s="836"/>
      <c r="AB29" s="836"/>
    </row>
    <row r="30" spans="1:32" s="836" customFormat="1">
      <c r="H30" s="850"/>
      <c r="I30" s="850"/>
      <c r="J30" s="850"/>
      <c r="K30" s="850"/>
      <c r="L30" s="850"/>
      <c r="M30" s="850"/>
      <c r="N30" s="850"/>
      <c r="O30" s="850"/>
      <c r="P30" s="850"/>
      <c r="Q30" s="850"/>
      <c r="R30" s="850"/>
      <c r="S30" s="850"/>
      <c r="T30" s="850"/>
    </row>
    <row r="31" spans="1:32" s="836" customFormat="1" ht="16.5" thickBot="1">
      <c r="H31" s="850"/>
      <c r="I31" s="850"/>
      <c r="J31" s="850"/>
      <c r="K31" s="850"/>
      <c r="L31" s="850"/>
      <c r="M31" s="850"/>
      <c r="N31" s="850"/>
      <c r="O31" s="850"/>
      <c r="P31" s="850"/>
      <c r="Q31" s="850"/>
      <c r="R31" s="850"/>
      <c r="S31" s="850"/>
      <c r="T31" s="850"/>
    </row>
    <row r="32" spans="1:32" s="836" customFormat="1" ht="45.75" thickBot="1">
      <c r="C32" s="906" t="s">
        <v>1471</v>
      </c>
      <c r="D32" s="907" t="s">
        <v>1472</v>
      </c>
      <c r="E32" s="908" t="s">
        <v>1473</v>
      </c>
      <c r="F32" s="907" t="s">
        <v>1474</v>
      </c>
      <c r="G32" s="908" t="s">
        <v>1475</v>
      </c>
      <c r="H32" s="907">
        <v>1</v>
      </c>
      <c r="I32" s="850"/>
      <c r="J32" s="850"/>
      <c r="K32" s="850"/>
      <c r="L32" s="850"/>
      <c r="M32" s="850"/>
      <c r="N32" s="850"/>
      <c r="O32" s="850"/>
      <c r="P32" s="850"/>
      <c r="Q32" s="850"/>
      <c r="R32" s="850"/>
      <c r="S32" s="850"/>
      <c r="T32" s="850"/>
    </row>
    <row r="33" spans="8:20" s="836" customFormat="1">
      <c r="H33" s="850"/>
      <c r="I33" s="850"/>
      <c r="J33" s="850"/>
      <c r="K33" s="850"/>
      <c r="L33" s="850"/>
      <c r="M33" s="850"/>
      <c r="N33" s="850"/>
      <c r="O33" s="850"/>
      <c r="P33" s="850"/>
      <c r="Q33" s="850"/>
      <c r="R33" s="850"/>
      <c r="S33" s="850"/>
      <c r="T33" s="850"/>
    </row>
    <row r="34" spans="8:20" s="836" customFormat="1">
      <c r="H34" s="850"/>
      <c r="I34" s="850"/>
      <c r="J34" s="850"/>
      <c r="K34" s="850"/>
      <c r="L34" s="850"/>
      <c r="M34" s="850"/>
      <c r="N34" s="850"/>
      <c r="O34" s="850"/>
      <c r="P34" s="850"/>
      <c r="Q34" s="850"/>
      <c r="R34" s="850"/>
      <c r="S34" s="850"/>
      <c r="T34" s="850"/>
    </row>
    <row r="35" spans="8:20" s="836" customFormat="1">
      <c r="H35" s="850"/>
      <c r="I35" s="850"/>
      <c r="J35" s="850"/>
      <c r="K35" s="850"/>
      <c r="L35" s="850"/>
      <c r="M35" s="850"/>
      <c r="N35" s="850"/>
      <c r="O35" s="850"/>
      <c r="P35" s="850"/>
      <c r="Q35" s="850"/>
      <c r="R35" s="850"/>
      <c r="S35" s="850"/>
      <c r="T35" s="850"/>
    </row>
    <row r="36" spans="8:20" s="836" customFormat="1">
      <c r="H36" s="850"/>
      <c r="I36" s="850"/>
      <c r="J36" s="850"/>
      <c r="K36" s="850"/>
      <c r="L36" s="850"/>
      <c r="M36" s="850"/>
      <c r="N36" s="850"/>
      <c r="O36" s="850"/>
      <c r="P36" s="850"/>
      <c r="Q36" s="850"/>
      <c r="R36" s="850"/>
      <c r="S36" s="850"/>
      <c r="T36" s="850"/>
    </row>
    <row r="37" spans="8:20" s="836" customFormat="1">
      <c r="H37" s="850"/>
      <c r="I37" s="850"/>
      <c r="J37" s="850"/>
      <c r="K37" s="850"/>
      <c r="L37" s="850"/>
      <c r="M37" s="850"/>
      <c r="N37" s="850"/>
      <c r="O37" s="850"/>
      <c r="P37" s="850"/>
      <c r="Q37" s="850"/>
      <c r="R37" s="850"/>
      <c r="S37" s="850"/>
      <c r="T37" s="850"/>
    </row>
    <row r="38" spans="8:20" s="836" customFormat="1">
      <c r="H38" s="850"/>
      <c r="I38" s="850"/>
      <c r="J38" s="850"/>
      <c r="K38" s="850"/>
      <c r="L38" s="850"/>
      <c r="M38" s="850"/>
      <c r="N38" s="850"/>
      <c r="O38" s="850"/>
      <c r="P38" s="850"/>
      <c r="Q38" s="850"/>
      <c r="R38" s="850"/>
      <c r="S38" s="850"/>
      <c r="T38" s="850"/>
    </row>
    <row r="39" spans="8:20" s="836" customFormat="1">
      <c r="H39" s="850"/>
      <c r="I39" s="850"/>
      <c r="J39" s="850"/>
      <c r="K39" s="850"/>
      <c r="L39" s="850"/>
      <c r="M39" s="850"/>
      <c r="N39" s="850"/>
      <c r="O39" s="850"/>
      <c r="P39" s="850"/>
      <c r="Q39" s="850"/>
      <c r="R39" s="850"/>
      <c r="S39" s="850"/>
      <c r="T39" s="850"/>
    </row>
    <row r="40" spans="8:20" s="836" customFormat="1">
      <c r="H40" s="850"/>
      <c r="I40" s="850"/>
      <c r="J40" s="850"/>
      <c r="K40" s="850"/>
      <c r="L40" s="850"/>
      <c r="M40" s="850"/>
      <c r="N40" s="850"/>
      <c r="O40" s="850"/>
      <c r="P40" s="850"/>
      <c r="Q40" s="850"/>
      <c r="R40" s="850"/>
      <c r="S40" s="850"/>
      <c r="T40" s="850"/>
    </row>
    <row r="41" spans="8:20" s="836" customFormat="1">
      <c r="H41" s="850"/>
      <c r="I41" s="850"/>
      <c r="J41" s="850"/>
      <c r="K41" s="850"/>
      <c r="L41" s="850"/>
      <c r="M41" s="850"/>
      <c r="N41" s="850"/>
      <c r="O41" s="850"/>
      <c r="P41" s="850"/>
      <c r="Q41" s="850"/>
      <c r="R41" s="850"/>
      <c r="S41" s="850"/>
      <c r="T41" s="850"/>
    </row>
    <row r="42" spans="8:20" s="836" customFormat="1">
      <c r="H42" s="850"/>
      <c r="I42" s="850"/>
      <c r="J42" s="850"/>
      <c r="K42" s="850"/>
      <c r="L42" s="850"/>
      <c r="M42" s="850"/>
      <c r="N42" s="850"/>
      <c r="O42" s="850"/>
      <c r="P42" s="850"/>
      <c r="Q42" s="850"/>
      <c r="R42" s="850"/>
      <c r="S42" s="850"/>
      <c r="T42" s="850"/>
    </row>
    <row r="43" spans="8:20" s="836" customFormat="1">
      <c r="H43" s="850"/>
      <c r="I43" s="850"/>
      <c r="J43" s="850"/>
      <c r="K43" s="850"/>
      <c r="L43" s="850"/>
      <c r="M43" s="850"/>
      <c r="N43" s="850"/>
      <c r="O43" s="850"/>
      <c r="P43" s="850"/>
      <c r="Q43" s="850"/>
      <c r="R43" s="850"/>
      <c r="S43" s="850"/>
      <c r="T43" s="850"/>
    </row>
    <row r="44" spans="8:20" s="836" customFormat="1">
      <c r="H44" s="850"/>
      <c r="I44" s="850"/>
      <c r="J44" s="850"/>
      <c r="K44" s="850"/>
      <c r="L44" s="850"/>
      <c r="M44" s="850"/>
      <c r="N44" s="850"/>
      <c r="O44" s="850"/>
      <c r="P44" s="850"/>
      <c r="Q44" s="850"/>
      <c r="R44" s="850"/>
      <c r="S44" s="850"/>
      <c r="T44" s="850"/>
    </row>
    <row r="45" spans="8:20" s="836" customFormat="1">
      <c r="H45" s="850"/>
      <c r="I45" s="850"/>
      <c r="J45" s="850"/>
      <c r="K45" s="850"/>
      <c r="L45" s="850"/>
      <c r="M45" s="850"/>
      <c r="N45" s="850"/>
      <c r="O45" s="850"/>
      <c r="P45" s="850"/>
      <c r="Q45" s="850"/>
      <c r="R45" s="850"/>
      <c r="S45" s="850"/>
      <c r="T45" s="850"/>
    </row>
  </sheetData>
  <mergeCells count="34">
    <mergeCell ref="X10:AB10"/>
    <mergeCell ref="A1:B4"/>
    <mergeCell ref="C1:M4"/>
    <mergeCell ref="N1:R1"/>
    <mergeCell ref="N2:R2"/>
    <mergeCell ref="N3:R3"/>
    <mergeCell ref="N4:R4"/>
    <mergeCell ref="B6:R6"/>
    <mergeCell ref="B7:R7"/>
    <mergeCell ref="A10:A11"/>
    <mergeCell ref="B10:C11"/>
    <mergeCell ref="D10:D11"/>
    <mergeCell ref="E10:E11"/>
    <mergeCell ref="F10:G10"/>
    <mergeCell ref="H10:H11"/>
    <mergeCell ref="I10:I11"/>
    <mergeCell ref="J10:J11"/>
    <mergeCell ref="D24:M24"/>
    <mergeCell ref="L10:R10"/>
    <mergeCell ref="S10:W10"/>
    <mergeCell ref="D20:M20"/>
    <mergeCell ref="D21:M21"/>
    <mergeCell ref="D22:M22"/>
    <mergeCell ref="D23:M23"/>
    <mergeCell ref="B12:C12"/>
    <mergeCell ref="B13:C13"/>
    <mergeCell ref="D17:M17"/>
    <mergeCell ref="D18:M18"/>
    <mergeCell ref="D19:M19"/>
    <mergeCell ref="D25:M25"/>
    <mergeCell ref="D26:M26"/>
    <mergeCell ref="D27:M27"/>
    <mergeCell ref="D28:M28"/>
    <mergeCell ref="D29:M29"/>
  </mergeCells>
  <conditionalFormatting sqref="W12:W13">
    <cfRule type="containsText" dxfId="132" priority="8" operator="containsText" text="K">
      <formula>NOT(ISERROR(SEARCH("K",W12)))</formula>
    </cfRule>
    <cfRule type="containsText" dxfId="131" priority="9" operator="containsText" text="J">
      <formula>NOT(ISERROR(SEARCH("J",W12)))</formula>
    </cfRule>
  </conditionalFormatting>
  <conditionalFormatting sqref="W12:W13">
    <cfRule type="cellIs" dxfId="130" priority="7" operator="equal">
      <formula>"L"</formula>
    </cfRule>
  </conditionalFormatting>
  <conditionalFormatting sqref="AB12:AB13">
    <cfRule type="containsText" dxfId="129" priority="5" operator="containsText" text="K">
      <formula>NOT(ISERROR(SEARCH("K",AB12)))</formula>
    </cfRule>
    <cfRule type="containsText" dxfId="128" priority="6" operator="containsText" text="J">
      <formula>NOT(ISERROR(SEARCH("J",AB12)))</formula>
    </cfRule>
  </conditionalFormatting>
  <conditionalFormatting sqref="AB12:AB13">
    <cfRule type="cellIs" dxfId="127" priority="4" operator="equal">
      <formula>"L"</formula>
    </cfRule>
  </conditionalFormatting>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tint="0.499984740745262"/>
  </sheetPr>
  <dimension ref="A1:AG41"/>
  <sheetViews>
    <sheetView topLeftCell="A26" workbookViewId="0">
      <selection activeCell="F31" sqref="F31"/>
    </sheetView>
  </sheetViews>
  <sheetFormatPr baseColWidth="10" defaultRowHeight="15.75"/>
  <cols>
    <col min="2" max="2" width="24.625" customWidth="1"/>
    <col min="3" max="3" width="19.125" customWidth="1"/>
    <col min="4" max="4" width="21.375" hidden="1" customWidth="1"/>
    <col min="7" max="7" width="16.625" customWidth="1"/>
    <col min="8" max="8" width="10.875" customWidth="1"/>
    <col min="9" max="9" width="19" customWidth="1"/>
    <col min="10" max="10" width="10.875" customWidth="1"/>
    <col min="11" max="11" width="16.125" customWidth="1"/>
    <col min="12" max="13" width="17.625" customWidth="1"/>
    <col min="14" max="14" width="26" customWidth="1"/>
    <col min="15" max="15" width="13.5" customWidth="1"/>
    <col min="16" max="16" width="17.625" customWidth="1"/>
    <col min="17" max="17" width="22.125" customWidth="1"/>
    <col min="18" max="18" width="21.125" customWidth="1"/>
    <col min="19" max="26" width="17.625" customWidth="1"/>
    <col min="27" max="33" width="10.875" style="836"/>
  </cols>
  <sheetData>
    <row r="1" spans="1:26">
      <c r="A1" s="1121" t="s">
        <v>6</v>
      </c>
      <c r="B1" s="1122"/>
      <c r="C1" s="1127" t="s">
        <v>229</v>
      </c>
      <c r="D1" s="1128"/>
      <c r="E1" s="1128"/>
      <c r="F1" s="1128"/>
      <c r="G1" s="1128"/>
      <c r="H1" s="1128"/>
      <c r="I1" s="1128"/>
      <c r="J1" s="1129"/>
      <c r="K1" s="1135" t="s">
        <v>71</v>
      </c>
      <c r="L1" s="1136"/>
      <c r="M1" s="846"/>
      <c r="N1" s="846"/>
      <c r="O1" s="846"/>
      <c r="P1" s="846"/>
      <c r="Q1" s="846"/>
      <c r="R1" s="846"/>
      <c r="S1" s="846"/>
      <c r="T1" s="846"/>
      <c r="U1" s="846"/>
      <c r="V1" s="846"/>
      <c r="W1" s="846"/>
      <c r="X1" s="846"/>
      <c r="Y1" s="846"/>
      <c r="Z1" s="846"/>
    </row>
    <row r="2" spans="1:26">
      <c r="A2" s="1123"/>
      <c r="B2" s="1124"/>
      <c r="C2" s="1130"/>
      <c r="D2" s="923"/>
      <c r="E2" s="923"/>
      <c r="F2" s="923"/>
      <c r="G2" s="923"/>
      <c r="H2" s="923"/>
      <c r="I2" s="923"/>
      <c r="J2" s="1131"/>
      <c r="K2" s="1137" t="s">
        <v>230</v>
      </c>
      <c r="L2" s="1136"/>
      <c r="M2" s="846"/>
      <c r="N2" s="846"/>
      <c r="O2" s="846"/>
      <c r="P2" s="846"/>
      <c r="Q2" s="846"/>
      <c r="R2" s="846"/>
      <c r="S2" s="846"/>
      <c r="T2" s="846"/>
      <c r="U2" s="846"/>
      <c r="V2" s="846"/>
      <c r="W2" s="846"/>
      <c r="X2" s="836"/>
      <c r="Y2" s="834"/>
      <c r="Z2" s="846"/>
    </row>
    <row r="3" spans="1:26">
      <c r="A3" s="1123"/>
      <c r="B3" s="1124"/>
      <c r="C3" s="1130"/>
      <c r="D3" s="923"/>
      <c r="E3" s="923"/>
      <c r="F3" s="923"/>
      <c r="G3" s="923"/>
      <c r="H3" s="923"/>
      <c r="I3" s="923"/>
      <c r="J3" s="1131"/>
      <c r="K3" s="1137" t="s">
        <v>231</v>
      </c>
      <c r="L3" s="1136"/>
      <c r="M3" s="846"/>
      <c r="N3" s="846"/>
      <c r="O3" s="846"/>
      <c r="P3" s="846"/>
      <c r="Q3" s="846"/>
      <c r="R3" s="846"/>
      <c r="S3" s="846"/>
      <c r="T3" s="846"/>
      <c r="U3" s="846"/>
      <c r="V3" s="846"/>
      <c r="W3" s="846"/>
      <c r="X3" s="847"/>
      <c r="Y3" s="836"/>
      <c r="Z3" s="846"/>
    </row>
    <row r="4" spans="1:26" ht="34.35" customHeight="1">
      <c r="A4" s="1125"/>
      <c r="B4" s="1126"/>
      <c r="C4" s="1132"/>
      <c r="D4" s="1133"/>
      <c r="E4" s="1133"/>
      <c r="F4" s="1133"/>
      <c r="G4" s="1133"/>
      <c r="H4" s="1133"/>
      <c r="I4" s="1133"/>
      <c r="J4" s="1134"/>
      <c r="K4" s="1137" t="s">
        <v>11</v>
      </c>
      <c r="L4" s="1136"/>
      <c r="M4" s="846"/>
      <c r="N4" s="836"/>
      <c r="O4" s="846"/>
      <c r="P4" s="846"/>
      <c r="Q4" s="846"/>
      <c r="R4" s="846"/>
      <c r="S4" s="846"/>
      <c r="T4" s="846"/>
      <c r="U4" s="846"/>
      <c r="V4" s="846"/>
      <c r="W4" s="846"/>
      <c r="X4" s="836"/>
      <c r="Y4" s="836"/>
      <c r="Z4" s="846"/>
    </row>
    <row r="5" spans="1:26" ht="16.5" thickBot="1">
      <c r="A5" s="848"/>
      <c r="B5" s="848"/>
      <c r="C5" s="849"/>
      <c r="D5" s="849"/>
      <c r="E5" s="849"/>
      <c r="F5" s="849"/>
      <c r="G5" s="849"/>
      <c r="H5" s="849"/>
      <c r="I5" s="849"/>
      <c r="J5" s="849"/>
      <c r="K5" s="846"/>
      <c r="L5" s="846"/>
      <c r="M5" s="846"/>
      <c r="N5" s="846"/>
      <c r="O5" s="846"/>
      <c r="P5" s="846"/>
      <c r="Q5" s="846"/>
      <c r="R5" s="846"/>
      <c r="S5" s="846"/>
      <c r="T5" s="846"/>
      <c r="U5" s="846"/>
      <c r="V5" s="846"/>
      <c r="W5" s="846"/>
      <c r="X5" s="847"/>
      <c r="Y5" s="847"/>
      <c r="Z5" s="846"/>
    </row>
    <row r="6" spans="1:26">
      <c r="A6" s="1150" t="s">
        <v>232</v>
      </c>
      <c r="B6" s="1105" t="s">
        <v>73</v>
      </c>
      <c r="C6" s="1105" t="s">
        <v>74</v>
      </c>
      <c r="D6" s="1105" t="s">
        <v>75</v>
      </c>
      <c r="E6" s="1107" t="s">
        <v>76</v>
      </c>
      <c r="F6" s="1107" t="s">
        <v>77</v>
      </c>
      <c r="G6" s="1107" t="s">
        <v>78</v>
      </c>
      <c r="H6" s="1143" t="s">
        <v>79</v>
      </c>
      <c r="I6" s="1107" t="s">
        <v>80</v>
      </c>
      <c r="J6" s="1143" t="s">
        <v>81</v>
      </c>
      <c r="K6" s="1143" t="s">
        <v>82</v>
      </c>
      <c r="L6" s="1274" t="s">
        <v>83</v>
      </c>
      <c r="M6" s="1147" t="s">
        <v>84</v>
      </c>
      <c r="N6" s="1148"/>
      <c r="O6" s="1148"/>
      <c r="P6" s="1149"/>
      <c r="Q6" s="1512" t="s">
        <v>233</v>
      </c>
      <c r="R6" s="1513"/>
      <c r="S6" s="1513"/>
      <c r="T6" s="1513"/>
      <c r="U6" s="1514"/>
      <c r="V6" s="1512" t="s">
        <v>1288</v>
      </c>
      <c r="W6" s="1513"/>
      <c r="X6" s="1513"/>
      <c r="Y6" s="1513"/>
      <c r="Z6" s="1514"/>
    </row>
    <row r="7" spans="1:26" ht="71.25" customHeight="1" thickBot="1">
      <c r="A7" s="1151"/>
      <c r="B7" s="1106"/>
      <c r="C7" s="1106"/>
      <c r="D7" s="1106"/>
      <c r="E7" s="1108"/>
      <c r="F7" s="1108"/>
      <c r="G7" s="1108"/>
      <c r="H7" s="1144"/>
      <c r="I7" s="1108"/>
      <c r="J7" s="1144"/>
      <c r="K7" s="1144"/>
      <c r="L7" s="1275"/>
      <c r="M7" s="53" t="s">
        <v>88</v>
      </c>
      <c r="N7" s="54" t="s">
        <v>234</v>
      </c>
      <c r="O7" s="54" t="s">
        <v>90</v>
      </c>
      <c r="P7" s="55" t="s">
        <v>91</v>
      </c>
      <c r="Q7" s="636" t="s">
        <v>88</v>
      </c>
      <c r="R7" s="636" t="s">
        <v>234</v>
      </c>
      <c r="S7" s="636" t="s">
        <v>236</v>
      </c>
      <c r="T7" s="636" t="str">
        <f>+O7</f>
        <v>% ejecución</v>
      </c>
      <c r="U7" s="636" t="str">
        <f>+P7</f>
        <v>ESTADO</v>
      </c>
      <c r="V7" s="636" t="s">
        <v>88</v>
      </c>
      <c r="W7" s="636" t="s">
        <v>234</v>
      </c>
      <c r="X7" s="636" t="s">
        <v>236</v>
      </c>
      <c r="Y7" s="636" t="str">
        <f>+T7</f>
        <v>% ejecución</v>
      </c>
      <c r="Z7" s="636" t="str">
        <f>+U7</f>
        <v>ESTADO</v>
      </c>
    </row>
    <row r="8" spans="1:26" ht="51" customHeight="1" thickBot="1">
      <c r="A8" s="1509" t="s">
        <v>1191</v>
      </c>
      <c r="B8" s="1390" t="s">
        <v>1192</v>
      </c>
      <c r="C8" s="302" t="s">
        <v>1193</v>
      </c>
      <c r="D8" s="300" t="s">
        <v>1194</v>
      </c>
      <c r="E8" s="483">
        <v>42036</v>
      </c>
      <c r="F8" s="483">
        <v>42156</v>
      </c>
      <c r="G8" s="300" t="s">
        <v>1195</v>
      </c>
      <c r="H8" s="461" t="s">
        <v>1196</v>
      </c>
      <c r="I8" s="300" t="s">
        <v>1197</v>
      </c>
      <c r="J8" s="484">
        <v>1</v>
      </c>
      <c r="K8" s="304">
        <v>8000000</v>
      </c>
      <c r="L8" s="305">
        <f t="shared" ref="L8:L25" si="0">+J8*K8</f>
        <v>8000000</v>
      </c>
      <c r="M8" s="637"/>
      <c r="N8" s="638"/>
      <c r="O8" s="69">
        <v>0</v>
      </c>
      <c r="P8" s="267" t="s">
        <v>110</v>
      </c>
      <c r="Q8" s="664" t="s">
        <v>1278</v>
      </c>
      <c r="R8" s="665" t="s">
        <v>1279</v>
      </c>
      <c r="S8" s="76">
        <f>IF(1-(42167-E8)/(F8-E8)&lt;=0,100%,IF(42167&lt;E8,0,(1-(42167-E8)/(F8-E8))))</f>
        <v>1</v>
      </c>
      <c r="T8" s="639">
        <v>1</v>
      </c>
      <c r="U8" s="487" t="str">
        <f>IF(S8=0,"Q",IF(OR(T8&gt;=80%,S8=T8),"J",IF(AND((S8+T8)/2&lt;100%,(S8+T8)/2&gt;=80%),"J",IF(AND((S8+T8)/2&lt;=80%,(S8+T8)/2&gt;50%),"K","L"))))</f>
        <v>J</v>
      </c>
      <c r="V8" s="671"/>
      <c r="W8" s="665"/>
      <c r="X8" s="76">
        <f ca="1">IF(1-(TODAY()-E8)/(F8-E8)&lt;=0,100%,IF(TODAY()&lt;E8,0,(1-(TODAY()-E8)/(F8-E8))))</f>
        <v>1</v>
      </c>
      <c r="Y8" s="639">
        <v>1</v>
      </c>
      <c r="Z8" s="521" t="str">
        <f ca="1">IF(X8=0,"Q",IF(OR(Y8&gt;=80%,X8=Y8),"J",IF(AND((X8+Y8)/2&lt;100%,(X8+Y8)/2&gt;=80%),"J",IF(AND((X8+Y8)/2&lt;=80%,(X8+Y8)/2&gt;50%),"K","L"))))</f>
        <v>J</v>
      </c>
    </row>
    <row r="9" spans="1:26" ht="63.75" thickBot="1">
      <c r="A9" s="1509"/>
      <c r="B9" s="1114"/>
      <c r="C9" s="214" t="s">
        <v>1201</v>
      </c>
      <c r="D9" s="61" t="s">
        <v>1202</v>
      </c>
      <c r="E9" s="488">
        <v>42036</v>
      </c>
      <c r="F9" s="488">
        <v>42064</v>
      </c>
      <c r="G9" s="61" t="s">
        <v>1203</v>
      </c>
      <c r="H9" s="208" t="s">
        <v>1204</v>
      </c>
      <c r="I9" s="61" t="s">
        <v>1205</v>
      </c>
      <c r="J9" s="203"/>
      <c r="K9" s="65"/>
      <c r="L9" s="204">
        <f t="shared" si="0"/>
        <v>0</v>
      </c>
      <c r="M9" s="272" t="s">
        <v>732</v>
      </c>
      <c r="N9" s="310" t="s">
        <v>1206</v>
      </c>
      <c r="O9" s="81">
        <v>1</v>
      </c>
      <c r="P9" s="490" t="s">
        <v>44</v>
      </c>
      <c r="Q9" s="666"/>
      <c r="R9" s="667"/>
      <c r="S9" s="76">
        <f t="shared" ref="S9:S25" si="1">IF(1-(42167-E9)/(F9-E9)&lt;=0,100%,IF(42167&lt;E9,0,(1-(42167-E9)/(F9-E9))))</f>
        <v>1</v>
      </c>
      <c r="T9" s="199">
        <v>1</v>
      </c>
      <c r="U9" s="487" t="str">
        <f t="shared" ref="U9:U25" si="2">IF(S9=0,"Q",IF(OR(T9&gt;=80%,S9=T9),"J",IF(AND((S9+T9)/2&lt;100%,(S9+T9)/2&gt;=80%),"J",IF(AND((S9+T9)/2&lt;=80%,(S9+T9)/2&gt;50%),"K","L"))))</f>
        <v>J</v>
      </c>
      <c r="V9" s="664"/>
      <c r="W9" s="665"/>
      <c r="X9" s="76">
        <f t="shared" ref="X9:X25" ca="1" si="3">IF(1-(TODAY()-E9)/(F9-E9)&lt;=0,100%,IF(TODAY()&lt;E9,0,(1-(TODAY()-E9)/(F9-E9))))</f>
        <v>1</v>
      </c>
      <c r="Y9" s="639">
        <v>1</v>
      </c>
      <c r="Z9" s="521" t="str">
        <f t="shared" ref="Z9:Z25" ca="1" si="4">IF(X9=0,"Q",IF(OR(Y9&gt;=80%,X9=Y9),"J",IF(AND((X9+Y9)/2&lt;100%,(X9+Y9)/2&gt;=80%),"J",IF(AND((X9+Y9)/2&lt;=80%,(X9+Y9)/2&gt;50%),"K","L"))))</f>
        <v>J</v>
      </c>
    </row>
    <row r="10" spans="1:26" ht="63.75" thickBot="1">
      <c r="A10" s="1509"/>
      <c r="B10" s="1114"/>
      <c r="C10" s="214" t="s">
        <v>1207</v>
      </c>
      <c r="D10" s="61" t="s">
        <v>1208</v>
      </c>
      <c r="E10" s="488">
        <v>42064</v>
      </c>
      <c r="F10" s="488">
        <v>42125</v>
      </c>
      <c r="G10" s="61" t="s">
        <v>1209</v>
      </c>
      <c r="H10" s="208" t="s">
        <v>469</v>
      </c>
      <c r="I10" s="61" t="s">
        <v>1210</v>
      </c>
      <c r="J10" s="203">
        <v>300</v>
      </c>
      <c r="K10" s="65">
        <v>25000</v>
      </c>
      <c r="L10" s="204">
        <f t="shared" si="0"/>
        <v>7500000</v>
      </c>
      <c r="M10" s="272" t="s">
        <v>732</v>
      </c>
      <c r="N10" s="310" t="s">
        <v>1206</v>
      </c>
      <c r="O10" s="640">
        <v>1</v>
      </c>
      <c r="P10" s="663" t="s">
        <v>44</v>
      </c>
      <c r="Q10" s="666"/>
      <c r="R10" s="667"/>
      <c r="S10" s="76">
        <f t="shared" si="1"/>
        <v>1</v>
      </c>
      <c r="T10" s="199">
        <v>1</v>
      </c>
      <c r="U10" s="487" t="str">
        <f t="shared" si="2"/>
        <v>J</v>
      </c>
      <c r="V10" s="664"/>
      <c r="W10" s="665"/>
      <c r="X10" s="76">
        <f t="shared" ca="1" si="3"/>
        <v>1</v>
      </c>
      <c r="Y10" s="639">
        <v>1</v>
      </c>
      <c r="Z10" s="521" t="str">
        <f t="shared" ca="1" si="4"/>
        <v>J</v>
      </c>
    </row>
    <row r="11" spans="1:26" ht="44.25" customHeight="1" thickBot="1">
      <c r="A11" s="1509"/>
      <c r="B11" s="1114"/>
      <c r="C11" s="214" t="s">
        <v>1211</v>
      </c>
      <c r="D11" s="61" t="s">
        <v>1208</v>
      </c>
      <c r="E11" s="488">
        <v>42186</v>
      </c>
      <c r="F11" s="488">
        <v>42248</v>
      </c>
      <c r="G11" s="61" t="s">
        <v>1212</v>
      </c>
      <c r="H11" s="208" t="s">
        <v>751</v>
      </c>
      <c r="I11" s="61" t="s">
        <v>1197</v>
      </c>
      <c r="J11" s="203">
        <v>1</v>
      </c>
      <c r="K11" s="65">
        <v>2000000</v>
      </c>
      <c r="L11" s="204">
        <f t="shared" si="0"/>
        <v>2000000</v>
      </c>
      <c r="M11" s="265"/>
      <c r="N11" s="492"/>
      <c r="O11" s="391"/>
      <c r="P11" s="490"/>
      <c r="Q11" s="666"/>
      <c r="R11" s="667"/>
      <c r="S11" s="76">
        <f t="shared" si="1"/>
        <v>0</v>
      </c>
      <c r="T11" s="199"/>
      <c r="U11" s="487" t="str">
        <f t="shared" si="2"/>
        <v>Q</v>
      </c>
      <c r="V11" s="664"/>
      <c r="W11" s="665"/>
      <c r="X11" s="76">
        <f t="shared" ca="1" si="3"/>
        <v>1</v>
      </c>
      <c r="Y11" s="639"/>
      <c r="Z11" s="521" t="str">
        <f t="shared" ca="1" si="4"/>
        <v>L</v>
      </c>
    </row>
    <row r="12" spans="1:26" ht="45.95" customHeight="1" thickBot="1">
      <c r="A12" s="1509"/>
      <c r="B12" s="1114"/>
      <c r="C12" s="214" t="s">
        <v>1216</v>
      </c>
      <c r="D12" s="61" t="s">
        <v>1217</v>
      </c>
      <c r="E12" s="488">
        <v>42186</v>
      </c>
      <c r="F12" s="488">
        <v>42217</v>
      </c>
      <c r="G12" s="61" t="s">
        <v>1218</v>
      </c>
      <c r="H12" s="208" t="s">
        <v>751</v>
      </c>
      <c r="I12" s="61" t="s">
        <v>1197</v>
      </c>
      <c r="J12" s="203">
        <v>1</v>
      </c>
      <c r="K12" s="65">
        <v>2000000</v>
      </c>
      <c r="L12" s="204">
        <f t="shared" si="0"/>
        <v>2000000</v>
      </c>
      <c r="M12" s="418"/>
      <c r="N12" s="66"/>
      <c r="O12" s="66"/>
      <c r="P12" s="204"/>
      <c r="Q12" s="666"/>
      <c r="R12" s="667"/>
      <c r="S12" s="76">
        <f t="shared" si="1"/>
        <v>0</v>
      </c>
      <c r="T12" s="199"/>
      <c r="U12" s="487" t="str">
        <f t="shared" si="2"/>
        <v>Q</v>
      </c>
      <c r="V12" s="664"/>
      <c r="W12" s="665"/>
      <c r="X12" s="76">
        <f t="shared" ca="1" si="3"/>
        <v>1</v>
      </c>
      <c r="Y12" s="639"/>
      <c r="Z12" s="521" t="str">
        <f t="shared" ca="1" si="4"/>
        <v>L</v>
      </c>
    </row>
    <row r="13" spans="1:26" ht="57.75" thickBot="1">
      <c r="A13" s="1509"/>
      <c r="B13" s="1114" t="s">
        <v>1219</v>
      </c>
      <c r="C13" s="214" t="s">
        <v>1220</v>
      </c>
      <c r="D13" s="61" t="s">
        <v>1221</v>
      </c>
      <c r="E13" s="488">
        <v>42005</v>
      </c>
      <c r="F13" s="488">
        <v>42064</v>
      </c>
      <c r="G13" s="61" t="s">
        <v>1222</v>
      </c>
      <c r="H13" s="208" t="s">
        <v>751</v>
      </c>
      <c r="I13" s="61" t="s">
        <v>1223</v>
      </c>
      <c r="J13" s="203"/>
      <c r="K13" s="65"/>
      <c r="L13" s="204">
        <f t="shared" si="0"/>
        <v>0</v>
      </c>
      <c r="M13" s="418"/>
      <c r="N13" s="66"/>
      <c r="O13" s="640">
        <v>0</v>
      </c>
      <c r="P13" s="490" t="s">
        <v>110</v>
      </c>
      <c r="Q13" s="666"/>
      <c r="R13" s="667" t="s">
        <v>1282</v>
      </c>
      <c r="S13" s="76">
        <f t="shared" si="1"/>
        <v>1</v>
      </c>
      <c r="T13" s="199">
        <v>0.7</v>
      </c>
      <c r="U13" s="487" t="str">
        <f t="shared" si="2"/>
        <v>J</v>
      </c>
      <c r="V13" s="664"/>
      <c r="W13" s="665"/>
      <c r="X13" s="76">
        <f t="shared" ca="1" si="3"/>
        <v>1</v>
      </c>
      <c r="Y13" s="639"/>
      <c r="Z13" s="521" t="str">
        <f t="shared" ca="1" si="4"/>
        <v>L</v>
      </c>
    </row>
    <row r="14" spans="1:26" ht="100.5" thickBot="1">
      <c r="A14" s="1509"/>
      <c r="B14" s="1114"/>
      <c r="C14" s="214" t="s">
        <v>1224</v>
      </c>
      <c r="D14" s="61" t="s">
        <v>1225</v>
      </c>
      <c r="E14" s="488">
        <v>42064</v>
      </c>
      <c r="F14" s="488">
        <v>42309</v>
      </c>
      <c r="G14" s="61" t="s">
        <v>1226</v>
      </c>
      <c r="H14" s="208" t="s">
        <v>286</v>
      </c>
      <c r="I14" s="61" t="s">
        <v>1227</v>
      </c>
      <c r="J14" s="203">
        <v>500</v>
      </c>
      <c r="K14" s="65">
        <v>600000</v>
      </c>
      <c r="L14" s="204">
        <f t="shared" si="0"/>
        <v>300000000</v>
      </c>
      <c r="M14" s="418"/>
      <c r="N14" s="66"/>
      <c r="O14" s="640">
        <v>0</v>
      </c>
      <c r="P14" s="491" t="s">
        <v>101</v>
      </c>
      <c r="Q14" s="666" t="s">
        <v>1280</v>
      </c>
      <c r="R14" s="667" t="s">
        <v>1281</v>
      </c>
      <c r="S14" s="76">
        <f t="shared" si="1"/>
        <v>0.57959183673469394</v>
      </c>
      <c r="T14" s="199">
        <v>0.7</v>
      </c>
      <c r="U14" s="487" t="str">
        <f t="shared" si="2"/>
        <v>K</v>
      </c>
      <c r="V14" s="664"/>
      <c r="W14" s="665"/>
      <c r="X14" s="76">
        <f t="shared" ca="1" si="3"/>
        <v>1</v>
      </c>
      <c r="Y14" s="639"/>
      <c r="Z14" s="521" t="str">
        <f t="shared" ca="1" si="4"/>
        <v>L</v>
      </c>
    </row>
    <row r="15" spans="1:26" ht="39" customHeight="1" thickBot="1">
      <c r="A15" s="1509"/>
      <c r="B15" s="1114"/>
      <c r="C15" s="214" t="s">
        <v>1228</v>
      </c>
      <c r="D15" s="61" t="s">
        <v>1221</v>
      </c>
      <c r="E15" s="488">
        <v>42217</v>
      </c>
      <c r="F15" s="488">
        <v>42353</v>
      </c>
      <c r="G15" s="61" t="s">
        <v>1229</v>
      </c>
      <c r="H15" s="208" t="s">
        <v>751</v>
      </c>
      <c r="I15" s="61" t="s">
        <v>1197</v>
      </c>
      <c r="J15" s="203">
        <v>5</v>
      </c>
      <c r="K15" s="65">
        <v>10000000</v>
      </c>
      <c r="L15" s="204">
        <f t="shared" si="0"/>
        <v>50000000</v>
      </c>
      <c r="M15" s="418"/>
      <c r="N15" s="66"/>
      <c r="O15" s="66"/>
      <c r="P15" s="204"/>
      <c r="R15" s="667"/>
      <c r="S15" s="76">
        <f t="shared" si="1"/>
        <v>0</v>
      </c>
      <c r="T15" s="199"/>
      <c r="U15" s="487" t="str">
        <f t="shared" si="2"/>
        <v>Q</v>
      </c>
      <c r="V15" s="664"/>
      <c r="W15" s="665"/>
      <c r="X15" s="76">
        <f t="shared" ca="1" si="3"/>
        <v>1</v>
      </c>
      <c r="Y15" s="639"/>
      <c r="Z15" s="521" t="str">
        <f t="shared" ca="1" si="4"/>
        <v>L</v>
      </c>
    </row>
    <row r="16" spans="1:26" ht="53.1" customHeight="1" thickBot="1">
      <c r="A16" s="1509"/>
      <c r="B16" s="1114" t="s">
        <v>1230</v>
      </c>
      <c r="C16" s="214" t="s">
        <v>1231</v>
      </c>
      <c r="D16" s="61" t="s">
        <v>1232</v>
      </c>
      <c r="E16" s="488">
        <v>42005</v>
      </c>
      <c r="F16" s="488">
        <v>42064</v>
      </c>
      <c r="G16" s="61" t="s">
        <v>684</v>
      </c>
      <c r="H16" s="208" t="s">
        <v>751</v>
      </c>
      <c r="I16" s="61" t="s">
        <v>1233</v>
      </c>
      <c r="J16" s="203">
        <v>2</v>
      </c>
      <c r="K16" s="65">
        <v>2600000</v>
      </c>
      <c r="L16" s="204">
        <f t="shared" si="0"/>
        <v>5200000</v>
      </c>
      <c r="M16" s="418"/>
      <c r="N16" s="66" t="s">
        <v>1234</v>
      </c>
      <c r="O16" s="640">
        <v>0</v>
      </c>
      <c r="P16" s="490" t="s">
        <v>110</v>
      </c>
      <c r="Q16" t="s">
        <v>1278</v>
      </c>
      <c r="R16" s="667"/>
      <c r="S16" s="76">
        <f t="shared" si="1"/>
        <v>1</v>
      </c>
      <c r="T16" s="199">
        <v>1</v>
      </c>
      <c r="U16" s="487" t="str">
        <f t="shared" si="2"/>
        <v>J</v>
      </c>
      <c r="V16" s="664"/>
      <c r="W16" s="665"/>
      <c r="X16" s="76">
        <f t="shared" ca="1" si="3"/>
        <v>1</v>
      </c>
      <c r="Y16" s="639">
        <v>1</v>
      </c>
      <c r="Z16" s="521" t="str">
        <f t="shared" ca="1" si="4"/>
        <v>J</v>
      </c>
    </row>
    <row r="17" spans="1:26" ht="57.75" thickBot="1">
      <c r="A17" s="1509"/>
      <c r="B17" s="1114"/>
      <c r="C17" s="214" t="s">
        <v>1235</v>
      </c>
      <c r="D17" s="61" t="s">
        <v>1232</v>
      </c>
      <c r="E17" s="488">
        <v>42064</v>
      </c>
      <c r="F17" s="488">
        <v>42217</v>
      </c>
      <c r="G17" s="61" t="s">
        <v>1236</v>
      </c>
      <c r="H17" s="208" t="s">
        <v>1237</v>
      </c>
      <c r="I17" s="61" t="s">
        <v>1238</v>
      </c>
      <c r="J17" s="203">
        <v>1</v>
      </c>
      <c r="K17" s="65">
        <v>390000000</v>
      </c>
      <c r="L17" s="204">
        <f t="shared" si="0"/>
        <v>390000000</v>
      </c>
      <c r="M17" s="418"/>
      <c r="N17" s="66" t="s">
        <v>1234</v>
      </c>
      <c r="O17" s="640">
        <v>0</v>
      </c>
      <c r="P17" s="491" t="s">
        <v>101</v>
      </c>
      <c r="Q17" s="668" t="s">
        <v>1283</v>
      </c>
      <c r="R17" s="667"/>
      <c r="S17" s="76">
        <f t="shared" si="1"/>
        <v>0.32679738562091498</v>
      </c>
      <c r="T17" s="199">
        <v>0.7</v>
      </c>
      <c r="U17" s="487" t="str">
        <f t="shared" si="2"/>
        <v>K</v>
      </c>
      <c r="V17" s="664"/>
      <c r="W17" s="665"/>
      <c r="X17" s="76">
        <f t="shared" ca="1" si="3"/>
        <v>1</v>
      </c>
      <c r="Y17" s="639"/>
      <c r="Z17" s="521" t="str">
        <f t="shared" ca="1" si="4"/>
        <v>L</v>
      </c>
    </row>
    <row r="18" spans="1:26" ht="45" thickBot="1">
      <c r="A18" s="1509"/>
      <c r="B18" s="1114"/>
      <c r="C18" s="109" t="s">
        <v>1239</v>
      </c>
      <c r="D18" s="61" t="s">
        <v>1232</v>
      </c>
      <c r="E18" s="488">
        <v>42217</v>
      </c>
      <c r="F18" s="488">
        <v>42339</v>
      </c>
      <c r="G18" s="61" t="s">
        <v>1240</v>
      </c>
      <c r="H18" s="208" t="s">
        <v>751</v>
      </c>
      <c r="I18" s="61" t="s">
        <v>1233</v>
      </c>
      <c r="J18" s="203">
        <v>2</v>
      </c>
      <c r="K18" s="65">
        <v>5200000</v>
      </c>
      <c r="L18" s="204">
        <f t="shared" si="0"/>
        <v>10400000</v>
      </c>
      <c r="M18" s="418"/>
      <c r="N18" s="66" t="s">
        <v>1234</v>
      </c>
      <c r="O18" s="66"/>
      <c r="P18" s="564"/>
      <c r="Q18" s="666"/>
      <c r="R18" s="667"/>
      <c r="S18" s="76">
        <f t="shared" si="1"/>
        <v>0</v>
      </c>
      <c r="T18" s="199"/>
      <c r="U18" s="487" t="str">
        <f t="shared" si="2"/>
        <v>Q</v>
      </c>
      <c r="V18" s="664"/>
      <c r="W18" s="665"/>
      <c r="X18" s="76">
        <f t="shared" ca="1" si="3"/>
        <v>1</v>
      </c>
      <c r="Y18" s="639"/>
      <c r="Z18" s="521" t="str">
        <f t="shared" ca="1" si="4"/>
        <v>L</v>
      </c>
    </row>
    <row r="19" spans="1:26" ht="45" thickBot="1">
      <c r="A19" s="1509"/>
      <c r="B19" s="1114"/>
      <c r="C19" s="214" t="s">
        <v>754</v>
      </c>
      <c r="D19" s="61" t="s">
        <v>1232</v>
      </c>
      <c r="E19" s="488">
        <v>42339</v>
      </c>
      <c r="F19" s="488">
        <v>42353</v>
      </c>
      <c r="G19" s="61" t="s">
        <v>1241</v>
      </c>
      <c r="H19" s="208" t="s">
        <v>751</v>
      </c>
      <c r="I19" s="61" t="s">
        <v>1233</v>
      </c>
      <c r="J19" s="203">
        <v>2</v>
      </c>
      <c r="K19" s="65">
        <v>650000</v>
      </c>
      <c r="L19" s="204">
        <f t="shared" si="0"/>
        <v>1300000</v>
      </c>
      <c r="M19" s="418"/>
      <c r="N19" s="66" t="s">
        <v>1234</v>
      </c>
      <c r="O19" s="66"/>
      <c r="P19" s="564"/>
      <c r="Q19" s="666"/>
      <c r="R19" s="667"/>
      <c r="S19" s="76">
        <f t="shared" si="1"/>
        <v>0</v>
      </c>
      <c r="T19" s="199"/>
      <c r="U19" s="487" t="str">
        <f t="shared" si="2"/>
        <v>Q</v>
      </c>
      <c r="V19" s="664"/>
      <c r="W19" s="665"/>
      <c r="X19" s="76">
        <f t="shared" ca="1" si="3"/>
        <v>1</v>
      </c>
      <c r="Y19" s="639"/>
      <c r="Z19" s="521" t="str">
        <f t="shared" ca="1" si="4"/>
        <v>L</v>
      </c>
    </row>
    <row r="20" spans="1:26" ht="45" thickBot="1">
      <c r="A20" s="1509"/>
      <c r="B20" s="1114" t="s">
        <v>1242</v>
      </c>
      <c r="C20" s="214" t="s">
        <v>1243</v>
      </c>
      <c r="D20" s="61" t="s">
        <v>1244</v>
      </c>
      <c r="E20" s="488">
        <v>42014</v>
      </c>
      <c r="F20" s="488">
        <v>42022</v>
      </c>
      <c r="G20" s="61" t="s">
        <v>1245</v>
      </c>
      <c r="H20" s="208" t="s">
        <v>1205</v>
      </c>
      <c r="I20" s="61" t="s">
        <v>1246</v>
      </c>
      <c r="J20" s="203"/>
      <c r="K20" s="65"/>
      <c r="L20" s="204">
        <f t="shared" si="0"/>
        <v>0</v>
      </c>
      <c r="M20" s="418"/>
      <c r="N20" s="66" t="s">
        <v>1234</v>
      </c>
      <c r="O20" s="640">
        <v>0</v>
      </c>
      <c r="P20" s="491" t="s">
        <v>110</v>
      </c>
      <c r="Q20" s="666" t="s">
        <v>1278</v>
      </c>
      <c r="R20" s="670" t="s">
        <v>1277</v>
      </c>
      <c r="S20" s="76">
        <f t="shared" si="1"/>
        <v>1</v>
      </c>
      <c r="T20" s="199">
        <v>1</v>
      </c>
      <c r="U20" s="487" t="str">
        <f t="shared" si="2"/>
        <v>J</v>
      </c>
      <c r="V20" s="664"/>
      <c r="W20" s="665"/>
      <c r="X20" s="76">
        <f t="shared" ca="1" si="3"/>
        <v>1</v>
      </c>
      <c r="Y20" s="639">
        <v>1</v>
      </c>
      <c r="Z20" s="521" t="str">
        <f t="shared" ca="1" si="4"/>
        <v>J</v>
      </c>
    </row>
    <row r="21" spans="1:26" ht="114.75" thickBot="1">
      <c r="A21" s="1509"/>
      <c r="B21" s="1114"/>
      <c r="C21" s="214" t="s">
        <v>1247</v>
      </c>
      <c r="D21" s="61" t="s">
        <v>1244</v>
      </c>
      <c r="E21" s="488">
        <v>42023</v>
      </c>
      <c r="F21" s="488">
        <v>42353</v>
      </c>
      <c r="G21" s="61" t="s">
        <v>1248</v>
      </c>
      <c r="H21" s="208" t="s">
        <v>1249</v>
      </c>
      <c r="I21" s="61" t="s">
        <v>1250</v>
      </c>
      <c r="J21" s="203">
        <v>5</v>
      </c>
      <c r="K21" s="65">
        <v>19000000</v>
      </c>
      <c r="L21" s="204">
        <f t="shared" si="0"/>
        <v>95000000</v>
      </c>
      <c r="M21" s="418"/>
      <c r="N21" s="66" t="s">
        <v>1234</v>
      </c>
      <c r="O21" s="66"/>
      <c r="P21" s="564"/>
      <c r="Q21" s="666" t="s">
        <v>1284</v>
      </c>
      <c r="R21" s="667"/>
      <c r="S21" s="76">
        <f t="shared" si="1"/>
        <v>0.56363636363636371</v>
      </c>
      <c r="T21" s="199">
        <v>0.8</v>
      </c>
      <c r="U21" s="487" t="str">
        <f t="shared" si="2"/>
        <v>J</v>
      </c>
      <c r="V21" s="664"/>
      <c r="W21" s="665"/>
      <c r="X21" s="76">
        <f t="shared" ca="1" si="3"/>
        <v>1</v>
      </c>
      <c r="Y21" s="639"/>
      <c r="Z21" s="521" t="str">
        <f t="shared" ca="1" si="4"/>
        <v>L</v>
      </c>
    </row>
    <row r="22" spans="1:26" ht="57.75" thickBot="1">
      <c r="A22" s="1509"/>
      <c r="B22" s="1511" t="s">
        <v>1251</v>
      </c>
      <c r="C22" s="214" t="s">
        <v>1252</v>
      </c>
      <c r="D22" s="61" t="s">
        <v>1253</v>
      </c>
      <c r="E22" s="488">
        <v>42064</v>
      </c>
      <c r="F22" s="488">
        <v>42309</v>
      </c>
      <c r="G22" s="61" t="s">
        <v>1254</v>
      </c>
      <c r="H22" s="208" t="s">
        <v>286</v>
      </c>
      <c r="I22" s="61" t="s">
        <v>1255</v>
      </c>
      <c r="J22" s="203">
        <v>1</v>
      </c>
      <c r="K22" s="65">
        <v>80000000</v>
      </c>
      <c r="L22" s="204">
        <f t="shared" si="0"/>
        <v>80000000</v>
      </c>
      <c r="M22" s="418"/>
      <c r="N22" s="66" t="s">
        <v>1234</v>
      </c>
      <c r="O22" s="640">
        <v>0</v>
      </c>
      <c r="P22" s="491" t="s">
        <v>101</v>
      </c>
      <c r="Q22" s="669" t="s">
        <v>1280</v>
      </c>
      <c r="R22" s="667"/>
      <c r="S22" s="76">
        <f t="shared" si="1"/>
        <v>0.57959183673469394</v>
      </c>
      <c r="T22" s="199">
        <v>0.7</v>
      </c>
      <c r="U22" s="487" t="str">
        <f t="shared" si="2"/>
        <v>K</v>
      </c>
      <c r="V22" s="664"/>
      <c r="W22" s="665"/>
      <c r="X22" s="76">
        <f t="shared" ca="1" si="3"/>
        <v>1</v>
      </c>
      <c r="Y22" s="639"/>
      <c r="Z22" s="521" t="str">
        <f t="shared" ca="1" si="4"/>
        <v>L</v>
      </c>
    </row>
    <row r="23" spans="1:26" ht="45" thickBot="1">
      <c r="A23" s="1509"/>
      <c r="B23" s="1511"/>
      <c r="C23" s="214" t="s">
        <v>1239</v>
      </c>
      <c r="D23" s="61" t="s">
        <v>1256</v>
      </c>
      <c r="E23" s="488">
        <v>42186</v>
      </c>
      <c r="F23" s="488">
        <v>42278</v>
      </c>
      <c r="G23" s="61" t="s">
        <v>1257</v>
      </c>
      <c r="H23" s="208" t="s">
        <v>751</v>
      </c>
      <c r="I23" s="61" t="s">
        <v>1258</v>
      </c>
      <c r="J23" s="203">
        <v>2</v>
      </c>
      <c r="K23" s="65">
        <v>3900000</v>
      </c>
      <c r="L23" s="204">
        <f t="shared" si="0"/>
        <v>7800000</v>
      </c>
      <c r="M23" s="418"/>
      <c r="N23" s="66" t="s">
        <v>1234</v>
      </c>
      <c r="O23" s="66"/>
      <c r="P23" s="564"/>
      <c r="Q23" s="666"/>
      <c r="R23" s="667"/>
      <c r="S23" s="76">
        <f t="shared" si="1"/>
        <v>0</v>
      </c>
      <c r="T23" s="199"/>
      <c r="U23" s="487" t="str">
        <f t="shared" si="2"/>
        <v>Q</v>
      </c>
      <c r="V23" s="664"/>
      <c r="W23" s="665"/>
      <c r="X23" s="76">
        <f t="shared" ca="1" si="3"/>
        <v>1</v>
      </c>
      <c r="Y23" s="639"/>
      <c r="Z23" s="521" t="str">
        <f t="shared" ca="1" si="4"/>
        <v>L</v>
      </c>
    </row>
    <row r="24" spans="1:26" ht="45" thickBot="1">
      <c r="A24" s="1509"/>
      <c r="B24" s="1511"/>
      <c r="C24" s="214" t="s">
        <v>1259</v>
      </c>
      <c r="D24" s="61" t="s">
        <v>1256</v>
      </c>
      <c r="E24" s="488">
        <v>42309</v>
      </c>
      <c r="F24" s="488">
        <v>42339</v>
      </c>
      <c r="G24" s="61" t="s">
        <v>1260</v>
      </c>
      <c r="H24" s="208" t="s">
        <v>751</v>
      </c>
      <c r="I24" s="61" t="s">
        <v>1258</v>
      </c>
      <c r="J24" s="203">
        <v>2</v>
      </c>
      <c r="K24" s="65">
        <v>3900000</v>
      </c>
      <c r="L24" s="204">
        <f t="shared" si="0"/>
        <v>7800000</v>
      </c>
      <c r="M24" s="418"/>
      <c r="N24" s="66" t="s">
        <v>1234</v>
      </c>
      <c r="O24" s="66"/>
      <c r="P24" s="564"/>
      <c r="Q24" s="666"/>
      <c r="R24" s="667"/>
      <c r="S24" s="76">
        <f t="shared" si="1"/>
        <v>0</v>
      </c>
      <c r="T24" s="199"/>
      <c r="U24" s="487" t="str">
        <f t="shared" si="2"/>
        <v>Q</v>
      </c>
      <c r="V24" s="664"/>
      <c r="W24" s="665"/>
      <c r="X24" s="76">
        <f t="shared" ca="1" si="3"/>
        <v>1</v>
      </c>
      <c r="Y24" s="639"/>
      <c r="Z24" s="521" t="str">
        <f t="shared" ca="1" si="4"/>
        <v>L</v>
      </c>
    </row>
    <row r="25" spans="1:26" ht="189.75" thickBot="1">
      <c r="A25" s="1510"/>
      <c r="B25" s="223" t="s">
        <v>1261</v>
      </c>
      <c r="C25" s="227" t="s">
        <v>1262</v>
      </c>
      <c r="D25" s="219" t="s">
        <v>1263</v>
      </c>
      <c r="E25" s="224">
        <v>42036</v>
      </c>
      <c r="F25" s="224">
        <v>42063</v>
      </c>
      <c r="G25" s="219" t="s">
        <v>1264</v>
      </c>
      <c r="H25" s="218" t="s">
        <v>1265</v>
      </c>
      <c r="I25" s="219" t="s">
        <v>1266</v>
      </c>
      <c r="J25" s="220">
        <v>1</v>
      </c>
      <c r="K25" s="221">
        <v>100000000</v>
      </c>
      <c r="L25" s="222">
        <f t="shared" si="0"/>
        <v>100000000</v>
      </c>
      <c r="M25" s="451"/>
      <c r="N25" s="452" t="s">
        <v>1234</v>
      </c>
      <c r="O25" s="641">
        <v>0</v>
      </c>
      <c r="P25" s="123" t="s">
        <v>110</v>
      </c>
      <c r="Q25" s="642" t="s">
        <v>1285</v>
      </c>
      <c r="R25" s="642" t="s">
        <v>1287</v>
      </c>
      <c r="S25" s="76">
        <f t="shared" si="1"/>
        <v>1</v>
      </c>
      <c r="T25" s="199">
        <v>0.9</v>
      </c>
      <c r="U25" s="487" t="str">
        <f t="shared" si="2"/>
        <v>J</v>
      </c>
      <c r="V25" s="664"/>
      <c r="W25" s="665"/>
      <c r="X25" s="76">
        <f t="shared" ca="1" si="3"/>
        <v>1</v>
      </c>
      <c r="Y25" s="639"/>
      <c r="Z25" s="521" t="str">
        <f t="shared" ca="1" si="4"/>
        <v>L</v>
      </c>
    </row>
    <row r="26" spans="1:26" s="836" customFormat="1"/>
    <row r="27" spans="1:26" s="836" customFormat="1" ht="16.5" thickBot="1"/>
    <row r="28" spans="1:26" s="836" customFormat="1" ht="34.5" thickBot="1">
      <c r="B28" s="906" t="s">
        <v>1471</v>
      </c>
      <c r="C28" s="907" t="s">
        <v>1472</v>
      </c>
      <c r="D28" s="908" t="s">
        <v>1473</v>
      </c>
      <c r="E28" s="907" t="s">
        <v>1474</v>
      </c>
      <c r="F28" s="908" t="s">
        <v>1475</v>
      </c>
      <c r="G28" s="907">
        <v>1</v>
      </c>
    </row>
    <row r="29" spans="1:26" s="836" customFormat="1"/>
    <row r="30" spans="1:26" s="836" customFormat="1"/>
    <row r="31" spans="1:26" s="836" customFormat="1"/>
    <row r="32" spans="1:26" s="836" customFormat="1"/>
    <row r="33" s="836" customFormat="1"/>
    <row r="34" s="836" customFormat="1"/>
    <row r="35" s="836" customFormat="1"/>
    <row r="36" s="836" customFormat="1"/>
    <row r="37" s="836" customFormat="1"/>
    <row r="38" s="836" customFormat="1"/>
    <row r="39" s="836" customFormat="1"/>
    <row r="40" s="836" customFormat="1"/>
    <row r="41" s="836" customFormat="1"/>
  </sheetData>
  <mergeCells count="27">
    <mergeCell ref="V6:Z6"/>
    <mergeCell ref="F6:F7"/>
    <mergeCell ref="A1:B4"/>
    <mergeCell ref="C1:J4"/>
    <mergeCell ref="K1:L1"/>
    <mergeCell ref="K2:L2"/>
    <mergeCell ref="K3:L3"/>
    <mergeCell ref="K4:L4"/>
    <mergeCell ref="A6:A7"/>
    <mergeCell ref="B6:B7"/>
    <mergeCell ref="C6:C7"/>
    <mergeCell ref="D6:D7"/>
    <mergeCell ref="E6:E7"/>
    <mergeCell ref="M6:P6"/>
    <mergeCell ref="Q6:U6"/>
    <mergeCell ref="J6:J7"/>
    <mergeCell ref="A8:A25"/>
    <mergeCell ref="B8:B12"/>
    <mergeCell ref="G6:G7"/>
    <mergeCell ref="H6:H7"/>
    <mergeCell ref="I6:I7"/>
    <mergeCell ref="B22:B24"/>
    <mergeCell ref="K6:K7"/>
    <mergeCell ref="L6:L7"/>
    <mergeCell ref="B13:B15"/>
    <mergeCell ref="B16:B19"/>
    <mergeCell ref="B20:B21"/>
  </mergeCells>
  <conditionalFormatting sqref="P10 Q8:R14 R15 Q17">
    <cfRule type="cellIs" dxfId="126" priority="128" operator="equal">
      <formula>"L"</formula>
    </cfRule>
  </conditionalFormatting>
  <conditionalFormatting sqref="P8 Q8:R14 R15 Q17">
    <cfRule type="containsText" dxfId="125" priority="132" operator="containsText" text="K">
      <formula>NOT(ISERROR(SEARCH("K",P8)))</formula>
    </cfRule>
    <cfRule type="containsText" dxfId="124" priority="133" operator="containsText" text="J">
      <formula>NOT(ISERROR(SEARCH("J",P8)))</formula>
    </cfRule>
  </conditionalFormatting>
  <conditionalFormatting sqref="P8">
    <cfRule type="cellIs" dxfId="123" priority="131" operator="equal">
      <formula>"L"</formula>
    </cfRule>
  </conditionalFormatting>
  <conditionalFormatting sqref="P10">
    <cfRule type="containsText" dxfId="122" priority="129" operator="containsText" text="K">
      <formula>NOT(ISERROR(SEARCH("K",P10)))</formula>
    </cfRule>
    <cfRule type="containsText" dxfId="121" priority="130" operator="containsText" text="J">
      <formula>NOT(ISERROR(SEARCH("J",P10)))</formula>
    </cfRule>
  </conditionalFormatting>
  <conditionalFormatting sqref="P11">
    <cfRule type="cellIs" dxfId="120" priority="125" operator="equal">
      <formula>"L"</formula>
    </cfRule>
  </conditionalFormatting>
  <conditionalFormatting sqref="P11">
    <cfRule type="containsText" dxfId="119" priority="126" operator="containsText" text="K">
      <formula>NOT(ISERROR(SEARCH("K",P11)))</formula>
    </cfRule>
    <cfRule type="containsText" dxfId="118" priority="127" operator="containsText" text="J">
      <formula>NOT(ISERROR(SEARCH("J",P11)))</formula>
    </cfRule>
  </conditionalFormatting>
  <conditionalFormatting sqref="P9">
    <cfRule type="cellIs" dxfId="117" priority="122" operator="equal">
      <formula>"L"</formula>
    </cfRule>
  </conditionalFormatting>
  <conditionalFormatting sqref="P9">
    <cfRule type="containsText" dxfId="116" priority="123" operator="containsText" text="K">
      <formula>NOT(ISERROR(SEARCH("K",P9)))</formula>
    </cfRule>
    <cfRule type="containsText" dxfId="115" priority="124" operator="containsText" text="J">
      <formula>NOT(ISERROR(SEARCH("J",P9)))</formula>
    </cfRule>
  </conditionalFormatting>
  <conditionalFormatting sqref="P13">
    <cfRule type="cellIs" dxfId="114" priority="119" operator="equal">
      <formula>"L"</formula>
    </cfRule>
  </conditionalFormatting>
  <conditionalFormatting sqref="P13">
    <cfRule type="containsText" dxfId="113" priority="120" operator="containsText" text="K">
      <formula>NOT(ISERROR(SEARCH("K",P13)))</formula>
    </cfRule>
    <cfRule type="containsText" dxfId="112" priority="121" operator="containsText" text="J">
      <formula>NOT(ISERROR(SEARCH("J",P13)))</formula>
    </cfRule>
  </conditionalFormatting>
  <conditionalFormatting sqref="P16">
    <cfRule type="cellIs" dxfId="111" priority="116" operator="equal">
      <formula>"L"</formula>
    </cfRule>
  </conditionalFormatting>
  <conditionalFormatting sqref="P16">
    <cfRule type="containsText" dxfId="110" priority="117" operator="containsText" text="K">
      <formula>NOT(ISERROR(SEARCH("K",P16)))</formula>
    </cfRule>
    <cfRule type="containsText" dxfId="109" priority="118" operator="containsText" text="J">
      <formula>NOT(ISERROR(SEARCH("J",P16)))</formula>
    </cfRule>
  </conditionalFormatting>
  <conditionalFormatting sqref="P20">
    <cfRule type="cellIs" dxfId="108" priority="113" operator="equal">
      <formula>"L"</formula>
    </cfRule>
  </conditionalFormatting>
  <conditionalFormatting sqref="P20">
    <cfRule type="containsText" dxfId="107" priority="114" operator="containsText" text="K">
      <formula>NOT(ISERROR(SEARCH("K",P20)))</formula>
    </cfRule>
    <cfRule type="containsText" dxfId="106" priority="115" operator="containsText" text="J">
      <formula>NOT(ISERROR(SEARCH("J",P20)))</formula>
    </cfRule>
  </conditionalFormatting>
  <conditionalFormatting sqref="P25">
    <cfRule type="cellIs" dxfId="105" priority="110" operator="equal">
      <formula>"L"</formula>
    </cfRule>
  </conditionalFormatting>
  <conditionalFormatting sqref="P25">
    <cfRule type="containsText" dxfId="104" priority="111" operator="containsText" text="K">
      <formula>NOT(ISERROR(SEARCH("K",P25)))</formula>
    </cfRule>
    <cfRule type="containsText" dxfId="103" priority="112" operator="containsText" text="J">
      <formula>NOT(ISERROR(SEARCH("J",P25)))</formula>
    </cfRule>
  </conditionalFormatting>
  <conditionalFormatting sqref="P17">
    <cfRule type="cellIs" dxfId="102" priority="107" operator="equal">
      <formula>"L"</formula>
    </cfRule>
  </conditionalFormatting>
  <conditionalFormatting sqref="P17">
    <cfRule type="containsText" dxfId="101" priority="108" operator="containsText" text="K">
      <formula>NOT(ISERROR(SEARCH("K",P17)))</formula>
    </cfRule>
    <cfRule type="containsText" dxfId="100" priority="109" operator="containsText" text="J">
      <formula>NOT(ISERROR(SEARCH("J",P17)))</formula>
    </cfRule>
  </conditionalFormatting>
  <conditionalFormatting sqref="P22">
    <cfRule type="cellIs" dxfId="99" priority="104" operator="equal">
      <formula>"L"</formula>
    </cfRule>
  </conditionalFormatting>
  <conditionalFormatting sqref="P22">
    <cfRule type="containsText" dxfId="98" priority="105" operator="containsText" text="K">
      <formula>NOT(ISERROR(SEARCH("K",P22)))</formula>
    </cfRule>
    <cfRule type="containsText" dxfId="97" priority="106" operator="containsText" text="J">
      <formula>NOT(ISERROR(SEARCH("J",P22)))</formula>
    </cfRule>
  </conditionalFormatting>
  <conditionalFormatting sqref="P14">
    <cfRule type="cellIs" dxfId="96" priority="95" operator="equal">
      <formula>"L"</formula>
    </cfRule>
  </conditionalFormatting>
  <conditionalFormatting sqref="P14">
    <cfRule type="containsText" dxfId="95" priority="96" operator="containsText" text="K">
      <formula>NOT(ISERROR(SEARCH("K",P14)))</formula>
    </cfRule>
    <cfRule type="containsText" dxfId="94" priority="97" operator="containsText" text="J">
      <formula>NOT(ISERROR(SEARCH("J",P14)))</formula>
    </cfRule>
  </conditionalFormatting>
  <conditionalFormatting sqref="Q18:R19 R16:R17 Q21:R21 Q20 Q23:R24 R22">
    <cfRule type="containsText" dxfId="93" priority="93" operator="containsText" text="K">
      <formula>NOT(ISERROR(SEARCH("K",Q16)))</formula>
    </cfRule>
    <cfRule type="containsText" dxfId="92" priority="94" operator="containsText" text="J">
      <formula>NOT(ISERROR(SEARCH("J",Q16)))</formula>
    </cfRule>
  </conditionalFormatting>
  <conditionalFormatting sqref="Q18:R19 R16:R17 Q21:R21 Q20 Q23:R24 R22">
    <cfRule type="cellIs" dxfId="91" priority="92" operator="equal">
      <formula>"L"</formula>
    </cfRule>
  </conditionalFormatting>
  <conditionalFormatting sqref="T8:T25">
    <cfRule type="cellIs" dxfId="90" priority="89" operator="equal">
      <formula>"L"</formula>
    </cfRule>
  </conditionalFormatting>
  <conditionalFormatting sqref="T8:T25">
    <cfRule type="containsText" dxfId="89" priority="90" operator="containsText" text="K">
      <formula>NOT(ISERROR(SEARCH("K",T8)))</formula>
    </cfRule>
    <cfRule type="containsText" dxfId="88" priority="91" operator="containsText" text="J">
      <formula>NOT(ISERROR(SEARCH("J",T8)))</formula>
    </cfRule>
  </conditionalFormatting>
  <conditionalFormatting sqref="S8:S25">
    <cfRule type="cellIs" dxfId="87" priority="86" operator="equal">
      <formula>"L"</formula>
    </cfRule>
  </conditionalFormatting>
  <conditionalFormatting sqref="S8:S25">
    <cfRule type="containsText" dxfId="86" priority="87" operator="containsText" text="K">
      <formula>NOT(ISERROR(SEARCH("K",S8)))</formula>
    </cfRule>
    <cfRule type="containsText" dxfId="85" priority="88" operator="containsText" text="J">
      <formula>NOT(ISERROR(SEARCH("J",S8)))</formula>
    </cfRule>
  </conditionalFormatting>
  <conditionalFormatting sqref="U8:U25">
    <cfRule type="cellIs" dxfId="84" priority="81" operator="equal">
      <formula>"L"</formula>
    </cfRule>
  </conditionalFormatting>
  <conditionalFormatting sqref="U8:U25">
    <cfRule type="containsText" dxfId="83" priority="84" operator="containsText" text="K">
      <formula>NOT(ISERROR(SEARCH("K",U8)))</formula>
    </cfRule>
    <cfRule type="containsText" dxfId="82" priority="85" operator="containsText" text="J">
      <formula>NOT(ISERROR(SEARCH("J",U8)))</formula>
    </cfRule>
  </conditionalFormatting>
  <conditionalFormatting sqref="U8:U25">
    <cfRule type="containsText" dxfId="81" priority="82" operator="containsText" text="K">
      <formula>NOT(ISERROR(SEARCH("K",U8)))</formula>
    </cfRule>
    <cfRule type="containsText" dxfId="80" priority="83" operator="containsText" text="J">
      <formula>NOT(ISERROR(SEARCH("J",U8)))</formula>
    </cfRule>
  </conditionalFormatting>
  <conditionalFormatting sqref="U8:U25">
    <cfRule type="cellIs" dxfId="79" priority="78" operator="equal">
      <formula>"L"</formula>
    </cfRule>
  </conditionalFormatting>
  <conditionalFormatting sqref="U8:U25">
    <cfRule type="containsText" dxfId="78" priority="79" operator="containsText" text="K">
      <formula>NOT(ISERROR(SEARCH("K",U8)))</formula>
    </cfRule>
    <cfRule type="containsText" dxfId="77" priority="80" operator="containsText" text="J">
      <formula>NOT(ISERROR(SEARCH("J",U8)))</formula>
    </cfRule>
  </conditionalFormatting>
  <conditionalFormatting sqref="U8:U25">
    <cfRule type="containsText" dxfId="76" priority="76" operator="containsText" text="K">
      <formula>NOT(ISERROR(SEARCH("K",U8)))</formula>
    </cfRule>
    <cfRule type="containsText" dxfId="75" priority="77" operator="containsText" text="J">
      <formula>NOT(ISERROR(SEARCH("J",U8)))</formula>
    </cfRule>
  </conditionalFormatting>
  <conditionalFormatting sqref="U8:U25">
    <cfRule type="cellIs" dxfId="74" priority="73" operator="equal">
      <formula>"L"</formula>
    </cfRule>
  </conditionalFormatting>
  <conditionalFormatting sqref="U8:U25">
    <cfRule type="containsText" dxfId="73" priority="74" operator="containsText" text="K">
      <formula>NOT(ISERROR(SEARCH("K",U8)))</formula>
    </cfRule>
    <cfRule type="containsText" dxfId="72" priority="75" operator="containsText" text="J">
      <formula>NOT(ISERROR(SEARCH("J",U8)))</formula>
    </cfRule>
  </conditionalFormatting>
  <conditionalFormatting sqref="U8:U25">
    <cfRule type="containsText" dxfId="71" priority="71" operator="containsText" text="K">
      <formula>NOT(ISERROR(SEARCH("K",U8)))</formula>
    </cfRule>
    <cfRule type="containsText" dxfId="70" priority="72" operator="containsText" text="J">
      <formula>NOT(ISERROR(SEARCH("J",U8)))</formula>
    </cfRule>
  </conditionalFormatting>
  <conditionalFormatting sqref="U8:U25">
    <cfRule type="containsText" dxfId="69" priority="69" operator="containsText" text="K">
      <formula>NOT(ISERROR(SEARCH("K",U8)))</formula>
    </cfRule>
    <cfRule type="containsText" dxfId="68" priority="70" operator="containsText" text="J">
      <formula>NOT(ISERROR(SEARCH("J",U8)))</formula>
    </cfRule>
  </conditionalFormatting>
  <conditionalFormatting sqref="U8:U25">
    <cfRule type="cellIs" dxfId="67" priority="66" operator="equal">
      <formula>"L"</formula>
    </cfRule>
  </conditionalFormatting>
  <conditionalFormatting sqref="U8:U25">
    <cfRule type="containsText" dxfId="66" priority="67" operator="containsText" text="K">
      <formula>NOT(ISERROR(SEARCH("K",U8)))</formula>
    </cfRule>
    <cfRule type="containsText" dxfId="65" priority="68" operator="containsText" text="J">
      <formula>NOT(ISERROR(SEARCH("J",U8)))</formula>
    </cfRule>
  </conditionalFormatting>
  <conditionalFormatting sqref="U8:U25">
    <cfRule type="cellIs" dxfId="64" priority="63" operator="equal">
      <formula>"L"</formula>
    </cfRule>
  </conditionalFormatting>
  <conditionalFormatting sqref="U8:U25">
    <cfRule type="containsText" dxfId="63" priority="64" operator="containsText" text="K">
      <formula>NOT(ISERROR(SEARCH("K",U8)))</formula>
    </cfRule>
    <cfRule type="containsText" dxfId="62" priority="65" operator="containsText" text="J">
      <formula>NOT(ISERROR(SEARCH("J",U8)))</formula>
    </cfRule>
  </conditionalFormatting>
  <conditionalFormatting sqref="U8:U25">
    <cfRule type="cellIs" dxfId="61" priority="60" operator="equal">
      <formula>"L"</formula>
    </cfRule>
  </conditionalFormatting>
  <conditionalFormatting sqref="U8:U25">
    <cfRule type="containsText" dxfId="60" priority="61" operator="containsText" text="K">
      <formula>NOT(ISERROR(SEARCH("K",U8)))</formula>
    </cfRule>
    <cfRule type="containsText" dxfId="59" priority="62" operator="containsText" text="J">
      <formula>NOT(ISERROR(SEARCH("J",U8)))</formula>
    </cfRule>
  </conditionalFormatting>
  <conditionalFormatting sqref="U8:U25">
    <cfRule type="cellIs" dxfId="58" priority="57" operator="equal">
      <formula>"L"</formula>
    </cfRule>
  </conditionalFormatting>
  <conditionalFormatting sqref="U8:U25">
    <cfRule type="containsText" dxfId="57" priority="58" operator="containsText" text="K">
      <formula>NOT(ISERROR(SEARCH("K",U8)))</formula>
    </cfRule>
    <cfRule type="containsText" dxfId="56" priority="59" operator="containsText" text="J">
      <formula>NOT(ISERROR(SEARCH("J",U8)))</formula>
    </cfRule>
  </conditionalFormatting>
  <conditionalFormatting sqref="U8:U25">
    <cfRule type="cellIs" dxfId="55" priority="54" operator="equal">
      <formula>"L"</formula>
    </cfRule>
  </conditionalFormatting>
  <conditionalFormatting sqref="U8:U25">
    <cfRule type="containsText" dxfId="54" priority="55" operator="containsText" text="K">
      <formula>NOT(ISERROR(SEARCH("K",U8)))</formula>
    </cfRule>
    <cfRule type="containsText" dxfId="53" priority="56" operator="containsText" text="J">
      <formula>NOT(ISERROR(SEARCH("J",U8)))</formula>
    </cfRule>
  </conditionalFormatting>
  <conditionalFormatting sqref="U8:U25">
    <cfRule type="cellIs" dxfId="52" priority="51" operator="equal">
      <formula>"L"</formula>
    </cfRule>
  </conditionalFormatting>
  <conditionalFormatting sqref="U8:U25">
    <cfRule type="containsText" dxfId="51" priority="52" operator="containsText" text="K">
      <formula>NOT(ISERROR(SEARCH("K",U8)))</formula>
    </cfRule>
    <cfRule type="containsText" dxfId="50" priority="53" operator="containsText" text="J">
      <formula>NOT(ISERROR(SEARCH("J",U8)))</formula>
    </cfRule>
  </conditionalFormatting>
  <conditionalFormatting sqref="U8:U25">
    <cfRule type="cellIs" dxfId="49" priority="48" operator="equal">
      <formula>"L"</formula>
    </cfRule>
  </conditionalFormatting>
  <conditionalFormatting sqref="U8:U25">
    <cfRule type="containsText" dxfId="48" priority="49" operator="containsText" text="K">
      <formula>NOT(ISERROR(SEARCH("K",U8)))</formula>
    </cfRule>
    <cfRule type="containsText" dxfId="47" priority="50" operator="containsText" text="J">
      <formula>NOT(ISERROR(SEARCH("J",U8)))</formula>
    </cfRule>
  </conditionalFormatting>
  <conditionalFormatting sqref="V8:W25">
    <cfRule type="cellIs" dxfId="46" priority="45" operator="equal">
      <formula>"L"</formula>
    </cfRule>
  </conditionalFormatting>
  <conditionalFormatting sqref="V8:W25">
    <cfRule type="containsText" dxfId="45" priority="46" operator="containsText" text="K">
      <formula>NOT(ISERROR(SEARCH("K",V8)))</formula>
    </cfRule>
    <cfRule type="containsText" dxfId="44" priority="47" operator="containsText" text="J">
      <formula>NOT(ISERROR(SEARCH("J",V8)))</formula>
    </cfRule>
  </conditionalFormatting>
  <conditionalFormatting sqref="Y8:Y25">
    <cfRule type="cellIs" dxfId="43" priority="42" operator="equal">
      <formula>"L"</formula>
    </cfRule>
  </conditionalFormatting>
  <conditionalFormatting sqref="Y8:Y25">
    <cfRule type="containsText" dxfId="42" priority="43" operator="containsText" text="K">
      <formula>NOT(ISERROR(SEARCH("K",Y8)))</formula>
    </cfRule>
    <cfRule type="containsText" dxfId="41" priority="44" operator="containsText" text="J">
      <formula>NOT(ISERROR(SEARCH("J",Y8)))</formula>
    </cfRule>
  </conditionalFormatting>
  <conditionalFormatting sqref="X8:X25">
    <cfRule type="cellIs" dxfId="40" priority="39" operator="equal">
      <formula>"L"</formula>
    </cfRule>
  </conditionalFormatting>
  <conditionalFormatting sqref="X8:X25">
    <cfRule type="containsText" dxfId="39" priority="40" operator="containsText" text="K">
      <formula>NOT(ISERROR(SEARCH("K",X8)))</formula>
    </cfRule>
    <cfRule type="containsText" dxfId="38" priority="41" operator="containsText" text="J">
      <formula>NOT(ISERROR(SEARCH("J",X8)))</formula>
    </cfRule>
  </conditionalFormatting>
  <conditionalFormatting sqref="Z8:Z25">
    <cfRule type="cellIs" dxfId="37" priority="34" operator="equal">
      <formula>"L"</formula>
    </cfRule>
  </conditionalFormatting>
  <conditionalFormatting sqref="Z8:Z25">
    <cfRule type="containsText" dxfId="36" priority="37" operator="containsText" text="K">
      <formula>NOT(ISERROR(SEARCH("K",Z8)))</formula>
    </cfRule>
    <cfRule type="containsText" dxfId="35" priority="38" operator="containsText" text="J">
      <formula>NOT(ISERROR(SEARCH("J",Z8)))</formula>
    </cfRule>
  </conditionalFormatting>
  <conditionalFormatting sqref="Z8:Z25">
    <cfRule type="containsText" dxfId="34" priority="35" operator="containsText" text="K">
      <formula>NOT(ISERROR(SEARCH("K",Z8)))</formula>
    </cfRule>
    <cfRule type="containsText" dxfId="33" priority="36" operator="containsText" text="J">
      <formula>NOT(ISERROR(SEARCH("J",Z8)))</formula>
    </cfRule>
  </conditionalFormatting>
  <conditionalFormatting sqref="Z8:Z25">
    <cfRule type="cellIs" dxfId="32" priority="31" operator="equal">
      <formula>"L"</formula>
    </cfRule>
  </conditionalFormatting>
  <conditionalFormatting sqref="Z8:Z25">
    <cfRule type="containsText" dxfId="31" priority="32" operator="containsText" text="K">
      <formula>NOT(ISERROR(SEARCH("K",Z8)))</formula>
    </cfRule>
    <cfRule type="containsText" dxfId="30" priority="33" operator="containsText" text="J">
      <formula>NOT(ISERROR(SEARCH("J",Z8)))</formula>
    </cfRule>
  </conditionalFormatting>
  <conditionalFormatting sqref="Z8:Z25">
    <cfRule type="containsText" dxfId="29" priority="29" operator="containsText" text="K">
      <formula>NOT(ISERROR(SEARCH("K",Z8)))</formula>
    </cfRule>
    <cfRule type="containsText" dxfId="28" priority="30" operator="containsText" text="J">
      <formula>NOT(ISERROR(SEARCH("J",Z8)))</formula>
    </cfRule>
  </conditionalFormatting>
  <conditionalFormatting sqref="Z8:Z25">
    <cfRule type="cellIs" dxfId="27" priority="26" operator="equal">
      <formula>"L"</formula>
    </cfRule>
  </conditionalFormatting>
  <conditionalFormatting sqref="Z8:Z25">
    <cfRule type="containsText" dxfId="26" priority="27" operator="containsText" text="K">
      <formula>NOT(ISERROR(SEARCH("K",Z8)))</formula>
    </cfRule>
    <cfRule type="containsText" dxfId="25" priority="28" operator="containsText" text="J">
      <formula>NOT(ISERROR(SEARCH("J",Z8)))</formula>
    </cfRule>
  </conditionalFormatting>
  <conditionalFormatting sqref="Z8:Z25">
    <cfRule type="containsText" dxfId="24" priority="24" operator="containsText" text="K">
      <formula>NOT(ISERROR(SEARCH("K",Z8)))</formula>
    </cfRule>
    <cfRule type="containsText" dxfId="23" priority="25" operator="containsText" text="J">
      <formula>NOT(ISERROR(SEARCH("J",Z8)))</formula>
    </cfRule>
  </conditionalFormatting>
  <conditionalFormatting sqref="Z8:Z25">
    <cfRule type="containsText" dxfId="22" priority="22" operator="containsText" text="K">
      <formula>NOT(ISERROR(SEARCH("K",Z8)))</formula>
    </cfRule>
    <cfRule type="containsText" dxfId="21" priority="23" operator="containsText" text="J">
      <formula>NOT(ISERROR(SEARCH("J",Z8)))</formula>
    </cfRule>
  </conditionalFormatting>
  <conditionalFormatting sqref="Z8:Z25">
    <cfRule type="cellIs" dxfId="20" priority="19" operator="equal">
      <formula>"L"</formula>
    </cfRule>
  </conditionalFormatting>
  <conditionalFormatting sqref="Z8:Z25">
    <cfRule type="containsText" dxfId="19" priority="20" operator="containsText" text="K">
      <formula>NOT(ISERROR(SEARCH("K",Z8)))</formula>
    </cfRule>
    <cfRule type="containsText" dxfId="18" priority="21" operator="containsText" text="J">
      <formula>NOT(ISERROR(SEARCH("J",Z8)))</formula>
    </cfRule>
  </conditionalFormatting>
  <conditionalFormatting sqref="Z8:Z25">
    <cfRule type="cellIs" dxfId="17" priority="16" operator="equal">
      <formula>"L"</formula>
    </cfRule>
  </conditionalFormatting>
  <conditionalFormatting sqref="Z8:Z25">
    <cfRule type="containsText" dxfId="16" priority="17" operator="containsText" text="K">
      <formula>NOT(ISERROR(SEARCH("K",Z8)))</formula>
    </cfRule>
    <cfRule type="containsText" dxfId="15" priority="18" operator="containsText" text="J">
      <formula>NOT(ISERROR(SEARCH("J",Z8)))</formula>
    </cfRule>
  </conditionalFormatting>
  <conditionalFormatting sqref="Z8:Z25">
    <cfRule type="cellIs" dxfId="14" priority="13" operator="equal">
      <formula>"L"</formula>
    </cfRule>
  </conditionalFormatting>
  <conditionalFormatting sqref="Z8:Z25">
    <cfRule type="containsText" dxfId="13" priority="14" operator="containsText" text="K">
      <formula>NOT(ISERROR(SEARCH("K",Z8)))</formula>
    </cfRule>
    <cfRule type="containsText" dxfId="12" priority="15" operator="containsText" text="J">
      <formula>NOT(ISERROR(SEARCH("J",Z8)))</formula>
    </cfRule>
  </conditionalFormatting>
  <conditionalFormatting sqref="Z8:Z25">
    <cfRule type="cellIs" dxfId="11" priority="10" operator="equal">
      <formula>"L"</formula>
    </cfRule>
  </conditionalFormatting>
  <conditionalFormatting sqref="Z8:Z25">
    <cfRule type="containsText" dxfId="10" priority="11" operator="containsText" text="K">
      <formula>NOT(ISERROR(SEARCH("K",Z8)))</formula>
    </cfRule>
    <cfRule type="containsText" dxfId="9" priority="12" operator="containsText" text="J">
      <formula>NOT(ISERROR(SEARCH("J",Z8)))</formula>
    </cfRule>
  </conditionalFormatting>
  <conditionalFormatting sqref="Z8:Z25">
    <cfRule type="cellIs" dxfId="8" priority="7" operator="equal">
      <formula>"L"</formula>
    </cfRule>
  </conditionalFormatting>
  <conditionalFormatting sqref="Z8:Z25">
    <cfRule type="containsText" dxfId="7" priority="8" operator="containsText" text="K">
      <formula>NOT(ISERROR(SEARCH("K",Z8)))</formula>
    </cfRule>
    <cfRule type="containsText" dxfId="6" priority="9" operator="containsText" text="J">
      <formula>NOT(ISERROR(SEARCH("J",Z8)))</formula>
    </cfRule>
  </conditionalFormatting>
  <conditionalFormatting sqref="Z8:Z25">
    <cfRule type="cellIs" dxfId="5" priority="4" operator="equal">
      <formula>"L"</formula>
    </cfRule>
  </conditionalFormatting>
  <conditionalFormatting sqref="Z8:Z25">
    <cfRule type="containsText" dxfId="4" priority="5" operator="containsText" text="K">
      <formula>NOT(ISERROR(SEARCH("K",Z8)))</formula>
    </cfRule>
    <cfRule type="containsText" dxfId="3" priority="6" operator="containsText" text="J">
      <formula>NOT(ISERROR(SEARCH("J",Z8)))</formula>
    </cfRule>
  </conditionalFormatting>
  <conditionalFormatting sqref="Z8:Z25">
    <cfRule type="cellIs" dxfId="2" priority="1" operator="equal">
      <formula>"L"</formula>
    </cfRule>
  </conditionalFormatting>
  <conditionalFormatting sqref="Z8:Z25">
    <cfRule type="containsText" dxfId="1" priority="2" operator="containsText" text="K">
      <formula>NOT(ISERROR(SEARCH("K",Z8)))</formula>
    </cfRule>
    <cfRule type="containsText" dxfId="0" priority="3" operator="containsText" text="J">
      <formula>NOT(ISERROR(SEARCH("J",Z8)))</formula>
    </cfRule>
  </conditionalFormatting>
  <dataValidations count="1">
    <dataValidation allowBlank="1" showErrorMessage="1" sqref="K8:K25" xr:uid="{00000000-0002-0000-1500-000000000000}"/>
  </dataValidation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ACADEMICA INDICADORES</vt:lpstr>
      <vt:lpstr>ACADEMICA ACTIVIDADES</vt:lpstr>
      <vt:lpstr>INVESTIGACION INDICADORES</vt:lpstr>
      <vt:lpstr>INVESTIGACION ACTIVIDADES</vt:lpstr>
      <vt:lpstr>BACHILLERATO INDICADORES</vt:lpstr>
      <vt:lpstr>BACHILLERATO ACTIVIDADES</vt:lpstr>
      <vt:lpstr>ORII INDICADORES</vt:lpstr>
      <vt:lpstr>ORII ACTIVIDADES</vt:lpstr>
      <vt:lpstr>TECNOLOGIA INDICADORES</vt:lpstr>
      <vt:lpstr>TECNOLOGIA ACTIVIDADES</vt:lpstr>
      <vt:lpstr>BIENESTAR UNIV INDICADORES</vt:lpstr>
      <vt:lpstr>BIENESTAR UNIV ACTIVIDADES</vt:lpstr>
      <vt:lpstr>PLANEACION INDICADORES</vt:lpstr>
      <vt:lpstr>PLANEACION ACTIVIDADES</vt:lpstr>
      <vt:lpstr>TALENTO HUMANO INDICADORES</vt:lpstr>
      <vt:lpstr>SECRETARIA INDICADORES</vt:lpstr>
      <vt:lpstr>TALENTO HUMANO ACTIVIDADES</vt:lpstr>
      <vt:lpstr>SECRETARIA ACTIVIDADES</vt:lpstr>
      <vt:lpstr>PLANTA FISICA INDICADORES</vt:lpstr>
      <vt:lpstr>PLANTA FISICA ACTIVIDADES</vt:lpstr>
      <vt:lpstr>INFRAESTRUCTURA ELEC INDICADORE</vt:lpstr>
      <vt:lpstr>INFRAESTRUCTURA ELE ACTIVIDADES</vt:lpstr>
    </vt:vector>
  </TitlesOfParts>
  <Company>ETITC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ETITC ETITC</dc:creator>
  <cp:lastModifiedBy>mylife</cp:lastModifiedBy>
  <cp:lastPrinted>2015-07-16T16:19:38Z</cp:lastPrinted>
  <dcterms:created xsi:type="dcterms:W3CDTF">2015-06-10T20:18:39Z</dcterms:created>
  <dcterms:modified xsi:type="dcterms:W3CDTF">2020-11-23T16:35:17Z</dcterms:modified>
</cp:coreProperties>
</file>