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ETITC\Vigencia 2020\SEGUIMIENTO PLAN DE ACCIÓN\Seguimiento plan de acción cierre de vigencia  2020\"/>
    </mc:Choice>
  </mc:AlternateContent>
  <xr:revisionPtr revIDLastSave="0" documentId="13_ncr:1_{F8337119-D87B-469C-9371-6059E1F6DC3F}" xr6:coauthVersionLast="45" xr6:coauthVersionMax="45" xr10:uidLastSave="{00000000-0000-0000-0000-000000000000}"/>
  <bookViews>
    <workbookView xWindow="-108" yWindow="-108" windowWidth="16608" windowHeight="8856" firstSheet="1" activeTab="1" xr2:uid="{00000000-000D-0000-FFFF-FFFF00000000}"/>
  </bookViews>
  <sheets>
    <sheet name="Area" sheetId="1" state="hidden" r:id="rId1"/>
    <sheet name="Repor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6" i="2" l="1"/>
  <c r="M226" i="2"/>
  <c r="P226" i="2" s="1"/>
  <c r="K11" i="2"/>
  <c r="L104" i="2"/>
  <c r="M104" i="2" s="1"/>
  <c r="P104" i="2" s="1"/>
  <c r="O104" i="2" s="1"/>
  <c r="K105" i="2"/>
  <c r="L116" i="2"/>
  <c r="M116" i="2" s="1"/>
  <c r="P116" i="2" s="1"/>
  <c r="O116" i="2" s="1"/>
  <c r="K117" i="2"/>
  <c r="L117" i="2"/>
  <c r="M117" i="2" s="1"/>
  <c r="P117" i="2" s="1"/>
  <c r="O117" i="2" s="1"/>
  <c r="M120" i="2"/>
  <c r="K123" i="2"/>
  <c r="L123" i="2"/>
  <c r="M123" i="2" s="1"/>
  <c r="P123" i="2" s="1"/>
  <c r="O123" i="2" s="1"/>
  <c r="K124" i="2"/>
  <c r="L124" i="2" s="1"/>
  <c r="M124" i="2" s="1"/>
  <c r="K125" i="2"/>
  <c r="L125" i="2"/>
  <c r="M125" i="2" s="1"/>
  <c r="P125" i="2" s="1"/>
  <c r="O125" i="2" s="1"/>
  <c r="K126" i="2"/>
  <c r="K130" i="2"/>
  <c r="K132" i="2"/>
  <c r="L132" i="2" s="1"/>
  <c r="M132" i="2"/>
  <c r="P132" i="2" s="1"/>
  <c r="O132" i="2" s="1"/>
  <c r="K133" i="2"/>
  <c r="L133" i="2" s="1"/>
  <c r="M133" i="2" s="1"/>
  <c r="P133" i="2" s="1"/>
  <c r="O133" i="2" s="1"/>
  <c r="L134" i="2"/>
  <c r="M134" i="2" s="1"/>
  <c r="P134" i="2" s="1"/>
  <c r="O134" i="2" s="1"/>
  <c r="K135" i="2"/>
  <c r="K138" i="2"/>
  <c r="L138" i="2" s="1"/>
  <c r="M138" i="2" s="1"/>
  <c r="P138" i="2" s="1"/>
  <c r="O138" i="2" s="1"/>
  <c r="L140" i="2"/>
  <c r="M140" i="2" s="1"/>
  <c r="P140" i="2" s="1"/>
  <c r="O140" i="2" s="1"/>
  <c r="K141" i="2"/>
  <c r="L141" i="2" s="1"/>
  <c r="M141" i="2" s="1"/>
  <c r="P141" i="2" s="1"/>
  <c r="O141" i="2" s="1"/>
  <c r="K142" i="2"/>
  <c r="L142" i="2" s="1"/>
  <c r="M142" i="2" s="1"/>
  <c r="P142" i="2" s="1"/>
  <c r="O142" i="2" s="1"/>
  <c r="K143" i="2"/>
  <c r="K144" i="2" s="1"/>
  <c r="L143" i="2"/>
  <c r="M143" i="2" s="1"/>
  <c r="P143" i="2" s="1"/>
  <c r="O143" i="2" s="1"/>
  <c r="K148" i="2"/>
  <c r="L148" i="2" s="1"/>
  <c r="M148" i="2" s="1"/>
  <c r="P148" i="2" s="1"/>
  <c r="O148" i="2" s="1"/>
  <c r="K149" i="2"/>
  <c r="L149" i="2"/>
  <c r="M149" i="2" s="1"/>
  <c r="P149" i="2" s="1"/>
  <c r="O149" i="2" s="1"/>
  <c r="L150" i="2"/>
  <c r="M150" i="2" s="1"/>
  <c r="L151" i="2"/>
  <c r="M151" i="2" s="1"/>
  <c r="P151" i="2" s="1"/>
  <c r="O151" i="2" s="1"/>
  <c r="K152" i="2"/>
  <c r="L155" i="2"/>
  <c r="M155" i="2" s="1"/>
  <c r="P155" i="2" s="1"/>
  <c r="O155" i="2" s="1"/>
  <c r="L163" i="2"/>
  <c r="M163" i="2" s="1"/>
  <c r="M169" i="2"/>
  <c r="P169" i="2" s="1"/>
  <c r="O169" i="2" s="1"/>
  <c r="K170" i="2"/>
  <c r="K171" i="2" s="1"/>
  <c r="J171" i="2" s="1"/>
  <c r="L176" i="2"/>
  <c r="M176" i="2" s="1"/>
  <c r="K178" i="2"/>
  <c r="M206" i="2"/>
  <c r="P206" i="2" s="1"/>
  <c r="O206" i="2" s="1"/>
  <c r="L210" i="2"/>
  <c r="M210" i="2" s="1"/>
  <c r="P210" i="2" s="1"/>
  <c r="O210" i="2" s="1"/>
  <c r="K211" i="2"/>
  <c r="P163" i="2"/>
  <c r="O163" i="2" s="1"/>
  <c r="P150" i="2"/>
  <c r="O150" i="2" s="1"/>
  <c r="P120" i="2"/>
  <c r="O120" i="2" s="1"/>
  <c r="L227" i="2"/>
  <c r="M227" i="2" s="1"/>
  <c r="P227" i="2"/>
  <c r="O227" i="2" s="1"/>
  <c r="K228" i="2"/>
  <c r="L228" i="2" s="1"/>
  <c r="M228" i="2" s="1"/>
  <c r="P228" i="2" s="1"/>
  <c r="O228" i="2" s="1"/>
  <c r="L246" i="2"/>
  <c r="M246" i="2" s="1"/>
  <c r="P246" i="2" s="1"/>
  <c r="O246" i="2" s="1"/>
  <c r="M250" i="2"/>
  <c r="P250" i="2"/>
  <c r="O250" i="2" s="1"/>
  <c r="K251" i="2"/>
  <c r="L251" i="2"/>
  <c r="M251" i="2" s="1"/>
  <c r="P251" i="2" s="1"/>
  <c r="O251" i="2" s="1"/>
  <c r="L282" i="2"/>
  <c r="M282" i="2" s="1"/>
  <c r="P282" i="2" s="1"/>
  <c r="O282" i="2" s="1"/>
  <c r="K298" i="2"/>
  <c r="L299" i="2"/>
  <c r="M299" i="2" s="1"/>
  <c r="P299" i="2" s="1"/>
  <c r="O299" i="2" s="1"/>
  <c r="L306" i="2"/>
  <c r="M306" i="2"/>
  <c r="P306" i="2" s="1"/>
  <c r="O306" i="2" s="1"/>
  <c r="L307" i="2"/>
  <c r="M307" i="2" s="1"/>
  <c r="P307" i="2" s="1"/>
  <c r="O307" i="2" s="1"/>
  <c r="K295" i="2"/>
  <c r="K308" i="2"/>
  <c r="L308" i="2" s="1"/>
  <c r="M308" i="2"/>
  <c r="P308" i="2" s="1"/>
  <c r="O308" i="2" s="1"/>
  <c r="L309" i="2"/>
  <c r="M309" i="2" s="1"/>
  <c r="P309" i="2" s="1"/>
  <c r="O309" i="2" s="1"/>
  <c r="L310" i="2"/>
  <c r="M310" i="2"/>
  <c r="P310" i="2" s="1"/>
  <c r="L312" i="2"/>
  <c r="M312" i="2" s="1"/>
  <c r="P312" i="2" s="1"/>
  <c r="O312" i="2" s="1"/>
  <c r="N314" i="2"/>
  <c r="N225" i="2"/>
  <c r="N102" i="2"/>
  <c r="L2" i="2"/>
  <c r="M2" i="2" s="1"/>
  <c r="K3" i="2"/>
  <c r="L4" i="2"/>
  <c r="M4" i="2" s="1"/>
  <c r="M17" i="2"/>
  <c r="P17" i="2"/>
  <c r="O17" i="2" s="1"/>
  <c r="N38" i="2"/>
  <c r="L303" i="2"/>
  <c r="M303" i="2"/>
  <c r="P303" i="2" s="1"/>
  <c r="K66" i="2"/>
  <c r="L97" i="2"/>
  <c r="M97" i="2" s="1"/>
  <c r="P97" i="2" s="1"/>
  <c r="O97" i="2" s="1"/>
  <c r="L98" i="2"/>
  <c r="M98" i="2" s="1"/>
  <c r="P98" i="2" s="1"/>
  <c r="O98" i="2" s="1"/>
  <c r="L101" i="2"/>
  <c r="M101" i="2" s="1"/>
  <c r="P101" i="2" s="1"/>
  <c r="O101" i="2" s="1"/>
  <c r="O3" i="2"/>
  <c r="O4" i="2"/>
  <c r="O5" i="2"/>
  <c r="L66" i="2"/>
  <c r="M66" i="2" s="1"/>
  <c r="P66" i="2" s="1"/>
  <c r="O66" i="2" s="1"/>
  <c r="O75" i="2"/>
  <c r="O84" i="2"/>
  <c r="O91" i="2"/>
  <c r="L95" i="2"/>
  <c r="M95" i="2" s="1"/>
  <c r="P95" i="2" s="1"/>
  <c r="O95" i="2" s="1"/>
  <c r="L96" i="2"/>
  <c r="M96" i="2" s="1"/>
  <c r="P96" i="2" s="1"/>
  <c r="O96" i="2" s="1"/>
  <c r="L99" i="2"/>
  <c r="M99" i="2" s="1"/>
  <c r="P99" i="2" s="1"/>
  <c r="O99" i="2" s="1"/>
  <c r="L100" i="2"/>
  <c r="M100" i="2" s="1"/>
  <c r="P100" i="2" s="1"/>
  <c r="O100" i="2" s="1"/>
  <c r="O124" i="2"/>
  <c r="O176" i="2"/>
  <c r="O167" i="2"/>
  <c r="O178" i="2"/>
  <c r="O168" i="2"/>
  <c r="O180" i="2"/>
  <c r="O181" i="2"/>
  <c r="O182" i="2"/>
  <c r="O183" i="2"/>
  <c r="O187" i="2"/>
  <c r="O197" i="2"/>
  <c r="O199" i="2"/>
  <c r="O200" i="2"/>
  <c r="O202" i="2"/>
  <c r="O204" i="2"/>
  <c r="O203" i="2"/>
  <c r="O217" i="2"/>
  <c r="O223" i="2"/>
  <c r="O224" i="2"/>
  <c r="O234" i="2"/>
  <c r="O236" i="2"/>
  <c r="O242" i="2"/>
  <c r="O245" i="2"/>
  <c r="O247" i="2"/>
  <c r="L270" i="2"/>
  <c r="M270" i="2" s="1"/>
  <c r="O270" i="2"/>
  <c r="L271" i="2"/>
  <c r="M271" i="2"/>
  <c r="O271" i="2"/>
  <c r="L281" i="2"/>
  <c r="M281" i="2" s="1"/>
  <c r="L285" i="2"/>
  <c r="M285" i="2" s="1"/>
  <c r="L273" i="2"/>
  <c r="M273" i="2" s="1"/>
  <c r="O273" i="2"/>
  <c r="O281" i="2"/>
  <c r="O285" i="2"/>
  <c r="L295" i="2"/>
  <c r="M295" i="2"/>
  <c r="O295" i="2"/>
  <c r="L296" i="2"/>
  <c r="M296" i="2" s="1"/>
  <c r="L301" i="2"/>
  <c r="M301" i="2" s="1"/>
  <c r="K297" i="2"/>
  <c r="L297" i="2" s="1"/>
  <c r="M297" i="2" s="1"/>
  <c r="P297" i="2" s="1"/>
  <c r="O297" i="2" s="1"/>
  <c r="L300" i="2"/>
  <c r="M300" i="2" s="1"/>
  <c r="L283" i="2"/>
  <c r="M283" i="2" s="1"/>
  <c r="L313" i="2"/>
  <c r="M313" i="2"/>
  <c r="P313" i="2" s="1"/>
  <c r="O313" i="2" s="1"/>
  <c r="K304" i="2"/>
  <c r="L304" i="2" s="1"/>
  <c r="M304" i="2" s="1"/>
  <c r="P304" i="2" s="1"/>
  <c r="O304" i="2" s="1"/>
  <c r="O301" i="2"/>
  <c r="O296" i="2"/>
  <c r="O300" i="2"/>
  <c r="O283" i="2"/>
  <c r="L302" i="2"/>
  <c r="M302" i="2"/>
  <c r="L284" i="2"/>
  <c r="M284" i="2" s="1"/>
  <c r="L292" i="2"/>
  <c r="M292" i="2" s="1"/>
  <c r="O292" i="2"/>
  <c r="L293" i="2"/>
  <c r="M293" i="2" s="1"/>
  <c r="O293" i="2"/>
  <c r="L294" i="2"/>
  <c r="M294" i="2" s="1"/>
  <c r="O294" i="2"/>
  <c r="O302" i="2"/>
  <c r="O310" i="2"/>
  <c r="O284" i="2"/>
  <c r="L290" i="2"/>
  <c r="M290" i="2" s="1"/>
  <c r="O303" i="2"/>
  <c r="O311" i="2"/>
  <c r="O290" i="2"/>
  <c r="L305" i="2"/>
  <c r="M305" i="2" s="1"/>
  <c r="L291" i="2"/>
  <c r="M291" i="2" s="1"/>
  <c r="P291" i="2" s="1"/>
  <c r="O291" i="2" s="1"/>
  <c r="O305" i="2"/>
  <c r="K229" i="2" l="1"/>
  <c r="K139" i="2"/>
  <c r="L139" i="2" s="1"/>
  <c r="M139" i="2" s="1"/>
  <c r="P139" i="2" s="1"/>
  <c r="O139" i="2" s="1"/>
  <c r="L170" i="2"/>
  <c r="M170" i="2" s="1"/>
  <c r="P170" i="2" s="1"/>
  <c r="O170" i="2" s="1"/>
  <c r="J170" i="2"/>
  <c r="L211" i="2"/>
  <c r="M211" i="2" s="1"/>
  <c r="P211" i="2" s="1"/>
  <c r="O211" i="2" s="1"/>
  <c r="K212" i="2"/>
  <c r="L178" i="2"/>
  <c r="M178" i="2" s="1"/>
  <c r="K180" i="2"/>
  <c r="L171" i="2"/>
  <c r="M171" i="2" s="1"/>
  <c r="P171" i="2" s="1"/>
  <c r="O171" i="2" s="1"/>
  <c r="K136" i="2"/>
  <c r="L135" i="2"/>
  <c r="M135" i="2" s="1"/>
  <c r="P135" i="2" s="1"/>
  <c r="O135" i="2" s="1"/>
  <c r="L130" i="2"/>
  <c r="M130" i="2" s="1"/>
  <c r="P130" i="2" s="1"/>
  <c r="O130" i="2" s="1"/>
  <c r="K131" i="2"/>
  <c r="L131" i="2" s="1"/>
  <c r="M131" i="2" s="1"/>
  <c r="P131" i="2" s="1"/>
  <c r="O131" i="2" s="1"/>
  <c r="K106" i="2"/>
  <c r="L105" i="2"/>
  <c r="M105" i="2" s="1"/>
  <c r="P105" i="2" s="1"/>
  <c r="O105" i="2" s="1"/>
  <c r="L126" i="2"/>
  <c r="M126" i="2" s="1"/>
  <c r="P126" i="2" s="1"/>
  <c r="O126" i="2" s="1"/>
  <c r="K127" i="2"/>
  <c r="K153" i="2"/>
  <c r="L152" i="2"/>
  <c r="M152" i="2" s="1"/>
  <c r="P152" i="2" s="1"/>
  <c r="O152" i="2" s="1"/>
  <c r="L144" i="2"/>
  <c r="M144" i="2" s="1"/>
  <c r="P144" i="2" s="1"/>
  <c r="O144" i="2" s="1"/>
  <c r="K145" i="2"/>
  <c r="O226" i="2"/>
  <c r="L298" i="2"/>
  <c r="M298" i="2" s="1"/>
  <c r="P298" i="2" s="1"/>
  <c r="O298" i="2" s="1"/>
  <c r="K311" i="2"/>
  <c r="L311" i="2" s="1"/>
  <c r="M311" i="2" s="1"/>
  <c r="K12" i="2"/>
  <c r="L11" i="2"/>
  <c r="M11" i="2" s="1"/>
  <c r="P11" i="2" s="1"/>
  <c r="O11" i="2" s="1"/>
  <c r="L3" i="2"/>
  <c r="K5" i="2"/>
  <c r="P2" i="2"/>
  <c r="K230" i="2" l="1"/>
  <c r="L229" i="2"/>
  <c r="M229" i="2" s="1"/>
  <c r="P229" i="2" s="1"/>
  <c r="O229" i="2" s="1"/>
  <c r="L180" i="2"/>
  <c r="M180" i="2" s="1"/>
  <c r="K181" i="2"/>
  <c r="L153" i="2"/>
  <c r="M153" i="2" s="1"/>
  <c r="P153" i="2" s="1"/>
  <c r="O153" i="2" s="1"/>
  <c r="K154" i="2"/>
  <c r="K108" i="2"/>
  <c r="L106" i="2"/>
  <c r="M106" i="2" s="1"/>
  <c r="P106" i="2" s="1"/>
  <c r="O106" i="2" s="1"/>
  <c r="K107" i="2"/>
  <c r="L107" i="2" s="1"/>
  <c r="M107" i="2" s="1"/>
  <c r="P107" i="2" s="1"/>
  <c r="O107" i="2" s="1"/>
  <c r="L136" i="2"/>
  <c r="M136" i="2" s="1"/>
  <c r="P136" i="2" s="1"/>
  <c r="O136" i="2" s="1"/>
  <c r="K137" i="2"/>
  <c r="L137" i="2" s="1"/>
  <c r="M137" i="2" s="1"/>
  <c r="P137" i="2" s="1"/>
  <c r="O137" i="2" s="1"/>
  <c r="L212" i="2"/>
  <c r="M212" i="2" s="1"/>
  <c r="P212" i="2" s="1"/>
  <c r="O212" i="2" s="1"/>
  <c r="K213" i="2"/>
  <c r="L145" i="2"/>
  <c r="M145" i="2" s="1"/>
  <c r="P145" i="2" s="1"/>
  <c r="O145" i="2" s="1"/>
  <c r="K146" i="2"/>
  <c r="K128" i="2"/>
  <c r="L127" i="2"/>
  <c r="M127" i="2" s="1"/>
  <c r="P127" i="2" s="1"/>
  <c r="O127" i="2" s="1"/>
  <c r="M3" i="2"/>
  <c r="O2" i="2"/>
  <c r="L5" i="2"/>
  <c r="M5" i="2" s="1"/>
  <c r="K6" i="2"/>
  <c r="K13" i="2"/>
  <c r="L12" i="2"/>
  <c r="M12" i="2" s="1"/>
  <c r="P12" i="2" s="1"/>
  <c r="O12" i="2" s="1"/>
  <c r="K231" i="2" l="1"/>
  <c r="L230" i="2"/>
  <c r="M230" i="2" s="1"/>
  <c r="P230" i="2" s="1"/>
  <c r="O230" i="2" s="1"/>
  <c r="L154" i="2"/>
  <c r="M154" i="2" s="1"/>
  <c r="P154" i="2" s="1"/>
  <c r="O154" i="2" s="1"/>
  <c r="K156" i="2"/>
  <c r="K214" i="2"/>
  <c r="L213" i="2"/>
  <c r="M213" i="2" s="1"/>
  <c r="P213" i="2" s="1"/>
  <c r="O213" i="2" s="1"/>
  <c r="K129" i="2"/>
  <c r="L129" i="2" s="1"/>
  <c r="M129" i="2" s="1"/>
  <c r="P129" i="2" s="1"/>
  <c r="O129" i="2" s="1"/>
  <c r="L128" i="2"/>
  <c r="M128" i="2" s="1"/>
  <c r="P128" i="2" s="1"/>
  <c r="O128" i="2" s="1"/>
  <c r="K182" i="2"/>
  <c r="L181" i="2"/>
  <c r="M181" i="2" s="1"/>
  <c r="K147" i="2"/>
  <c r="L147" i="2" s="1"/>
  <c r="M147" i="2" s="1"/>
  <c r="P147" i="2" s="1"/>
  <c r="O147" i="2" s="1"/>
  <c r="L146" i="2"/>
  <c r="M146" i="2" s="1"/>
  <c r="P146" i="2" s="1"/>
  <c r="O146" i="2" s="1"/>
  <c r="K109" i="2"/>
  <c r="L109" i="2" s="1"/>
  <c r="M109" i="2" s="1"/>
  <c r="P109" i="2" s="1"/>
  <c r="O109" i="2" s="1"/>
  <c r="L108" i="2"/>
  <c r="M108" i="2" s="1"/>
  <c r="P108" i="2" s="1"/>
  <c r="O108" i="2" s="1"/>
  <c r="K14" i="2"/>
  <c r="L13" i="2"/>
  <c r="M13" i="2" s="1"/>
  <c r="P13" i="2" s="1"/>
  <c r="O13" i="2" s="1"/>
  <c r="L6" i="2"/>
  <c r="M6" i="2" s="1"/>
  <c r="P6" i="2" s="1"/>
  <c r="K7" i="2"/>
  <c r="K232" i="2" l="1"/>
  <c r="L231" i="2"/>
  <c r="M231" i="2" s="1"/>
  <c r="P231" i="2" s="1"/>
  <c r="O231" i="2" s="1"/>
  <c r="K183" i="2"/>
  <c r="L182" i="2"/>
  <c r="M182" i="2" s="1"/>
  <c r="K215" i="2"/>
  <c r="L214" i="2"/>
  <c r="M214" i="2" s="1"/>
  <c r="P214" i="2" s="1"/>
  <c r="O214" i="2" s="1"/>
  <c r="K157" i="2"/>
  <c r="L156" i="2"/>
  <c r="M156" i="2" s="1"/>
  <c r="P156" i="2" s="1"/>
  <c r="O156" i="2" s="1"/>
  <c r="L7" i="2"/>
  <c r="M7" i="2" s="1"/>
  <c r="P7" i="2" s="1"/>
  <c r="O7" i="2" s="1"/>
  <c r="K8" i="2"/>
  <c r="K10" i="2"/>
  <c r="L10" i="2" s="1"/>
  <c r="M10" i="2" s="1"/>
  <c r="P10" i="2" s="1"/>
  <c r="O10" i="2" s="1"/>
  <c r="O6" i="2"/>
  <c r="L14" i="2"/>
  <c r="M14" i="2" s="1"/>
  <c r="P14" i="2" s="1"/>
  <c r="O14" i="2" s="1"/>
  <c r="K15" i="2"/>
  <c r="K233" i="2" l="1"/>
  <c r="L233" i="2" s="1"/>
  <c r="M233" i="2" s="1"/>
  <c r="P233" i="2" s="1"/>
  <c r="O233" i="2" s="1"/>
  <c r="L232" i="2"/>
  <c r="M232" i="2" s="1"/>
  <c r="P232" i="2" s="1"/>
  <c r="O232" i="2" s="1"/>
  <c r="K234" i="2"/>
  <c r="L183" i="2"/>
  <c r="M183" i="2" s="1"/>
  <c r="K186" i="2"/>
  <c r="L157" i="2"/>
  <c r="M157" i="2" s="1"/>
  <c r="P157" i="2" s="1"/>
  <c r="O157" i="2" s="1"/>
  <c r="K158" i="2"/>
  <c r="L215" i="2"/>
  <c r="M215" i="2" s="1"/>
  <c r="P215" i="2" s="1"/>
  <c r="O215" i="2" s="1"/>
  <c r="K216" i="2"/>
  <c r="L216" i="2" s="1"/>
  <c r="M216" i="2" s="1"/>
  <c r="P216" i="2" s="1"/>
  <c r="O216" i="2" s="1"/>
  <c r="K16" i="2"/>
  <c r="L15" i="2"/>
  <c r="M15" i="2" s="1"/>
  <c r="P15" i="2" s="1"/>
  <c r="O15" i="2" s="1"/>
  <c r="L8" i="2"/>
  <c r="K9" i="2"/>
  <c r="L9" i="2" s="1"/>
  <c r="M9" i="2" s="1"/>
  <c r="P9" i="2" s="1"/>
  <c r="O9" i="2" s="1"/>
  <c r="L234" i="2" l="1"/>
  <c r="M234" i="2" s="1"/>
  <c r="K235" i="2"/>
  <c r="L158" i="2"/>
  <c r="M158" i="2" s="1"/>
  <c r="P158" i="2" s="1"/>
  <c r="O158" i="2" s="1"/>
  <c r="K159" i="2"/>
  <c r="K187" i="2"/>
  <c r="L187" i="2" s="1"/>
  <c r="M187" i="2" s="1"/>
  <c r="L186" i="2"/>
  <c r="M186" i="2" s="1"/>
  <c r="P186" i="2" s="1"/>
  <c r="O186" i="2" s="1"/>
  <c r="M8" i="2"/>
  <c r="P8" i="2" s="1"/>
  <c r="K18" i="2"/>
  <c r="L16" i="2"/>
  <c r="M16" i="2" s="1"/>
  <c r="P16" i="2" s="1"/>
  <c r="O16" i="2" s="1"/>
  <c r="L235" i="2" l="1"/>
  <c r="M235" i="2" s="1"/>
  <c r="P235" i="2" s="1"/>
  <c r="O235" i="2" s="1"/>
  <c r="K236" i="2"/>
  <c r="K160" i="2"/>
  <c r="L159" i="2"/>
  <c r="M159" i="2" s="1"/>
  <c r="P159" i="2" s="1"/>
  <c r="O159" i="2" s="1"/>
  <c r="K19" i="2"/>
  <c r="L18" i="2"/>
  <c r="M18" i="2" s="1"/>
  <c r="P18" i="2" s="1"/>
  <c r="O18" i="2" s="1"/>
  <c r="O8" i="2"/>
  <c r="L236" i="2" l="1"/>
  <c r="M236" i="2" s="1"/>
  <c r="K237" i="2"/>
  <c r="L160" i="2"/>
  <c r="M160" i="2" s="1"/>
  <c r="P160" i="2" s="1"/>
  <c r="O160" i="2" s="1"/>
  <c r="K161" i="2"/>
  <c r="K20" i="2"/>
  <c r="L19" i="2"/>
  <c r="M19" i="2" s="1"/>
  <c r="P19" i="2" s="1"/>
  <c r="O19" i="2" s="1"/>
  <c r="L237" i="2" l="1"/>
  <c r="M237" i="2" s="1"/>
  <c r="P237" i="2" s="1"/>
  <c r="O237" i="2" s="1"/>
  <c r="K238" i="2"/>
  <c r="L161" i="2"/>
  <c r="M161" i="2" s="1"/>
  <c r="P161" i="2" s="1"/>
  <c r="O161" i="2" s="1"/>
  <c r="K162" i="2"/>
  <c r="L20" i="2"/>
  <c r="M20" i="2" s="1"/>
  <c r="P20" i="2" s="1"/>
  <c r="K21" i="2"/>
  <c r="K239" i="2" l="1"/>
  <c r="L238" i="2"/>
  <c r="M238" i="2" s="1"/>
  <c r="P238" i="2" s="1"/>
  <c r="O238" i="2" s="1"/>
  <c r="L162" i="2"/>
  <c r="M162" i="2" s="1"/>
  <c r="P162" i="2" s="1"/>
  <c r="O162" i="2" s="1"/>
  <c r="K164" i="2"/>
  <c r="K23" i="2"/>
  <c r="L21" i="2"/>
  <c r="M21" i="2" s="1"/>
  <c r="P21" i="2" s="1"/>
  <c r="O21" i="2" s="1"/>
  <c r="K22" i="2"/>
  <c r="L22" i="2" s="1"/>
  <c r="M22" i="2" s="1"/>
  <c r="P22" i="2" s="1"/>
  <c r="O22" i="2" s="1"/>
  <c r="O20" i="2"/>
  <c r="K240" i="2" l="1"/>
  <c r="L239" i="2"/>
  <c r="M239" i="2" s="1"/>
  <c r="P239" i="2" s="1"/>
  <c r="O239" i="2" s="1"/>
  <c r="L164" i="2"/>
  <c r="M164" i="2" s="1"/>
  <c r="P164" i="2" s="1"/>
  <c r="O164" i="2" s="1"/>
  <c r="K165" i="2"/>
  <c r="K24" i="2"/>
  <c r="L23" i="2"/>
  <c r="M23" i="2" s="1"/>
  <c r="P23" i="2" s="1"/>
  <c r="O23" i="2" s="1"/>
  <c r="K241" i="2" l="1"/>
  <c r="L240" i="2"/>
  <c r="M240" i="2" s="1"/>
  <c r="P240" i="2" s="1"/>
  <c r="O240" i="2" s="1"/>
  <c r="L165" i="2"/>
  <c r="M165" i="2" s="1"/>
  <c r="P165" i="2" s="1"/>
  <c r="O165" i="2" s="1"/>
  <c r="K166" i="2"/>
  <c r="K25" i="2"/>
  <c r="L24" i="2"/>
  <c r="M24" i="2" s="1"/>
  <c r="P24" i="2" s="1"/>
  <c r="L241" i="2" l="1"/>
  <c r="M241" i="2" s="1"/>
  <c r="P241" i="2" s="1"/>
  <c r="O241" i="2" s="1"/>
  <c r="K242" i="2"/>
  <c r="K167" i="2"/>
  <c r="L166" i="2"/>
  <c r="M166" i="2" s="1"/>
  <c r="P166" i="2" s="1"/>
  <c r="O166" i="2" s="1"/>
  <c r="O24" i="2"/>
  <c r="K26" i="2"/>
  <c r="L25" i="2"/>
  <c r="M25" i="2" s="1"/>
  <c r="P25" i="2" s="1"/>
  <c r="O25" i="2" s="1"/>
  <c r="L242" i="2" l="1"/>
  <c r="M242" i="2" s="1"/>
  <c r="K243" i="2"/>
  <c r="K168" i="2"/>
  <c r="L167" i="2"/>
  <c r="M167" i="2" s="1"/>
  <c r="K28" i="2"/>
  <c r="K27" i="2"/>
  <c r="L27" i="2" s="1"/>
  <c r="M27" i="2" s="1"/>
  <c r="P27" i="2" s="1"/>
  <c r="O27" i="2" s="1"/>
  <c r="L26" i="2"/>
  <c r="M26" i="2" s="1"/>
  <c r="P26" i="2" s="1"/>
  <c r="O26" i="2" s="1"/>
  <c r="K244" i="2" l="1"/>
  <c r="L243" i="2"/>
  <c r="M243" i="2" s="1"/>
  <c r="P243" i="2" s="1"/>
  <c r="O243" i="2" s="1"/>
  <c r="J168" i="2"/>
  <c r="L168" i="2" s="1"/>
  <c r="M168" i="2" s="1"/>
  <c r="K172" i="2"/>
  <c r="L28" i="2"/>
  <c r="M28" i="2" s="1"/>
  <c r="P28" i="2" s="1"/>
  <c r="O28" i="2" s="1"/>
  <c r="K29" i="2"/>
  <c r="L244" i="2" l="1"/>
  <c r="M244" i="2" s="1"/>
  <c r="P244" i="2" s="1"/>
  <c r="O244" i="2" s="1"/>
  <c r="K245" i="2"/>
  <c r="L172" i="2"/>
  <c r="M172" i="2" s="1"/>
  <c r="P172" i="2" s="1"/>
  <c r="O172" i="2" s="1"/>
  <c r="K173" i="2"/>
  <c r="K30" i="2"/>
  <c r="L29" i="2"/>
  <c r="M29" i="2" s="1"/>
  <c r="P29" i="2" s="1"/>
  <c r="O29" i="2" s="1"/>
  <c r="L245" i="2" l="1"/>
  <c r="M245" i="2" s="1"/>
  <c r="K247" i="2"/>
  <c r="L173" i="2"/>
  <c r="M173" i="2" s="1"/>
  <c r="P173" i="2" s="1"/>
  <c r="O173" i="2" s="1"/>
  <c r="K174" i="2"/>
  <c r="K31" i="2"/>
  <c r="L30" i="2"/>
  <c r="M30" i="2" s="1"/>
  <c r="P30" i="2" s="1"/>
  <c r="L247" i="2" l="1"/>
  <c r="M247" i="2" s="1"/>
  <c r="K248" i="2"/>
  <c r="L174" i="2"/>
  <c r="M174" i="2" s="1"/>
  <c r="P174" i="2" s="1"/>
  <c r="O174" i="2" s="1"/>
  <c r="K175" i="2"/>
  <c r="O30" i="2"/>
  <c r="K32" i="2"/>
  <c r="L31" i="2"/>
  <c r="M31" i="2" s="1"/>
  <c r="P31" i="2" s="1"/>
  <c r="O31" i="2" s="1"/>
  <c r="L248" i="2" l="1"/>
  <c r="M248" i="2" s="1"/>
  <c r="P248" i="2" s="1"/>
  <c r="O248" i="2" s="1"/>
  <c r="K249" i="2"/>
  <c r="L175" i="2"/>
  <c r="M175" i="2" s="1"/>
  <c r="P175" i="2" s="1"/>
  <c r="O175" i="2" s="1"/>
  <c r="K177" i="2"/>
  <c r="L32" i="2"/>
  <c r="M32" i="2" s="1"/>
  <c r="P32" i="2" s="1"/>
  <c r="O32" i="2" s="1"/>
  <c r="K33" i="2"/>
  <c r="K250" i="2" l="1"/>
  <c r="L249" i="2"/>
  <c r="M249" i="2" s="1"/>
  <c r="P249" i="2" s="1"/>
  <c r="O249" i="2" s="1"/>
  <c r="K252" i="2"/>
  <c r="K179" i="2"/>
  <c r="L177" i="2"/>
  <c r="M177" i="2" s="1"/>
  <c r="P177" i="2" s="1"/>
  <c r="O177" i="2" s="1"/>
  <c r="L33" i="2"/>
  <c r="M33" i="2" s="1"/>
  <c r="P33" i="2" s="1"/>
  <c r="K34" i="2"/>
  <c r="L252" i="2" l="1"/>
  <c r="M252" i="2" s="1"/>
  <c r="P252" i="2" s="1"/>
  <c r="O252" i="2" s="1"/>
  <c r="K253" i="2"/>
  <c r="L179" i="2"/>
  <c r="M179" i="2" s="1"/>
  <c r="P179" i="2" s="1"/>
  <c r="O179" i="2" s="1"/>
  <c r="K188" i="2"/>
  <c r="K184" i="2"/>
  <c r="K35" i="2"/>
  <c r="L34" i="2"/>
  <c r="M34" i="2" s="1"/>
  <c r="P34" i="2" s="1"/>
  <c r="O34" i="2" s="1"/>
  <c r="O33" i="2"/>
  <c r="L253" i="2" l="1"/>
  <c r="M253" i="2" s="1"/>
  <c r="K254" i="2"/>
  <c r="P253" i="2"/>
  <c r="L184" i="2"/>
  <c r="M184" i="2" s="1"/>
  <c r="P184" i="2" s="1"/>
  <c r="O184" i="2" s="1"/>
  <c r="K185" i="2"/>
  <c r="L185" i="2" s="1"/>
  <c r="M185" i="2" s="1"/>
  <c r="P185" i="2" s="1"/>
  <c r="O185" i="2" s="1"/>
  <c r="L188" i="2"/>
  <c r="M188" i="2" s="1"/>
  <c r="P188" i="2" s="1"/>
  <c r="O188" i="2" s="1"/>
  <c r="K189" i="2"/>
  <c r="K36" i="2"/>
  <c r="L35" i="2"/>
  <c r="M35" i="2" s="1"/>
  <c r="P35" i="2" s="1"/>
  <c r="L254" i="2" l="1"/>
  <c r="M254" i="2" s="1"/>
  <c r="P254" i="2" s="1"/>
  <c r="O254" i="2" s="1"/>
  <c r="K255" i="2"/>
  <c r="O253" i="2"/>
  <c r="K190" i="2"/>
  <c r="L189" i="2"/>
  <c r="M189" i="2" s="1"/>
  <c r="P189" i="2" s="1"/>
  <c r="O189" i="2" s="1"/>
  <c r="O35" i="2"/>
  <c r="L36" i="2"/>
  <c r="M36" i="2" s="1"/>
  <c r="P36" i="2" s="1"/>
  <c r="O36" i="2" s="1"/>
  <c r="K37" i="2"/>
  <c r="K269" i="2" l="1"/>
  <c r="L269" i="2" s="1"/>
  <c r="M269" i="2" s="1"/>
  <c r="P269" i="2" s="1"/>
  <c r="O269" i="2" s="1"/>
  <c r="L255" i="2"/>
  <c r="M255" i="2" s="1"/>
  <c r="P255" i="2" s="1"/>
  <c r="O255" i="2" s="1"/>
  <c r="K256" i="2"/>
  <c r="K191" i="2"/>
  <c r="L190" i="2"/>
  <c r="M190" i="2" s="1"/>
  <c r="P190" i="2" s="1"/>
  <c r="O190" i="2" s="1"/>
  <c r="K39" i="2"/>
  <c r="L37" i="2"/>
  <c r="P38" i="2"/>
  <c r="O38" i="2" s="1" a="1"/>
  <c r="O38" i="2" s="1"/>
  <c r="K257" i="2" l="1"/>
  <c r="L256" i="2"/>
  <c r="M256" i="2" s="1"/>
  <c r="P256" i="2" s="1"/>
  <c r="O256" i="2" s="1"/>
  <c r="K192" i="2"/>
  <c r="L191" i="2"/>
  <c r="M191" i="2" s="1"/>
  <c r="P191" i="2" s="1"/>
  <c r="O191" i="2" s="1"/>
  <c r="M37" i="2"/>
  <c r="L38" i="2" a="1"/>
  <c r="L38" i="2" s="1"/>
  <c r="L39" i="2"/>
  <c r="K40" i="2"/>
  <c r="L257" i="2" l="1"/>
  <c r="M257" i="2" s="1"/>
  <c r="P257" i="2" s="1"/>
  <c r="K258" i="2"/>
  <c r="K262" i="2"/>
  <c r="L192" i="2"/>
  <c r="M192" i="2" s="1"/>
  <c r="P192" i="2" s="1"/>
  <c r="O192" i="2" s="1"/>
  <c r="K193" i="2"/>
  <c r="K41" i="2"/>
  <c r="L40" i="2"/>
  <c r="M40" i="2" s="1"/>
  <c r="P40" i="2" s="1"/>
  <c r="O40" i="2" s="1"/>
  <c r="M39" i="2"/>
  <c r="P37" i="2"/>
  <c r="O37" i="2" s="1"/>
  <c r="M38" i="2" a="1"/>
  <c r="M38" i="2" s="1"/>
  <c r="K263" i="2" l="1"/>
  <c r="K276" i="2"/>
  <c r="L276" i="2" s="1"/>
  <c r="M276" i="2" s="1"/>
  <c r="P276" i="2" s="1"/>
  <c r="O276" i="2" s="1"/>
  <c r="L262" i="2"/>
  <c r="M262" i="2" s="1"/>
  <c r="P262" i="2" s="1"/>
  <c r="O262" i="2" s="1"/>
  <c r="L258" i="2"/>
  <c r="M258" i="2" s="1"/>
  <c r="P258" i="2" s="1"/>
  <c r="O258" i="2" s="1"/>
  <c r="K259" i="2"/>
  <c r="K272" i="2"/>
  <c r="L272" i="2" s="1"/>
  <c r="M272" i="2" s="1"/>
  <c r="P272" i="2" s="1"/>
  <c r="O272" i="2" s="1"/>
  <c r="O257" i="2"/>
  <c r="L193" i="2"/>
  <c r="M193" i="2" s="1"/>
  <c r="P193" i="2" s="1"/>
  <c r="O193" i="2" s="1"/>
  <c r="K194" i="2"/>
  <c r="P39" i="2"/>
  <c r="K42" i="2"/>
  <c r="L41" i="2"/>
  <c r="M41" i="2" s="1"/>
  <c r="P41" i="2" s="1"/>
  <c r="O41" i="2" s="1"/>
  <c r="L259" i="2" l="1"/>
  <c r="M259" i="2" s="1"/>
  <c r="K260" i="2"/>
  <c r="K264" i="2"/>
  <c r="K277" i="2"/>
  <c r="L263" i="2"/>
  <c r="M263" i="2" s="1"/>
  <c r="P263" i="2" s="1"/>
  <c r="O263" i="2" s="1"/>
  <c r="P259" i="2"/>
  <c r="L194" i="2"/>
  <c r="M194" i="2" s="1"/>
  <c r="P194" i="2" s="1"/>
  <c r="O194" i="2" s="1"/>
  <c r="K195" i="2"/>
  <c r="O39" i="2"/>
  <c r="L42" i="2"/>
  <c r="K43" i="2"/>
  <c r="K265" i="2" l="1"/>
  <c r="K278" i="2"/>
  <c r="L264" i="2"/>
  <c r="M264" i="2" s="1"/>
  <c r="P264" i="2" s="1"/>
  <c r="O264" i="2" s="1"/>
  <c r="K274" i="2"/>
  <c r="L274" i="2" s="1"/>
  <c r="M274" i="2" s="1"/>
  <c r="P274" i="2" s="1"/>
  <c r="O274" i="2" s="1"/>
  <c r="L260" i="2"/>
  <c r="M260" i="2" s="1"/>
  <c r="P260" i="2" s="1"/>
  <c r="O260" i="2" s="1"/>
  <c r="K261" i="2"/>
  <c r="L277" i="2"/>
  <c r="M277" i="2" s="1"/>
  <c r="P277" i="2" s="1"/>
  <c r="O277" i="2" s="1"/>
  <c r="K286" i="2"/>
  <c r="L286" i="2" s="1"/>
  <c r="M286" i="2" s="1"/>
  <c r="P286" i="2" s="1"/>
  <c r="O286" i="2" s="1"/>
  <c r="O259" i="2"/>
  <c r="K196" i="2"/>
  <c r="L195" i="2"/>
  <c r="M195" i="2" s="1"/>
  <c r="P195" i="2" s="1"/>
  <c r="O195" i="2" s="1"/>
  <c r="K44" i="2"/>
  <c r="L43" i="2"/>
  <c r="M43" i="2" s="1"/>
  <c r="P43" i="2" s="1"/>
  <c r="O43" i="2" s="1"/>
  <c r="M42" i="2"/>
  <c r="K275" i="2" l="1"/>
  <c r="L275" i="2" s="1"/>
  <c r="M275" i="2" s="1"/>
  <c r="P275" i="2" s="1"/>
  <c r="O275" i="2" s="1"/>
  <c r="L261" i="2"/>
  <c r="M261" i="2" s="1"/>
  <c r="P261" i="2" s="1"/>
  <c r="O261" i="2" s="1"/>
  <c r="K287" i="2"/>
  <c r="L287" i="2" s="1"/>
  <c r="M287" i="2" s="1"/>
  <c r="P287" i="2" s="1"/>
  <c r="O287" i="2" s="1"/>
  <c r="L278" i="2"/>
  <c r="M278" i="2" s="1"/>
  <c r="P278" i="2" s="1"/>
  <c r="O278" i="2" s="1"/>
  <c r="K266" i="2"/>
  <c r="K279" i="2"/>
  <c r="L265" i="2"/>
  <c r="M265" i="2" s="1"/>
  <c r="P265" i="2" s="1"/>
  <c r="O265" i="2" s="1"/>
  <c r="K197" i="2"/>
  <c r="L196" i="2"/>
  <c r="M196" i="2" s="1"/>
  <c r="P196" i="2" s="1"/>
  <c r="O196" i="2" s="1"/>
  <c r="P42" i="2"/>
  <c r="K45" i="2"/>
  <c r="L44" i="2"/>
  <c r="M44" i="2" s="1"/>
  <c r="P44" i="2" s="1"/>
  <c r="O44" i="2" s="1"/>
  <c r="L279" i="2" l="1"/>
  <c r="M279" i="2" s="1"/>
  <c r="P279" i="2" s="1"/>
  <c r="O279" i="2" s="1"/>
  <c r="K288" i="2"/>
  <c r="L288" i="2" s="1"/>
  <c r="M288" i="2" s="1"/>
  <c r="P288" i="2" s="1"/>
  <c r="O288" i="2" s="1"/>
  <c r="K267" i="2"/>
  <c r="K280" i="2"/>
  <c r="L266" i="2"/>
  <c r="M266" i="2" s="1"/>
  <c r="P266" i="2" s="1"/>
  <c r="O266" i="2" s="1"/>
  <c r="K198" i="2"/>
  <c r="L197" i="2"/>
  <c r="M197" i="2" s="1"/>
  <c r="K46" i="2"/>
  <c r="L45" i="2"/>
  <c r="M45" i="2" s="1"/>
  <c r="P45" i="2" s="1"/>
  <c r="O45" i="2" s="1"/>
  <c r="O42" i="2"/>
  <c r="K268" i="2" l="1"/>
  <c r="L268" i="2" s="1"/>
  <c r="M268" i="2" s="1"/>
  <c r="P268" i="2" s="1"/>
  <c r="O268" i="2" s="1"/>
  <c r="L267" i="2"/>
  <c r="L280" i="2"/>
  <c r="M280" i="2" s="1"/>
  <c r="P280" i="2" s="1"/>
  <c r="O280" i="2" s="1"/>
  <c r="K289" i="2"/>
  <c r="L289" i="2" s="1"/>
  <c r="M289" i="2" s="1"/>
  <c r="P289" i="2"/>
  <c r="L198" i="2"/>
  <c r="M198" i="2" s="1"/>
  <c r="P198" i="2" s="1"/>
  <c r="O198" i="2" s="1"/>
  <c r="K199" i="2"/>
  <c r="L46" i="2"/>
  <c r="M46" i="2" s="1"/>
  <c r="K47" i="2"/>
  <c r="M267" i="2" l="1"/>
  <c r="L314" i="2" a="1"/>
  <c r="L314" i="2" s="1"/>
  <c r="O289" i="2"/>
  <c r="K200" i="2"/>
  <c r="L199" i="2"/>
  <c r="M199" i="2" s="1"/>
  <c r="K48" i="2"/>
  <c r="L47" i="2"/>
  <c r="M47" i="2" s="1"/>
  <c r="P47" i="2" s="1"/>
  <c r="O47" i="2" s="1"/>
  <c r="P46" i="2"/>
  <c r="P267" i="2" l="1"/>
  <c r="M314" i="2" a="1"/>
  <c r="M314" i="2" s="1"/>
  <c r="K201" i="2"/>
  <c r="L200" i="2"/>
  <c r="M200" i="2" s="1"/>
  <c r="O46" i="2"/>
  <c r="K49" i="2"/>
  <c r="L48" i="2"/>
  <c r="M48" i="2" s="1"/>
  <c r="P48" i="2" s="1"/>
  <c r="O48" i="2" s="1"/>
  <c r="O267" i="2" l="1"/>
  <c r="P314" i="2"/>
  <c r="O314" i="2" s="1" a="1"/>
  <c r="O314" i="2" s="1"/>
  <c r="K202" i="2"/>
  <c r="L201" i="2"/>
  <c r="M201" i="2" s="1"/>
  <c r="P201" i="2" s="1"/>
  <c r="O201" i="2" s="1"/>
  <c r="K50" i="2"/>
  <c r="L49" i="2"/>
  <c r="M49" i="2" s="1"/>
  <c r="P49" i="2" s="1"/>
  <c r="O49" i="2" s="1"/>
  <c r="L202" i="2" l="1"/>
  <c r="M202" i="2" s="1"/>
  <c r="K203" i="2"/>
  <c r="L50" i="2"/>
  <c r="M50" i="2" s="1"/>
  <c r="P50" i="2" s="1"/>
  <c r="O50" i="2" s="1"/>
  <c r="K51" i="2"/>
  <c r="L203" i="2" l="1"/>
  <c r="M203" i="2" s="1"/>
  <c r="K204" i="2"/>
  <c r="L51" i="2"/>
  <c r="M51" i="2" s="1"/>
  <c r="P51" i="2" s="1"/>
  <c r="K52" i="2"/>
  <c r="K205" i="2" l="1"/>
  <c r="L204" i="2"/>
  <c r="M204" i="2" s="1"/>
  <c r="K53" i="2"/>
  <c r="L52" i="2"/>
  <c r="M52" i="2" s="1"/>
  <c r="P52" i="2" s="1"/>
  <c r="O52" i="2" s="1"/>
  <c r="O51" i="2"/>
  <c r="K207" i="2" l="1"/>
  <c r="L205" i="2"/>
  <c r="M205" i="2" s="1"/>
  <c r="P205" i="2" s="1"/>
  <c r="O205" i="2" s="1"/>
  <c r="K54" i="2"/>
  <c r="L53" i="2"/>
  <c r="M53" i="2" s="1"/>
  <c r="P53" i="2" s="1"/>
  <c r="K208" i="2" l="1"/>
  <c r="L207" i="2"/>
  <c r="M207" i="2" s="1"/>
  <c r="P207" i="2" s="1"/>
  <c r="O207" i="2" s="1"/>
  <c r="O53" i="2"/>
  <c r="K55" i="2"/>
  <c r="L54" i="2"/>
  <c r="M54" i="2" s="1"/>
  <c r="P54" i="2" s="1"/>
  <c r="O54" i="2" s="1"/>
  <c r="L208" i="2" l="1"/>
  <c r="M208" i="2" s="1"/>
  <c r="P208" i="2" s="1"/>
  <c r="O208" i="2" s="1"/>
  <c r="K209" i="2"/>
  <c r="K56" i="2"/>
  <c r="L55" i="2"/>
  <c r="M55" i="2" s="1"/>
  <c r="P55" i="2" s="1"/>
  <c r="O55" i="2" s="1"/>
  <c r="L209" i="2" l="1"/>
  <c r="M209" i="2" s="1"/>
  <c r="P209" i="2" s="1"/>
  <c r="O209" i="2" s="1"/>
  <c r="K217" i="2"/>
  <c r="K57" i="2"/>
  <c r="L56" i="2"/>
  <c r="M56" i="2" s="1"/>
  <c r="P56" i="2" s="1"/>
  <c r="K218" i="2" l="1"/>
  <c r="L217" i="2"/>
  <c r="M217" i="2" s="1"/>
  <c r="O56" i="2"/>
  <c r="K58" i="2"/>
  <c r="L57" i="2"/>
  <c r="M57" i="2" s="1"/>
  <c r="P57" i="2" s="1"/>
  <c r="O57" i="2" s="1"/>
  <c r="K219" i="2" l="1"/>
  <c r="L218" i="2"/>
  <c r="M218" i="2" s="1"/>
  <c r="P218" i="2" s="1"/>
  <c r="O218" i="2" s="1"/>
  <c r="K59" i="2"/>
  <c r="L58" i="2"/>
  <c r="M58" i="2" s="1"/>
  <c r="P58" i="2" s="1"/>
  <c r="O58" i="2" s="1"/>
  <c r="L219" i="2" l="1"/>
  <c r="M219" i="2" s="1"/>
  <c r="P219" i="2" s="1"/>
  <c r="O219" i="2" s="1"/>
  <c r="K220" i="2"/>
  <c r="K60" i="2"/>
  <c r="L59" i="2"/>
  <c r="M59" i="2" s="1"/>
  <c r="P59" i="2" s="1"/>
  <c r="O59" i="2" s="1"/>
  <c r="L220" i="2" l="1"/>
  <c r="M220" i="2" s="1"/>
  <c r="P220" i="2" s="1"/>
  <c r="O220" i="2" s="1"/>
  <c r="K221" i="2"/>
  <c r="K62" i="2"/>
  <c r="K61" i="2"/>
  <c r="L61" i="2" s="1"/>
  <c r="M61" i="2" s="1"/>
  <c r="P61" i="2" s="1"/>
  <c r="O61" i="2" s="1"/>
  <c r="L60" i="2"/>
  <c r="M60" i="2" s="1"/>
  <c r="P60" i="2" s="1"/>
  <c r="K222" i="2" l="1"/>
  <c r="L221" i="2"/>
  <c r="M221" i="2" s="1"/>
  <c r="P221" i="2" s="1"/>
  <c r="O221" i="2" s="1"/>
  <c r="O60" i="2"/>
  <c r="K63" i="2"/>
  <c r="L62" i="2"/>
  <c r="M62" i="2" s="1"/>
  <c r="P62" i="2" s="1"/>
  <c r="O62" i="2" s="1"/>
  <c r="L222" i="2" l="1"/>
  <c r="M222" i="2" s="1"/>
  <c r="P222" i="2" s="1"/>
  <c r="O222" i="2" s="1"/>
  <c r="K224" i="2"/>
  <c r="L224" i="2" s="1"/>
  <c r="M224" i="2" s="1"/>
  <c r="K223" i="2"/>
  <c r="L223" i="2" s="1"/>
  <c r="M223" i="2" s="1"/>
  <c r="L63" i="2"/>
  <c r="M63" i="2" s="1"/>
  <c r="P63" i="2" s="1"/>
  <c r="O63" i="2" s="1"/>
  <c r="K64" i="2"/>
  <c r="K70" i="2" l="1"/>
  <c r="L64" i="2"/>
  <c r="M64" i="2" s="1"/>
  <c r="P64" i="2" s="1"/>
  <c r="O64" i="2" s="1"/>
  <c r="K65" i="2"/>
  <c r="L65" i="2" l="1"/>
  <c r="M65" i="2" s="1"/>
  <c r="P65" i="2" s="1"/>
  <c r="K67" i="2"/>
  <c r="K71" i="2"/>
  <c r="L70" i="2"/>
  <c r="M70" i="2" s="1"/>
  <c r="P70" i="2" s="1"/>
  <c r="O70" i="2" s="1"/>
  <c r="K72" i="2" l="1"/>
  <c r="L71" i="2"/>
  <c r="M71" i="2" s="1"/>
  <c r="P71" i="2" s="1"/>
  <c r="O71" i="2" s="1"/>
  <c r="L67" i="2"/>
  <c r="M67" i="2" s="1"/>
  <c r="P67" i="2" s="1"/>
  <c r="O67" i="2" s="1"/>
  <c r="K68" i="2"/>
  <c r="O65" i="2"/>
  <c r="K69" i="2" l="1"/>
  <c r="L69" i="2" s="1"/>
  <c r="M69" i="2" s="1"/>
  <c r="P69" i="2" s="1"/>
  <c r="O69" i="2" s="1"/>
  <c r="L68" i="2"/>
  <c r="M68" i="2" s="1"/>
  <c r="P68" i="2" s="1"/>
  <c r="L72" i="2"/>
  <c r="M72" i="2" s="1"/>
  <c r="P72" i="2" s="1"/>
  <c r="O72" i="2" s="1"/>
  <c r="K73" i="2"/>
  <c r="K74" i="2" l="1"/>
  <c r="L73" i="2"/>
  <c r="M73" i="2" s="1"/>
  <c r="P73" i="2" s="1"/>
  <c r="O73" i="2" s="1"/>
  <c r="O68" i="2"/>
  <c r="K75" i="2" l="1"/>
  <c r="L74" i="2"/>
  <c r="M74" i="2" s="1"/>
  <c r="P74" i="2" s="1"/>
  <c r="O74" i="2" l="1"/>
  <c r="K76" i="2"/>
  <c r="L75" i="2"/>
  <c r="M75" i="2" s="1"/>
  <c r="K77" i="2" l="1"/>
  <c r="L76" i="2"/>
  <c r="M76" i="2" s="1"/>
  <c r="P76" i="2" s="1"/>
  <c r="O76" i="2" l="1"/>
  <c r="K78" i="2"/>
  <c r="L77" i="2"/>
  <c r="M77" i="2" s="1"/>
  <c r="P77" i="2" s="1"/>
  <c r="O77" i="2" s="1"/>
  <c r="K79" i="2" l="1"/>
  <c r="L78" i="2"/>
  <c r="M78" i="2" s="1"/>
  <c r="P78" i="2" s="1"/>
  <c r="O78" i="2" l="1"/>
  <c r="K80" i="2"/>
  <c r="L79" i="2"/>
  <c r="M79" i="2" s="1"/>
  <c r="P79" i="2" s="1"/>
  <c r="O79" i="2" s="1"/>
  <c r="K81" i="2" l="1"/>
  <c r="L80" i="2"/>
  <c r="M80" i="2" s="1"/>
  <c r="P80" i="2" s="1"/>
  <c r="O80" i="2" s="1"/>
  <c r="K82" i="2" l="1"/>
  <c r="L81" i="2"/>
  <c r="M81" i="2" s="1"/>
  <c r="P81" i="2" s="1"/>
  <c r="O81" i="2" l="1"/>
  <c r="K83" i="2"/>
  <c r="L82" i="2"/>
  <c r="M82" i="2" s="1"/>
  <c r="P82" i="2" s="1"/>
  <c r="O82" i="2" s="1"/>
  <c r="K84" i="2" l="1"/>
  <c r="L83" i="2"/>
  <c r="M83" i="2" s="1"/>
  <c r="P83" i="2" s="1"/>
  <c r="O83" i="2" s="1"/>
  <c r="L84" i="2" l="1"/>
  <c r="M84" i="2" s="1"/>
  <c r="K85" i="2"/>
  <c r="K86" i="2" l="1"/>
  <c r="L85" i="2"/>
  <c r="M85" i="2" s="1"/>
  <c r="P85" i="2" s="1"/>
  <c r="O85" i="2" s="1"/>
  <c r="K87" i="2" l="1"/>
  <c r="L86" i="2"/>
  <c r="M86" i="2" s="1"/>
  <c r="P86" i="2" s="1"/>
  <c r="O86" i="2" l="1"/>
  <c r="K88" i="2"/>
  <c r="L87" i="2"/>
  <c r="M87" i="2" s="1"/>
  <c r="P87" i="2" s="1"/>
  <c r="O87" i="2" s="1"/>
  <c r="L88" i="2" l="1"/>
  <c r="M88" i="2" s="1"/>
  <c r="P88" i="2" s="1"/>
  <c r="K89" i="2"/>
  <c r="K90" i="2" l="1"/>
  <c r="L89" i="2"/>
  <c r="M89" i="2" s="1"/>
  <c r="P89" i="2" s="1"/>
  <c r="O89" i="2" s="1"/>
  <c r="O88" i="2"/>
  <c r="K91" i="2" l="1"/>
  <c r="L90" i="2"/>
  <c r="M90" i="2" s="1"/>
  <c r="P90" i="2" s="1"/>
  <c r="O90" i="2" l="1"/>
  <c r="K93" i="2"/>
  <c r="K92" i="2"/>
  <c r="L92" i="2" s="1"/>
  <c r="M92" i="2" s="1"/>
  <c r="P92" i="2" s="1"/>
  <c r="O92" i="2" s="1"/>
  <c r="L91" i="2"/>
  <c r="M91" i="2" s="1"/>
  <c r="K103" i="2" l="1"/>
  <c r="L93" i="2"/>
  <c r="M93" i="2" s="1"/>
  <c r="P93" i="2" s="1"/>
  <c r="O93" i="2" s="1"/>
  <c r="K94" i="2"/>
  <c r="L94" i="2" s="1"/>
  <c r="M94" i="2" l="1"/>
  <c r="L102" i="2" a="1"/>
  <c r="L102" i="2" s="1"/>
  <c r="K110" i="2"/>
  <c r="L103" i="2"/>
  <c r="M103" i="2" l="1"/>
  <c r="K111" i="2"/>
  <c r="L110" i="2"/>
  <c r="M110" i="2" s="1"/>
  <c r="P110" i="2" s="1"/>
  <c r="O110" i="2" s="1"/>
  <c r="P94" i="2"/>
  <c r="M102" i="2" a="1"/>
  <c r="M102" i="2" s="1"/>
  <c r="L111" i="2" l="1"/>
  <c r="M111" i="2" s="1"/>
  <c r="P111" i="2" s="1"/>
  <c r="O111" i="2" s="1"/>
  <c r="K112" i="2"/>
  <c r="O94" i="2"/>
  <c r="P102" i="2"/>
  <c r="O102" i="2" s="1" a="1"/>
  <c r="O102" i="2" s="1"/>
  <c r="P103" i="2"/>
  <c r="O103" i="2" s="1"/>
  <c r="L112" i="2" l="1"/>
  <c r="K113" i="2"/>
  <c r="K114" i="2" l="1"/>
  <c r="L113" i="2"/>
  <c r="M113" i="2" s="1"/>
  <c r="P113" i="2" s="1"/>
  <c r="O113" i="2" s="1"/>
  <c r="M112" i="2"/>
  <c r="P112" i="2" l="1"/>
  <c r="O112" i="2" s="1"/>
  <c r="K115" i="2"/>
  <c r="L114" i="2"/>
  <c r="M114" i="2" l="1"/>
  <c r="L115" i="2"/>
  <c r="M115" i="2" s="1"/>
  <c r="P115" i="2" s="1"/>
  <c r="O115" i="2" s="1"/>
  <c r="K118" i="2"/>
  <c r="L118" i="2" l="1"/>
  <c r="M118" i="2" s="1"/>
  <c r="P118" i="2" s="1"/>
  <c r="O118" i="2" s="1"/>
  <c r="K119" i="2"/>
  <c r="P114" i="2"/>
  <c r="O114" i="2" s="1"/>
  <c r="K121" i="2" l="1"/>
  <c r="L119" i="2"/>
  <c r="M119" i="2" s="1"/>
  <c r="P119" i="2" s="1"/>
  <c r="O119" i="2" s="1"/>
  <c r="K122" i="2" l="1"/>
  <c r="L122" i="2" s="1"/>
  <c r="L121" i="2"/>
  <c r="M121" i="2" s="1"/>
  <c r="P121" i="2" s="1"/>
  <c r="O121" i="2" s="1"/>
  <c r="M122" i="2" l="1"/>
  <c r="L225" i="2" a="1"/>
  <c r="L225" i="2" s="1"/>
  <c r="P122" i="2" l="1"/>
  <c r="M225" i="2" a="1"/>
  <c r="M225" i="2" s="1"/>
  <c r="P225" i="2" l="1"/>
  <c r="O225" i="2" s="1" a="1"/>
  <c r="O225" i="2" s="1"/>
  <c r="O12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<sst xmlns="http://schemas.openxmlformats.org/spreadsheetml/2006/main" count="1806" uniqueCount="1017">
  <si>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</si>
  <si>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</si>
  <si>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</si>
  <si>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</si>
  <si>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</si>
  <si>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</si>
  <si>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</si>
  <si>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</si>
  <si>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</si>
  <si>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</si>
  <si>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</si>
  <si>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</si>
  <si>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</si>
  <si>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</si>
  <si>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</si>
  <si>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</si>
  <si>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</si>
  <si>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</si>
  <si>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</si>
  <si>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</si>
  <si>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</si>
  <si>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</si>
  <si>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</si>
  <si>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</si>
  <si>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</si>
  <si>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</si>
  <si>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</si>
  <si>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</si>
  <si>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</si>
  <si>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</si>
  <si>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</si>
  <si>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</si>
  <si>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</si>
  <si>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</si>
  <si>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</si>
  <si>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</si>
  <si>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</si>
  <si>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</si>
  <si>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</si>
  <si>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</si>
  <si>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</si>
  <si>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</si>
  <si>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</si>
  <si>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</si>
  <si>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</si>
  <si>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</si>
  <si>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</si>
  <si>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</si>
  <si>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</si>
  <si>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</si>
  <si>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</si>
  <si>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</si>
  <si>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</si>
  <si>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</si>
  <si>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</si>
  <si>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</si>
  <si>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</si>
  <si>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</si>
  <si>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</si>
  <si>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</si>
  <si>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</si>
  <si>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</si>
  <si>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</si>
  <si>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</si>
  <si>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</si>
  <si>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</si>
  <si>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</si>
  <si>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</si>
  <si>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</si>
  <si>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</si>
  <si>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</si>
  <si>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</si>
  <si>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</si>
  <si>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</si>
  <si>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</si>
  <si>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</si>
  <si>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</si>
  <si>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</si>
  <si>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</si>
  <si>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</si>
  <si>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</si>
  <si>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</si>
  <si>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</si>
  <si>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</si>
  <si>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</si>
  <si>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</si>
  <si>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</si>
  <si>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</si>
  <si>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</si>
  <si>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</si>
  <si>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</si>
  <si>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</si>
  <si>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</si>
  <si>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</si>
  <si>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</si>
  <si>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</si>
  <si>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</si>
  <si>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</si>
  <si>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</si>
  <si>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</si>
  <si>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</si>
  <si>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</si>
  <si>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</si>
  <si>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</si>
  <si>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</si>
  <si>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</si>
  <si>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</si>
  <si>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</si>
  <si>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</si>
  <si>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</si>
  <si>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</si>
  <si>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</si>
  <si>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</si>
  <si>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</si>
  <si>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</si>
  <si>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</si>
  <si>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</si>
  <si>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</si>
  <si>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</si>
  <si>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</si>
  <si>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</si>
  <si>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</si>
  <si>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</si>
  <si>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</si>
  <si>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</si>
  <si>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</si>
  <si>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</si>
  <si>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</si>
  <si>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</si>
  <si>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</si>
  <si>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</si>
  <si>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</si>
  <si>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</si>
  <si>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</si>
  <si>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</si>
  <si>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</si>
  <si>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</si>
  <si>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</si>
  <si>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</si>
  <si>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</si>
  <si>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</si>
  <si>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</si>
  <si>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</si>
  <si>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</si>
  <si>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</si>
  <si>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</si>
  <si>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</si>
  <si>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</si>
  <si>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</si>
  <si>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</si>
  <si>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</si>
  <si>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</si>
  <si>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</si>
  <si>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</si>
  <si>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</si>
  <si>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</si>
  <si>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</si>
  <si>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</si>
  <si>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</si>
  <si>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</si>
  <si>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</si>
  <si>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</si>
  <si>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</si>
  <si>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</si>
  <si>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</si>
  <si>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</si>
  <si>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</si>
  <si>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</si>
  <si>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</si>
  <si>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</si>
  <si>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</si>
  <si>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</si>
  <si>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</si>
  <si>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</si>
  <si>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</si>
  <si>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</si>
  <si>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</si>
  <si>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</si>
  <si>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</si>
  <si>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</si>
  <si>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</si>
  <si>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</si>
  <si>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</si>
  <si>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</si>
  <si>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</si>
  <si>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</si>
  <si>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</si>
  <si>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</si>
  <si>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</si>
  <si>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</si>
  <si>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</si>
  <si>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</si>
  <si>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</si>
  <si>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</si>
  <si>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</si>
  <si>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</si>
  <si>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</si>
  <si>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</si>
  <si>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</si>
  <si>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</si>
  <si>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</si>
  <si>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</si>
  <si>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</si>
  <si>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</si>
  <si>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</si>
  <si>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</si>
  <si>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</si>
  <si>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</si>
  <si>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</si>
  <si>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</si>
  <si>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</si>
  <si>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</si>
  <si>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</si>
  <si>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</si>
  <si>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</si>
  <si>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</si>
  <si>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</si>
  <si>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</si>
  <si>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</si>
  <si>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</si>
  <si>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</si>
  <si>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</si>
  <si>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</si>
  <si>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</si>
  <si>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</si>
  <si>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</si>
  <si>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</si>
  <si>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</si>
  <si>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</si>
  <si>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</si>
  <si>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</si>
  <si>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</si>
  <si>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</si>
  <si>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</si>
  <si>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</si>
  <si>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</si>
  <si>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</si>
  <si>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</si>
  <si>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</si>
  <si>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</si>
  <si>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</si>
  <si>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</si>
  <si>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</si>
  <si>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</si>
  <si>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</si>
  <si>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</si>
  <si>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</si>
  <si>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</si>
  <si>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</si>
  <si>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</si>
  <si>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</si>
  <si>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</si>
  <si>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</si>
  <si>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</si>
  <si>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</si>
  <si>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</si>
  <si>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</si>
  <si>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</si>
  <si>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</si>
  <si>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</si>
  <si>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</si>
  <si>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</si>
  <si>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</si>
  <si>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</si>
  <si>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</si>
  <si>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</si>
  <si>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</si>
  <si>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</si>
  <si>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</si>
  <si>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</si>
  <si>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</si>
  <si>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</si>
  <si>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</si>
  <si>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</si>
  <si>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</si>
  <si>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</si>
  <si>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</si>
  <si>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</si>
  <si>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</si>
  <si>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</si>
  <si>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</si>
  <si>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</si>
  <si>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</si>
  <si>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</si>
  <si>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</si>
  <si>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 xml:space="preserve">Seguimiento plan anticorrupción - mapas de riesgo de corrupción </t>
  </si>
  <si>
    <t>Promover la articulación de las funciones sustantivas de la ETITC, como búsqueda permanente del aseguramiento de la calidad.</t>
  </si>
  <si>
    <t>VICERRECTORIA ACADÉMICA</t>
  </si>
  <si>
    <t>Cursos a la medida</t>
  </si>
  <si>
    <t>Clausura de cursos</t>
  </si>
  <si>
    <t>Aplicación e informe de la encuesta momento cero</t>
  </si>
  <si>
    <t>Participación en eventos interinstitucionales nacionales e internacionales</t>
  </si>
  <si>
    <t>Renovación de licenciamiento para talleres y laboratorio</t>
  </si>
  <si>
    <t xml:space="preserve">Instalación de un (1) canal de internet  dedicado 1024 MB sede central  y  tres MPLS 256, 256 y 12 MB para las sedes </t>
  </si>
  <si>
    <t>Contratación de servicios profesionales</t>
  </si>
  <si>
    <t>Adecuación tecnológica de las sede principal sede Cll 18, sede tintal y sede Carvajal</t>
  </si>
  <si>
    <t>Repotenciación de equipos de computo</t>
  </si>
  <si>
    <t>Contratación de servicios profesionales para la virtualización</t>
  </si>
  <si>
    <t>Optimización de los
Recursos de Apoyo
Académico</t>
  </si>
  <si>
    <t xml:space="preserve">Ampliación de cobertura - Conectividad </t>
  </si>
  <si>
    <t>Informática y comunicaciones</t>
  </si>
  <si>
    <t>Modernización, adecuación y mantenimiento  de recursos tecnológicos de sede principal y otras instalaciones</t>
  </si>
  <si>
    <t>Virtualización de cursos</t>
  </si>
  <si>
    <t>Servicios de análisis de vulnerabilidades</t>
  </si>
  <si>
    <t>Fecha seguimiento</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</si>
  <si>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</si>
  <si>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</si>
  <si>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 xml:space="preserve">Seguimiento a los mapas de riesgos </t>
  </si>
  <si>
    <t>Seguimiento informes que la entidad debe rendir frente a entes externos</t>
  </si>
  <si>
    <t>Presentar Informes por requerimiento legal exigidos</t>
  </si>
  <si>
    <t>Fortalecimiento a la gestión de la Oficina de Control Interno</t>
  </si>
  <si>
    <t>Renovación y modificación de convenios existentes; gestión de nuevos convenios y alianzas. Desarrollo de capacidades colaborativas y de trabajo en red.</t>
  </si>
  <si>
    <t>Participación en actividades de redes y asociaciones; desarrollo de capacidades; divulgación y visibilidad. Renovación membresía Conahec y RCI.</t>
  </si>
  <si>
    <t>Taller de Internacionalización; Estancias cortas; Proyectos.</t>
  </si>
  <si>
    <t>Gestión de procesos de convenios, alianzas, redes</t>
  </si>
  <si>
    <t xml:space="preserve">Diseño, aprobación del SISTEMA INTEGRADO DE CONSERVACIÓN -SIC y adquisión de equipos bàsicos para su implementaciòn </t>
  </si>
  <si>
    <t>Capacitaciones en procesos disciplinarios dirigidas a funcionarios públicos y colaboradores de la ETITC y retroalimentación a la Secretaria General</t>
  </si>
  <si>
    <t>Garantizar el correcto desarrollo de las ceremonias de grado de Bachillerato y Educación Superior</t>
  </si>
  <si>
    <t>SECRETARÍA GENERAL</t>
  </si>
  <si>
    <t>Programación presupuestal</t>
  </si>
  <si>
    <t>Asistencia técnica a las dependencia de la entidad</t>
  </si>
  <si>
    <t xml:space="preserve">Formulación y seguimiento a la estrategia de masificación de  Proyectos de inversión </t>
  </si>
  <si>
    <t>Seguimiento y evaluación a las 7 dimensiones, 17 políticas, y lineamientos nacionales del modelo integrado de planeación y gestión</t>
  </si>
  <si>
    <t>Formación en el  manejo del sistema de información POWER BI para el desarrollo de procesos estratégicos y tratamiento de datos de la Entidad. (Diplomado)</t>
  </si>
  <si>
    <t>Implementación de datos abiertos a través del uso de Power BI</t>
  </si>
  <si>
    <t>Programa de formación en Análisis de Causa</t>
  </si>
  <si>
    <t>Apoyar la evaluación de la gestión de riesgos en la entidad como insumo para la toma de decisiones</t>
  </si>
  <si>
    <t>Apoyar en el plan de racionalización de trámites</t>
  </si>
  <si>
    <t>Organizar y realizar todas las actividades necesarias para las auditorías de seguimiento de las certificaciones NTC ISO 9001:2015 y NTC ISO IEC 27001:2013</t>
  </si>
  <si>
    <t xml:space="preserve">Seguimiento e implementación a la estrategia de comunicaciones </t>
  </si>
  <si>
    <t>Creación y seguimiento de los programas radiales de la ETITC</t>
  </si>
  <si>
    <t>Realización del proyecto para adquirir el espacio radial en banda FM para puesta en marcha de la emisora</t>
  </si>
  <si>
    <t>Radicación de Proyecto para adquirir el espacio radial en banda FM</t>
  </si>
  <si>
    <t>Implementación de Proyecto</t>
  </si>
  <si>
    <t>Fortalecimiento a los procesos de Planeación</t>
  </si>
  <si>
    <t>Implementación, seguimiento y evaluación al Módelo Integrado de Planeación y Gestión</t>
  </si>
  <si>
    <t>Mejoramiento a los procesos de datos abiertos a través de la implementación de mineria de datos</t>
  </si>
  <si>
    <t>Mantener, Mejorar Y Fortalecer Los Procesos De Calidad</t>
  </si>
  <si>
    <t>Implementar La Estrategia De Comunicaciones Para La Visibilidad De La ETITC</t>
  </si>
  <si>
    <t>Puesta en Marcha de la Emisora en Banda Radial FM</t>
  </si>
  <si>
    <t>GESTIÓN DEL TALENTO HUMANO</t>
  </si>
  <si>
    <t>Programa de Gestión Integral de Residuos</t>
  </si>
  <si>
    <t>Programa de Control de Vertimientos.</t>
  </si>
  <si>
    <t>Programa de prácticas sostenibles</t>
  </si>
  <si>
    <t>Apoyo a la gestión</t>
  </si>
  <si>
    <t>Capacitación, preauditoría y Certificación  del SST</t>
  </si>
  <si>
    <t>Gestión de Talento Humano - Proyecto Reestructuración</t>
  </si>
  <si>
    <t>Programa de Selección y Vinculación, Concursos</t>
  </si>
  <si>
    <t>Plan Institucional de Capacitación PIC - ETITC 2020</t>
  </si>
  <si>
    <t>Gestión Ambiental</t>
  </si>
  <si>
    <t>Capacitación</t>
  </si>
  <si>
    <t>Bienestar Laboral e Inventivos</t>
  </si>
  <si>
    <t>Nómina</t>
  </si>
  <si>
    <t>Selección y Vinculación</t>
  </si>
  <si>
    <t>Bonos Pensionales</t>
  </si>
  <si>
    <t>Historias Laborales</t>
  </si>
  <si>
    <t>Gestión GTH</t>
  </si>
  <si>
    <t>Seguridad y Salud en el Trabajo</t>
  </si>
  <si>
    <t>Gestión para emisión de permisos a Mincultura</t>
  </si>
  <si>
    <t>Presentación de proyectos a la Alta Gerencia</t>
  </si>
  <si>
    <t>Coordinación actividades de mantenimiento con su respectiva subsanación</t>
  </si>
  <si>
    <t>Elaboración de estudios previos y supervisión según sea el caso</t>
  </si>
  <si>
    <t>Atención de solicitudes y mantenimiento de muros de fachada internas, externas y espacios de la Planta Física, mediante la contratación de una persona natural con conocimientos y experiencia en pintura</t>
  </si>
  <si>
    <t>Atención de solicitudes y mantenimiento preventivo - correctivo de las cubiertas de la ETITC, en cuanto al sellado de filtraciones de aguas lluvias y mantenimiento de canales; mediante la contratación de una persona natural con experiencia como techador</t>
  </si>
  <si>
    <t>Atención de solicitudes y mantenimiento preventivo - correctivo de la red hidrosanitaria, baterias sanitarias y sistemas de drenaje  de la Planta Física; mediante la contratación de una persona natural con conocimientos y experiencia en plomeria y/o fontanería.</t>
  </si>
  <si>
    <t>Atención de solicitudes y adecuación de nuevos espacios mediante construcción, demoliciones, restauracion de elementos patrimoniales; a través de la contratación de una persona natural con conomientos y experiencia en contrucción.</t>
  </si>
  <si>
    <t>Atención de solicitudes y adecuación de espacios mediante la construcción de muros falsos, instalación de vidrios; a través de la contratación de una persona natural mantenimiento con conocimientos y experiencia en albañileria.</t>
  </si>
  <si>
    <t>Atención de solicitudes y mantenimiento de puertas, ventanas, mobiliario y general todo lo relacionado con la carpinteria en madera de la Planta Física, mediante la contratación de una persona natural con experiencia y conocimientos en carpinteria.</t>
  </si>
  <si>
    <t>Reparacion de equipo y herramientas de la planta fisica que presentan falla</t>
  </si>
  <si>
    <t>Mantenimiento al sistema de bombeo en sede calle 13, calle 18, Tintal y Carvajal. Incluye suministro de materiales. Mantenimiento realizado 2 veces al año. Para preservar la vida util de los equipos de bombeo de agua para cocinas y baterias sanitarias.</t>
  </si>
  <si>
    <t>Estudios y diseños reforzamiento estructural mediante metodologia no invasiva al BIC. Tramite de aprobacion ante Ministerio de Cultura y Licencia de reforzamiento ante Curaduria Urbana</t>
  </si>
  <si>
    <t>Interventoria tecnica, administrativa y financiera del proyecto Estudios y diseños reforzamiento estructural mediante metodologia no invasiva al BIC</t>
  </si>
  <si>
    <t>Estudios y diseños red contra incendio sede calle 13 y Carvajal</t>
  </si>
  <si>
    <t>Tramite de aprobacion ante Ministerio de Cultura y Licencia de reforzamiento ante Curaduria Urbana</t>
  </si>
  <si>
    <t>Estudios y diseños para edificio de parqueadero o semisotano en sector norte (parqueadero) de la ETITC</t>
  </si>
  <si>
    <t>Dotacion de muebles necesarios para las oficinas administrativas que lo requieran</t>
  </si>
  <si>
    <t>Adecuación de espacios funcionales y generación de proyectos.</t>
  </si>
  <si>
    <t>Mantenimiento todas las instalaciones de la planta fisica de la ETITC</t>
  </si>
  <si>
    <t>Reforzamiento estructural instalación calle 13</t>
  </si>
  <si>
    <t>Mecanismos para brindar acceso a la poblacion de condición de movilidad reducida</t>
  </si>
  <si>
    <t xml:space="preserve">Estudios y diseños para edificio parqueadero en sector norte de la ETITC </t>
  </si>
  <si>
    <t>Mobiliario oficinas administrativas y aulas de clase sede calle 18 y sede calle 13</t>
  </si>
  <si>
    <t>Realizar el mantenimiento del sistema eléctrico, adecuaciones, instalaciones nuevas y demás necesidades locativas</t>
  </si>
  <si>
    <t>Modernización de espacios para la academia. Suministro instalación y puesta en marcha del sistema de multimedia en los laboratorios y talleres y algunas aulas de clase que están pendientes de la ETITC, cambio de Tv y cable HDMI.</t>
  </si>
  <si>
    <t>Ampliación de cobertura del CCTV en las instalaciones de Carvajal y Tintal.</t>
  </si>
  <si>
    <t>Actualización del sistema control de acceso</t>
  </si>
  <si>
    <t>Mantenimiento preventivo y correctivo  de las tres plantas eléctricas de emergencia</t>
  </si>
  <si>
    <t>Mantenimiento preventivo y correctivo de los aires acondicionados de la Escuela</t>
  </si>
  <si>
    <t>Mantenimiento preventivo y correctivo de las UPS y reguladores de todas las instalaciones de la Escuela</t>
  </si>
  <si>
    <t>Mantenimiento preventivo y correctivo del sistema automatizado de la apertura/cierre en los puntos de la calle 15, carrera 17 y patio central (Nuevo)</t>
  </si>
  <si>
    <t>Mejoramiento de la planta física</t>
  </si>
  <si>
    <t>PLANTA FÍSICA - INFRAESTRUCTURA ELÉCTRICA</t>
  </si>
  <si>
    <t>Continuidad Académica</t>
  </si>
  <si>
    <t>Eventos Académicos</t>
  </si>
  <si>
    <t>Proyectos Académicos</t>
  </si>
  <si>
    <t xml:space="preserve">Movilidad Académica </t>
  </si>
  <si>
    <t xml:space="preserve">Fortalecimiento a los procesos académicos del bachillerato </t>
  </si>
  <si>
    <t>IBTI</t>
  </si>
  <si>
    <t>DIRECCIÓN DEL BACHILLERATO IBTI ETITC</t>
  </si>
  <si>
    <t>MUEVETE ETITC Y UNA ETITC ACTIVA (DEPORTES)</t>
  </si>
  <si>
    <t>CUIDA TU SALUD EN ETITC (SALUD)</t>
  </si>
  <si>
    <t>QUEDATE EN LA ETITC (PSICOLOGIA)</t>
  </si>
  <si>
    <t>BANDA DE MARCHA</t>
  </si>
  <si>
    <t>EQUIPO</t>
  </si>
  <si>
    <t xml:space="preserve">        ETITC UNA NOTA CON ARTE (ARTE Y MUSICA)</t>
  </si>
  <si>
    <t xml:space="preserve">TRABAJO CONTIGO (TRABAJO SOCIAL) </t>
  </si>
  <si>
    <t>HUMANIZAR LA ESCUELA (PASTORAL)</t>
  </si>
  <si>
    <t>SUBSIDIO ALIMENTARIO (BANCO DE ALIMENTOS)</t>
  </si>
  <si>
    <t>*Insumos                             
*Talleres</t>
  </si>
  <si>
    <t>Elaboración De Exámenes, Aplicación Y Generación De Resultados</t>
  </si>
  <si>
    <t>Una Persona Para El Área De Autoevaluación Y Otra Como Asistente Adminstrativo De La Viceacademica</t>
  </si>
  <si>
    <t>Brochure, folletos de información, pendones, mallas curriculares ( tamaño pliego), material publicitario</t>
  </si>
  <si>
    <t>Evaluar las necesidades de formación en el personal Docente, y cursos intersemestrales para Estudiantes, garantizando la pertinencia en el desarrollo de las actividades.</t>
  </si>
  <si>
    <t>Promover las relaciones nacionales e internacionales con Docentes y/o expertos</t>
  </si>
  <si>
    <t>APLICACIÓN PRUEBAS PARA ADMISIÓN DE ESTUDIANTES</t>
  </si>
  <si>
    <t>CONTRATACIÓN DE PERSONAL</t>
  </si>
  <si>
    <t>FORTALECIMIENTO DEL PROCESO DE DOCENCIA</t>
  </si>
  <si>
    <t>OTRAS ACTIVIDADES DEL PROCESO DE DOCENCIA</t>
  </si>
  <si>
    <t>MOVILIDAD DOCENTE</t>
  </si>
  <si>
    <t xml:space="preserve">Capacitación </t>
  </si>
  <si>
    <t>Organización congresos y membresías redes y asociaciones</t>
  </si>
  <si>
    <t xml:space="preserve">Participación congresos ACOFI, REDEC, REDIN, Actividades profesores invitados, participación estudiantes en verano científico en México, Rama estudiantil IEEE. </t>
  </si>
  <si>
    <t>Encuentros docentes, egresados, empresarios</t>
  </si>
  <si>
    <t>Compra de equipo</t>
  </si>
  <si>
    <t>Tiquete y viáticos para el decano de la facultad para asistir a la reunión RIMA 2020 en Barranquilla - Febrero</t>
  </si>
  <si>
    <t>Tiquetes y viaticos para estudiantes para la participación en eventos de robótica y ferias científicas nacionales</t>
  </si>
  <si>
    <t>Tiquetes y viaticos para estudiantes y docentes para la participación en eventos de robótica y ferias científicas internacionales</t>
  </si>
  <si>
    <t>Inscripción para 10 estudiantes para participar en el congreso CIIMA 2020 en cartagena - Septiembre</t>
  </si>
  <si>
    <t>Inscripción para docentes y estudiantes para participar como ponentes en congresos internacionales (máximo dos estudiantes por docente)</t>
  </si>
  <si>
    <t>Inscripción para docentes y estudiantes para participar como ponentes en congresos nacionales (máximo dos estudiantes por docente)</t>
  </si>
  <si>
    <t>Equipos de cómputo para laboratorio de electricidad y electrónica según necesidades</t>
  </si>
  <si>
    <t>Pintura para el piso del laboratorio Festo - FACT (mantenimiento general), Insonorización</t>
  </si>
  <si>
    <t xml:space="preserve">Procesos: Fortalecer planta de profesores </t>
  </si>
  <si>
    <t>Procesos: Internacionalización de procesos y servicios</t>
  </si>
  <si>
    <t>Procesos: Movilidad interna y externa</t>
  </si>
  <si>
    <t>Procesos: Optimización de los recursos de apoyo académico</t>
  </si>
  <si>
    <t>Procesos: Información y comunicación</t>
  </si>
  <si>
    <t>Procesos: Redimensionamiento curricular</t>
  </si>
  <si>
    <t>Electromecánica: Laboratorio de Termodinámica aplicado a todas las facultades</t>
  </si>
  <si>
    <t>Electromecánica: Adquisición de Rectificadora de superficies planas</t>
  </si>
  <si>
    <t xml:space="preserve">Mecatrónica: Movilidad decanatura </t>
  </si>
  <si>
    <t>Mecatrónica: Movilidad nacional estudiantes</t>
  </si>
  <si>
    <t>Mecatrónica: Movilidad Internacional estudiantes</t>
  </si>
  <si>
    <t>Mecatrónica: Inscripción eventos estudiantes</t>
  </si>
  <si>
    <t>Mecatrónica: Inscripción para docentes y estudiantes para participar como ponentes en congresos internacionales (máximo dos estudiantes por docente)</t>
  </si>
  <si>
    <t>Mecatrónica: Inscripción para docentes y estudiantes para participar como ponentes en congresos nacionales (máximo dos estudiantes por docente)</t>
  </si>
  <si>
    <t xml:space="preserve">Mecatrónica: Laboratorios de electricidad y electrónica </t>
  </si>
  <si>
    <t>Mecatrónica: Equipos de cómputo para laboratorio de electricidad y electrónica</t>
  </si>
  <si>
    <t>Sistemas: Seguimiento curricular</t>
  </si>
  <si>
    <t>Sistemas: Divulgación y socialización de los programas de educación superior</t>
  </si>
  <si>
    <t>Sistemas: Participación ACOFI</t>
  </si>
  <si>
    <t>Sistemas: Maratón nacional de programación</t>
  </si>
  <si>
    <t>Sistemas: EHSP 2020</t>
  </si>
  <si>
    <t>Sistemas: Recursos bibliográficos y ACM Base de datos</t>
  </si>
  <si>
    <t>Sistemas: Encuentro nacional REDIS 2020</t>
  </si>
  <si>
    <t xml:space="preserve">Sistemas: Promoción de investigación </t>
  </si>
  <si>
    <t>Sistemas: Seminario ingeniería de sistemas</t>
  </si>
  <si>
    <t>Sistemas: PACS - proyectos articuladores</t>
  </si>
  <si>
    <t>FACULTADES</t>
  </si>
  <si>
    <t>Prestación de servicios</t>
  </si>
  <si>
    <t>Diseño</t>
  </si>
  <si>
    <t xml:space="preserve">Servicio </t>
  </si>
  <si>
    <t>PROCESO DE AUTOEVALUACIÓN 2019 - 2020</t>
  </si>
  <si>
    <t>SOCIALIZACIÓN Y SEGUIMIENTO AL PROCESO DE AUTOEVALUACIÓN</t>
  </si>
  <si>
    <t>FACULTADES GESTIÓN REGISTROS CALIFICADOS</t>
  </si>
  <si>
    <t>FACULTADES GESTIÓN ACREDITACIÓN</t>
  </si>
  <si>
    <t>NUEVOS PROGRAMAS DE EDUCACIÓN SUPERIOR</t>
  </si>
  <si>
    <t>SEGUIMIENTOS PLANES DE MEJORAMIENTO</t>
  </si>
  <si>
    <t>MINI LAB 300 SPECTROMETER</t>
  </si>
  <si>
    <t>El Espectrómetro ha sido configurado para cumplir con los requerimientos planteados previamente, en cuanto a Programa Analítico y Calibraciones, los cuales cubrirán las necesidades analíticas, y dará la posibilidad de analizar materiales en la base Hierro (Fe), Base Cobre (Cu) y Base Aluminio (Al)</t>
  </si>
  <si>
    <t>Mantenimiento equipos apoyo para los talleres</t>
  </si>
  <si>
    <t>COMPRESORES KAESER. HORNO DE INDUCCION, OSCILOSCOPIOS,         FUENTES,           GENERADORES.             BANCOS DE NEUMATICA Y ELECTRONEUMATICA, EQUIPOS DE SOLDADURA, EQUIPO DE CARNETIZACION, AUDITORIO,TEATRO</t>
  </si>
  <si>
    <t xml:space="preserve">COMPRA DE INSUMOS DE CONSUMO PARA:  ELECTRONICA .    ELECTRICIDAD.       NEUMATICA ,ELECTRONEUMATICA, FUNDICION,                MOTORES,                              AIRE ACONDICIONADO , REFRIGERACIÓN, METALISTERIA,        MODELERIA,                           FAB LAB,                        MECANICA INDUSTRIAL, METROLOGIA,   TRATAMIENTOS TERMICOS, CALIDAD DE ENERGIA,  DOMOTICA,                 SISTEMAS ,                          AULA VIRTUAL,            QUIMICA  FISICA Y BIOLOGIA, AUDIOVISUALES (INSUMOS PARA CARNETIZACIÓN), INSUMOS PARA LA IMPRESORA DE FOTOCURADO                              </t>
  </si>
  <si>
    <t xml:space="preserve">COMPRA DE INSUMOS PARA METALISTERIA Y FAB LAB: (GASES) OXIGENO,                             GAS CO2,                                GAS ARGON ,                         GAS NITROGENO,                 GAS ACETILENO </t>
  </si>
  <si>
    <t>AUXILIARES DE LABORATORIO</t>
  </si>
  <si>
    <t>ACEITES DIELECTRICO ELECTROEROCIONADORA,   PARA CORTE,          LUBRICACION EQUIPOS</t>
  </si>
  <si>
    <t>CORTADORA LASER AREA DE TRABAJO DE 100CMMX 130CM</t>
  </si>
  <si>
    <t>Gases</t>
  </si>
  <si>
    <t xml:space="preserve">Lubricantes </t>
  </si>
  <si>
    <t>Compra equipos fab lab</t>
  </si>
  <si>
    <t>Papeleria diseño</t>
  </si>
  <si>
    <t>Insumos para el buen funcionamiento de los talleres y laboratorios</t>
  </si>
  <si>
    <t>CONTRATACIÓN</t>
  </si>
  <si>
    <t>Prestación de Servicios con persona Natural para apoyar la gestión de la Vicerrectoria Académica en la oficina de registro y control.</t>
  </si>
  <si>
    <t>ADQUISICIÓN</t>
  </si>
  <si>
    <t>ACTUALIZACIÓN</t>
  </si>
  <si>
    <t>Soporte técnico y / o actualización de  la plataforma académica de los programas de educación superior.</t>
  </si>
  <si>
    <t xml:space="preserve">Repositorio Institucional </t>
  </si>
  <si>
    <t>Digitalización proyectos de grado.</t>
  </si>
  <si>
    <t xml:space="preserve">Analisis de Información </t>
  </si>
  <si>
    <t>Clasificación, catalogación e indexación y procesos técnicos a nuevo material bibliográfico y proyectos de grado.</t>
  </si>
  <si>
    <t xml:space="preserve">Desarrollo y gestión de colecciones </t>
  </si>
  <si>
    <t>Actualización de material bibliográfico impreso</t>
  </si>
  <si>
    <t>Fortalecimiento a la comunidad academica</t>
  </si>
  <si>
    <t>Renovación y suscripciones a Bases de datos y diarios oficiales.</t>
  </si>
  <si>
    <t xml:space="preserve">Actualización y modernización de equipos tecnólogicos </t>
  </si>
  <si>
    <t xml:space="preserve">Adquisición de computadores todo en uno para consulta e investigación. </t>
  </si>
  <si>
    <t>Sistemas de seguridad</t>
  </si>
  <si>
    <t xml:space="preserve">Antenas de seguridad para protección  contra hurto. </t>
  </si>
  <si>
    <t>Modernizacion Mobiliario</t>
  </si>
  <si>
    <t xml:space="preserve">Adquisición de estanteria que cumpla con la norma, para el depósito y conservación del material bibliográfico según el tipo de colección. </t>
  </si>
  <si>
    <t>Plan lector</t>
  </si>
  <si>
    <t>Cubierta de techo</t>
  </si>
  <si>
    <t>Mantenimiento general, limpieza y lavado de techo cubierta de biblioteca</t>
  </si>
  <si>
    <t>Apoyo a la Gestión</t>
  </si>
  <si>
    <t>Prestación de servicios con persona natural para brindar apoyo a la gestión. (3)</t>
  </si>
  <si>
    <t xml:space="preserve">Compra de bombas centrifugas para desarmar y armar
Cámaras de termografía infrarroja
Banco para análisis de fallas mecánicas, eléctricas y electrónicas
Software de mantenimiento
</t>
  </si>
  <si>
    <t>ESPECIALIZACIONES</t>
  </si>
  <si>
    <t>Publicidad programas</t>
  </si>
  <si>
    <t>Redimensionamiento Curricular</t>
  </si>
  <si>
    <t>Mejora talleres y laboratorios</t>
  </si>
  <si>
    <t>Bibliotecario Tintal</t>
  </si>
  <si>
    <t>auxiliar biblioteca/ audiovisuales y apoyo</t>
  </si>
  <si>
    <t>Gas, agua y luz</t>
  </si>
  <si>
    <t>Scanner-fotocopiadora</t>
  </si>
  <si>
    <t>Bases para televisores</t>
  </si>
  <si>
    <t>Concertina parte nueva UPK</t>
  </si>
  <si>
    <t>Cerramiento del campus</t>
  </si>
  <si>
    <t>Licencia para el encerramiento</t>
  </si>
  <si>
    <t>Señalización y marcación de aulas y oficinas</t>
  </si>
  <si>
    <t>Escalera de emergencia piso 2</t>
  </si>
  <si>
    <t>Valla publicitaria de Universidades Públicas en Kennedy</t>
  </si>
  <si>
    <t>Cerca eléctrica de 300 m.</t>
  </si>
  <si>
    <t>Cables HDMI de 6 pies marca Media Bridge</t>
  </si>
  <si>
    <t>Greca para prepación de tinto</t>
  </si>
  <si>
    <t>Escalera butaco dos pasos</t>
  </si>
  <si>
    <t>Glucómetro</t>
  </si>
  <si>
    <t>Pulsoxímetro</t>
  </si>
  <si>
    <t>Gasas</t>
  </si>
  <si>
    <t>Cajas de guantes talla s</t>
  </si>
  <si>
    <t>Cajas de guantes talla m</t>
  </si>
  <si>
    <t>Mesa auxiliar hospitalaria</t>
  </si>
  <si>
    <t>Biombo</t>
  </si>
  <si>
    <t>Bolsa grande de algodón</t>
  </si>
  <si>
    <t>Contratación personal de servicios generales</t>
  </si>
  <si>
    <t>Papeleras para los baños</t>
  </si>
  <si>
    <t>Papeleras para disposición de resíduos especiales</t>
  </si>
  <si>
    <t>Servicios Públicos carvajal</t>
  </si>
  <si>
    <t>Servicios Públicos tintal</t>
  </si>
  <si>
    <t>Proyectos</t>
  </si>
  <si>
    <t>Adquisición</t>
  </si>
  <si>
    <t>Adecuación</t>
  </si>
  <si>
    <t>Asistencia</t>
  </si>
  <si>
    <t>Apoyo</t>
  </si>
  <si>
    <t xml:space="preserve">INSTALACIONES KENNEDY </t>
  </si>
  <si>
    <t>Formación de investigadores</t>
  </si>
  <si>
    <t>Gestión   del Conocimiento</t>
  </si>
  <si>
    <t>Afiliación a Red Colombiana de Semilleros de investigación</t>
  </si>
  <si>
    <t xml:space="preserve">Educación Continuada </t>
  </si>
  <si>
    <t>Proyección social</t>
  </si>
  <si>
    <t>Cursos de lenguas Semestre I</t>
  </si>
  <si>
    <t>Contratación asistente administrativo</t>
  </si>
  <si>
    <t>Actualización  de equipos de laboratorio de idiomas</t>
  </si>
  <si>
    <t>Cursos de Inglés</t>
  </si>
  <si>
    <t>Cursos de Francés</t>
  </si>
  <si>
    <t>Cursos de Alemán</t>
  </si>
  <si>
    <t>Cursos de Portugués</t>
  </si>
  <si>
    <t>Cursos para funcionarios, español para haitianos</t>
  </si>
  <si>
    <t>Cursos de lenguas Semestre II</t>
  </si>
  <si>
    <t>Cursos para funcionarios</t>
  </si>
  <si>
    <t>Contratación personal apoyo</t>
  </si>
  <si>
    <t xml:space="preserve">Implementacion Portal   de Empleo ETITC </t>
  </si>
  <si>
    <t>Consolidación y organización  documental de la información de los egresados</t>
  </si>
  <si>
    <t>Solicitar materiales de insumo</t>
  </si>
  <si>
    <t xml:space="preserve">Encuentro de egresados </t>
  </si>
  <si>
    <t>Propiedad Intelectual</t>
  </si>
  <si>
    <t>Vigilancia Tecnológica</t>
  </si>
  <si>
    <t>Participación en encuentros interinstitucionales nacionales e internacionales</t>
  </si>
  <si>
    <t>INNOVACIÓN</t>
  </si>
  <si>
    <t>Visibilidad Nacional e Internacional</t>
  </si>
  <si>
    <t xml:space="preserve">Artículos, boletines, revistas y folletos. </t>
  </si>
  <si>
    <t>Presentación y ejecución del Programa Anual de Auditorías</t>
  </si>
  <si>
    <t>GESTIÓN DOCUMENTAL</t>
  </si>
  <si>
    <t>Actualización y armonización de la normatividad y reglamentos internos con las necesidades institucionales y la legislación nacional</t>
  </si>
  <si>
    <t>Interrelación sector productivo</t>
  </si>
  <si>
    <t>Planeación y ejecución del encuentro</t>
  </si>
  <si>
    <t>Implementar el uso, mejora y aprovechamiento de los datos abiertos</t>
  </si>
  <si>
    <t xml:space="preserve">*Carreras atléticas   
*Juzgamientos         
*Mantenimiento gym 
*Material deportivo   
*Maquinas y accesorios gym
*Campeonatos externos   
*Uniformes                         
*Sue                                     
*Campañas y conferencias
*Carpa lateral </t>
  </si>
  <si>
    <t>*Tiempo de parciales, una excusa para estar bien
*Material didactico
*Salud mental
*EBRA
*Monitorías
*Retención
*Marketing personal</t>
  </si>
  <si>
    <t>*Mujer bit                                    
*Transporte
*Apoyos socioeconómicos
*Tiempo libre
*Entrevistas de admisión</t>
  </si>
  <si>
    <t>*Mantenimiento de instrumentos
*Transporte para eventos y festivales.
*Clases presenciales de la Banda.
*Producción musical de pausas activas</t>
  </si>
  <si>
    <t>*Capacitaciones para equipo de bienestar           
*Elementos institucionales 
*Publicidad                         *Fotocopiadora.</t>
  </si>
  <si>
    <t>Acompañamiento al crecimiento humano a la comunidad educativa del IBTI, en época de pandemia.</t>
  </si>
  <si>
    <t>Mantenimiento de la red eléctrica de la planta física de las diferentes instalaciones de la Escuela</t>
  </si>
  <si>
    <t>Diseño y puesta en funcionamiento de tres salas de cómputo de 20 estaciones cada una. 2 para Carvajal y 1 para instalación principal</t>
  </si>
  <si>
    <t>Mantenimiento de los sistemas de soporte,  de las diferentes instalaciones de la Escuela</t>
  </si>
  <si>
    <t>Mantenimiento preventivo y correctivo del brazo hidráulico para trabajo seguro en alturas.</t>
  </si>
  <si>
    <t>Infraestructura para prevención y disminución de riesgo de contagio del COVID-19</t>
  </si>
  <si>
    <t>Mecatrónica: Apoyo de facultad</t>
  </si>
  <si>
    <t>Un apoyo profesional para la facultad de mecatrónica. (Ingeniero Mecatrónico con experiencia en educación superior y coordinación de programas de educación superior de mínimo 3 años). Del 15 de enero de 2020 al 15 de diciembre de 2020</t>
  </si>
  <si>
    <t>Equipos e Insumos para laboratorios de electricidad y electrónica según necesidades</t>
  </si>
  <si>
    <t>Escuela de liderazgos, profesores, y formulación y gestión de proyectos.</t>
  </si>
  <si>
    <t>Implementación de (I) Seminarios y (II) Cursos específicos, abiertos a docentes y estudiantes</t>
  </si>
  <si>
    <t>Gestión de Nomina - ERP Software</t>
  </si>
  <si>
    <t>*Retiros y salidas
*Semana lasallista
*Feria del servicio
*Acompañamiento a estudiantes y funcionarios de la ETITC
*Reflexión diaria
*Vídeo reflexión
*Celebración eucaristías</t>
  </si>
  <si>
    <t>*Mantenimiento de equipos de banco de alimentos       
*Adquisicion de elementos para banco de alimentos     
*Caracterización de los estudiantes del Programa de Subsidio de Alimentación
*Alimentación a los inscritos al programa de subsidio de alimentación
*Realización de vídeos, buenas prácticas de manipulación BPM.
*Elaboración de protocolo
*Llamadas para realizar acompañamiento a los estudiantes de la ETITC
*Proyecto "Contingencia COVID-19"</t>
  </si>
  <si>
    <t xml:space="preserve">Laboratorio Festo - FACT </t>
  </si>
  <si>
    <t>Programa de Bienestar Laboral e Incentivos</t>
  </si>
  <si>
    <t>COMPRA DE INSUMOS PARA DISEÑO (SEDES PSICOLOGIA )</t>
  </si>
  <si>
    <t>Curso  en formulación de proyectos de investigación para Semilleros y docentes de Investigación.  ACAC* vigencia 2020</t>
  </si>
  <si>
    <t>Capacitación  en modelo de medición de grupos de investigación e innovación</t>
  </si>
  <si>
    <t>Capacitación  investigación diplomados en Investigación (Docente)</t>
  </si>
  <si>
    <t>Renovación base de datos Web Of Science</t>
  </si>
  <si>
    <t xml:space="preserve">Adquisición de plataforma Gnosoft para visibilidad y seguimiento a la Investigación. </t>
  </si>
  <si>
    <t xml:space="preserve">Asesoría  categorización de grupos de investigación y gestión de proyectos MINCIENCIAS. </t>
  </si>
  <si>
    <t xml:space="preserve">Evaluación de 20  propuestas de investigación  Convocatoria 08-2020 </t>
  </si>
  <si>
    <t xml:space="preserve">Materiales e insumos,  software y salidas de campo  para realización de proyectos Convocatoria 07-2019 </t>
  </si>
  <si>
    <t xml:space="preserve">Participación e inscripción en eventos de investigación </t>
  </si>
  <si>
    <t>Divulgación y Comunicación</t>
  </si>
  <si>
    <t xml:space="preserve">Movilidad de docentes investigadores Convocatoria 07-2019 </t>
  </si>
  <si>
    <t>Contrato  apoyo investigación</t>
  </si>
  <si>
    <t>Contrato  profesional semilleros</t>
  </si>
  <si>
    <t>Realización  Jornada de la tierra  - GEA y Hacking Day SAPIENTIAM</t>
  </si>
  <si>
    <t>Desarrollo Dash Board para  información  de  investigación</t>
  </si>
  <si>
    <t xml:space="preserve">Renovación afiliación Asociación Colombiana para el Avance de la Ciencia </t>
  </si>
  <si>
    <t>Publicación de libros resultados de investigación</t>
  </si>
  <si>
    <t xml:space="preserve">Publicación revista Letras </t>
  </si>
  <si>
    <t>Implementación  Open Journal System  - Revista Letras</t>
  </si>
  <si>
    <t>Publicación Cuadernos ETITC</t>
  </si>
  <si>
    <t>Conmemoración día del  investigador</t>
  </si>
  <si>
    <t>Registro  de producción  de investigación en repositorio  institucional</t>
  </si>
  <si>
    <t>VII campamento de Semilleros  de Investigación. ETITC</t>
  </si>
  <si>
    <t>Participación  Encuentro  Nodo Bogotá  de la Red Colombiana de  Semilleros de investigación</t>
  </si>
  <si>
    <t xml:space="preserve">Participación  Encuentro Nacional   de semilleros de  investigación  RedColsi </t>
  </si>
  <si>
    <t xml:space="preserve"> IX encuentro institucional de Semilleros de investigación ETITC  </t>
  </si>
  <si>
    <t xml:space="preserve">Participación  semilleros en redes nacionales </t>
  </si>
  <si>
    <t>Dos cursos de capacitación  en formulación proyectos a semilleros-  Recursos fomento  a la educación superior</t>
  </si>
  <si>
    <t>Capacitación en derechos de autor y plagio</t>
  </si>
  <si>
    <t>Renovación Licencia Plataforma Turnitin</t>
  </si>
  <si>
    <t>Capacitación  docente- Manejo Plataforma Turnitin  (Docente y estudiantes)</t>
  </si>
  <si>
    <t>Socialización  reglamento  y protocolos de propiedad intelectual - boletín informativo</t>
  </si>
  <si>
    <t xml:space="preserve">Capacitación   en registro   de prototipos y patentes  Superintendencia Industria y Comercio </t>
  </si>
  <si>
    <t>Registro patentes  SIC</t>
  </si>
  <si>
    <t xml:space="preserve">Implementación  programa de Vigilancia Tecnológica e inteligencia competitiva </t>
  </si>
  <si>
    <t>Capacitación en  vigilancia Tecnológica - Modelo Canvas</t>
  </si>
  <si>
    <t>Contrato asesor innovación y desarrollo tecnológico</t>
  </si>
  <si>
    <t xml:space="preserve">Proyecto de investigación e innovación  con cooperación académica- Utopía
Recursos fomento a la educación superior  2019 </t>
  </si>
  <si>
    <t>Creación de  Banco de proyectos de investigación  ( docente- estudiantes)</t>
  </si>
  <si>
    <t>Realización de cápsulas dinámicas como  componente de divulgación y rendición de cuentas de la entidad</t>
  </si>
  <si>
    <t>Implementación mobile marketing como herramienta de comunicación interna</t>
  </si>
  <si>
    <t>Apoyo a la estrategia de rendición de cuentas 2020.</t>
  </si>
  <si>
    <t xml:space="preserve"> Capacitación del SGA</t>
  </si>
  <si>
    <t>Sistemas: Gestión convenios, continuidad académica - egresados</t>
  </si>
  <si>
    <t xml:space="preserve">Laboratorio Sistemas embebidos </t>
  </si>
  <si>
    <t>Coordinador académico - Prestación de servicios con persona natural como apoyo a la gestión de la facultad de sistemas para la vigencia 2020</t>
  </si>
  <si>
    <t>Asistente - Apoyo administrativo y operativo para desarrollar las actividades que requiere la facultad de sistemas de la Escuela Tecnológica Instituto Técnico Central</t>
  </si>
  <si>
    <t>Sistemas: Evaluación docente</t>
  </si>
  <si>
    <t>Realizar seguimiento curricular a los programas de la facultad de Sistemas.</t>
  </si>
  <si>
    <t>Realizar evaluación de los docentes de la facultad de Sistemas.</t>
  </si>
  <si>
    <t>Gestionar convenios, Revisión y aprobación de reintegros, Divulgar convocatorias y cursos a egresados</t>
  </si>
  <si>
    <t>Realizar y gestionar propuesta de dotación del laboratorio de sistemas embebidos.</t>
  </si>
  <si>
    <t>Participar en el encuentro anual de ACOFI</t>
  </si>
  <si>
    <t>Participar en la maratón nacional de programación</t>
  </si>
  <si>
    <t>Realizar el EHSP 2020</t>
  </si>
  <si>
    <t>Apoyar la gestión para adquirir la base de datos ACM</t>
  </si>
  <si>
    <t>Participar en el encuentro nacional REDIS 2020</t>
  </si>
  <si>
    <t>Promover los resultados de investigación generados en la facultad de Sistemas.</t>
  </si>
  <si>
    <t>Sistemas: Recurso Humano</t>
  </si>
  <si>
    <t>Participar en el Seminario de Ingeniería de Sistemas</t>
  </si>
  <si>
    <t>Realizar la feria de proyectos articuladores.</t>
  </si>
  <si>
    <t>Implementar el Plan de Mejoramiento, de ICONTEC.</t>
  </si>
  <si>
    <t>Seguridad de la Información</t>
  </si>
  <si>
    <t>Atención de solicitudes y mantenimiento de jardines exterioes, sistema de riego, plantación, manejo de guadaña, herramientas de jardinería y conocimiento en construcción, mediante la contratación de una persona natural con conocimiento y experiencia como jardinero y ayudante de obra.</t>
  </si>
  <si>
    <t>Atención de solicitudes y mantenimiento de la Planta Física en las Instalaciones Tintal y Carvajal</t>
  </si>
  <si>
    <t>Ferreteria Instalaciones de la ETITC. Suministro de materiales y herramientas para la subsanación de solicitudes de la mesa de ayuda y el respectivo mantenimiento en las instalaciones de la ETITC. Materiales para adecuación de nuevos espacios en sede Calle 13 (salas de sistemas, registro control, oficinas de investigación y academicas)</t>
  </si>
  <si>
    <t>Intervención de fachadas exteriores, interiores, barandas y salones alrededor del patio central de la Sede Principal de la ETITC.</t>
  </si>
  <si>
    <t>Mantenimiento de muros e Inmunización y sellamiento de estructura en madera visible en salas de profesores del piso 2 y puso 3 del bloque C de la Sede Principal de la ETITC.</t>
  </si>
  <si>
    <t>Reparación de filtraciones de agua en cubierta, fachadas y canales de los bloques en prioridad alta y media (Bloque AB,C,D,F,I) de la sede principal de la ETITC.</t>
  </si>
  <si>
    <t>Diseño y planeación proyecto espacio de bienestar para estudiantes y gimnasio.</t>
  </si>
  <si>
    <t>Diseño y planeación proyecto ampliación baños administrativos piso 2</t>
  </si>
  <si>
    <t>Convocatoria   proyectos  integradores   creatividad y emprendimiento-  COVID 19</t>
  </si>
  <si>
    <t>Enfermería carvajal</t>
  </si>
  <si>
    <t>Psicología Carvajal Tintal</t>
  </si>
  <si>
    <t>Bibliotecario Carvajal Tintal</t>
  </si>
  <si>
    <t>Cables para impresoras</t>
  </si>
  <si>
    <t>Instalación de filtro de agua</t>
  </si>
  <si>
    <t>Laboratorio de física, química y biología</t>
  </si>
  <si>
    <t xml:space="preserve">Actualización de licencias de Rexto, Cliente Enterprise Architect </t>
  </si>
  <si>
    <t>Equipos y herramientas</t>
  </si>
  <si>
    <t>Avance físico acumulado</t>
  </si>
  <si>
    <t>VICERRECTORÍA ADMINISTRATIVA Y FINANCIERA</t>
  </si>
  <si>
    <t>VICERRECTORÍA DE INVESTIGACIÓN, EXTENSIÓN Y TRANSFERENCIA</t>
  </si>
  <si>
    <t>Contratación asistente Administrativo</t>
  </si>
  <si>
    <t>Diseño, impresión y adquisición de elementos publicitarios y tarjetas de presentación</t>
  </si>
  <si>
    <t>Participación en eventos</t>
  </si>
  <si>
    <t>Adecuación oficina</t>
  </si>
  <si>
    <t>Clausura certificaciones opción de grado primer y segundo semestre</t>
  </si>
  <si>
    <t>Curso de Preingeniero</t>
  </si>
  <si>
    <t>Curso de 60 horas</t>
  </si>
  <si>
    <t>Diplomado de 120 horas</t>
  </si>
  <si>
    <t xml:space="preserve">Certificación en Instalaciones Eléctricas </t>
  </si>
  <si>
    <t xml:space="preserve">Certificación en Lean Management  </t>
  </si>
  <si>
    <t>Visitas a empresas</t>
  </si>
  <si>
    <t>Clausura cursos en las empresas</t>
  </si>
  <si>
    <t>Cursos especializados de 20 horas</t>
  </si>
  <si>
    <t>Cursos especializados de 30 horas</t>
  </si>
  <si>
    <t>Cursos especializados de 40 horas</t>
  </si>
  <si>
    <t>Estructurar proyecto -Caracterización del entorno</t>
  </si>
  <si>
    <t>Impresos y  publicaciones</t>
  </si>
  <si>
    <t>Cursos a la medida en otras sedes</t>
  </si>
  <si>
    <t>Gestión</t>
  </si>
  <si>
    <t xml:space="preserve">Aplicación de encuesta para registros calificados y consulta necesidades de capacitación </t>
  </si>
  <si>
    <t xml:space="preserve">Capacitación de egresados </t>
  </si>
  <si>
    <t>Eje Estratégico</t>
  </si>
  <si>
    <t>Objetivo Estratégico</t>
  </si>
  <si>
    <t>Meta Vigencia 2020</t>
  </si>
  <si>
    <t>GESTIÓN DE SEGURIDAD DE LA INFORMACIÓN</t>
  </si>
  <si>
    <t>EJE ACADÉMICO</t>
  </si>
  <si>
    <t>EJE EXTENSIÓN Y PROYECCIÓN SOCIAL</t>
  </si>
  <si>
    <t>EJE ADMINISTRATIVO</t>
  </si>
  <si>
    <t>EJE INTERNACIONALIZACIÓN</t>
  </si>
  <si>
    <t>EJE CALIDAD</t>
  </si>
  <si>
    <t>EJE INVESTIGACIÓN</t>
  </si>
  <si>
    <t>1) Fortalecer la planta de profesores.
2) Garantizar la participación de los docentes en comunidades académicas para la construcción, transferencia y socialización del conocimiento.
3) Revisar y ajustar los currículos permanentemente de acuerdo con los avances del conocimiento y los requerimientos de la sociedad para darles pertinencia y coherencia con el perfi l institucional.
4) Optimizar los procesos académicos y administrativos que conduzcan al aseguramiento de la calidad.
5) Mejorar la calidad de vida de la comunidad universitaria, mediante la planeación y ejecución de proyectos, programas y actividades que fortalezcan las condiciones de bienestar.
6) Modernizar la infraestructura de laboratorios, talleres y aulas especializadas para desarrollar y afirmar las competencias.
7) Garantizar la pertinencia de los programas de ES ofrecidos por la ETITC, a partir de la identificación de las tendencias y necesidades de la sociedad, del mercado laboral y de los procesos de ES, tanto a nivel nacional como internacional.
8) Redefinición del Proyecto Educativo Institucional, que obedezca al carácter académico de universidad Tecnológica.
9) Continuar con el proceso de acreditación de los programas.</t>
  </si>
  <si>
    <t xml:space="preserve">1) Realizar diagnóstico institucional y definir el modelo de innovación y desarrollo para la ETITC.
2) Formar investigadores en la gestión de grupos, formulación de proyectos de investigación y ACTI para posicionar a la ETITC como centro líder entre sus pares en ciencia, tecnología e innovación. 
3) Realizar publicaciones institucionales y ponencias en eventos académicos nacionales e internacionales.
4) Incentivar la formulación y realización debproyectos que consoliden los grupos de investigación.
5) Capacitar a la comunidad ETITC y definir protocolos para la aplicación de normatividad de propiedad intelectual.
6) Participar en redes de CTI.
7) Prestar servicios de asesorías, consultoría e impulsar el licenciamiento. </t>
  </si>
  <si>
    <t>1) Desarrollar proyectos de capacitación a través de cursos, diplomados y otros programas de educación continuada, que contribuyan al mejoramiento de la calidad de vida de los colombianos y a la construcción de una sociedad incluyente.
2) Establecer proyectos multilaterales a nivel local, regional o nacional orientados a la apropiación del conocimiento en comunidades vulnerables, mediante la oferta de voluntariados y programas de educación continuada.</t>
  </si>
  <si>
    <t>1) Fortalecer y consolidar la gestión financiera de la Institución.
2) Contar con un equipo humano eficiente, en un ambiente laboral confortable, capaz de dar soluciones.
3) Mejorar el equipamiento tecnológico de la Institución. 
4) Continuar con la gestión de desarrollo de la planta física.
5) Implementar un sistema de información y comunicación que apoye el desarrollo de una cultura organizacional alineada con el sistema de valores y la gestión en todos sus ámbitos.</t>
  </si>
  <si>
    <t>1) Implementar el modelo de aseguramiento de la calidad que alimente la toma de decisiones de la alta dirección.
2) Contar con un equipo humano eficiente, en un ambiente laboral confortable,capaz de dar soluciones.
3) Implementar un sistema de información y comunicación que apoye el desarrollo de una cultura organizacional alineada con el sistema de valores y la gestión en todos sus ámbitos.</t>
  </si>
  <si>
    <t>Vincular la institución con el entorno nacional e internacional para acceder a recursos.
y generar intercambios</t>
  </si>
  <si>
    <t xml:space="preserve">1) Establecer las estrategias y mecanismos que conduzcan a la Institución al cambio de carácter académica como Universidad Tecnológica.
2) Implementar el modelo de aseguramiento de la calidad que alimente la toma de decisiones de la alta dirección.
3) Fortalecer y consolidar la gestión financiera de la Institución.
4) Contar con un equipo humano efi ciente, en un ambiente laboral confortable, capaz de dar soluciones.
5) Implementar un sistema de información y comunicación que apoye el desarrollo de una cultura organizacional alineada con el sistema de valores y la gestión en todos sus ámbitos.
6) Comprender y difundir el conocimiento y comprensión de la legislación de ES, tanto interna como externa, entre la comunidad universitaria. </t>
  </si>
  <si>
    <t>Satisfacer las expectativas de los usuarios asociadas con un servicio educativo de calidad, a través del fortalecimiento del Sistema de Gestión de Calidad y la evaluación permanente.</t>
  </si>
  <si>
    <t>1) Implementar el modelo de aseguramiento de la calidad que alimente la toma de decisiones de la alta dirección.
2) Contar con un equipo humano efi ciente, en un ambiente laboral confortable,
capaz de dar soluciones.
3) Implementar un sistema de información y comunicación que apoye el desarrollo de una cultura organizacional alineada con el sistema de valores y
la gestión en todos sus ámbitos.</t>
  </si>
  <si>
    <t>Estudios y diseños Red hidrosanitaria, contraincendio y gas de la ETITC (instalaciones calle 13 y Carvajal)</t>
  </si>
  <si>
    <t>Diseño e implementación del plan de revisión judicial y acompañamiento en la actualización para los procedimientos y normatividad institucional con las áreas misionales y de apoyo.
Difusión de normatividad nacional e Implementación de notificación electrónica para los actos administrativos  de la ETITC.</t>
  </si>
  <si>
    <t>Talleres para el diseño y construcción del nuevo plan de estudios de la facultad</t>
  </si>
  <si>
    <t>Contratación</t>
  </si>
  <si>
    <t>Renovación de equipos de computo que se utilizan para el desarrollo de las tareas del área de registro y control y contratar los servicios de empaste de libros de calificaciones del bachillerato técnico industrial y programas de educación superior (* adecuación y mantenimiento de la instalaciones de la oficina de Registro y control)</t>
  </si>
  <si>
    <t>Estudios y Diseños para la identificación y actualización de la red hidrosanitara sede calle 13</t>
  </si>
  <si>
    <t>No se ha iniciado, se espera la participación de parte de algún grupo de investigación o investigador.</t>
  </si>
  <si>
    <t>*Mantenimiento de instrumentos
*transporte del área para eventos.
*Acompañamientos musicales presenciales</t>
  </si>
  <si>
    <t>Divulgar y socializar los programas de educación superior de la facultad de Sistemas.</t>
  </si>
  <si>
    <t>Teniendo en cuenta emergencia sanitaria no se han realizado actividades que se requieran de actividad.</t>
  </si>
  <si>
    <t xml:space="preserve"> Premiaciones, equipos oficina, publicidad programa y sus actividades</t>
  </si>
  <si>
    <t>No se ha llevado a cabo está actividad dabido a la emergencia sanitaria.</t>
  </si>
  <si>
    <t>Programa de formación de lectores, alfabetización informacional y digital.</t>
  </si>
  <si>
    <t>No se han desarrollado está actividad por ocasión a la emergencia sanitaria.</t>
  </si>
  <si>
    <t>Enfermera carvajal</t>
  </si>
  <si>
    <t>Psicologa Carvajal Tintal</t>
  </si>
  <si>
    <t>Durante la vigencia no se han efectuado intervenciones en las escaleras del 2 piso.</t>
  </si>
  <si>
    <t>No se adelantaron las actividades tendientes a instalaciones de estos laboratorios ya que las instalaciones no han sido entregadas.</t>
  </si>
  <si>
    <t>Estos elementos solicitados no fueron adquiridos durante la vigencia.</t>
  </si>
  <si>
    <t>Durante la vigencia no se han realizado la compra y/o actualización de las licencias.</t>
  </si>
  <si>
    <t>Durante el primer semestre se planteó esta actividad sin embargo no se adelanto.</t>
  </si>
  <si>
    <t>Para el segundo semestre no se contó con personas interesadas para tomar estos cursos.</t>
  </si>
  <si>
    <t>Con ocasión de la emergencia sanitara, no se ha solicitado el material como insumo.</t>
  </si>
  <si>
    <t>Debido a la no presencialidad en las actividades de la ETITC, no ha sido necesario realizar el mantenimiento al brazo hidráulico, aunque se realizó una inspección visual por parte del personal de infraestructura y se le realizó el cambio del cargador de batería.</t>
  </si>
  <si>
    <t>Se da por finalizado el desarrollo de esta actividad con lo reportado en el seguimiento y monitoreo a corte de 30 de junio.</t>
  </si>
  <si>
    <t xml:space="preserve">El total de la actividad fue realizada y evidenciada en el seguimiento a 30 de junio de 2020.
</t>
  </si>
  <si>
    <t>Renovación licencias, adquisición equipos</t>
  </si>
  <si>
    <t>Por ocasión a la emergencia sanitaría, no ha sido posible ver adelanto en este proyecto.</t>
  </si>
  <si>
    <t>Por ocasión a la emergencia sanitaría, no se han realizado adquisiciones de este tipo.</t>
  </si>
  <si>
    <t xml:space="preserve">No se ha iniciado esta actividad.  </t>
  </si>
  <si>
    <t>Actividad programada para el primer semestre de la vigencia.</t>
  </si>
  <si>
    <t>*Actividad cancelada debido a que toda la información queda en el aplicativo Gnosoft.</t>
  </si>
  <si>
    <t>CLASIF. DE CONFIDENCIALIDAD</t>
  </si>
  <si>
    <t>CLASIF. DE INTEGRIDAD</t>
  </si>
  <si>
    <t>A</t>
  </si>
  <si>
    <t>CLASIF. DE DISPONIBILIDAD</t>
  </si>
  <si>
    <t>IPB</t>
  </si>
  <si>
    <t>El SIC fue aprobado por el Comité Interno de Archivo el 23 octubre de 2020, por medio del acta No 3.</t>
  </si>
  <si>
    <t>Se aprobó la actualización del SIAC, y se proyecta la definición del proyecto del Sistema de Gestión de Documento Electrónico en su totalidad en la última semana de diciembre de 2020.
Se actualizo el Protocolo de Servicio al Ciudadano, aprobado por el área de calidad en octubre de 2020.</t>
  </si>
  <si>
    <t>Actividad finalizada con lo reportado a 30 de septiembre.</t>
  </si>
  <si>
    <t>Actividad culminada con lo reportad al 30 de septiembre.</t>
  </si>
  <si>
    <t>Actividad cancela por ocasión a la alternancía.</t>
  </si>
  <si>
    <t>El contrato tiene finalización el 15 de diciembre.</t>
  </si>
  <si>
    <t>El Hacking Day tuvo lugar el 11 de noviembre.</t>
  </si>
  <si>
    <t>Se abrió desde el 3 de noviembre de 2020 en la página institucional de la Escuela.</t>
  </si>
  <si>
    <t xml:space="preserve">Se actualizó el procedimiento para publicar artículos en el  Open Journal System, para cumplir con los requerimientos de Publindex.
Los documentos actualizados fueron:
1) Carta de originalidad y cesión de derechos de publicación.
2) Contenidos de la revista.
3) Plantillas de postulación de manuscritos.
4) Revisión artículos evaluador.
</t>
  </si>
  <si>
    <t>La conmemoración del día del investigador tuvo lugar el día 21 de octubre a las 6:00 pm, por la plataforma teams.</t>
  </si>
  <si>
    <t xml:space="preserve">Participó en el ENISI, como pares evaluadores el Hno Armando Solano y el profesor Diego Pérez  de la Vicerrectoría de Investigación, los dias 25 y 27 de noviembre. Esta actividad permite generar acciones de mejora frente a los semilleros que tenemos en la ETITC.
La ETITC, participa en el Nodo Bogotá, con la esperanza de llegar las instancias nacionales e internacionales.
</t>
  </si>
  <si>
    <t xml:space="preserve">Publicidad  Vicerrectoría de investigación, pancartas, plegables, Boletines, informes, banner, etc. </t>
  </si>
  <si>
    <t>Se constituye el Comité de Ética de investigación de la ETITC por medio de la resolución 330 de 2020.
Se proyecta para la instalación del comité para la segunda semana de diciembre.</t>
  </si>
  <si>
    <t>El contrato finaliza el 15 de diciembre.</t>
  </si>
  <si>
    <t>Se están revisado las 3 plantas de personal (administrativa, PES y docentes IBTI), por lo cual se proyecta una reunión el jueves 3 de noviembre con el Rector y los vicerrectores; con el fin de presentar propuestas de cambios y movilidad dentro de las 3 plantas mencionadas.
Se solicito al DAFP asesoría para la reestructuración de Manual de Funciones. 
Se llevará a cabo la reestructuración de un cargo en el área de Jurídica y un de Secretaria General.</t>
  </si>
  <si>
    <t xml:space="preserve">Se tiene pendiente la firma de una certificación a nombre Jairo Garcia Lopéz.
Se realizo una certificación del Magisterio, para el docente Rafael Parada.
Se realizará la actualización del valor de la deuda con colpensiones la segunda semana de diciembre. Frente a Protección se cuenta actualmente con un 95% de avance ela gestión.
Frente a Porvenir se cuenta con un 67% de avance en su gestión. 
Se realizan las nóminas por medio de correo electronico y se realizan las respectivas correcciones, si hay lugar a ello.  </t>
  </si>
  <si>
    <r>
      <t xml:space="preserve">Presentar la estructura del Sistema de Gestión de Documento Electrónico, para su posterior implementación. 
</t>
    </r>
    <r>
      <rPr>
        <sz val="12"/>
        <color rgb="FFFF0000"/>
        <rFont val="Arial"/>
        <family val="2"/>
      </rPr>
      <t xml:space="preserve">
</t>
    </r>
  </si>
  <si>
    <t>Se radicaron los estudios previos de la licencia de Microsoft OVS (campus agreement).
El contrato de SIAC ya fue publicado en el SECOP y se encuentra en proceso de firma por las partes.</t>
  </si>
  <si>
    <t xml:space="preserve">
Se realizó mantenimiento preventivo y correctivo a los equipos de cómputo solicitados por docentes administrativos y estudiantes. Específicamente para préstamo.</t>
  </si>
  <si>
    <t>Mediante el contrato 141 de 2020, Se realizó el proceso de contratación de un profesional para el soporte del SIGAF-ERP.</t>
  </si>
  <si>
    <t>El contrato 158 de 2020 no se ha ejecutado, ya que el proveedor no ha entregado los repuestos pactados en el contrato. Sin embargo, se está ejecutando la orden de compra 55487 desde el 22 de septiembre de 2020 para la adquisición de 100 equipos de cómputo, se tiene estimado hasta el 11 de diciembre para entrega total de los equipos.</t>
  </si>
  <si>
    <t>Se extendió la invitación a todos los profesores de la facultad, al Foro Educativo Nacional 2020, los días 7, 8 y 9 de octubre de 2020.  
Capacitación FlexSim programada con Lean Solutions los días: 
Capacitación básica realizada el 10 de diciembre, dando inicio desde las 6:00 p.m. hasta las 9:00 p.m. y participaron 10 docentes:  Jorge Enrique Hower Carreño, Fabian de Jesús Présiga Duque, Yimmy Alexander Hortua Hernández, Juan Manuel Hernández Acosta, Jimmy Alejandro Rodríguez Cárdenas, Luis Carlos Bautista Jaime, Jair Alejandro Ordoñez Moncada, Mario Andrés Calderón Velasco, Mauricio Carantón Peña, Alfonso Pulido León.
Capacitación de logística para 5 profesores los días: lunes 14, martes 15, miércoles 16, jueves 17 de diciembre, iniciando desde las 6:00 p.m. hasta las 9:00 p.m. 
Participación del profesor Benjamín Quintero, María Dolores Galindo y la Decana de Procesos: Luisa Marina Gómez en el Encuentro Internacional de Educación en Ingeniería de ACOFI de 15 al 18 de septiembre de 2020. 
Se envió información para capacitación en temas de interés y ofrecidos por la empresa Educación Flexsim.  
Por parte de la Secretaria Distrital de Educación, se impartió el seminario internacional de acceso, permanencia y graduación en la ES, los días 11 y 12 de noviembre de 2020. 
El profesor Javier Orlando ya terminó la certificación de Lean Management. La profesora Fabiola Mejía García está tomando la certificación de Lean Management.</t>
  </si>
  <si>
    <t>Organización del VIII Congreso Internacional: “Nuevas tendencias de la gestión del conocimiento en Ingeniería”, realizado en modalidad virtual los días 12, 13 y 14 de noviembre de 2020. En conjunto con la universidad Uniminuto, Universidad Central y Fundación Universitaria San Mateo. Los estudiantes y docentes de la Facultad de Procesos Industriales de la ETITC participaron de forma activa.</t>
  </si>
  <si>
    <t>Por primera vez; dos equipos de la Facultad participaron en el XII Concurso Latinoamericano de Simulación en Logística. La ETITC concursa con otros equipos de diferentes universidades de Latinoamérica. Este concurso busca patrocinar la difusión de la investigación de operaciones, como una herramienta de gran importancia en la resolución de problemas cotidianos en logística y producción, premiando el ingenio y talento de los estudiantes participantes. Promueve la participación por equipos de hasta 3 estudiantes de pregrado, acompañados por un profesor asesor de áreas afines (simulación, investigación de operaciones, logística, producción), para que pongan a prueba su talento en un caso tipo consultoría real. 
Participación en el congreso DESAFIOS REDEC 2020 llevado a cabo el 27 de octubre de 2020, con una ponencia de la Facultad. 
La ETITC pertenece a la Comunidad de Apoyo para Clases Espejo, para lo cual se han dado 20 encuentros virtuales. 
Se realizó el 15 de octubre, una reunión con el Instituto Superior Tecnológico Central Técnico para determinar la posibilidad de llevar a cabo las Clases Espejo. 
Se brindo apoyo en la conformación de alianzas para la convocatoria 890 de MinCiencias, para el fortalecimiento de CTeI en Instituciones de Educación Superior, involucrando a profesores de la Facultad en diferentes proyectos.</t>
  </si>
  <si>
    <t xml:space="preserve">
Para el 2020-II se hará mención a los ganadores de los proyectos integradores en la feria de la ciencia proyectada para el 09 al 11 de diciembre. 
No se compraron equipos de oficina. 
En cuanto a la publicidad del programa, ya hay nuevos folletos según información del Señor Vicerrector Académico.  
Se hizo una presentación el 29 de octubre de 2020 por medio de Facebook Live, para publicitar los programas de la facultad.</t>
  </si>
  <si>
    <t>Se realizo el día 8 de octubre de 2020, un encuentro con docentes vía Teams, No se ha realizado encuentro con empresarios.</t>
  </si>
  <si>
    <t xml:space="preserve">En el informe Marco lógico, Formulación de Proyectos de investigación, Metodologías cuantitativas y cualitativas y mixtos; se hace mención del trabajo adelantado en los cursos: 1) Metodología en Marco Lógico, 2) Formación Cualitativa y cuantitativa y mixto 3) Formulación de proyectos de investigación, donde se formaron 220 personas entre docentes y estudiantes.  
Se realizo una capacitación el 21 de noviembre: jornada con los semilleristas y docentes, "curso corto sobre metodología de la investigación" como proceso de autoevaluación, donde se trataron temas propios de los procesos para la elaboración de proyectos de investigación.  </t>
  </si>
  <si>
    <t xml:space="preserve">Se tienen definidas las temáticas del curso Modelo de medición de grupos de investigación e innovación, el cual se tiene proyectado realizar el 15 de diciembre. </t>
  </si>
  <si>
    <t>Se realizó la entrega de 3 manuales y un instructivo: 
1) Evaluación de desempeño.
2) Manual de usuario administrador.
3) Manual de usuario encuestas.
4) Manual usuario sala virtual.
Se hará el 1° de diciembre la entrega del desarrollo del Proceso de evaluación de proyectos de investigación.</t>
  </si>
  <si>
    <t>Capacitación  manejo de bases de datos  (docentes- estudiantes)</t>
  </si>
  <si>
    <t>Se realizó la respectiva asesoría, la cual culmino con la jornada de socialización el día 26 de noviembre, de los 4 proyectos de investigación, presentados por: 
María Dolores Galindo Torres
Carlos Felipe Vergara Ramírez, 
Nelson Andrés Castañeda Arias.
Álvaro Cortes Prieto Fernando Martínez Rodríguez 
Luisa Marina Gómez Torres.</t>
  </si>
  <si>
    <t>Esta convocatoria se abrió desde el 9 de octubre hasta el 15 de noviembre de 2020. En la página oficial de la Escuela se publicaron los términos de referencia. Se respondieron las solicitudes de los docentes Carlos Prieto Cerón y Mauricio Neuta.
Se registró en la plataforma Gnosoft no culminado.</t>
  </si>
  <si>
    <t>Actividad cancela por ocasión a la alternancia.</t>
  </si>
  <si>
    <t>El 4° boletín se proyecta realizar la primera semana de diciembre.</t>
  </si>
  <si>
    <t>Se realizó el día 24 de octubre de 8:00 am a 12:00 pm. Se difundió la información a través de la página de la ETITC, correos electrónicos de los estudiantes. Se hizo uso del Banner "Campamento de semilleros de la ETITC, los semilleros de la ETITC contraatacan el COVID 19 retrocede". Fue realizado mediante la plataforma teams. Se realizo una actividad de creatividad y liderazgo entre otras.</t>
  </si>
  <si>
    <t>Se participó en el ENISI, como pares evaluadores el Hno. Armando Solano y el profesor Diego Pérez de la Vicerrectoría de Investigación, los días 25 y 27 de noviembre. Esta actividad permite generar acciones de mejora frente a los semilleros que tenemos en la ETITC.</t>
  </si>
  <si>
    <t>El IX encuentro institucional de semilleros de investigación ETITC, se llevó a cabo el 19 y 20 de noviembre. Con el eslogan " Investigación con talento ético". Se contó con la participación de 8 semilleros. Se cuenta como evidencia el "Informe del IX encuentro institucional de semilleros de investigación ETITC" el cual reposa en los documentos de la Vicerrectoría de investigación.</t>
  </si>
  <si>
    <t xml:space="preserve">Se han publicado 3 boletines, que se encuentran alojados en la página web, en el espacio dedicado a la Vicerrectoría de Investigación. Se proyecta un 4° boletín para la semana de 11 al 14 de diciembre.
Se han realizado diferentes actividades de divulgación de los eventos impartidos por la Vicerrectoría de Investigación.  
Se envió el informe de gestión a la Oficina Asesora de Planeación, donde aparece la gestión adelantada por la Vicerrectoría de Investigación. 
Se han publicado 2 comunicados virtuales con información referida a la gestión adelantada por la Vicerrectoría de investigación. Se proyecta un 3° comunicado para la segunda semana del mes de diciembre.    </t>
  </si>
  <si>
    <t xml:space="preserve">Se realizó el IX encuentro institucional de Semilleros de investigación ETITC, donde saldrán los mejores proyectos evaluados (con un puntaje superior a 90) a participar en el encuentro REDCOLSI 2021.
Se avanza en la consolidación de la creación de una Red de investigación e innovación donde participaran grupos de investigación y semilleros de investigación.  </t>
  </si>
  <si>
    <t xml:space="preserve">Se realizó el curso virtual: Metodología de investigación. Este tuvo lugar el 21 de noviembre.
Jornada de socialización: IX encuentro institucional de Semilleros de investigación ETITC.
Campamento de semilleros realizado el 24 de octubre.
De cada una de estas jornadas reposan los informes en la Vicerrectoría de Investigación.  </t>
  </si>
  <si>
    <t xml:space="preserve">Se realiza asesoría permanente sobre las dudas existentes, respecto al uso o manejo de la plataforma. </t>
  </si>
  <si>
    <t>Se elaboró el boletín especial de propiedad intelectual y se difundió el día 26 de noviembre por correo electrónico, con el apoyo de la oficina de comunicaciones; además se publicó en el Facebook oficial de la ETITC el 24 de noviembre.</t>
  </si>
  <si>
    <t>El día 5 de noviembre se realizó una capacitación en el marco de la jornada de capacitación en vigilancia tecnológica, titulada Vigilancia tecnológica herramientas de búsqueda y análisis de la información, que abordo las principales fuentes de información y bases científicas, de patentes y comerciales. Asistieron 127 estudiantes de los programas de PES, 20 docentes y 10 administrativos, en total se contó con 157 participantes.</t>
  </si>
  <si>
    <t>La Superintendencia de Industria y Comercio, concedió un diploma por la patente Prensa de Alacrán Con Tensor de Trinquete el día 3 noviembre de 2020.
El 21 de octubre, se dio el reconocimiento: merito a la investigación concedido a los inventores de la patente: John Rincón Edwin Forero. 
El 27 de octubre se difundió la noticia de la concesión de la patente por medio de las redes de la Escuela.</t>
  </si>
  <si>
    <t>Se implementa el programa de vigilancia tecnológica compuesto por un curso práctico de sensibilización en vigilancia tecnológica. se ofertó a los investigadores (administrativos, docentes y estudiantes), se contó con dos grupos y dos sesiones para cada uno:  1° grupo 18 de noviembre y 20 de noviembre. 2° grupo 23 de noviembre y 24 de noviembre.
Se certificaron 40 personas en total. A su vez se realiza la primera jornada de vigilancia tecnológica de la ETITC, con el objetivo de propiciar en investigadores el uso efectivo del conocimiento para generar innovación.</t>
  </si>
  <si>
    <t>1.Se realiza liquidación de seguridad social para cargue en operador aportes en línea, igualmente por aplicación de Excel.
2. Se realizan comprobantes de nómina también en Excel y Word de los funcionarios.
3. Se genera relación final de cada mes de los descuentos por libranza.
4. Se genera liquidación de todo lo correspondiente a prestaciones sociales y económicas, (Liquidaciones definitivas, y parciales).
5. Se genera reporte de cesantías mensual para el cargue a la plataforma de FNA.
6. Se envía reporte al Fondo de Solidaridad pensional de los docentes de Bachillerato de régimen de acepción (FOMAG).
7. Se proyecta la liquidación final de las prestaciones económicas de los docentes hora catedra.
9.Se realizó el día 23 de octubre la reunión para la presentación del Software ERP.</t>
  </si>
  <si>
    <t>Se realizó la jornada de capacitación en vigilancia tecnológica- Modelo Canvas, los días 4 y 5 de noviembre. En este espacio se desarrollaron 2 capacitaciones:
1°. Vigilancia tecnológica conceptos esenciales y utilidad. Asistieron 132 estudiantes de PES, 18 docentes y 10 administrativos, en total participaron 160 personas.
2° Vigilancia tecnológica, herramientas de búsqueda y análisis de la información. participaron 127 estudiantes, 20 docentes y 10 administrativos para un total de 157 asistentes.</t>
  </si>
  <si>
    <t>Se realizaron 2 Webinar de investigación e innovación soluciones globales a problemas globales, los días 14 y 19 de octubre de 2020.</t>
  </si>
  <si>
    <t>Se adelanto una visita los días 29, 30 y 31 de octubre al proyecto Utopía, en Yopal Casanare. Entre las dos instituciones se busca reanudar proyectos relacionados con la agroindustria. 
Se está formulando un proyecto interinstitucional de investigación entre la ETITC y la universidad de la Salle, para la elaboración de un prototipo de secado de yuca para Utopía.</t>
  </si>
  <si>
    <t xml:space="preserve">Se identificaron unos proyectos a partir del curso realizado con la ACAC, que servirán como insumo para el Banco de Proyectos de la ETITC. 
A partir de la convocatoria 890 de MinCiencias, se busca que los proyectos de investigación identificados sean insumo para el Banco de Proyectos. Dichos proyectos contaran con un espacio en la plataforma Gnosoft.  </t>
  </si>
  <si>
    <t>A la fecha no existe un pronunciamiento oficial, frente a la cotización realizada el 1° de julio.</t>
  </si>
  <si>
    <t xml:space="preserve">El Cto-027-2020 finalizado el 30 de noviembre, cuyas actividades culminaron con las revisión de las cubiertas de todos los bloques de la sede central y calle 18 entre el 16 y 27 de noviembre.  </t>
  </si>
  <si>
    <t xml:space="preserve">Se ejecutaron en su totalidad las actividades entre octubre y noviembre:
1. Restauración general puertas y ventanas de bloque D piso 4. 
2. Se realizo un mantenimiento el 9 de octubre a la puesta de la torre del bloque D.  
3. Mantenimiento de ventanas de los bloques C, D, E al rededor del patio central.
</t>
  </si>
  <si>
    <t>Se ejecutaron todas las actividades presentadas en el seguimiento con corte a 30 de septiembre.
Se encuentra en ejecución la pintura de las fachadas interiores de los pisos 2 y 3 del bloque D.</t>
  </si>
  <si>
    <t xml:space="preserve">Actividad finalizada con la fumigación llevada a cabo los días 2, 9 y 10 de octubre. </t>
  </si>
  <si>
    <t xml:space="preserve">se culminaron las actividades presentadas en el seguimiento con corte a 30 de septiembre, adicionalmente se realizó la revisión de las cubiertas de todos los bloques de la sede central y calle 18 entre el 16 y 27 de noviembre.   
Estudios previos a la espera de subir su respectivo proceso al SECOP.
-Cubiertas fase 1. CDP 10420. 
-Interventoría de mantenimiento fase 1. CDP 13520. </t>
  </si>
  <si>
    <t>1. Proyecto de gimnasio y salón de bienestar de estudiantes: Se realizó la revisión de la propuesta con el área de Bienestar Universitario el día 23 de octubre.</t>
  </si>
  <si>
    <t>La intervención del baño se realizará cuando se tengas los materiales de ferreteria, el cual se encuentra en proceso de evaluación. (SIE-002-2020).</t>
  </si>
  <si>
    <t xml:space="preserve">Se realizo el 13 de octubre un mantenimiento en el sistema de bombeo el la sede calle 13
Se realizo el 8 de octubre un mantenimiento en el sistema de bombeo el la sede calle 18
en las sedes Carvajar y tintal se tiene proyectado un mantenimiento, lo cual se realizara con la adquisición de los materiales de fereteria.  </t>
  </si>
  <si>
    <t xml:space="preserve">Se han realizado comites quincenales para la planeación y programación del reforzamiento estructural del bloque G. En la siguientes fechas:14 y 26 de octubre, 4, 9, 23 de noviembre. </t>
  </si>
  <si>
    <t>Proyecto de accesibilidad Calle 13, diseño de la ubicación y elementos de circulación vertical en los bloques D y J.</t>
  </si>
  <si>
    <t>Esta actividad depende directamente del englobe de los predios del área del parqueadero que esta en revisión con la Vicerrectoría Administrativa.</t>
  </si>
  <si>
    <t>Se están elaborando los formatos para dar de baja al mobiliario que se encuentra deteriorado en las aulas de clase y posteriormente instalar el nuevo mobiliario.</t>
  </si>
  <si>
    <t>Se realizo una auditoría al cumplimiento de las obligaciones contractuales del Cto-051-2020, al proveedor Unión temporal M&amp;S 2019, la cual tuvo inicio el 01 de octubre y finalizo el 07 de octubre. De la cual quedaron 4 aspectos a mejoras (recomendaciones o debilidades) y 6 hallazgos.</t>
  </si>
  <si>
    <t xml:space="preserve">Informes presentados durante el mes de octubre y noviembre:
-Austeridad en el gasto, correspondiente al 3° trimestre de la vigencia.
Se proyecta presentar los siguientes informes en el mes de diciembre:
-Informe al cumplimiento y efectividad a las acciones del plan de mejoramiento generado en las diferentes fuentes de evaluación calidad y cotral interno.
-Informe de seguimiento a los mapas de riesgo y gestión de las diferentes áreas y procesos de la ETITC.
-Informe de seguimiento a las evaluaciones de desempeño y acuerdos de gestión en todos los niveles de la ETITC. </t>
  </si>
  <si>
    <t xml:space="preserve">Se radico el 5 de octubre el proyecto: Intervención mínima de mantenimiento de fachadas muros de cerramiento, barandas, puertas, ventanas y muros interiores. </t>
  </si>
  <si>
    <t>Respecto al cambio de carpa del patio central, se adjudicó el Cto 203-2020 del mantenimiento e instalación de la carpa, y se dio inicio al mismo el 1° de diciembre, este tendrá finalización el 30 de diciembre.
2. Ferretería. Se encuentra en proceso de evaluación la contratación de ferretería con la SIE-002-2020.
3. Se encuentran los documentos publicados del proceso CMA-001-2020 de levantamiento de la red Hidráulica y RCI para la sede calle 13 y Carvajal. 
Estudios previos a la espera de subir su respectivo proceso al SECOP.
-Cubiertas fase 1. CDP 10420. 
-Interventoría de mantenimiento fase 1. CDP 13520. 
-El Cto 127-2020 de jardinero tuvo finalización el 30 de noviembre. 
-Mobiliario y restauración de salas y puesta. CDP 10320. Contó con 2 procesos desiertos. IP012 (1° de septiembre) y IP017 (30 de octubre).
-Mantenimiento e interventoría de fachadas CDP 16320 (22 de octubre).
-Mantenimiento de la trampa de grasa. CDP 11620.
Se solicito el estudio previo: suministro de acrílico para proyecto de trabajo seguro, enviado la Vicerrectoría Administrativa y financiera el 27 de noviembre.</t>
  </si>
  <si>
    <t xml:space="preserve">Se realizo el 30 de julio un dipomado con Iser Panplona al inicio del plimer semestre. 
</t>
  </si>
  <si>
    <t>El Contrato 081 de 2020 finalizado el 30 de noviembre.</t>
  </si>
  <si>
    <t>Clausura de cursos llevada a cabo el 28 de noviembre.</t>
  </si>
  <si>
    <t>No se ha llevado a cabo está actividad dabido al trabajo en casa y la emergencia sanitaria.</t>
  </si>
  <si>
    <t>No se destinaron recursos para esta actividad, debido a lo dispuesto en el decreto 1009 del 14 de julio de 2020 "Por el cual se establece el Plan de Austeridad del Gasto".</t>
  </si>
  <si>
    <t xml:space="preserve">Actividad culminada con lo reportado al 30 de septiembre. </t>
  </si>
  <si>
    <t>Actividad culminada con lo reportado al 30 de septiembre.</t>
  </si>
  <si>
    <t xml:space="preserve">Se cumplió a cabalidad con el programa anual de auditorías internas de Sistema de Gestión de Calidad realizando las 20 auditorías previstas para la vigencia. </t>
  </si>
  <si>
    <r>
      <t>Se tramitó y aprobó la prórroga del contrato con ICONTEC. La auditoría externa de seguimiento quedo programada para los días 23 y 24 de febrero de 2021.
Al plan de mejoramiento generado a partir de la auditoria de obtención de certificación en la norma NTC 9001:2015, ya se le dio totan cumplimiento.
Respecto a la norma  NTC ISO IEC 27001:2013, el plan de mejoramiento se encuentra en  87</t>
    </r>
    <r>
      <rPr>
        <sz val="12"/>
        <color theme="1"/>
        <rFont val="Arial"/>
        <family val="2"/>
      </rPr>
      <t>%</t>
    </r>
    <r>
      <rPr>
        <sz val="12"/>
        <color rgb="FFFF0000"/>
        <rFont val="Arial"/>
        <family val="2"/>
      </rPr>
      <t xml:space="preserve"> </t>
    </r>
    <r>
      <rPr>
        <sz val="12"/>
        <rFont val="Arial"/>
        <family val="2"/>
      </rPr>
      <t xml:space="preserve">de avance en su ejecución. Situación que no afecta la realización de la auditoría de seguimiento. </t>
    </r>
  </si>
  <si>
    <t>Actividad finalizada.</t>
  </si>
  <si>
    <t xml:space="preserve">La contratista de apoyo en Registro y Control obtuvo desde el 5 de octubre el permiso para desempeñar sus funciones de manera presencial en las instalaciones de la ETITC, desarrollando a cabalidad su objeto contractual.
 </t>
  </si>
  <si>
    <t>Se realizo una solicitud a la Vicerrectoría Académica para llevar a cabo la renovación de los 6 equipos, con los que se desarrollan las actividades de registro y control, sin embargo, no han sido suministrados, por ocasión al trabajo remoto.</t>
  </si>
  <si>
    <t>Se continua en ejecución el Cto-183-2020, con la firma Ingenio Colombiano, (virtual pro)
Continua en ejecución contrato 182-2020 y se adjudicó a la editorial Mac Grado Hill interamericana SA.
Continua en ejecución el contrato 128-2020, con “Meta Biblioteca SAS”, para adquirir un software administrativo (revista institucional). 
Se encuentra pendiente para su ejecución el contrato "Pearsons", el cual hace parte de la plataforma Ebooks.
Respecto a los Diarios y revistas no se renovaron, debido a la situación de austeridad del gasto (Decreto 1009 de 14 de julio de 2020).
Se encuentra pendiente la estructuración de estudios previos para la adquisición de la plataforma ACM, que contendrá la base de datos, para el área de computación  y sistemas.</t>
  </si>
  <si>
    <t>Se realizo el 20 de agosto, el mantenimiento a la cubierta del techo, por parte del personal de mantenimiento locativo. Se realizo entre otras actividades, destapar las canales agua lluvia.</t>
  </si>
  <si>
    <t>No se han desarrollado está actividad por ocasión al trabajo en casa dada la emergencia sanitaria.</t>
  </si>
  <si>
    <t>Se participo el 18 de noviembre, en una feria universitaria en la alcaldía local de Santafé .Se público el link de dicho evento en el Facebook oficial de la ETITC.</t>
  </si>
  <si>
    <t>Se está revisando cuáles serán las clausuras que se llevarán a cabo. Sin embargo se proyecta para el 15 de diciembre llevar a cabo la totalidad de las clausuras del 1° y  2° semestre.</t>
  </si>
  <si>
    <t>Se ejecutaron dos cursos en la vigencia: uno en el 1° semestre y uno en el 2° semestre, este último finalizo el 30 de noviembre.</t>
  </si>
  <si>
    <t xml:space="preserve">El curso dio inicio el 14 de marzo, por ocasión a la emergencia sanitaria se pauso esta actividad y se reanudó el 5 y finalizo el 28 de noviembre. Se realiza actualmente el cierre de notas y elaboración de certificados.  </t>
  </si>
  <si>
    <t>Se realizo en conjunto de la Vicerrectoría Académica, el diplomado “Uso y apropiación de las TIC en educación superior 2020", dio inicio 28 de marzo y finalizo el 28 de noviembre, fue ofertado para el personal administrativa y docentes y certificado por el Centro de Extensión. Se proyecta su clausura para el 15 de diciembre, con la participación de 37 personas.</t>
  </si>
  <si>
    <t>Se ofertaron 2 certificaciones en "Certificación en instalaciones eléctricas de BT, bajo la norma IEC60364 y RETIE"; uno para el 1° semestre, con una participación total de 35 estudiantes. Y una para el 2° semestre, con una participación total de 27 estudiantes.</t>
  </si>
  <si>
    <t xml:space="preserve">Certificación automatización industrial </t>
  </si>
  <si>
    <t>Se ofertaron 2 certificaciones, una para el 1° semestre, con la participación de 20 estudiantes, y una para el 2° semestre, con la participación de 10 estudiantes. Esta última inicio en el mes de septiembre actualmente está en pausa y se proyecta reanudar las actividades en enero.</t>
  </si>
  <si>
    <t>Se ofertaron 2 certificaciones una para el 1° semestre, con la participación de 28 estudiantes, y una para el 2° semestre, con la participación de 22 estudiantes. Se proyecta su clausura para el 15 de diciembre</t>
  </si>
  <si>
    <t xml:space="preserve">No se han desarrollado está actividad por ocasión a la emergencia sanitaria.
</t>
  </si>
  <si>
    <t>En el programa Reto a la U, ofrecido con la SED, se ofertaron asignaturas de los programas técnicos, tecnológicos, y profesionales, generando un ambiente universitario en la participación de dicho convenio.</t>
  </si>
  <si>
    <t xml:space="preserve">Actividad finalizada con lo reportado a 30 de septiembre.
</t>
  </si>
  <si>
    <t>Frente al plan de revisión judicial, se realiza a través de todos los procesos activos de la ETITC, mediante la página de la rama judicial, de forma permanente.  Además del buzón de notificaciones judiciales.
Acompañamiento en la expedición de actos administrativos y PQRSD's.
Se han acompañado y proyectado comunicados del IBTI.
Se realizan las notificaciones electrónicas para los actos administrativos de los servidores públicos.
Se realizo la expedición y publicación del procedimiento DIE/PC08 Procedimiento Gestión de Proyectos Normativos. 
(9 de octubre).
Fue publicado en el espacio de Gestión jurídica el procedimiento para el pago de sentencias, conciliaciones y trámites de acciones de repetición.</t>
  </si>
  <si>
    <t>El 4 de diciembre se realizará la ceremonia virtual promoción 2020 del IBTI. Se contará con la participación de 177 estudiantes.</t>
  </si>
  <si>
    <t xml:space="preserve">Se ejecutó el proceso desde el 1 de octubre para la admisión de los aspirantes al periodo académico 2021-1, dicho proceso finalizó el 14 de diciembre con la lista de admitidos. 
La pruebas de admisión se aplicarón a 575 aspirantes.
</t>
  </si>
  <si>
    <t>Se ejecutarón los contratos 052-2020 (autoevaluación) y 022 (Asistente administrativo) a cabalidad. Asimismo se dio una adición al Cto-022-2020 hasta el 30 de diciembre y el Cto-052-2020 hasta el 15 de diciembre.</t>
  </si>
  <si>
    <t>Para la visibilidad y promoción de la ETITC y sus programas académicos, se apoyó con el área de comunicaciones para producir nuevas piezas publicitarias, las cuales se están divulgando en la página web de la Entidad y las principales redes sociales. 
Se desarrollaron sesiones virtuales con los Vicerrectores y los decanos para promocionar la oferta educativa dirigidas a estudiantes de bachillerato y a rectores, principalmente de la localidad de Kennedy y Martires.</t>
  </si>
  <si>
    <t>Se ejecutaro a cabalidad las actividades expuestas al 30 de septiembre.
Durante los meses de septiembre, octubre y noviembre, vinieron a la institución, especificamente a los laboratorios y talleres, 650 estudiantes en grupos reducidos, según la limitación del aforo permitido y cumpliendo los protocolos de bioseguridad de la institución; a realizar practicas estrictamente necesarias, según el programa de trabajo elaborado por las decanaturas en coodinación con el centro de talleres.</t>
  </si>
  <si>
    <t>La movilidad en la ETITC se encuentra suspendida por ocasión a la emergencia sanitaría y con el liderazgo de la oficina ORII, se han apoyado las decanaturas con el proyecto de "clases espejo" con otras instituciones académicas de manera virtual.</t>
  </si>
  <si>
    <t>El proceso continua pendiente de recibir concepto por parte del MEN, el proceso de gestión de autoevaluación continuara realizando seguimiento al mismo.
Se está haciendo un análisis del decreto 1330, resolución 021795 y 015224, para determinar los lineamientos y requisitos del MEN articulado a los procesos internos. 
Se proyecta para el mes de diciembre la entrega de la guia para el diseño y construcción del documento maestro.</t>
  </si>
  <si>
    <t>El 1° de octubre se realizó la capacitación de "Prevención de consumo de sustancias psicoactivas".
el 13 de octubre se dio la capacitación "seguridad vial y riesgo eléctrico". 
El 15 de octubre se realizó la capacitación para el uso adecuado de EPP. 
Se llevo a cabo el 15 de octubre la Rendición de cuentas Copasst y convivencia.
El 22 de octubre se desarollo la supervisión de contratos. 
El 23 de octubre se realizo la capacitación: Riesgo psicosocial. Cun una intensidad horaria de 1 hora  
Taller sobre desordenes musculoesqueléticos desarrollado el 22 de octubre
Jornada Taller Gestión de residuos los días 8, 15, 22 y 29 de octubre.
Se registran las actividades individuales de los funcionarios con relación a las capacitaciones que estos toman.
- Autocad2: reportada el 27 de octubre.
- Mentalidad de líder reportada el 4 de noviembre.
- Ingles intermedio nivel 2, reportado el 15 de octubre. 
- PND 2018-2022: 20 personas, las cuales reportaron su actividad en diferentes fechas. 
Se realizo el taller de prepensionados llevado a cabo el 11 y 19 de noviembre.
Se llevo a cabo los días 17, 18, 19, 24, 25 y 26 de noviembre el Programa diseñando la vida que quieres, para lo cual se contó con 6 sesiones de capacitación.
Capacitación para el manejo de la Plataforma SIGEP, impartido a los docentes contratistas, realizado por la Vicerrectoría Administrativa y financiera el día 25 de noviembre.
Se llevaron a cabo 3 jornadas de capacitación a brigadistas de la siguiente manera:
-18 de noviembre. Primeros auxilios. 
-19 de noviembre. Rutas de evacuación.
-24 de noviembre. Prevención de incendios.
Capacitación realizada el 25 y 26 de noviembre con la temática: Higiene postural y pausas activas. 
Se llevó a cabo la actividad "Escuela virtual evaluación de desempeño" realizada del 1° al 30 de noviembre, impartida por la CNSC.
Se llevo a cabo la Socialización sobre Gestión de Información Estadística los días 17 y 20 de noviembre.
Capacitación "liderazgo y trabajo en equipo" llevada a cabo el 5 de noviembre. 
Se proyecta realizar el cierre de la vigencia 2020 y realizar el diagnóstico para desarrollar el  PIC para el 2021.</t>
  </si>
  <si>
    <t>Se realizo el taller de prepensionados, 11 y 19 de noviembre. Se contó con 2 jornadas: La 1° contó con 20 personas y la 2°con 10 personas. 
Celebración del día de la familia (23 de noviembre), para los docentes de bachillerato.
Se proyecta celebrar el día de la familia para los docentes de PES y personal administrativo el 7 de diciembre.
Realización de 8 jornadas de actividad física, ofrecida por la caja de compensación COMPENSAR y Bienestar Universitario.
Se realizo el 7 de octubre una caminata virtual al humedal Córdoba, con el apoyo del IDRD.
Se llevo a cabo un taller "Aprende a calcular tu huella de carbono doméstica", donde participó el personal administrativo y sus familias. 
Continuidad semanal de la socialización del Código de Integridad.
Se gestiono ante infraestructura, la adecuación de un espacio como sala de lactancia. 
Se celebro el 31 de octubre el día del niño, con el apoyo de COMPENSAR. 
Se envió en octubre un correo incentivando el uso de la bicicleta como medio de transporte hacia la ETITC.
Se envió vía correo, videos básicos sobre lengua de señas, con el apoyo de autoevaluación en busca de la inclusión.
Se realizo el 2 de octubre un baby shower para la señora Any Andrea Parra.
Se envía información sobre las personas fallecidas en relación con los funcionaros y sus familiares.
Se participó en los primeros juegos virtuales del DAFP.
Se está realizando las novenas navideñas, con la participación de toda la comunidad ETITC.
Se proyecta llevar a cabo el 11 de diciembre una actividad donde se le hace un reconocimiento por tiempo de servicio, al mejor servidor de cada nivel y mejor grupo de gestión.
Se envía un saludo en día de cumpleaños a cada servidores y contratistas de la ETITC mediante tarjeta virtual enviada por correo institucional.
Se continua la socialización en conjunto con cajas de compensación y los profesores de bienestar teniendo en cuenta el apoyo por el área de comunicaciones.
Se proyecta realizar la actividad de cierre de fin de año, con la participación de los docentes de bachillerato el día 3 de diciembre. Asimismo, para el personal administrativo y PES, el día 16 de diciembre.</t>
  </si>
  <si>
    <t xml:space="preserve">Con respecto al concurso administrativo, se está realizando la actualización del Manual de Funciones y Competencias.
Se hizo un nuevo proceso de vinculación para el cargo de auxiliar administrativo (4044-8), el cual surtirá su fase final la primera semana de diciembre.
Se hizo un reemplazo para una licencia de maternidad, técnico administrativo (3124-12), de la Señora Any Parra, del área registro y control.
Se realizo la contratación del profesional de planeación desde el 01 de octubre (contrato 184-2020).
Se está realizando la vinculación de un profesional universitario (2044-11), para control interno disciplinario de Secretaria General, el cual surtirá su fase final la segunda semana del mes de diciembre. 
Se hizo a comienzos del mes de noviembre un contrato para un técnico operativo en sistemas.
Se hizo un proceso para un encargo de contratación profesional especializado 2028-13.
Se hizo un proceso de encargo para el área de biblioteca, referente a un profesional universitario con el código 2044-5
Se está actualizando el SIGEP, de acuerdo con los procesos de vinculación y desvinculación en la Escuela.
Se reactivo a comisión de persona, se realizó una reunión el 25 de noviembre.
</t>
  </si>
  <si>
    <t xml:space="preserve">El Cto-028-2020 dio inicio el 23 de enero, finalizado el 30 de noviembre. Se dio una adición hasta el 30 de diciembre. 
Se ejecuta el plan de mantenimiento de baños de la siguiente manera:
9 de octubre y 16 de noviembre.
El 10 de octubre se realizó la supervisión de lavado de tanques. 
El 13 de octubre se hizo un mantenimiento a la tubería del cuarto de bombas. 
Se proyecta realizar el 14 de diciembre el mantenimiento de los baños de la sede central. 
</t>
  </si>
  <si>
    <t xml:space="preserve">El contrato 026 del 2020 dio inicio el 23 de enero, y finalizo el 30 de noviembre, se dio cuenta con una adición hasta el 30 de diciembre.
Se ejecutaron las siguientes actividades: 
1, Pintura de fachadas exteriores del patio central.
2, Pintura muros de escaleras. 
3. Pintura de Acuario.
Se está ejecutando la actividad: pintura de la fachada interior del patio central.
</t>
  </si>
  <si>
    <t>Cto-029-2020 dio inicio el 23 de enero, finalizado el 30 de noviembre y se generó una adición hasta el 30 de diciembre. 
Se ejecutaron en su totalidad entre octubre y noviembre: 
1.Acuario.
2. Pasillos alrededor de patio central. 
3. Pasillos de sótano.
Se proyecta realizar en el mes de diciembre:
Resane y pintura de los muros de los salones C 2017, C 208, C 209, C 210, C211 y 212.</t>
  </si>
  <si>
    <t>Cto-127-2020 dio inicio 17 de junio, finalizado el 30 de noviembre.
Se ejecutó el Plan de Mantenimiento de Jardines y Zonas Verdes: poda de zonas verdes, riego de jardines y árboles, limpieza de maleza, entre otras actividades.</t>
  </si>
  <si>
    <t>Sede calle 18 se realizó:  
-Acompañamiento al lavado de tanque y fumigación de espacios.
-Impermeabilización de la terraza. 
-Mantenimiento de cubiertas.
Sede Tintal se realizó: 
-Instalación de los elementos para el cumplimiento del protocolo de bioseguridad
-Poda de zonas verdes.
-Mantenimiento de red hidráulica.
Sede Carvajal se realizó:
 -Poda de zonas verdes.
-Instalación de los elementos para el cumplimiento del protocolo de bioseguridad.
-Reparación de baldosas rotas del segundo piso.</t>
  </si>
  <si>
    <t xml:space="preserve">
Se encuentran los documentos publicados del proceso CMA-001-2020 de levantamiento de la red Hidráulica y RCI para la sede calle 13 y Carvajal. </t>
  </si>
  <si>
    <t xml:space="preserve">
Frente al Plan de mejoramiento del hallazgo de incumplimiento de requisito legal se desarrollaron las siguientes actividades:
1.Respecto a la cotización de la limpieza, actualmente se encuentra publicado el proceso para contratar a al profesional para realizar la limpieza de la trampa de grasa.  
2. Se desarrollo el 3 de noviembre la capacitación: “Manejo de residuos y vestimento en el laboratorio de química”, presentada al personal de laboratorio de química. 
3. Se lleva a cabo el levantamiento de planos a la red hidráulica, por parte de planta física, por medio del proceso de contratación CMA-001-2020 en el SECOP (publicado desde el 30 de noviembre).
Se adelanta la estadística del consumo de servicios públicos, donde se relaciona el consumo y el número de personal presente en la Entidad, de la sede de la calle 13.
Se envió el 2 de noviembre una solicitud a la Sra. Nohemy y a área juridica, por la cual se pide a la Secretaria de Ambiente un plazo para llevar a cabo la caracterización de vertimientos, ya que por la emergencia sanitaria no se han llevado a cabo actividades presenciales.</t>
  </si>
  <si>
    <t>Se llevó a cabo los días 8, 15, 22 y 29 del octubre el taller de manejo de residuos se contó con la participación de 84 personas.
El 5 de noviembre mediante la Facebook Live, se dio una charla con la temática de Manejo de Residuos.</t>
  </si>
  <si>
    <t xml:space="preserve">Se encuentran los documentos publicados del proceso CMA-001-2020 de levantamiento de la red Hidráulica y RCI para la sede calle 13 y Carvajal. </t>
  </si>
  <si>
    <t>Se continua en pausa esta actividad hasta que se lleve a cabo el proceso CMA-001-2020 de levantamiento de la red Hidráulica y RCI para la sede calle 13 y Carvajal.</t>
  </si>
  <si>
    <t>Se ejecuta actualmente el Proyecto de accesibilidad Calle 13, diseño de la ubicación y elementos de circulación vertical en los bloques D y J.</t>
  </si>
  <si>
    <t xml:space="preserve">Se tienen identificados los inmuebles de la sede central de la Escuela y el proceso de englobe para revisión con la Vicerrectoría Administrativa, para lo cual se dio una reunión dadas: 20 de octubre. </t>
  </si>
  <si>
    <t>Modernización mobiliario de aulas de clase</t>
  </si>
  <si>
    <t>Se están elaborando los formatos para dar de baja al mobiliario que se encuentra deteriorado en las aulas de clase y posteriormente instalar el nuevo mobiliario. Esta actividad se desarrollará una vez se haya dado de baja e instalado el mobiliario de las aulas de clase.</t>
  </si>
  <si>
    <t>Se consolidaron los instrumentos para recolección de percepción de cinco estamentos de la institución (Docentes, estudiantes, funcionarios púbicos, administrativos y directivos). 
Respecto a la sensibilización se convocó a directivos, administrativos, profesores y estudiantes a nivel institucional, para definir el concepto de calidad, con la participación de 100 personas. 
Se realizaron reuniones de capacitación con decanos, con el objetivo de potencializar el modelo de autoevaluación desde las directivas académicas:
Facultad de sistemas, 8 y 13 de octubre.
Procesos industriales, el 14 de octubre.
Facultad de mecatrónica, el 15 de octubre.
Facultad de electromecánica, el 1° de diciembre. Se proyecta para el 9 y 14 de diciembre 2 reuniones adicionales.</t>
  </si>
  <si>
    <t>Se realizó una jornada de socialización el 6 de octubre con los diferentes grupos de interés, donde se hace referencia a los procesos llevados por autoevaluación.</t>
  </si>
  <si>
    <t>Se realizo una reunión el 7 de octubre con el equipo curricular. Profesores Luis Eduardo Cano, Gustavo Veloza y Wilson Camargo, para definir la estructura de plan de estudios del nuevo programa de educación superior.</t>
  </si>
  <si>
    <t xml:space="preserve">Actividad finalizada con lo reportado a 30 de septiembre. </t>
  </si>
  <si>
    <t>No se ha llevado a cabo está actividad debido al trabajo en casa y la emergencia sanitaria.
Al retornar a la presencialidad se proyecta su realización.</t>
  </si>
  <si>
    <t>Se continúa manejando la información de los proyectos de grado en bases de datos (Excel), de los programas técnicos, tecnológicos y profesional.</t>
  </si>
  <si>
    <t xml:space="preserve">Se realizó una visita al colegio Cooperativo Timiza, de manera presencial. 
Se participó en feria académica sagrado Corazón de María y Feria académica Alcaldía local de Santafé, de manera virtual. 
Se visito el Instituto Politécnico y Spranch Istitut.
Se participó en encuentros interinstitucionales e internacionales (MEN, Comunidad de apoyo, proyecto IFF Brazil, Webinar y conferencias, MOOC Fodasep, curso interinstitucional U. Javeriana) mediante plataformas virtuales.  
</t>
  </si>
  <si>
    <t>Se usaron los brochure, para promocional los programas de la ETITC.</t>
  </si>
  <si>
    <t>Los 6 cursos de inglés finalizaron 28 de noviembre, actualmente se realiza la entrega de notas y certificaciones. a2, b2 y c1.</t>
  </si>
  <si>
    <t xml:space="preserve">Se tienen adelantados los estudios previos desde el 20 de noviembre, para el laboratorio de Ciencias Fluido-Térmicas en el cual, se integran algunos de los equipos que en su momento se proyectaron para este laboratorio. 
Según las especificaciones de los instrumentos proyectados para este laboratorio, es posible que los estudiantes accedan de manera remota. 
La adecuación del espacio para este laboratorio se proyecta para la vigencia 2021.
 </t>
  </si>
  <si>
    <t xml:space="preserve">Al final del año 2019 se asignaron unos recursos para la compra de una rectificadora de superficies planas que ya se encuentra en las instalaciones del Taller de Mecánica Industrial y para final de octubre estaba en proceso de instalación eléctrica.  
 </t>
  </si>
  <si>
    <t>Apoyo a 7 cursos ingles con RetoalaU- estudios previos, contratación docentes.</t>
  </si>
  <si>
    <t>Actividad cancelada.</t>
  </si>
  <si>
    <t xml:space="preserve">Se aplico en septiembre la encuesta momento cero a todos los estudiantes que solicitaron grado colectivo en el 2° semestre, extemporáneo y por ventanilla.  </t>
  </si>
  <si>
    <t xml:space="preserve">La actividad se encuentra en el proceso reportado hasta el 30 de septiembre. </t>
  </si>
  <si>
    <t>Se efectuó la gestión con capacitaciones del área de talento humano, donde se adelantó la encuesta al personal administrativos, para tomar los cursos de idiomas, sin embargo, no se aprobó desde talento humano por falta de designación presupuestal.</t>
  </si>
  <si>
    <t>Se enviaron a través de correo las invitaciones para participar en capacitaciones nacionales e internacionales, con el apoyo de la ORII.</t>
  </si>
  <si>
    <t>Se ha enviado con ayuda de la ORII y el área de comunicaciones, la invitaciones a los egresados a participar en actividades de capacitación en espacios nacionales e internacionales.</t>
  </si>
  <si>
    <t xml:space="preserve">Se hicieron 2 jornadas de socialización (mañana y tarde) el día 19 de octubre, en el colegio Heladia Magia IED, para la promoción de todos los programas de ES de la ETITC.
Se realizo una jornada de socialización en el colegio Tomas Carrasquilla IED, para la promoción de todos los programas de ES de la ETITC. 
Se realizo el 7 de octubre a través de la emisora de la Escuela una socialización de todos los programas de la facultad.  </t>
  </si>
  <si>
    <t>Se verificará la segunda semana de diciembre si se han adquirido equipos al respecto.</t>
  </si>
  <si>
    <t xml:space="preserve">Se finaliza esta actividad con lo reportado al 30 de septiembre. 
Se participa en la reunión decanos bogotá región. </t>
  </si>
  <si>
    <t xml:space="preserve">Se finaliza esta actividad con lo reportado al 30 de septiembre. 
</t>
  </si>
  <si>
    <t xml:space="preserve">Se participo en el Encuentro nacional REDIS 2020 los días 4, 5 y 6 de noviembre. </t>
  </si>
  <si>
    <t>Se participó los días 19 y 20 de noviembre, en la evaluación de encuentro de semilleros, donde se evaluaron 5 proyectos desde la facultad.
Se preparó la propuesta para participar en la convocatoria 890 de MinCiencias.
Se realizó una reunión el 27 de noviembre, con los líderes de semilleros de la facultad, Ingeniero José Alfredo Trejos y Eduardo Hernández, junto con el director del grupo de investigación VIRTUS.</t>
  </si>
  <si>
    <t xml:space="preserve">Participación en el TICAL 2020 y 4° encuentro latinoamericano de E-Ciencia. Donde se desarrolló la ponencia Big data, Small data y dark data, algoritmos de destrucción matemática.  </t>
  </si>
  <si>
    <t xml:space="preserve">El lunes 30 de noviembre, se realizo la evaluación de  los proyectos articuladores de los programas de la facultad de 3:00 pm a 9: 00 pm. 
</t>
  </si>
  <si>
    <t xml:space="preserve">La asistente de apoyo a la facultad de sistemas, presto sus servicios hasta el mes junio.  </t>
  </si>
  <si>
    <t>Se entregará el 4 de diciembre los estudios previos a la Vicerrectoría Académica, para la contratación del profesional de apoyo de la facultad de sistemas para la siguiente vigencia.</t>
  </si>
  <si>
    <t>Se encuentran aprobados los syllabus de los 3 programas técnicos, tecnológicos e ingeniería. 
Se realizo gestión desde octubre, con miras a la internacionalización del curriculum, con el instituto Fluminense de Brasil, para lo cual se dieron 3 reuniones. Además se realizó la actualización de los documentos propios de los programas académicos.</t>
  </si>
  <si>
    <t>Se elevo la solicitud para realizar la mención a la excelencia para los docentes, frente al periodo 2020-1.
Para realizar la evaluación 2020-2, se programó consejo de facultad para el día 11 de diciembre. Al realizar este consejo se da la completitud de la evaluación docente para la vigencia 2020.</t>
  </si>
  <si>
    <t>Se realizo el 5 de octubre la firma del convenio con la UNAD.
Se realizo inclusión de egresados en proyectos de investigación, acorde a la nueva normatividad de investigación.
Se realizo la gestión para el desarrollo de las clases espejo con el Itescam de Mexico.
Se realizo la invitación y socialización del Hacking Day 2020, entre los estudiantes de toda la ETITC y egresados de la facultad.</t>
  </si>
  <si>
    <t xml:space="preserve">Se han participado en todas las sesiones de manera virtual, cada estudiante de manera independiente. 
Se participará en la sesión proyectada para el 12 de diciembre.
La maratón nacional y suramericana fue pospuesta para el año 2021, dada la emergencia sanitaria. </t>
  </si>
  <si>
    <t xml:space="preserve">Se realizo la invitación y socialización del Hacking Day 2020, entre los estudiantes de toda la ETITC y egresados de la facultad.
 </t>
  </si>
  <si>
    <t xml:space="preserve">El Cto-042-2020 se ejecutó desde el 21 de febrero al 30 de junio de 2020
El Cto-132-2020 comenzo el 15 de julio y finaliza el 15 de diciembre.
</t>
  </si>
  <si>
    <t xml:space="preserve">Esta actividad fue realizada de manera virtual, por lo tanto no fue necesario la implicación de tiquetes o viáticos. </t>
  </si>
  <si>
    <t xml:space="preserve">Esta actividad fue realizada de manera virtual, por lo tanto, no fue necesario la implicación de tiquetes o viáticos. 
Se realizo del 4 al 7 noviembre, el IX congreso CIIMA, a través de las plataformas zoom y easychair.
Se realizo el 1° congreso de educación en ciencias sociales ofrecido por la decanatura de mecatrónica de la ETITC en conjunto con la universidad Distrital, donde participaron 28 universidades, 3275 asistentes y 634 ponencias.  </t>
  </si>
  <si>
    <t xml:space="preserve">Esta actividad fue realizada de manera virtual, por lo tanto, no fue necesario la implicación de tiquetes o viáticos. 
Se realizo del 4 al 7 noviembre, el IX congreso CIIMA, a través de las plataformas zoom y easychair. </t>
  </si>
  <si>
    <t xml:space="preserve">Se inscribieron como asistentes 49 estudiantes, por lo tanto dicho congreso no tuvo costo alguno. Datos extraidos de RIMA y la universidad Tecnológica de Bolivar.
</t>
  </si>
  <si>
    <t>Actividad finalizada con lo reportado al 30 de septiembre.</t>
  </si>
  <si>
    <t xml:space="preserve">Esta activiad finalizo con lo reportado al 30 de septiembre </t>
  </si>
  <si>
    <t xml:space="preserve">Se realizo la escuela de profesores con la participación de 5 docentes integrados en la vigencia 2020, 
Del 9 al 12 de diciembre se realiza en curso formulación y gestión de proyectos. 
Se realiza la tertulia académica los sábados de 7:00 pm  a 9:00 pm, se han realizado 79 emisiones. con la participación en promedio de 6000 personas por emisión. Durante el 2° semestre se impactaron 21.115 personas.    </t>
  </si>
  <si>
    <t xml:space="preserve">Se realizo el 1° congreso de educación en ciencias sociales ofrecido por la decanatura de mecatrónica de la ETITC en conjunto con la universidad Distrital, donde participaron 28 universidades, 3275 asistentes y 634 ponencias.  
Se adelanto el congreso de Gestión en Tendencias en Ingeniería, desarrollado el 12, 13 y 14 de noviembre. </t>
  </si>
  <si>
    <t>Los convenios que se dieron:
Se obtuvo un convenio con la Universidad de la Salle, para llevar a cabo la práctica profesional para Trabajo social, cuyo supervisor fue Coordinación de Bienestar. 
Las Redes y asociaciones en las que se participaron:
Asociación Colombiana de Facultades de Ingeniería – ACOFI:
Se llevo a cabo el 19 de noviembre un Conversatorio conmemoración de los 45 años de ACOFI.
grupo Mujeres ETITC – Cátedra Matilda (23 de noviembre).
Red Colombiana de Internacionalización RCI: (participan 108 IES, públicas y privadas)- Jornada INILAM (Iniciativas de Internacionalización para América Latina) Learn Chile realizada el 6 de octubre.
Participación el 6 de noviembre en el evento Semilleros de investigación de la Universidad Santo Tomas. 
Participación en la Asamblea General Nacional el 3 de diciembre. 
Corporación Universitaria Iberoamericana IBERO – Doble titulación el 4 de diciembre.
Red TTU: (participan 30 IES públicas)
Realización de 2 reuniones para elaboración Plan de acción 2021, desarrolladas el 9 y 26 de octubre.
Se elaboró el 21 de octubre el proyecto convocatorio ICETEX-RCI.
Se llevo a cabo el 28 de octubre una jornada semilleros Infotep.
Se realizo una asistencia a la Mesa Intersectorial para la Internacionalización de la Educación Superior MIIES el 5 de noviembre.
Realización de las reuniones proyecto ICETEX y Comunidad de apoyo para Clases espejo el 1 de diciembre.  
Red de Instituciones de Educación Superior Ecuador Colombia – REDEC:  Realización de la Tertulia Académica Virtual. 
Clases espejo llevadas a cabo el 3 de octubre.
Realización del webinar “Desafíos REDEC 2020” área de Servicios el 27 de octubre.
Sistema Universitario Estatal SUE Distrito Capital (6 IES públicas) 
Se llevaron a cabo 6 reuniones frete al Proyecto Colombia, Destino Académico y Científico los días 9 de octubre, 17, 23 y 30 noviembre, 4 y 9 de diciembre.
 (proyecto MEN Universidad EAN), presentación Minciencias – ORI el 20 de noviembre.</t>
  </si>
  <si>
    <r>
      <rPr>
        <b/>
        <sz val="12"/>
        <rFont val="Arial"/>
        <family val="2"/>
      </rPr>
      <t xml:space="preserve">Taller de Internacionalización:
</t>
    </r>
    <r>
      <rPr>
        <sz val="12"/>
        <rFont val="Arial"/>
        <family val="2"/>
      </rPr>
      <t xml:space="preserve">Se realizaron 2 sesiones con la Uniagustiniana el 14 de octubre.
</t>
    </r>
    <r>
      <rPr>
        <b/>
        <sz val="12"/>
        <rFont val="Arial"/>
        <family val="2"/>
      </rPr>
      <t>Internacionalización del currículo:</t>
    </r>
    <r>
      <rPr>
        <sz val="12"/>
        <rFont val="Arial"/>
        <family val="2"/>
      </rPr>
      <t xml:space="preserve"> 
Se desarrollo la coordinación de las actividades de la Comunidad de apoyo (32 IES de 8 países) para clases espejo, a lo cual se realizaron 8 reuniones para el periodo octubre-diciembre de 2020, además de la Tertulia Académica Virtual – Clases espejo el 3 de octubre.</t>
    </r>
  </si>
  <si>
    <r>
      <rPr>
        <b/>
        <sz val="12"/>
        <rFont val="Arial"/>
        <family val="2"/>
      </rPr>
      <t>Actividades realizadas para la Visibilidad nacional e internacional:</t>
    </r>
    <r>
      <rPr>
        <sz val="12"/>
        <rFont val="Arial"/>
        <family val="2"/>
      </rPr>
      <t xml:space="preserve">
1.Realización del Octavo Congreso Internacional "Nuevas tendencias de la gestión del conocimiento en ingeniería" los días 12, 13 y 14 de octubre.
2.Actividades REDEC: Tertulia Académica Virtual realizada el 3 de octubre, además del webinar Desafíos REDEC dado el 27 de octubre.
3.Publicación por ACOFI de la cartilla “Taller de Internacionalización con Metodología Open Space en noviembre.
4.Se hizo la publicación de 4 boletines electrónicos-ORII http://www.itc.edu.co/es/nosotros/informativo 
5.Se identifican los logros de Comunidad de apoyo para clases espejo 
- seleccionada para visibilizar en el Laboratorio de Colaboración CO-LAB del Ministerio de Educación Nacional.
- Seleccionada como Buena práctica de Internacionalización del currículo para el Primer Encuentro de Buenas prácticas de la UAN el 5 de noviembre.
- Se presentó la iniciativa en el Sexto Congreso de Normalización, Estándares y Calidad Universitaria CINECU (España) el 5 de noviembre.
6.Networking Universidad de Santander, actividad realizada el 2 de diciembre.
</t>
    </r>
  </si>
  <si>
    <t xml:space="preserve">Se realizaron 500 folletos o brochure, con información de la ETITC y cada especialización ofertada, como método de publicidad. Se encuentran en la oficina de los programas de especialización. </t>
  </si>
  <si>
    <t>Se realizó una visita semanal a las instalaciones de la sede central para revisión de equipos de misión crítica, recorridos de iluminación, para determinar las necesidades y soportar a usuarios.</t>
  </si>
  <si>
    <t xml:space="preserve">Este proyecto no fue aprobado dentro del Plan de Acción 2020. Sin embargo se proyecta mediante recursos del Plan de Fomento a la calidad, adquirir televisores como apoyo a la académia. 
Apoyar los requerimientos para la adquisisción de las camaras, con las cuales se busca conectar de forma remota a los estudiantes a sus respectivas clases. (Proyecto designado a los decanos). </t>
  </si>
  <si>
    <t>Se adjudicó mediante el Cto-206-2020. El cual comienza su ejecución en el mes de diciembre.</t>
  </si>
  <si>
    <t>Actualmente se cuenta con el diseño y parte del material, pero no se procede a realizarlo debido a que no se cuenta con los recursos necesarios, para la compra de los elementos activos, por consiguiente, el proyecto ha sido pausado.</t>
  </si>
  <si>
    <t>Se hizo la implementación de todos elementos necesarios, para poner en marcha el Protocolo de Bioseguridad en las sedes Tintal, Carvajal, calle 18 y sede principal: Lavamanos portátiles, dispensadores de jabón, dispensadores de gel antibacterial, dispensadores de toallas, dispensadores de papel higiénico, canecas, señalización y prototipo para toma de temperatura.</t>
  </si>
  <si>
    <t>Se ejecuto a cabalidad el Cto-122 de 2020, para el mantenimiento preventivo y correctivo de los aires acondicionados de la Escuela.
Se realizaron 3 visitas mensuales (octubre, noviembre y diciembre).
Queda pendiente la liquidación del contrato.</t>
  </si>
  <si>
    <t>Se ejecuto a cabalidad el Cto-154 de 2020, Mantenimiento preventivo y correctivo de las UPS y reguladores de todas las instalaciones de la Escuela.
Se realizo 1 visitas en el diciembre.
Queda pendiente la liquidación del contrato.</t>
  </si>
  <si>
    <t>Se realizo una inspección visual, esta actividad queda proyectada para el Plan de Acción vigencia 2021.</t>
  </si>
  <si>
    <t xml:space="preserve">Se instalaron los elementos propios para desarrollar el protocolo de bioseguridad en las sedes Tintal, Carvajal, calle 18 y sede principal: Lavamanos portátiles, dispensadores de jabón, dispensadores de gel antibacterial, dispensadores de toallas, dispensadores de papel higiénico, canecas, señalización y prototipo para toma de temperatura.
</t>
  </si>
  <si>
    <t xml:space="preserve">
Se ejecuto a cabalidad el Cto-125-2020. para el mantenimiento preventivo y correctivo de las 3 plantas eléctricas de emergencia.
Se realizaron 3 visitas mensuales (octubre, noviembre y diciembre).
Queda pendiente la liquidación del contrato.</t>
  </si>
  <si>
    <t>Definición Comité de ética</t>
  </si>
  <si>
    <t>La consolidación y organización documental de los egresados fue realizada por la profesional Nitza Paola Rodríguez.</t>
  </si>
  <si>
    <t>1.Seguimiento continuo a la comunidad educativa mediante el auto cuestionario Sars Cov2 - COVID 19 (Acompañamiento virtual), se contó con la siguiente participación:
-Sede Central 1.662 participantes.
- Extensión Carvajal 288 participantes.
- Extensión Tintal 151 participantes.
2.Se realizo una serie de videos promocionales con las siguientes temáticas: pasos para el lavado de manos, educación sexual y reproductiva, promocional cuidando mi mente, cuerpo y espíritu. En total se cuenta con 1541 reproducciones en los mencionados videos.</t>
  </si>
  <si>
    <t>1.	Actividades por la paz, llevadas a cabo del 7 al 30 de septiembre, con 170 participantes. 
2.	Celebraciones Eucaristías: semana por la Paz, eterno descanso de familiares de funcionarios.
3.	Acompañamiento telefónico personal y espiritual: 160 funcionarios y 72 estudiantes.
4.	Reflexiones diarias por correo institucional, 12 videos de reflexión por stream.
5.	Se realizaron 6 videos de Huerta casera a través de stream, con la participación de toda la comunidad de IBTI y 250 funcionarios.
6.	Llamadas para realizar acompañamiento a las estudiantes de la ETITC, con la participación de 2500 personas. 
7.	Elaboración de protocolo de bioseguridad para atención en el banco de alimentos.
Estudios previos para el mantenimiento de los equipos del banco de alimentos. Enviados el 30 de noviembre.
Compra de equipos para la compra de equipos banco de alimento. Enviados el 14 de octubre.</t>
  </si>
  <si>
    <t xml:space="preserve">1.	Rutinas personalizadas virtuales: 23 rutinas personalizadas virtuales para un total en el año de 63 personas utilizaron este servicio.
2.	Entrenamientos virtuales por disciplina: 32 entrenamientos a selecciones de la institución, 20 de fútsal, 6 de voleibol y 6 de baloncesto. Con una participación de total de 165 estudiantes, en el año. 
3.	Torneo externo:  Se realizó la competencia de torneo virtual de tenis de mesa con la participación de 5 estudiantes. En meses anteriores se realizó las competencias del torneo parchís y torneo de ajedrez.
4.	ESTUDIOS PREVIOS: Se envió a contratación estudios previos de material deportivo y una máquina para el gimnasio.
5.	Conversatorios deportivos: se realizaron 8 conversatorios deportivos: 
7 octubre – practica de fútsal.
14 octubre – practica de baloncesto. 
21 octubre – practica de actividad física gimnasio. 
28 octubre – experiencias desde la actividad física. 
4 de noviembre - fisioterapia en el deporte. 
11 de noviembre – higiene postural. 
18 de noviembre – Entrenamiento adulto mayor.
 25 de noviembre – rutina en vivo. 
En el segundo semestre se realizaron un total de 14 conversatorios. 
6.	Entrevistas:  2 en el mes de octubre, realizadas a 2 estudiantes de programas de educación superior y a una fisioterapeuta por Facebook live.  
En total durante la vigencia 2020 se realizaron un total de 10 entrevistas.
7.	SUE: se realizó la gestión para la participación de los torneos de ajedrez, tenis de mesa, carreras atléticas que se realizaron durante 1º y 2º semestre con un total de participantes de la ETITC de 289 personas. Durante el mes de octubre y noviembre solo se realizó el torneo virtual de tenis de mesa, y socialización de las electivas deportivas de cada institución.  
</t>
  </si>
  <si>
    <t xml:space="preserve">El cargue liquidación y entrega de incentivos de permanencia y excelencia 2020-1, esta actividad dio inicio el 30 de septiembre y finalizo el 15 de octubre, contó con la participación de 277 estudiantes.
-Canal de atención tú vales – género y apoyo económico. Dio inicio el 20 de agosto y finalizo el 30 de noviembre, contó con la participación de 131 estudiantes.
-El Conversatorio violencias de género en contextos educativos tuvo lugar el 2 de octubre, actualmente cuenta con un total de 1238 reproducciones en Facebook y YouTube.
-El diagnóstico sobre acoso, violencia y discriminación en la ETITC dio Inicio el 15 de octubre y         finalizo el 15 de noviembre, contó con la participación de 89.
-El encuentro semillero investigador mujeres ETITC, se realizó el 19 de octubre, contó con la participación de 8 personas.
-La devolución giros generación E, dio inicio el 29 de octubre y finalizo el 30 de noviembre, contó con un aforo de 161 participantes.
-El diagnóstico de necesidades área trabajo social, dio inicio el 29 de octubre y finalizo el 30 de noviembre, contó con un aforo de 140 participantes. 
-El cargue y liquidación entrega incentivos matricula jóvenes en acción 2020-2, dio inicio el 30 de septiembre y finalizo el 15 de octubre, contó con un aforo de 277 participantes.
-El encuentro virtual beneficiarios jóvenes en acción se realizó el 26 de noviembre, contó con un aforo de 45 participantes.
- El proyecto habitante de calle - feria emprendimiento realizado por la Secretaría de Integración Social, tuvo lugar el 30 de noviembre, actualmente cuenta con total de 502 reproducciones en YouTube.
-El encuentro virtual beneficiarios generación E 2020-2, se realizó el 1° de diciembre, con un aforo de 35 participantes.
-La jornada pre-registro jóvenes en acción 2020-2 dio inicio el 1 de septiembre y finalizo el 30 de noviembre, contó con un aforo de 118 participantes.
Apoyos y Beneficios Socio económicos:
*Beneficiados generación e 2020-2: 230 estudiantes.
*Beneficiados jóvenes en acción 2020-2: 344 estudiantes.
*Estudio y apoyo socioeconómico institucional (población en situación de discapacidad, NARP, víctimas y desempleo): 10
*CRÉDITOS ICETEX - FONDOS SEC EDUCACIÓN: 9
Total, general: 593 beneficiarios </t>
  </si>
  <si>
    <t>LÍNEA DE APOYO ACADÉMICA:
•	Taller a los estudiantes de reto a la U, con una participación de 254 personas.
•	Dentro del proceso de admisiones 2021-1, se está aplicando la prueba de actitudes, al 10 de diciembre la han respondido 452 aspirantes.
LÍNEA DE APOYO PERSONAL: 
•	 Se certificaron 64 estudiantes, en el diplomado "competencias blandas".
LÍNEA DE APOYO EMOCIONAL: 
•	Acompañamiento psicológico a 31 estudiantes, 139 acompañamiento académico, 2 administrativos, 3 docentes y 3 egresados. 
•	Frente al programa "Métele Mente", realizado por medio de Facebook Live, se generaron 5.648 reproducciones en promedio al mes, con un total de 30 emisiones en la vigencia 2020, y 4 en el mes noviembre.
LÍNEA DE APOYO ECONÓMICO:
•	120 estudiantes beneficiados con mercados por un valor aproximado de $12.500.000.</t>
  </si>
  <si>
    <t>1.	Se realiza semanalmente una clase de música con los estudiantes de la banda de marcha y egresados. Martes de 2:30 pm a 4:00 pm. Se trabajan temas sobre historia de la música, gramática musical y técnicas de interpretación musical. Se cuenta con un total de 12 clases y la participación de 24 estudiantes.
2.	 Grabación y publicación de videos colaborativos musicales en el canal de stream y pausas musicales. Se cuenta con un total de 5 videos publicado y 5 visitas.
3.	Apoyo al área de trabajo social con la atención a estudiantes desde el correo institucional- apoyosocioeconomico@itc.edu.co.
-Actualización base de giros ICETEX. 
-Pre-registro de los estudiantes al programa jóvenes en acción.
-Caracterización para la planeación y ejecución del censo institucional.
-Estudios previos del proyecto RUSIA acompañamiento técnico del encuentro virtual Generación E, jóvenes en acción, violencia de género en las instituciones de educación superior.
4.	Grabación y publicación del podcast “la otra clase” en colaboración con el área de trabajo social.
5. Grabación y publicación del podcast “la música entre todos”, se cuenta con 7 videos publicados, con un total de 471 visitas.
6. Se realizaron y entregaron los estudios previos para el mantenimiento de los instrumentos en el mes de noviembre.</t>
  </si>
  <si>
    <r>
      <rPr>
        <b/>
        <sz val="12"/>
        <rFont val="Arial"/>
        <family val="2"/>
      </rPr>
      <t>Música y Coro</t>
    </r>
    <r>
      <rPr>
        <sz val="12"/>
        <rFont val="Arial"/>
        <family val="2"/>
      </rPr>
      <t xml:space="preserve">.
1.	Clases de técnica vocal: 
-IBTI por teams, 2 semanales, 7 con participantes.  
-PES 2 semanales, 3 participantes. 
-SONETIC, 2 semanales, 6 participantes.
2.	Apoyo a otras áreas con 3.680 reproducciones por Facebook y teams. 
-El 21 de octubre se dio acompañamiento musical al día del investigador, 120 participantes.
-El 12 de noviembre se realizó acompañamiento musical al programa RetoalaU, se contó con un aforo de 150 participantes.
-El 27 de octubre se dio acompañamiento a psicología del bachillerato, con un total de 50 participantes. 
-Acompañamiento musical a la Secretaria de Educación, realizada el 4 de noviembre con 250 participantes. 
3.	Programas por Facebook de “Frecuencia artística” 24 de agosto y 5 de octubre. Cuenta con 2.951 reproducciones. 
4.	Se enviaron 1400 Podcast de psicología enviados por el correo institucional.
5.	El 5 de septiembre se realizó la presentación musical semana por la PAZ, a través de Facebook y cuenta con 3.000 reproducciones.
6.	El 2 de septiembre se realizó la presentación por Meet Centro DIA DE SAN LUIS, se contó con 200 participantes.
7.	Acompañamiento musical:  
*Reto a la U, teams, inducción, 300 participantes. 
*Día de Amor y Amistad, 300 participantes.
 *Día del Investigador, (21 de octubre) 120 participantes.
* 12 de noviembre, programa Reto a la U, se contó con 150 participantes.
*  27 de octubre, Psicología IBTI, se contó con 50 participantes. 
*Musical Secretaria de Educación, se contó con 250 participantes. 
*Novenas de Navidad, 26 y 30 de noviembre, con 600 participantes.
8.	Talleres de técnica vocal: Universidad Católica el 5 de noviembre, con 200 participantes y el 12 de noviembre con 25 participantes.
Realización de los estudios previos para un piano. 25 de noviembre.
</t>
    </r>
    <r>
      <rPr>
        <b/>
        <sz val="12"/>
        <rFont val="Arial"/>
        <family val="2"/>
      </rPr>
      <t>Arte y cultura</t>
    </r>
    <r>
      <rPr>
        <sz val="12"/>
        <rFont val="Arial"/>
        <family val="2"/>
      </rPr>
      <t>.
1.	En octubre. Se dio la creación de un espacio para la práctica de Hatha Yoga por parte de la comunidad de la ETITC, donde se trataron temas como:  elementos para estructura del cuerpo, digestión, sistema vago, la espalda baja y lumbar, etc. Se contó con la participación de 42 personas.
2.	Para el mes de noviembre las sesiones de yoga se trabajaron temas como: ansiedad, nervios, reactivación de energía, etc. Se contó con la participación de 42 personas.
3.	Taller de salsa o bachata, para ayuda al sistema cardiaco, fortalecimiento de músculos, enriquecimiento de las emociones y se aprende sobre diferentes culturas a través de algunos estilos musicales. Se contó con la participación de 64 personas.
4.	Se realiza Webinar una vez al mes, invitados 2 profesionales Bailarines que nos contaron sobre sus trayectorias. Cuenta actualmente 2400 reproducciones.
Webinar "conectar con las artes plásticas". Se contó con 31 participantes. Actualmente cuenta 638 reproducciones.
5.	En octubre se tuvo profesional en Fotografía y en noviembre un artista plástico.
6.	El 29 de septiembre se realizó la final del concurso de fotografía: aventura en casa. Contó con 21 participantes.
7.	Participación en el concurso nacional de danza K, del 19 al 22 de octubre quedando entre los 5 finalistas. Se cuenta con 70 reproducciones actualmente.
8. Se realizo un taller para semilleros con 21 participantes. Este se llevó a cabo el 24 de octubre.
9. Video de teatro y danzas del IBTI, cuenta con 1.200 reproducciones.</t>
    </r>
  </si>
  <si>
    <t xml:space="preserve">Taller sobre resiliencia llevado a cabo el 30 de noviembre. 24 participantes
Actividad de despedida del equipo llevada a cabo el 30 de noviembre.
Estudios previos para la compra de equipos de cómputo y biométricos. Enviados al área correspondiente el 30 de octubre.
Capacitaciones realizadas:
-Residuos sólidos.
-Uso adecuado de los EPP.
-Riesgo eléctrico y seguridad vial.
-Prevención de consumo de sustancias sicoactivas.
Prueba piloto para el censo instituciones, llevada a cabo del 28 de septiembre al 26 de noviembre. 66 estudiantes contestaron dicha prueba. 
4 proyectos aprobados en el Fondo de Fomento a la Calidad. Por un valor de $122.210.000.
</t>
  </si>
  <si>
    <t xml:space="preserve">El costo del Software fue de 31.000.000 y su proveedor fue Mantum S.A.
Se realizaron jornadas de capacitación los días 2 y 9 de octubre a trvés de la plataforma Teams, para el uso y manejo del software, se contó con la participación de los siguientes ingenieros que inparten catedra en los programas de especialización de la ETITC: 
Ing. Oscar Fabian Matínez Morales.
Ing. Carlos Eduardo Piet Cerón.
Ing.  Rodrigo Bautista Montaño. 
</t>
  </si>
  <si>
    <t>El espectrómetro ya se encuentra en el espacio donde desarrollará su función.</t>
  </si>
  <si>
    <t>Todos los contratos de los auxiliares de laboratorio finalizaron el 30 de noviembre de la vigencia 2020.</t>
  </si>
  <si>
    <t xml:space="preserve">Se enviaron los estudios previos el 24 de julio para el mantenimiento de los compresores.
Se realizo el mantenimiento programado para: 
-osciloscopios, fuentes, generadores, bancos de neumatica y electroneumática, equipos de soldadura, equipo de carnetización, auditorio, teatro.
Se están elaborando los estudios previos para el mantenimiento del horno de inducción, esta actividad se proyecta para la vigencia 2021.  </t>
  </si>
  <si>
    <t xml:space="preserve">El Cto-248-2019 se ejecutó en su totalidad. </t>
  </si>
  <si>
    <t>Frente a los estudios previos para efectuar la licitación pública y suscribir el acuerdo de corresponsabilidad para la recolección de residuos aprovechables, se realizaron y enviaron los estudios previos (objeto: prestar servicios de clasificación, transporte, recolección, almacenamiento, tratamiento y disposición final de los residuos aprovechables de carácter no peligroso que se generen en todas las sedes de la ETITC.) al área de jurídica, quien emitió concepto y actualmente se encuentran los pliegos para la convocatoria pública en el área de contratación, se encuentra a la espera del desarrollo de este proceso.  
el 14 de octubre se hizo un inventario de residuos peligrosos con el área de laboratorios químicos. 
el 28 de octubre se hizo un inventario de residuos peligrosos con el área de planta física. 
Se realizaron y enviaron los estudios previos el 23 de noviembre: Prestación de servicios para realizar la recolección, gestión y disposición final de residuos peligrosos generados en la ETITC.</t>
  </si>
  <si>
    <t>No se establecieron convenios mediante la Secretaria de Ambiente, con empresas del sector comercial (Programa PRO-REDES) por el calendario académico de la ETITC.   
Se llevo a cabo una reunión con docente Jair Ordoñez del área de Procesos Industriales, donde se mostró las características del proyecto Simbiosis industrial y se contempla llevar a cabo este proyecto en la vigencia 2021.</t>
  </si>
  <si>
    <t>Se ejecutaron los proyectos:
1. Entre el 16 y 27 octubre. Proyecto de reparación de filtraciones en cubierta fachadas y bajantes. 
2.Entre octubre y noviembre. Proyecto de sistema de registro y control de acceso, se construyen dos pilotos del sistema en conjunto con los procesos SST comunicaciones, talleres y laboratorios.
Se encuentran en ejecución los proyectos:
1.Proyectos de intervención de jardines y zonas verdes: Ejecución del Plan de mantenimiento de jardines y zonas verdes (poda de zonas verdes, riego de jardines y árboles, limpieza de maleza).
2. Proyecto de accesibilidad Calle 13, diseño de la ubicación y elementos de circulación vertical en los bloques D y J.
Se encuentra en proceso de desarrollo mediante el SECOP los proyectos:
1. Proyecto de salón de Bienestar para maestros y administrativos.
2. Intervención mínima de mantenimiento de fachadas muros de cerramiento, barandas, puertas, ventanas y muros interiores: revisión de proyecto junto a la empresa inmobiliaria de Cundinamarca los días 24 y 27 de noviembre.
Se proyecta la ejecución de los siguientes proyectos para el 2021:
1. Proyecto de gimnasio y salón de bienestar de estudiantes: Se realizó la revisión de la propuesta con el área de Bienestar Universitario el día 23 de octubre.
2. Proyecto y mantenimiento de campos deportivos.</t>
  </si>
  <si>
    <t>Se han desarrollado en diferentes categorías:
1. se realizó el mantenimiento locativo solicitado por la mesa de ayuda en octubre y noviembre: Mantenimiento de cubiertas, inmunización de elementos en madera, remodelaciones de oficinas, mantenimiento de mobiliario. 
2. Intervención de fachadas interiores y exteriores, se encuentra en un 95 %, y se proyecta su fase final el día 11 de diciembre.
3. Proyecto de reactivación teniendo en cuenta la emergencia sanitaria: se ha realizado adecuación de espacios de acuerdo con las siguientes fases:
Fase 1. Adecuación de espacios de servicios generales, mantenimiento eléctrico, mantenimiento locativo. 
Fase 2. Culminada el 2 de octubre.
Fase 3. Se encuentra en elaboración, al respecto se realizó el análisis de la ocupación de salones, zonas comunes y capacidad de acceso de las porterías, enviado el 19 de noviembre a la dirección de bachillerato.</t>
  </si>
  <si>
    <t>Se ejecutó la restauración de barandas alrededor del patio central y la impermeabilización y restauración de muros con presencia de humedad. 
Se encuentra en ejecución la restauración de puertas y ventanas hasta el 30 de diciembre.</t>
  </si>
  <si>
    <t xml:space="preserve">Se han desarrollado las actividades propias en las siguientes categorias:
1.se realizó el mantenimiento locativo solicitado por la mesa de ayuda en octubre y noviembre: Mantenimiento de cubiertas, inmunización de elementos en madera, remodelaciones de oficinas, mantenimiento de moviliario.
2.Ejecución de los siguientes proyectos:
-Remodelación del gimnasio para piloto de reapertura, el día 19 de noviembre.
 </t>
  </si>
  <si>
    <t>Trámite de aprobación ante Ministerio de Cultura y Licencia de reforzamiento ante Curaduria Urbana</t>
  </si>
  <si>
    <t>Estudios y diseños para adecuar ascensores para la comunidad con movilidad reducida en cumplimiento a la NTC4595. Trámite de aprobación ante Ministerio de Cultura y Licencia de reforzamiento ante Curaduria Urbana</t>
  </si>
  <si>
    <t>Gestión y trámite para englobar los predios no patrimoniales del sector norte (parqueadero) de la ETITC</t>
  </si>
  <si>
    <t xml:space="preserve">Actualmente las carpetas de historias laborales reposan en los archivos de la oficina de Recursos humanos.  
 </t>
  </si>
  <si>
    <t>1) Respecto a la implementación de la herramienta SIEM: Se realizaron los estudios previos, y se enviaron al área de contratación el día 23 de noviembre, se está a la espera de la respectiva respuesta. 
En este momento se cuenta con el apoyo de área de contratación, para la estructuración del estudio previo.  
2) Respecto a la seguridad entrada parqueadero: Se envío un correo al coordinador de vigilancia, el día 4 de noviembre, al cual se dio como respuesta; la existencia de una bitácora para el control de acceso de medios tecnológicos, a lo cual se realizó un informe técnico para mostrar cómo se desarrolla dicha actividad.</t>
  </si>
  <si>
    <t>Actualmente existe la estructuración del estudio previo, se está a la espera de la cotización de la empresa 2 Secure SAS, quien proveerá la cotización del estudio de mercado para el análisis de vulnerabilidad externo, y envió al área de contratación la 1° semana de diciembre.</t>
  </si>
  <si>
    <t xml:space="preserve">Actividad finalizada con lo reportado a 30 de septiembre </t>
  </si>
  <si>
    <t>Los servicios se prestaron con normalidad hasta la primera semana de diciembre (finalización del semestre académico).</t>
  </si>
  <si>
    <t>No se presenta avance en la gestión de esta actividad.</t>
  </si>
  <si>
    <t>No se llevo a cabo la gestión del Cerramiento del campus.</t>
  </si>
  <si>
    <t xml:space="preserve">El Glucómetro se adquirio adecuadamente. </t>
  </si>
  <si>
    <t xml:space="preserve">El Pulsoxímetro se adquirio adecuadamente. </t>
  </si>
  <si>
    <t xml:space="preserve">Los servicios de la enfermeria se dieron hasta finalizar el semestre académico. </t>
  </si>
  <si>
    <t xml:space="preserve">Los servicios de psicología se dieron hasta finalizar el semestre académico. </t>
  </si>
  <si>
    <t xml:space="preserve">Se han realizado los respectivos envíos de los servicios públicos por medio de correo electrónico, a presupuesto, contabilidad y con copia a gestión ambiental para el seguimiento: agua, luz, gas. Así como también para la recolección de residuos. En los meses octubre noviembre y diciembre. </t>
  </si>
  <si>
    <t>No se evidencia avance en la gestión de esta actividad.</t>
  </si>
  <si>
    <t xml:space="preserve">Actividad culminada con lo reportad al 30 de septiembre.
Se presentarán los siguientes informes en el mes de enero 
-La evaluación del sistema de control interno.
-Certificado de control Interno Ekogui.
Plan de Mejoramiento a la Contraloría General de la República. </t>
  </si>
  <si>
    <t xml:space="preserve">
Activdad finalizada con lo reportado al 30 de septiembre. Además de esto:
Mediante el comunicado 06 del 13 de agosto de 2020, la Vicerrectoría Académica, designo los 10 coordinadores de áreas académicas y desplego el trabajo con las mismas en especial adelantaron elaboración de los formatos de rúbrica para la autoevaluación y cohevaluación en los diferentes cortes de notas, de acuerdo a lo dispuesto en el acuerdo 004 de 1° de septiembre de 2020 "Medidas académicas transitorías" 
</t>
  </si>
  <si>
    <t>Compra de elementos laboratorio
Formación docentes
Adecuación espacios</t>
  </si>
  <si>
    <t>Se proyecta para el mes de diciembre la entrega de la guía para el diseño y construcción del documento maestro.
El proceso Gestión de Autoevaluación adelanta el diseño del documento de condiciones institucionales con fines de registro calificado, el objetivo es garantizar la vigencia de está, previo solicitud de nuevos registros calificados.</t>
  </si>
  <si>
    <t xml:space="preserve"> El Cto-054-2020 de Iván Grimaldo  y Cto-053-2020 Aurora Avendaño, terminaron el 30 de noviembre.
</t>
  </si>
  <si>
    <t>La escalera butaco dos pasos programada para la sede Tintal se entrego sin novedad.</t>
  </si>
  <si>
    <t xml:space="preserve">Se apoyó en la actualización tanto del instructivo de certificados y constancias, como del formulario para tramitar su solicitud. Se trabajó con el área de comunicaciones en el apoyo de una estrategia de comunicación para socializar el tema a través del portal web institucional, las redes sociales, el correo electónico de los estudiantes de Educación Superior, la plaforma Gnosoft para padres de familia y estudiantes del bachillerato; estas actividades nos permiten dar cuenta, con la meta del trámite a racionalizar y así mismo, nos ayuda a mejorar el puntaje en el FURAG.
Se actualizó el formato de solicitud de certificados en el aplicativo de FORMS. </t>
  </si>
  <si>
    <t xml:space="preserve">Se llevo a cabalidad las actividades consignadas al 30 de septiembre. 
Se hizo adelanto en las siguientes actividades:
1.Se finalizó satisfactoriamente todas las a capacitaciones programadas.
2. Se realizan talleres web, riesgo físico, mecánico, talleres, bioseguridad con gran participación en los meses octubre, noviembre y parte de diciembre. 
3. Se ejecuto el presupuesto designado para compras, específicamente en elementos de bioseguridad y dotación industrial. 
4. Los elementos de bioseguridad fueron adecuadamente instalados en las sedes de la ETITC: Tintal, Carvajal, calle 18 y calle 13. 
4. El curso "Batería de riesgos psicosocial", se aplaza porque este curso es de manera presencial, sin embargo, cuenta con los recursos necesarios para llevarse a cabo en la vigencia 2021.
</t>
  </si>
  <si>
    <t>El 4° periodo se cumplió del 14 de septiembre al 4 noviembre. 
Reuniones programadas y realizadas de consejo académico, consejo de gobierno escolar, comité coordinación,  comité de convivencia escolar y consejo de dirección, consejo de padres y estudiantes.
Se creo el comité de contingencia. 
Se aplicaron las pruebas de mejoramiento para el 4° periodo.
Se aplicaron las pruebas de suficiencia final, y se realizaron las comisiones de evaluación y promociones finales.</t>
  </si>
  <si>
    <t xml:space="preserve">Se llevo a cabo expoETITC.
Se realizo la entrega de símbolos. 
Se llevaron a cabo las olimpiadas virtuales deportivas. 
Realización de las clausuras de los cursos 6°, 7°, 8° y 10° .
Se realizaron la clausura del grado 9°.
Se realizo la proclamación de bachilleres.
</t>
  </si>
  <si>
    <t>Se cumplió con el proyecto trasversal desarrollado por las áreas sociales y español, “RED-ACCIÓN”.
Se participo en el XVIII encuentro Intercolegiados de danzas tradicionales. 
Se participo en el 9° encuentro de juegos y rondas racionales: Delia Zapata Olivella.
Se participo en las olimpiadas de ciencias naturales, sistemas y computación de la universidad Antonio Nariño.
Participación de los estudiantes de 10° en el torneo de debates de la universidad Javeriana.
Se tramito la participación al First Lego League.</t>
  </si>
  <si>
    <t>Se hizo la adquisición de libros de ciencias y sociales, la cual se proyecta para febrero de la vigencia 2021.</t>
  </si>
  <si>
    <t xml:space="preserve">
Se hizo el seguimiento al estado de salud de los estudiantes y sus familias. Además de toda la comunidad educativa.
Se hizo seguimiento a los estudiantes que presentaron graves afecciones a sus estados de salud.
Se realizó el acompañamiento a los practicantes de enfermería de la UDCA.
Se realizaron campañas de promoción y prevención de salud en cuidados de salud e higiene. 
Desde el área de psicología se realizo atención de forma grupal  e individual a los estudiantes.
Se trabajaron las temáticas:
-Encontrando la motivación para el grado 6°
-Motivando, organizando y comunicando para el grado 8°.
-Expandiendo mentes para los grados 10° y 11°.
Se culmino con el programa del pre-ICFES.
Se participo en la expo-Javeriana "Proyección profesional" para los estudiantes de 10° y 11°
Se trabajo en las escuelas de padres con las siguientes temáticas:
-Calma y buena compañía, para grado 7°
-Mi equilibrio emocional, mi equilibrio familiar para el grado 8°.
-1,2 y 3 cero estrés, para los grados 10°
-Regulación emocional y bienestar, para grado 9°
-Cambiando mentalidad Grado 11°
Se realizaron las entrevistas para grado 6°, vigencia 2021.
Se trabajo con la escuela de líderes: 
-Hablar fortaleza y liderazgo.
Acompañamiento a los estudiantes en su desarrollo académico y personal, teniendo en cuenta la situación por pandemia. 
Se realizaron reuniones con estudiantes repitentes.
Se realizo seguimiento a los estudiantes que pedían 2 o más áreas.
Se realizaron direcciones de grupo, reuniones con padres de familia de todas las divisiones.
Se hizo el seguimiento a la digitación de notas en el sistema GNOSOFT.
Validación de la prestación del servicio educativo.
Se hicieron encuesta sobre la modalidad de alternancia. 
Se generaron los paz y salvos de la parte académica y se hizo acompañamiento el proceso de matrículas.
Se culmino con el proceso de servicio social de los grados 10° y 11°
Se entregaron 80 mercados y se tramitaron auxilios para el pago de pensiones de los estuantes. 
Se cumplió con las auditorias de calidad y control interno.
Se generó el indicador de aprobación de los estudiantes de bachillerato.</t>
  </si>
  <si>
    <t>Se realizaron las evaluaciones 
-Evaluación institucional.
-Desempeño docente.
- Trabajo virtual.
Se actualizaron los documentos de SIEE y el Manual de Convivencia.
Se elaboro la adenda de la modalidad de alternancia, SIEE y el Manual de convivencia. 
Se culmino el proceso de admisiones para el grado 6°, vigencia 2021.
Se implemento el proceso de matrícula en línea. 
Presentación de los 3 proyectos del Plan de Desarrollo Institucional,  2021-2024.
Se elaboro la hoja de ruta del IBTI, bajo el esquema de alternancia.
Se elaboro la caracterización de la comunidad educativa y protocolo del IBTI.</t>
  </si>
  <si>
    <t>Realización de la revista ADVIZZOR como  componente de divulgación y rendición de cuentas de la entidad.</t>
  </si>
  <si>
    <t xml:space="preserve">Las actividades que se venían realizando de manera semanal (lunes, frecuencia artística, música y coro; jueves, Webinarios; viernes, Métele Mente), se culminaron el 30 de noviembre. 
El programa latinoscopio finalizó el 15 de diciembre.  </t>
  </si>
  <si>
    <t>Se radico el 16 de diciembre el proyecto “Puesta en marcha de la emisora en banda FM” para solicitud de la frecuencia necesaria para la puesta en marcha de EMITC.</t>
  </si>
  <si>
    <t xml:space="preserve">Se radico el proyecto Puesta en marcha de la emisora en banda FM” ante MinTIC, con radicado 201076017, el 16 de diciembre. </t>
  </si>
  <si>
    <t xml:space="preserve">Este proyecto se pondrá en marcha una vez se tenga concepto positivo de MinTIC, al proyecto radicado. </t>
  </si>
  <si>
    <t>Se continúa ejecutando la  campaña #UnetealaETITC. 
Se adelanta con la Alcaldía Mayor la campaña #RetoAlaU, para incentivar jovenes a proyectarse de manera profesional. Se difunde esta campaña a través de las redes sociales de la ETITC.</t>
  </si>
  <si>
    <t>Se realizaron 3 capsulas para el últimimo trimestre de la vigencia 2020. 
-Cápsulas de ingreso con el protocolo de medidas de bioseguridad.
-Capsulas de grados.
-Mensaje Navideña, (donde participo el personal del seguridad y servicios generales de la ETITC).</t>
  </si>
  <si>
    <t>Se dieron las reuniones pertinentes para generar el apoyo desde comunicaciones en la implementación de la estrategia elaborada para el desarrollo de la Audiencia Pública, Rendición de Cuentas, llevada a cabo el 11 de diciembre.
Desde el área de comunicaciones se desarrollaron comunicados, piezas publicitarias (4), difundidos a través de los medios de comunicación de la ETITC, para generar audiencia y transparencia en el proceso de RdC. (Facebook, Twitter, YouTube).
Se desarrollo una encuesta de satisfacción y evaluación de la Audiencia Pública- Rendición de Cuentas, para ser desarrolla por la comunidad académica. “Encuesta de satisfacción Audiencia Pública. Rendición de Cuentas”.</t>
  </si>
  <si>
    <t xml:space="preserve">Se realizo la edición de noviembre, y diciembre, donde se tuvo en cuenta  todo lo correspondiente a la Audiencia Pública, Rendición de Cuentas realizada el 11 de diciembre, como estrategia de transparencia para con la comunidad académica.  </t>
  </si>
  <si>
    <t>Se ha realizado asistencias técnicas a los procesos: Gestión Documental, Atención al Ciudadano, Gestión jurídica. De igual manera con el proceso Racionalización de Trámites conjunto a la Vicerrectoría Académica y todos los responsables: ORII y Secretaria General.
Se realizó asistencia técnica con relación al FURAG, puntualmente en el proceso de Gobierno digital, Servicio al ciudadano, Gestión documental, Racionalización de trámites y Participación ciudadana.
Se ha realizado la gestión oportuna de la mano de los responsables de procesos inmersos en la actualización de la página web, con relación al ITA. A lo cual se realizó la auditoria por parte de la Procuraduría General de la Nación, dando como resultado una calificación de 95/100.
Se apoyo en la estructuración del Plan de Necesidades institucional a cada uno de los procesos responsables, para la vigencia 2021.</t>
  </si>
  <si>
    <t>Se realizo el oficio apropiación de recursos del proyecto de regalías para la vigencia 2021.</t>
  </si>
  <si>
    <r>
      <t>Se realizaron reuniones en el mes de octubre con los procesos Gestión documental, Atención al ciudadano, Información y comunicación, Oficina juridica, Secretría general, talento Humano, Control interno,  para evidenciar la gestión adelantada frente a las políticas de MIPG en la escuela. se hizo uso del instrumento propuesto por el MEN. Se realizo la socialización de la "Gestión de infotmación Estadística" de la ETITC. 
Se realizó el diagnostico de la implementación de la plítica de información estadística en la ETITC, mediante el uso de la herramienta desarrollada por el DAFP, se evidencia un avance del 89%</t>
    </r>
    <r>
      <rPr>
        <sz val="12"/>
        <color rgb="FFFF0000"/>
        <rFont val="Arial"/>
        <family val="2"/>
      </rPr>
      <t xml:space="preserve"> </t>
    </r>
    <r>
      <rPr>
        <sz val="12"/>
        <rFont val="Arial"/>
        <family val="2"/>
      </rPr>
      <t xml:space="preserve">en el cumplimiento de la política de Gestiónde la información Estadística. Se desarrollaron actividades para dar continuidad a la implementación de dicha política: Socializaciones, elaboración del documento diagnostico de Información Estadística en la ETITC.
 Se evidencia a través de la vigencia, el seguimiento y cargue oportuno de las evidencias del Plan de Acción Sectorial. </t>
    </r>
  </si>
  <si>
    <t>Los recursos para la herramienta POWER BI, se incluyeron en el Plan de Necesidades de la vigencia 2021.</t>
  </si>
  <si>
    <t xml:space="preserve">Se han actualizado el conjunto de datos en el portal datos.gov:
-Inventario de activos de información de la ETITC e Índice Información Clasificada y Reservada.
Adicionalmente la revisión de la estrategia se evidencia en el documento de Gestión de la Información estadística publicado por la Oficina Asesora de Planeación. </t>
  </si>
  <si>
    <t>Observaciones Seguimiento y Monitoreo Cierre de vigencia  2020</t>
  </si>
  <si>
    <t xml:space="preserve">Para el cierre de la vigencia, la Vicerrectoría Administrativa y Financiera evidencia un avance del 94,51%, habiendo transcurrido la totalidad del tiempo previsto para el desarrollo de sus proyectos.
Se evidencia un rezago aproximado de 5 puntos porcentuales, puesto que hay actividades que no se lograron cumplir en su totalidad, debido a la emergencia sanitaria, y a que algunas de las actividades de planta física se encuentran vinculadas a otras, las cuales se deben desarrollar previamente, obedeciendo esto a un debido proceso. 
Se resalta el cumplimiento de las actividades de gestión del talento humano, que mediante su labor muestra una ejecución en un promedio del 98%, dicha gestión ha impactado en diferentes campos de la escuela como: las mejoras que se han dado en la gestión ambiental con programas efectuados en pro de un desarrollo sostenible. Así mismo se ejecutó una excelente labor por las distintas áreas que impulsan, capacitan, y propenden por un ambiente laboral seguro y de calidad, para con nuestro recurso humano, quien está encargado de satisfacer las necesidades de nuestros grupos de valor e interesados.
En concordancia con lo anterior,  se ha gestionado los proyectos que buscan adecuar espacios funcionales, y mantener las instalaciones en óptimas condiciones de la infraestructura de la ETITC, que aunque con la implementación de la modalidad de trabajo en casa, tanto de los estudiantes como de los administrativos y docentes, no se han usado con normalidad; si se han intervenido para su refuerzo y mantenimiento, a través de la realización de proyectos en las instalaciones: Carvajal, Sede calle 13, calle 18 y Tintal. Además, con la finalidad de apoyar a la comunidad académica, se facilitó a 92 de sus integrantes, el uso de equipos de cómputo, para el desarrollo de sus actividades académicas.
Cabe aclarar que, para el cálculo del avance para el cierre de la vigencia, no se tuvieron en cuenta aquellas actividades que no presentaron designación presupuestal o que por ocasión a la pandemia no se realizaron.     </t>
  </si>
  <si>
    <t xml:space="preserve">Para el cierre de la vigencia, la Rectoría, evidencia un avance del 96,32%, habiendo transcurrido la totalidad del tiempo previsto para el desarrollo de sus proyectos.
Se evidencia una gestión institucional robusta en medio de la emergencia sanitaria producida por el COVID-19; dicha gestión se muestra a través de los tres diferentes ejes: administrativo, internacionalización y calidad. Por lo anterior se hace mención al trabajo realizado por las diferentes áreas, para propender por el desarrollo adecuado de los procesos al interior de la ETITC, de cara a garantizar un funcionamiento institucional en el marco de la legalidad, el trabajo en equipo y la transparencia. Lo anterior se materializa con la gestión desarrollada por la Oficina de Control Interno para con los distintos procesos de seguimiento y evaluación que le competen. Por su parte la ORII, aunque no realizo movilización académica por la pandemia actual, llevo a cabo la gestión necesaria para vincular a la Escuela con diferentes convenios, alianzas y redes de carácter nacional e internacional, lo cual ayudo a fortalecer las capacidades de la comunidad académica.
Por otra parte, se destaca la gestión transversal ejercida tanto por la Oficina Asesora de Planeación, como por la Secretaria General, en el acompañamiento y asesoría técnica a los diferentes procesos de la institución, contribuyendo así a garantizar la calidad y el mejoramiento continuo de las dependencias de la entidad.  </t>
  </si>
  <si>
    <t xml:space="preserve">Para el cierre de la vigencia, la Vicerrectoría Académica evidencia un avance del 95,44%, habiendo transcurrido la totalidad del tiempo previsto para el desarrollo de sus proyectos.
Se evidencia un rezago aproximado de 4,5 puntos porcentuales, debido a que se estimaron actividades para la vigencia 2020, con relación a la movilidad de estudiantes y docentes, más por la emergencia sanitaria no hubo lugar al desarrollo de estas.
Sin embargo, se realizaron desde las diferentes sedes de la ETITC, proyectos que permitieron el desarrollo de las capacidades de la comunidad académica. El ITBI llevo a cabo actividades y evento académicos culturales para generar una formación integral de los educandos, así mismos se realizó acompañamiento psicológico a los estudiantes y sus familias frente a la situación de pandemia actual. En este orden de ideas desde Bienestar Universitario se han fortalecido los servicios prestados, desde diferentes perspectivas, aunando esfuerzos para ofrecer un servicio de calidad y garante de derechos; comenzando por los espacios de práctica deportiva y desarrollo del arte, donde se contó con actividades en diferentes disciplinas. Se destaca la gestión adelantada por las áreas de trabajo social y psicología, en pro de apoyar y orientar los procesos que permiten a la comunidad educativa la permanencia y el desarrollo humano.   
Ahora, con el fin de asegurar la adecuada articulación de las funciones sustantivas de la ETITC, se llevaron a cabo los procesos de admisión para el periodo académico 2021, de igual manera desde las facultades: procesos, mecatrónica, electromecánica y sistemas; se ejecutaron capacitaciones, eventos de internacionalización para el avance y la gestión del conocimiento, además de la adquisición de material para los talleres y laboratorios, que serán insumo para el desarrollo de los PES. 
Cabe aclarar que, para el cálculo del avance físico acumulado, el cierre de la vigencia, no se tuvieron en cuenta aquellas actividades que no presentaron designación presupuestal o que por ocasión a la pandemia no se realizaron.   </t>
  </si>
  <si>
    <t xml:space="preserve">Para el cierre de la vigencia, la Vicerrectoría de investigación, extensión y transferencia evidencia un avance del 96,07%, habiendo transcurrido la totalidad del tiempo previsto para el desarrollo de sus proyectos.
Cabe resaltar que, aunque la emergencia sanitaría no ha permitido el desarrollo de varias de las actividades que se tenían proyectadas, la Vicerrectoría de investigación, Extensión y Transferencia a llevado a cabo estrategias adecuadas que han facilitado el desarrollo de actividades en cuanto al campo de la investigación y la innovación, consolidando la formación de investigadores, mediante la capacitación continua, conjuntamente de jornadas de socialización como proceso de autoevaluación. La gestión del conocimiento está dada mediante la gestión y aplicación de plataformas que permiten la visibilidad y el seguimiento a la investigación desarrollada en la Escuela. asimismo, se dio una divulgación del conocimiento de manera apropiada, a través de los boletines, banner y los medios oficiales de la ETITC, además de la participación de los encuentros a nivel nacional. Adicionalmente se ha propendido por la investigación con valores éticos, el emprendimiento y la seguridad tecnológica.
Por otra parte, el grupo de extensión y transferencia a aunado enfuerzo para integrar a la ETITC como IES a los diferentes eventos que se realizan a nivel local, para promover una educación continuada, en este orden de ideas se realizaron capaciones a nuestros estudiantes en diferentes cursos que integran habilidades afines a los distintos campos de la ingeniería. Así mismo se extendida invitación a nuestros egresados para que participen en eventos que proyecten sus capacidades como profesionales.
Cabe aclarar que, para el cálculo del avance físico acumulado, el cierre de la vigencia, no se tuvieron en cuenta aquellas actividades que no presentaron designación presupuestal o que por ocasión a la pandemia no se realizaron.    </t>
  </si>
  <si>
    <t>% Avance a 15/12/2020</t>
  </si>
  <si>
    <t>Se han realizado seguimiento a los planes de mejoramiento de: 
Gestión ambiental, Autoevaluación, IBTI, Bienestar Universitario, Control interno disciplinario, direccionamiento institucional, docencia PES, Gestión financiera, gestión documental, informática y comunicaciones, Vicerrectoría de Investigación, Gestión jurídica, Recursos físicos y talento humano, adquisiciones. El seguimiento al Plan de mejoramiento de control interno, de acuerdo con el procedimiento se realizó por el profesional de calidad.</t>
  </si>
  <si>
    <t>Se han realizado seguimiento a los mapas de riesgo de los siguientes procesos:
Gestión ambiental, Autoevaluación, IBTI, Bienestar Universitario, Control interno disciplinario, direccionamiento institucional, docencia PES, Gestión financiera, gestión documental, informática y comunicaciones, Vicerrectoría de Investigación, Gestión jurídica, Recursos físicos y talento humano, seguridad de la información, Gestión de calidad, Gestión de Adquisiciones. El seguimiento al mapa de riesgos de control interno, de acuerdo con el procedimiento se realizó por el profesional de calidad.</t>
  </si>
  <si>
    <t xml:space="preserve">Se realizo el seguimiento en el mes de septiembre y su respectivo informe fue entregado el 1° de octubre. 
</t>
  </si>
  <si>
    <t xml:space="preserve">Presupueso designado </t>
  </si>
  <si>
    <t>N/A</t>
  </si>
  <si>
    <t>Se realizo el proceso contratación mediante la IP-019-2020, Se adjudico el contrato a UBIQUOM. 
Se proyecta el desarrollo de esta actividad en la vigencia 2021.</t>
  </si>
  <si>
    <t>Sin especificar</t>
  </si>
  <si>
    <t>El Cto-082-2020, finalizo el 30 de noviembre. A este no se le aplico adición.</t>
  </si>
  <si>
    <t>$ 3.500.000</t>
  </si>
  <si>
    <t>$ 4.200.000</t>
  </si>
  <si>
    <t>$ 20.000.000</t>
  </si>
  <si>
    <t>Instalación de salvaescaleras acceso calle 13, Instalacion de salvaescaleras acceso sotano a primera planta, Instalación de salvaescaleras acceso calle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</si>
</sst>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_);[Red]\(&quot;$&quot;\ #,##0\)"/>
    <numFmt numFmtId="44" formatCode="_(&quot;$&quot;\ * #,##0.00_);_(&quot;$&quot;\ * \(#,##0.00\);_(&quot;$&quot;\ * &quot;-&quot;??_);_(@_)"/>
    <numFmt numFmtId="43" formatCode="_(* #,##0.00_);_(* \(#,##0.00\);_(* &quot;-&quot;??_);_(@_)"/>
    <numFmt numFmtId="164" formatCode="_-* #,##0.00_-;\-* #,##0.00_-;_-* &quot;-&quot;??_-;_-@_-"/>
    <numFmt numFmtId="165" formatCode="_-&quot;$&quot;\ * #,##0_-;\-&quot;$&quot;\ * #,##0_-;_-&quot;$&quot;\ * &quot;-&quot;_-;_-@_-"/>
    <numFmt numFmtId="166" formatCode="yyyy\-mm\-dd;@"/>
    <numFmt numFmtId="167" formatCode="_-* #,##0_-;\-* #,##0_-;_-* &quot;-&quot;??_-;_-@_-"/>
    <numFmt numFmtId="168" formatCode="_(&quot;$&quot;\ * #,##0_);_(&quot;$&quot;\ * \(#,##0\);_(&quot;$&quot;\ * &quot;-&quot;??_);_(@_)"/>
  </numFmts>
  <fonts count="29" x14ac:knownFonts="1">
    <font>
      <sz val="10"/>
      <name val="Arial"/>
    </font>
    <font>
      <sz val="11"/>
      <color theme="1"/>
      <name val="Calibri"/>
      <family val="2"/>
      <scheme val="minor"/>
    </font>
    <font>
      <sz val="11"/>
      <color theme="1"/>
      <name val="Calibri"/>
      <family val="2"/>
      <scheme val="minor"/>
    </font>
    <font>
      <b/>
      <sz val="14"/>
      <color indexed="9"/>
      <name val="Arial"/>
      <family val="2"/>
    </font>
    <font>
      <sz val="8"/>
      <name val="Arial"/>
      <family val="2"/>
    </font>
    <font>
      <sz val="10"/>
      <name val="Arial"/>
      <family val="2"/>
    </font>
    <font>
      <sz val="11"/>
      <name val="Arial"/>
      <family val="2"/>
    </font>
    <font>
      <sz val="12"/>
      <name val="Arial"/>
      <family val="2"/>
    </font>
    <font>
      <sz val="12"/>
      <color rgb="FF000000"/>
      <name val="Arial"/>
      <family val="2"/>
    </font>
    <font>
      <b/>
      <sz val="12"/>
      <name val="Arial"/>
      <family val="2"/>
    </font>
    <font>
      <sz val="14"/>
      <name val="Arial"/>
      <family val="2"/>
    </font>
    <font>
      <b/>
      <sz val="14"/>
      <color theme="4"/>
      <name val="Arial"/>
      <family val="2"/>
    </font>
    <font>
      <sz val="10"/>
      <color theme="1"/>
      <name val="Arial"/>
      <family val="2"/>
    </font>
    <font>
      <b/>
      <sz val="14"/>
      <color theme="1"/>
      <name val="Arial"/>
      <family val="2"/>
    </font>
    <font>
      <b/>
      <sz val="12"/>
      <color theme="1"/>
      <name val="Arial"/>
      <family val="2"/>
    </font>
    <font>
      <b/>
      <sz val="12"/>
      <color rgb="FF00B050"/>
      <name val="Arial"/>
      <family val="2"/>
    </font>
    <font>
      <b/>
      <sz val="12"/>
      <color theme="7"/>
      <name val="Arial"/>
      <family val="2"/>
    </font>
    <font>
      <b/>
      <sz val="12"/>
      <color theme="5"/>
      <name val="Arial"/>
      <family val="2"/>
    </font>
    <font>
      <b/>
      <sz val="12"/>
      <color rgb="FF000000"/>
      <name val="Arial"/>
      <family val="2"/>
    </font>
    <font>
      <sz val="36"/>
      <color theme="0"/>
      <name val="Arial"/>
      <family val="2"/>
    </font>
    <font>
      <sz val="36"/>
      <name val="Arial"/>
      <family val="2"/>
    </font>
    <font>
      <b/>
      <sz val="11"/>
      <color theme="1"/>
      <name val="Arial"/>
      <family val="2"/>
    </font>
    <font>
      <b/>
      <sz val="9"/>
      <name val="Arial"/>
      <family val="2"/>
    </font>
    <font>
      <sz val="9"/>
      <name val="Arial"/>
      <family val="2"/>
    </font>
    <font>
      <sz val="12"/>
      <color rgb="FFFF0000"/>
      <name val="Arial"/>
      <family val="2"/>
    </font>
    <font>
      <sz val="12"/>
      <color theme="1"/>
      <name val="Arial"/>
      <family val="2"/>
    </font>
    <font>
      <sz val="11"/>
      <color rgb="FF000000"/>
      <name val="Arial"/>
      <family val="2"/>
    </font>
    <font>
      <sz val="12"/>
      <color theme="0"/>
      <name val="Arial"/>
      <family val="2"/>
    </font>
    <font>
      <sz val="10"/>
      <name val="Arial"/>
    </font>
  </fonts>
  <fills count="29">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2CC"/>
        <bgColor rgb="FF000000"/>
      </patternFill>
    </fill>
    <fill>
      <patternFill patternType="solid">
        <fgColor theme="0"/>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7">
    <xf numFmtId="0" fontId="0" fillId="0" borderId="0" applyFill="0"/>
    <xf numFmtId="164" fontId="5" fillId="0" borderId="0" applyFont="0" applyFill="0" applyBorder="0" applyAlignment="0" applyProtection="0"/>
    <xf numFmtId="9" fontId="5" fillId="0" borderId="0" applyFont="0" applyFill="0" applyBorder="0" applyAlignment="0" applyProtection="0"/>
    <xf numFmtId="165" fontId="2" fillId="0" borderId="0" applyFont="0" applyFill="0" applyBorder="0" applyAlignment="0" applyProtection="0"/>
    <xf numFmtId="0" fontId="2" fillId="0" borderId="0"/>
    <xf numFmtId="44" fontId="28" fillId="0" borderId="0" applyFont="0" applyFill="0" applyBorder="0" applyAlignment="0" applyProtection="0"/>
    <xf numFmtId="43" fontId="1" fillId="0" borderId="0" applyFont="0" applyFill="0" applyBorder="0" applyAlignment="0" applyProtection="0"/>
  </cellStyleXfs>
  <cellXfs count="148">
    <xf numFmtId="0" fontId="0" fillId="0" borderId="0" xfId="0" applyFill="1"/>
    <xf numFmtId="0" fontId="3" fillId="2" borderId="1" xfId="0" applyFont="1" applyFill="1" applyBorder="1" applyAlignment="1">
      <alignment horizontal="justify" vertical="justify"/>
    </xf>
    <xf numFmtId="0" fontId="4" fillId="0" borderId="1" xfId="0" applyFont="1" applyFill="1" applyBorder="1" applyAlignment="1">
      <alignment horizontal="justify" vertical="justify" wrapText="1"/>
    </xf>
    <xf numFmtId="0" fontId="7" fillId="13" borderId="1" xfId="0" applyFont="1" applyFill="1" applyBorder="1" applyAlignment="1">
      <alignment horizontal="left" vertical="top" wrapText="1"/>
    </xf>
    <xf numFmtId="0" fontId="10" fillId="0" borderId="0" xfId="0" applyFont="1" applyFill="1"/>
    <xf numFmtId="0" fontId="6" fillId="0" borderId="0" xfId="0" applyFont="1" applyFill="1"/>
    <xf numFmtId="0" fontId="13" fillId="2"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5" fillId="0" borderId="0" xfId="0" applyFont="1" applyFill="1"/>
    <xf numFmtId="0" fontId="10" fillId="27" borderId="0" xfId="0" applyFont="1" applyFill="1"/>
    <xf numFmtId="0" fontId="5" fillId="27" borderId="0" xfId="0" applyFont="1" applyFill="1"/>
    <xf numFmtId="0" fontId="7" fillId="27" borderId="1" xfId="0" applyFont="1" applyFill="1" applyBorder="1" applyAlignment="1">
      <alignment horizontal="left" vertical="top" wrapText="1"/>
    </xf>
    <xf numFmtId="166" fontId="7" fillId="0" borderId="1" xfId="0" applyNumberFormat="1" applyFont="1" applyFill="1" applyBorder="1" applyAlignment="1">
      <alignment horizontal="left" vertical="top" wrapText="1"/>
    </xf>
    <xf numFmtId="0" fontId="8" fillId="10" borderId="1" xfId="0" applyFont="1" applyFill="1" applyBorder="1" applyAlignment="1">
      <alignment horizontal="left" vertical="top" wrapText="1" readingOrder="1"/>
    </xf>
    <xf numFmtId="0" fontId="7" fillId="26" borderId="1" xfId="0" applyFont="1" applyFill="1" applyBorder="1" applyAlignment="1">
      <alignment horizontal="left" vertical="top" wrapText="1"/>
    </xf>
    <xf numFmtId="166" fontId="7" fillId="27" borderId="1" xfId="0" applyNumberFormat="1" applyFont="1" applyFill="1" applyBorder="1" applyAlignment="1">
      <alignment horizontal="left" vertical="top" wrapText="1"/>
    </xf>
    <xf numFmtId="0" fontId="8" fillId="10" borderId="1" xfId="0" applyFont="1" applyFill="1" applyBorder="1" applyAlignment="1" applyProtection="1">
      <alignment horizontal="left" vertical="top" wrapText="1" readingOrder="1"/>
      <protection locked="0"/>
    </xf>
    <xf numFmtId="0" fontId="7" fillId="13" borderId="1" xfId="4"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18" borderId="1"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10" fontId="7" fillId="0" borderId="1" xfId="2" applyNumberFormat="1" applyFont="1" applyFill="1" applyBorder="1" applyAlignment="1">
      <alignment horizontal="left" vertical="top" wrapText="1"/>
    </xf>
    <xf numFmtId="167" fontId="9" fillId="27" borderId="1" xfId="1" applyNumberFormat="1" applyFont="1" applyFill="1" applyBorder="1" applyAlignment="1">
      <alignment horizontal="left" vertical="top" wrapText="1"/>
    </xf>
    <xf numFmtId="167" fontId="9" fillId="0" borderId="1" xfId="1" applyNumberFormat="1" applyFont="1" applyFill="1" applyBorder="1" applyAlignment="1">
      <alignment horizontal="left" vertical="top" wrapText="1"/>
    </xf>
    <xf numFmtId="0" fontId="7" fillId="7" borderId="1" xfId="0" applyFont="1" applyFill="1" applyBorder="1" applyAlignment="1">
      <alignment horizontal="left" vertical="top" wrapText="1"/>
    </xf>
    <xf numFmtId="0" fontId="7" fillId="4" borderId="1" xfId="0" applyFont="1" applyFill="1" applyBorder="1" applyAlignment="1">
      <alignment horizontal="left" vertical="top" wrapText="1"/>
    </xf>
    <xf numFmtId="14" fontId="15" fillId="0" borderId="7" xfId="0" applyNumberFormat="1" applyFont="1" applyFill="1" applyBorder="1" applyAlignment="1">
      <alignment horizontal="left" vertical="top" wrapText="1"/>
    </xf>
    <xf numFmtId="164" fontId="9" fillId="0" borderId="5" xfId="0" applyNumberFormat="1" applyFont="1" applyFill="1" applyBorder="1" applyAlignment="1">
      <alignment horizontal="left" vertical="top" wrapText="1"/>
    </xf>
    <xf numFmtId="2" fontId="9" fillId="27" borderId="5"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10" fontId="7" fillId="27" borderId="1" xfId="2"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9" fillId="19" borderId="1" xfId="0" applyFont="1" applyFill="1" applyBorder="1" applyAlignment="1">
      <alignment horizontal="left" vertical="top" wrapText="1"/>
    </xf>
    <xf numFmtId="9" fontId="7" fillId="0" borderId="1" xfId="2" applyNumberFormat="1" applyFont="1" applyFill="1" applyBorder="1" applyAlignment="1">
      <alignment horizontal="left" vertical="top" wrapText="1"/>
    </xf>
    <xf numFmtId="1" fontId="7" fillId="27" borderId="1" xfId="0" applyNumberFormat="1" applyFont="1" applyFill="1" applyBorder="1" applyAlignment="1">
      <alignment horizontal="left" vertical="top" wrapText="1"/>
    </xf>
    <xf numFmtId="0" fontId="9" fillId="25" borderId="1" xfId="0" applyFont="1" applyFill="1" applyBorder="1" applyAlignment="1">
      <alignment horizontal="left" vertical="top" wrapText="1"/>
    </xf>
    <xf numFmtId="0" fontId="9" fillId="8" borderId="1" xfId="0" applyFont="1" applyFill="1" applyBorder="1" applyAlignment="1">
      <alignment horizontal="left" vertical="top" wrapText="1" readingOrder="1"/>
    </xf>
    <xf numFmtId="0" fontId="9" fillId="5" borderId="1" xfId="0" applyFont="1" applyFill="1" applyBorder="1" applyAlignment="1">
      <alignment horizontal="left" vertical="top" wrapText="1" readingOrder="1"/>
    </xf>
    <xf numFmtId="0" fontId="5" fillId="0" borderId="0" xfId="0" applyFont="1" applyFill="1" applyBorder="1"/>
    <xf numFmtId="0" fontId="7" fillId="27" borderId="0" xfId="0" applyFont="1" applyFill="1" applyBorder="1" applyAlignment="1">
      <alignment horizontal="left" vertical="top" wrapText="1"/>
    </xf>
    <xf numFmtId="0" fontId="21" fillId="2"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167" fontId="9" fillId="28" borderId="1" xfId="1" applyNumberFormat="1" applyFont="1" applyFill="1" applyBorder="1" applyAlignment="1">
      <alignment horizontal="left" vertical="top" wrapText="1"/>
    </xf>
    <xf numFmtId="0" fontId="7" fillId="27" borderId="9" xfId="0" applyFont="1" applyFill="1" applyBorder="1" applyAlignment="1">
      <alignment horizontal="left" vertical="top" wrapText="1"/>
    </xf>
    <xf numFmtId="0" fontId="14" fillId="2" borderId="1" xfId="0" applyFont="1" applyFill="1" applyBorder="1" applyAlignment="1">
      <alignment horizontal="left" vertical="top" wrapText="1"/>
    </xf>
    <xf numFmtId="167" fontId="14" fillId="27" borderId="1" xfId="1" applyNumberFormat="1" applyFont="1" applyFill="1" applyBorder="1" applyAlignment="1">
      <alignment horizontal="left" vertical="top" wrapText="1"/>
    </xf>
    <xf numFmtId="0" fontId="7" fillId="0" borderId="0" xfId="0" applyFont="1" applyFill="1" applyAlignment="1">
      <alignment wrapText="1"/>
    </xf>
    <xf numFmtId="0" fontId="26" fillId="0" borderId="0" xfId="0" applyFont="1" applyFill="1" applyAlignment="1">
      <alignment wrapText="1"/>
    </xf>
    <xf numFmtId="0" fontId="7" fillId="23"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9" fillId="16" borderId="1" xfId="0" applyFont="1" applyFill="1" applyBorder="1" applyAlignment="1">
      <alignment horizontal="left" vertical="top" wrapText="1"/>
    </xf>
    <xf numFmtId="0" fontId="9" fillId="22"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14" borderId="1" xfId="0" applyFont="1" applyFill="1" applyBorder="1" applyAlignment="1">
      <alignment horizontal="left" vertical="top" wrapText="1"/>
    </xf>
    <xf numFmtId="0" fontId="9" fillId="8" borderId="1" xfId="0" applyFont="1" applyFill="1" applyBorder="1" applyAlignment="1">
      <alignment horizontal="left" vertical="top" wrapText="1"/>
    </xf>
    <xf numFmtId="164" fontId="9" fillId="27" borderId="5" xfId="0" applyNumberFormat="1" applyFont="1" applyFill="1" applyBorder="1" applyAlignment="1">
      <alignment horizontal="left" vertical="top" wrapText="1"/>
    </xf>
    <xf numFmtId="167" fontId="19" fillId="27" borderId="1" xfId="0" applyNumberFormat="1" applyFont="1" applyFill="1" applyBorder="1" applyAlignment="1">
      <alignment horizontal="center" vertical="top" wrapText="1"/>
    </xf>
    <xf numFmtId="0" fontId="20" fillId="27" borderId="0" xfId="0" applyFont="1" applyFill="1" applyAlignment="1">
      <alignment horizontal="center"/>
    </xf>
    <xf numFmtId="167" fontId="9" fillId="0" borderId="2" xfId="1" applyNumberFormat="1" applyFont="1" applyFill="1" applyBorder="1" applyAlignment="1">
      <alignment horizontal="left" vertical="top" wrapText="1"/>
    </xf>
    <xf numFmtId="0" fontId="13" fillId="2" borderId="4" xfId="0" applyFont="1" applyFill="1" applyBorder="1" applyAlignment="1">
      <alignment horizontal="center" vertical="center" wrapText="1"/>
    </xf>
    <xf numFmtId="166" fontId="7" fillId="0" borderId="4" xfId="0" applyNumberFormat="1" applyFont="1" applyFill="1" applyBorder="1" applyAlignment="1">
      <alignment horizontal="left" vertical="top" wrapText="1"/>
    </xf>
    <xf numFmtId="166" fontId="7" fillId="27" borderId="4" xfId="0" applyNumberFormat="1" applyFont="1" applyFill="1" applyBorder="1" applyAlignment="1">
      <alignment horizontal="left" vertical="top" wrapText="1"/>
    </xf>
    <xf numFmtId="0" fontId="7" fillId="10" borderId="1" xfId="0" applyFont="1" applyFill="1" applyBorder="1" applyAlignment="1">
      <alignment horizontal="left" vertical="top" wrapText="1"/>
    </xf>
    <xf numFmtId="0" fontId="7" fillId="4" borderId="1" xfId="0" applyFont="1" applyFill="1" applyBorder="1" applyAlignment="1">
      <alignment horizontal="left" vertical="top" wrapText="1" readingOrder="1"/>
    </xf>
    <xf numFmtId="0" fontId="7" fillId="18" borderId="1" xfId="0" applyFont="1" applyFill="1" applyBorder="1" applyAlignment="1">
      <alignment horizontal="left" vertical="top" wrapText="1"/>
    </xf>
    <xf numFmtId="165" fontId="7" fillId="4" borderId="1" xfId="3" applyFont="1" applyFill="1" applyBorder="1" applyAlignment="1">
      <alignment horizontal="left" vertical="top" wrapText="1"/>
    </xf>
    <xf numFmtId="0" fontId="7" fillId="4" borderId="1" xfId="3" applyNumberFormat="1" applyFont="1" applyFill="1" applyBorder="1" applyAlignment="1">
      <alignment horizontal="left" vertical="top" wrapText="1"/>
    </xf>
    <xf numFmtId="0" fontId="7" fillId="24" borderId="1" xfId="0" applyFont="1" applyFill="1" applyBorder="1" applyAlignment="1">
      <alignment horizontal="left" vertical="top" wrapText="1"/>
    </xf>
    <xf numFmtId="0" fontId="9" fillId="27" borderId="5" xfId="0" applyFont="1" applyFill="1" applyBorder="1" applyAlignment="1">
      <alignment horizontal="center" vertical="top" wrapText="1"/>
    </xf>
    <xf numFmtId="167" fontId="27" fillId="27" borderId="1" xfId="0" applyNumberFormat="1" applyFont="1" applyFill="1" applyBorder="1" applyAlignment="1">
      <alignment horizontal="center" vertical="top" wrapText="1"/>
    </xf>
    <xf numFmtId="164" fontId="9" fillId="27" borderId="6" xfId="0" applyNumberFormat="1"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7" fillId="3" borderId="1" xfId="0" applyFont="1" applyFill="1" applyBorder="1" applyAlignment="1">
      <alignment horizontal="right" vertical="top" wrapText="1"/>
    </xf>
    <xf numFmtId="168" fontId="7" fillId="10" borderId="1" xfId="5" applyNumberFormat="1" applyFont="1" applyFill="1" applyBorder="1" applyAlignment="1">
      <alignment horizontal="right" vertical="top" wrapText="1"/>
    </xf>
    <xf numFmtId="0" fontId="7" fillId="13" borderId="1" xfId="0" applyFont="1" applyFill="1" applyBorder="1" applyAlignment="1">
      <alignment horizontal="right" vertical="top" wrapText="1"/>
    </xf>
    <xf numFmtId="6" fontId="7" fillId="4" borderId="1" xfId="0" applyNumberFormat="1" applyFont="1" applyFill="1" applyBorder="1" applyAlignment="1">
      <alignment horizontal="right" vertical="top" wrapText="1"/>
    </xf>
    <xf numFmtId="0" fontId="7" fillId="4" borderId="1" xfId="0" applyFont="1" applyFill="1" applyBorder="1" applyAlignment="1">
      <alignment horizontal="right" vertical="top" wrapText="1"/>
    </xf>
    <xf numFmtId="0" fontId="8" fillId="10" borderId="1" xfId="0" applyFont="1" applyFill="1" applyBorder="1" applyAlignment="1">
      <alignment horizontal="right" vertical="top" wrapText="1" readingOrder="1"/>
    </xf>
    <xf numFmtId="0" fontId="7" fillId="10" borderId="1" xfId="0" applyFont="1" applyFill="1" applyBorder="1" applyAlignment="1">
      <alignment horizontal="right" vertical="top" wrapText="1"/>
    </xf>
    <xf numFmtId="165" fontId="7" fillId="4" borderId="1" xfId="3" applyFont="1" applyFill="1" applyBorder="1" applyAlignment="1">
      <alignment horizontal="right" vertical="top" wrapText="1"/>
    </xf>
    <xf numFmtId="6" fontId="7" fillId="10" borderId="1" xfId="0" applyNumberFormat="1" applyFont="1" applyFill="1" applyBorder="1" applyAlignment="1">
      <alignment horizontal="right" vertical="top" wrapText="1"/>
    </xf>
    <xf numFmtId="6" fontId="8" fillId="10" borderId="1" xfId="0" applyNumberFormat="1" applyFont="1" applyFill="1" applyBorder="1" applyAlignment="1" applyProtection="1">
      <alignment horizontal="right" vertical="top" wrapText="1" readingOrder="1"/>
      <protection locked="0"/>
    </xf>
    <xf numFmtId="0" fontId="8" fillId="10" borderId="1" xfId="0" applyFont="1" applyFill="1" applyBorder="1" applyAlignment="1" applyProtection="1">
      <alignment horizontal="right" vertical="top" wrapText="1" readingOrder="1"/>
      <protection locked="0"/>
    </xf>
    <xf numFmtId="0" fontId="7" fillId="13" borderId="1" xfId="4" applyFont="1" applyFill="1" applyBorder="1" applyAlignment="1">
      <alignment horizontal="right" vertical="top" wrapText="1" readingOrder="1"/>
    </xf>
    <xf numFmtId="0" fontId="7" fillId="7" borderId="1" xfId="0" applyFont="1" applyFill="1" applyBorder="1" applyAlignment="1">
      <alignment horizontal="right" vertical="top" wrapText="1" readingOrder="1"/>
    </xf>
    <xf numFmtId="0" fontId="7" fillId="18" borderId="1" xfId="0" applyFont="1" applyFill="1" applyBorder="1" applyAlignment="1">
      <alignment horizontal="right" vertical="top" wrapText="1" readingOrder="1"/>
    </xf>
    <xf numFmtId="0" fontId="7" fillId="3" borderId="1" xfId="0" applyFont="1" applyFill="1" applyBorder="1" applyAlignment="1">
      <alignment horizontal="right" vertical="top" wrapText="1" readingOrder="1"/>
    </xf>
    <xf numFmtId="0" fontId="7" fillId="0" borderId="0" xfId="0" applyFont="1" applyFill="1" applyAlignment="1">
      <alignment horizontal="right" wrapText="1"/>
    </xf>
    <xf numFmtId="0" fontId="23" fillId="0" borderId="0" xfId="0" applyFont="1" applyFill="1" applyBorder="1" applyAlignment="1">
      <alignment horizontal="right" vertical="center" wrapText="1"/>
    </xf>
    <xf numFmtId="6" fontId="7" fillId="13" borderId="1" xfId="4" applyNumberFormat="1" applyFont="1" applyFill="1" applyBorder="1" applyAlignment="1">
      <alignment horizontal="right" vertical="top" wrapText="1" readingOrder="1"/>
    </xf>
    <xf numFmtId="6" fontId="7" fillId="7" borderId="1" xfId="0" applyNumberFormat="1" applyFont="1" applyFill="1" applyBorder="1" applyAlignment="1">
      <alignment horizontal="right" vertical="top" wrapText="1" readingOrder="1"/>
    </xf>
    <xf numFmtId="6" fontId="7" fillId="18" borderId="1" xfId="0" applyNumberFormat="1" applyFont="1" applyFill="1" applyBorder="1" applyAlignment="1">
      <alignment horizontal="right" vertical="top" wrapText="1" readingOrder="1"/>
    </xf>
    <xf numFmtId="6" fontId="7" fillId="3" borderId="1" xfId="0" applyNumberFormat="1" applyFont="1" applyFill="1" applyBorder="1" applyAlignment="1">
      <alignment horizontal="right" vertical="top" wrapText="1" readingOrder="1"/>
    </xf>
    <xf numFmtId="6" fontId="7" fillId="3" borderId="1" xfId="0" applyNumberFormat="1" applyFont="1" applyFill="1" applyBorder="1" applyAlignment="1">
      <alignment horizontal="right" vertical="top" wrapText="1"/>
    </xf>
    <xf numFmtId="6" fontId="8" fillId="10" borderId="1" xfId="0" applyNumberFormat="1" applyFont="1" applyFill="1" applyBorder="1" applyAlignment="1">
      <alignment horizontal="right" vertical="top" wrapText="1" readingOrder="1"/>
    </xf>
    <xf numFmtId="6" fontId="7" fillId="7" borderId="1" xfId="0" applyNumberFormat="1" applyFont="1" applyFill="1" applyBorder="1" applyAlignment="1">
      <alignment horizontal="right" vertical="top" wrapText="1"/>
    </xf>
    <xf numFmtId="6" fontId="7" fillId="13" borderId="1" xfId="0" applyNumberFormat="1" applyFont="1" applyFill="1" applyBorder="1" applyAlignment="1">
      <alignment horizontal="right" vertical="top" wrapText="1"/>
    </xf>
    <xf numFmtId="6" fontId="7" fillId="4" borderId="1" xfId="0" applyNumberFormat="1" applyFont="1" applyFill="1" applyBorder="1" applyAlignment="1">
      <alignment horizontal="right" vertical="top" wrapText="1" readingOrder="1"/>
    </xf>
    <xf numFmtId="6" fontId="7" fillId="18" borderId="1" xfId="0" applyNumberFormat="1" applyFont="1" applyFill="1" applyBorder="1" applyAlignment="1">
      <alignment horizontal="right" vertical="top" wrapText="1"/>
    </xf>
    <xf numFmtId="6" fontId="7" fillId="23" borderId="1" xfId="0" applyNumberFormat="1" applyFont="1" applyFill="1" applyBorder="1" applyAlignment="1">
      <alignment horizontal="right" vertical="top" wrapText="1"/>
    </xf>
    <xf numFmtId="6" fontId="7" fillId="24" borderId="1" xfId="0" applyNumberFormat="1" applyFont="1" applyFill="1" applyBorder="1" applyAlignment="1">
      <alignment horizontal="right" vertical="top" wrapText="1"/>
    </xf>
    <xf numFmtId="0" fontId="12" fillId="27" borderId="0" xfId="0" applyFont="1" applyFill="1" applyAlignment="1">
      <alignment horizontal="center" vertical="center" wrapText="1"/>
    </xf>
    <xf numFmtId="0" fontId="0" fillId="27" borderId="4" xfId="0" applyFill="1" applyBorder="1"/>
    <xf numFmtId="0" fontId="6" fillId="27" borderId="0" xfId="0" applyFont="1" applyFill="1"/>
    <xf numFmtId="0" fontId="5" fillId="27" borderId="0" xfId="0" applyFont="1" applyFill="1" applyAlignment="1">
      <alignment horizontal="center" vertical="center" wrapText="1"/>
    </xf>
    <xf numFmtId="6" fontId="7" fillId="4" borderId="2" xfId="0" applyNumberFormat="1" applyFont="1" applyFill="1" applyBorder="1" applyAlignment="1">
      <alignment horizontal="right" vertical="top" wrapText="1"/>
    </xf>
    <xf numFmtId="0" fontId="7" fillId="4" borderId="10" xfId="0" applyFont="1" applyFill="1" applyBorder="1" applyAlignment="1">
      <alignment horizontal="right" vertical="top" wrapText="1"/>
    </xf>
    <xf numFmtId="0" fontId="7" fillId="4" borderId="3" xfId="0" applyFont="1" applyFill="1" applyBorder="1" applyAlignment="1">
      <alignment horizontal="right" vertical="top" wrapText="1"/>
    </xf>
    <xf numFmtId="6" fontId="7" fillId="7" borderId="2" xfId="0" applyNumberFormat="1" applyFont="1" applyFill="1" applyBorder="1" applyAlignment="1">
      <alignment horizontal="right" vertical="top" wrapText="1"/>
    </xf>
    <xf numFmtId="0" fontId="7" fillId="7" borderId="10" xfId="0" applyFont="1" applyFill="1" applyBorder="1" applyAlignment="1">
      <alignment horizontal="right" vertical="top" wrapText="1"/>
    </xf>
    <xf numFmtId="0" fontId="7" fillId="7" borderId="3" xfId="0" applyFont="1" applyFill="1" applyBorder="1" applyAlignment="1">
      <alignment horizontal="righ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15" borderId="1" xfId="0" applyFont="1" applyFill="1" applyBorder="1" applyAlignment="1">
      <alignment horizontal="left" vertical="top" wrapText="1"/>
    </xf>
    <xf numFmtId="0" fontId="9" fillId="14"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19" borderId="1" xfId="0" applyFont="1" applyFill="1" applyBorder="1" applyAlignment="1">
      <alignment horizontal="left" vertical="top" wrapText="1" readingOrder="1"/>
    </xf>
    <xf numFmtId="0" fontId="9" fillId="8" borderId="1" xfId="0" applyFont="1" applyFill="1" applyBorder="1" applyAlignment="1">
      <alignment horizontal="left" vertical="top" wrapText="1" readingOrder="1"/>
    </xf>
    <xf numFmtId="0" fontId="9" fillId="20" borderId="1" xfId="0" applyFont="1" applyFill="1" applyBorder="1" applyAlignment="1">
      <alignment horizontal="left" vertical="top" wrapText="1"/>
    </xf>
    <xf numFmtId="0" fontId="9" fillId="12" borderId="1" xfId="0" applyFont="1" applyFill="1" applyBorder="1" applyAlignment="1">
      <alignment horizontal="left" vertical="top" wrapText="1"/>
    </xf>
    <xf numFmtId="0" fontId="18" fillId="11" borderId="1" xfId="0" applyFont="1" applyFill="1" applyBorder="1" applyAlignment="1" applyProtection="1">
      <alignment horizontal="left" vertical="top" wrapText="1" readingOrder="1"/>
      <protection locked="0"/>
    </xf>
    <xf numFmtId="0" fontId="9" fillId="11" borderId="1" xfId="0" applyFont="1" applyFill="1" applyBorder="1" applyAlignment="1">
      <alignment horizontal="left" vertical="top" wrapText="1" readingOrder="1"/>
    </xf>
    <xf numFmtId="0" fontId="9" fillId="14" borderId="1" xfId="4" applyFont="1" applyFill="1" applyBorder="1" applyAlignment="1">
      <alignment horizontal="left" vertical="top" wrapText="1" readingOrder="1"/>
    </xf>
    <xf numFmtId="0" fontId="9"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22" borderId="1" xfId="0" applyFont="1" applyFill="1" applyBorder="1" applyAlignment="1">
      <alignment horizontal="left" vertical="top" wrapText="1"/>
    </xf>
    <xf numFmtId="0" fontId="9" fillId="17" borderId="1" xfId="0" applyFont="1" applyFill="1" applyBorder="1" applyAlignment="1">
      <alignment horizontal="left" vertical="top" wrapText="1"/>
    </xf>
    <xf numFmtId="0" fontId="9" fillId="1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4" fillId="25"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9" fillId="21" borderId="1" xfId="0" applyFont="1" applyFill="1" applyBorder="1" applyAlignment="1">
      <alignment horizontal="left" vertical="top" wrapText="1"/>
    </xf>
    <xf numFmtId="0" fontId="9" fillId="5" borderId="1" xfId="0" applyFont="1" applyFill="1" applyBorder="1" applyAlignment="1">
      <alignment horizontal="left" vertical="top" wrapText="1" readingOrder="1"/>
    </xf>
  </cellXfs>
  <cellStyles count="7">
    <cellStyle name="Millares" xfId="1" builtinId="3"/>
    <cellStyle name="Millares 2" xfId="6" xr:uid="{52874C1D-4280-4D1C-B553-CAC516B19CD4}"/>
    <cellStyle name="Moneda" xfId="5" builtinId="4"/>
    <cellStyle name="Moneda [0] 2 2" xfId="3" xr:uid="{00000000-0005-0000-0000-000001000000}"/>
    <cellStyle name="Normal" xfId="0" builtinId="0"/>
    <cellStyle name="Normal 3" xfId="4" xr:uid="{00000000-0005-0000-0000-000003000000}"/>
    <cellStyle name="Porcentaje" xfId="2" builtinId="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ColWidth="11.44140625" defaultRowHeight="13.2" x14ac:dyDescent="0.25"/>
  <cols>
    <col min="1" max="29" width="35.6640625" customWidth="1"/>
    <col min="30" max="256" width="9.109375" customWidth="1"/>
  </cols>
  <sheetData>
    <row r="1" spans="1:28" ht="34.79999999999999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0.6" x14ac:dyDescent="0.25">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0.399999999999999" x14ac:dyDescent="0.25">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0.6" x14ac:dyDescent="0.25">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0.399999999999999" x14ac:dyDescent="0.25">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x14ac:dyDescent="0.25">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5">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0.399999999999999" x14ac:dyDescent="0.25">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0.399999999999999" x14ac:dyDescent="0.25">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0.399999999999999" x14ac:dyDescent="0.25">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0.6" x14ac:dyDescent="0.25">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x14ac:dyDescent="0.25">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5">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5">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0.399999999999999" x14ac:dyDescent="0.25">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5">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0.399999999999999" x14ac:dyDescent="0.25">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0.6" x14ac:dyDescent="0.25">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0.399999999999999" x14ac:dyDescent="0.25">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5">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0.6" x14ac:dyDescent="0.25">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0.399999999999999" x14ac:dyDescent="0.25">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0.399999999999999" x14ac:dyDescent="0.25">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5">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0.399999999999999" x14ac:dyDescent="0.25">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0.399999999999999" x14ac:dyDescent="0.25">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0.6" x14ac:dyDescent="0.25">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5">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0.399999999999999" x14ac:dyDescent="0.25">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5">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5">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5">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0.399999999999999" x14ac:dyDescent="0.25">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5">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5">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0.399999999999999" x14ac:dyDescent="0.25">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0.399999999999999" x14ac:dyDescent="0.25">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0.399999999999999" x14ac:dyDescent="0.25">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5">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5">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0.399999999999999" x14ac:dyDescent="0.25">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0.6" x14ac:dyDescent="0.25">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5">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5">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5">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5">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5">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5">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5">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5">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5">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5">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5">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5">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5">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5">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5">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5">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5">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5">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5">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5">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5">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5">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5">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5">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5">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5">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5">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5">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5">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5">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5">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5">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5">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0.399999999999999" x14ac:dyDescent="0.25">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5">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0.399999999999999" x14ac:dyDescent="0.25">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0.399999999999999" x14ac:dyDescent="0.25">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5">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5">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5">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5">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5">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5">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5">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0.399999999999999" x14ac:dyDescent="0.25">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5">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5">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5">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5">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5">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5">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5">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5">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5">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5">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5">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5">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5">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5">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5">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5">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5">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5">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0.6" x14ac:dyDescent="0.25">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5">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5">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5">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5">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5">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5">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5">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5">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5">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5">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5">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5">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5">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5">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5">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5">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5">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5">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5">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5">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5">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5">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5">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0.399999999999999" x14ac:dyDescent="0.25">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5">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5">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5">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5">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5">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5">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5">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5">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5">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5">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61"/>
  <sheetViews>
    <sheetView showGridLines="0" tabSelected="1" topLeftCell="B1" zoomScale="55" zoomScaleNormal="55" workbookViewId="0">
      <pane ySplit="1" topLeftCell="A332" activePane="bottomLeft" state="frozen"/>
      <selection activeCell="D1" sqref="D1"/>
      <selection pane="bottomLeft" activeCell="O337" sqref="O337"/>
    </sheetView>
  </sheetViews>
  <sheetFormatPr baseColWidth="10" defaultColWidth="11.44140625" defaultRowHeight="44.4" outlineLevelRow="1" x14ac:dyDescent="0.7"/>
  <cols>
    <col min="1" max="1" width="35.6640625" style="8" hidden="1" customWidth="1"/>
    <col min="2" max="3" width="35.6640625" style="8" customWidth="1"/>
    <col min="4" max="4" width="21.44140625" style="8" customWidth="1"/>
    <col min="5" max="5" width="14" style="8" customWidth="1"/>
    <col min="6" max="6" width="13.5546875" style="8" customWidth="1"/>
    <col min="7" max="7" width="28.88671875" style="48" customWidth="1"/>
    <col min="8" max="8" width="17.33203125" style="92" customWidth="1"/>
    <col min="9" max="9" width="16.88671875" style="8" hidden="1" customWidth="1"/>
    <col min="10" max="10" width="13" style="8" hidden="1" customWidth="1"/>
    <col min="11" max="11" width="17.21875" style="4" hidden="1" customWidth="1"/>
    <col min="12" max="12" width="11.5546875" style="4" hidden="1" customWidth="1"/>
    <col min="13" max="13" width="13.88671875" style="4" hidden="1" customWidth="1"/>
    <col min="14" max="14" width="11.77734375" style="9" hidden="1" customWidth="1"/>
    <col min="15" max="15" width="7" style="62" customWidth="1"/>
    <col min="16" max="16" width="10.5546875" style="10" bestFit="1" customWidth="1"/>
    <col min="17" max="17" width="11.6640625" style="8" hidden="1" customWidth="1"/>
    <col min="18" max="18" width="103.88671875" style="31" customWidth="1"/>
    <col min="19" max="19" width="44.88671875" style="10" customWidth="1"/>
    <col min="20" max="242" width="9.109375" style="8" customWidth="1"/>
    <col min="243" max="16384" width="11.44140625" style="8"/>
  </cols>
  <sheetData>
    <row r="1" spans="1:19" s="7" customFormat="1" ht="53.4" customHeight="1" thickBot="1" x14ac:dyDescent="0.3">
      <c r="A1" s="6"/>
      <c r="B1" s="6" t="s">
        <v>1</v>
      </c>
      <c r="C1" s="6" t="s">
        <v>703</v>
      </c>
      <c r="D1" s="6" t="s">
        <v>704</v>
      </c>
      <c r="E1" s="6" t="s">
        <v>2</v>
      </c>
      <c r="F1" s="6" t="s">
        <v>3</v>
      </c>
      <c r="G1" s="6" t="s">
        <v>4</v>
      </c>
      <c r="H1" s="6" t="s">
        <v>1008</v>
      </c>
      <c r="I1" s="6" t="s">
        <v>5</v>
      </c>
      <c r="J1" s="6" t="s">
        <v>6</v>
      </c>
      <c r="K1" s="64" t="s">
        <v>304</v>
      </c>
      <c r="L1" s="6" t="s">
        <v>16</v>
      </c>
      <c r="M1" s="6" t="s">
        <v>16</v>
      </c>
      <c r="N1" s="6" t="s">
        <v>679</v>
      </c>
      <c r="O1" s="40" t="s">
        <v>20</v>
      </c>
      <c r="P1" s="6" t="s">
        <v>1004</v>
      </c>
      <c r="Q1" s="6" t="s">
        <v>705</v>
      </c>
      <c r="R1" s="46" t="s">
        <v>999</v>
      </c>
      <c r="S1" s="106"/>
    </row>
    <row r="2" spans="1:19" ht="45" hidden="1" customHeight="1" outlineLevel="1" x14ac:dyDescent="0.25">
      <c r="A2" s="31"/>
      <c r="B2" s="126" t="s">
        <v>279</v>
      </c>
      <c r="C2" s="134" t="s">
        <v>709</v>
      </c>
      <c r="D2" s="135" t="s">
        <v>717</v>
      </c>
      <c r="E2" s="120" t="s">
        <v>253</v>
      </c>
      <c r="F2" s="119" t="s">
        <v>310</v>
      </c>
      <c r="G2" s="24" t="s">
        <v>305</v>
      </c>
      <c r="H2" s="113">
        <v>34800000</v>
      </c>
      <c r="I2" s="12">
        <v>43862</v>
      </c>
      <c r="J2" s="12">
        <v>44180</v>
      </c>
      <c r="K2" s="65">
        <v>44180</v>
      </c>
      <c r="L2" s="21">
        <f t="shared" ref="L2:L36" si="0">+(+_xlfn.DAYS(I2,K2))/(+_xlfn.DAYS(I2,J2))</f>
        <v>1</v>
      </c>
      <c r="M2" s="21">
        <f>+IF(L2&gt;=100,100,IF(L2&lt;=0,0,L2))</f>
        <v>1</v>
      </c>
      <c r="N2" s="11">
        <v>100</v>
      </c>
      <c r="O2" s="61">
        <f t="shared" ref="O2:O14" si="1">+P2</f>
        <v>100</v>
      </c>
      <c r="P2" s="22">
        <f t="shared" ref="P2:P37" si="2">+(N2*80%)+((M2*100)*20%)</f>
        <v>100</v>
      </c>
      <c r="Q2" s="23">
        <v>100</v>
      </c>
      <c r="R2" s="31" t="s">
        <v>822</v>
      </c>
    </row>
    <row r="3" spans="1:19" ht="120" hidden="1" outlineLevel="1" x14ac:dyDescent="0.25">
      <c r="A3" s="31"/>
      <c r="B3" s="126"/>
      <c r="C3" s="134"/>
      <c r="D3" s="135"/>
      <c r="E3" s="120"/>
      <c r="F3" s="119"/>
      <c r="G3" s="24" t="s">
        <v>306</v>
      </c>
      <c r="H3" s="114"/>
      <c r="I3" s="12">
        <v>43862</v>
      </c>
      <c r="J3" s="12">
        <v>44180</v>
      </c>
      <c r="K3" s="65">
        <f t="shared" ref="K3:K37" si="3">+K2</f>
        <v>44180</v>
      </c>
      <c r="L3" s="21">
        <f t="shared" si="0"/>
        <v>1</v>
      </c>
      <c r="M3" s="21">
        <f t="shared" ref="M3:M37" si="4">+IF(L3&gt;=100,100,IF(L3&lt;=0,0,L3))</f>
        <v>1</v>
      </c>
      <c r="N3" s="11">
        <v>90</v>
      </c>
      <c r="O3" s="61">
        <f t="shared" si="1"/>
        <v>100</v>
      </c>
      <c r="P3" s="22">
        <v>100</v>
      </c>
      <c r="Q3" s="23">
        <v>100</v>
      </c>
      <c r="R3" s="31" t="s">
        <v>1005</v>
      </c>
    </row>
    <row r="4" spans="1:19" ht="105" hidden="1" outlineLevel="1" x14ac:dyDescent="0.25">
      <c r="A4" s="31"/>
      <c r="B4" s="126"/>
      <c r="C4" s="134"/>
      <c r="D4" s="135"/>
      <c r="E4" s="120"/>
      <c r="F4" s="119"/>
      <c r="G4" s="24" t="s">
        <v>307</v>
      </c>
      <c r="H4" s="114"/>
      <c r="I4" s="12">
        <v>44136</v>
      </c>
      <c r="J4" s="12">
        <v>44165</v>
      </c>
      <c r="K4" s="65">
        <v>44165</v>
      </c>
      <c r="L4" s="21">
        <f t="shared" si="0"/>
        <v>1</v>
      </c>
      <c r="M4" s="21">
        <f t="shared" si="4"/>
        <v>1</v>
      </c>
      <c r="N4" s="11">
        <v>90</v>
      </c>
      <c r="O4" s="61">
        <f t="shared" si="1"/>
        <v>100</v>
      </c>
      <c r="P4" s="22">
        <v>100</v>
      </c>
      <c r="Q4" s="23">
        <v>100</v>
      </c>
      <c r="R4" s="11" t="s">
        <v>1006</v>
      </c>
    </row>
    <row r="5" spans="1:19" ht="45" hidden="1" outlineLevel="1" x14ac:dyDescent="0.25">
      <c r="A5" s="31"/>
      <c r="B5" s="126"/>
      <c r="C5" s="134"/>
      <c r="D5" s="135"/>
      <c r="E5" s="120"/>
      <c r="F5" s="119"/>
      <c r="G5" s="24" t="s">
        <v>285</v>
      </c>
      <c r="H5" s="114"/>
      <c r="I5" s="12">
        <v>43862</v>
      </c>
      <c r="J5" s="12">
        <v>44180</v>
      </c>
      <c r="K5" s="65">
        <f>+K3</f>
        <v>44180</v>
      </c>
      <c r="L5" s="21">
        <f t="shared" si="0"/>
        <v>1</v>
      </c>
      <c r="M5" s="21">
        <f t="shared" si="4"/>
        <v>1</v>
      </c>
      <c r="N5" s="11">
        <v>90</v>
      </c>
      <c r="O5" s="61">
        <f t="shared" si="1"/>
        <v>100</v>
      </c>
      <c r="P5" s="22">
        <v>100</v>
      </c>
      <c r="Q5" s="23">
        <v>100</v>
      </c>
      <c r="R5" s="31" t="s">
        <v>1007</v>
      </c>
    </row>
    <row r="6" spans="1:19" ht="75" hidden="1" outlineLevel="1" x14ac:dyDescent="0.25">
      <c r="A6" s="31"/>
      <c r="B6" s="126"/>
      <c r="C6" s="134"/>
      <c r="D6" s="135"/>
      <c r="E6" s="120"/>
      <c r="F6" s="119"/>
      <c r="G6" s="24" t="s">
        <v>308</v>
      </c>
      <c r="H6" s="114"/>
      <c r="I6" s="12">
        <v>43862</v>
      </c>
      <c r="J6" s="12">
        <v>44180</v>
      </c>
      <c r="K6" s="65">
        <f t="shared" si="3"/>
        <v>44180</v>
      </c>
      <c r="L6" s="21">
        <f t="shared" si="0"/>
        <v>1</v>
      </c>
      <c r="M6" s="21">
        <f t="shared" si="4"/>
        <v>1</v>
      </c>
      <c r="N6" s="11">
        <v>100</v>
      </c>
      <c r="O6" s="61">
        <f t="shared" si="1"/>
        <v>100</v>
      </c>
      <c r="P6" s="22">
        <f t="shared" si="2"/>
        <v>100</v>
      </c>
      <c r="Q6" s="23">
        <v>100</v>
      </c>
      <c r="R6" s="31" t="s">
        <v>971</v>
      </c>
    </row>
    <row r="7" spans="1:19" ht="135" hidden="1" outlineLevel="1" x14ac:dyDescent="0.25">
      <c r="A7" s="31"/>
      <c r="B7" s="126"/>
      <c r="C7" s="134"/>
      <c r="D7" s="135"/>
      <c r="E7" s="120"/>
      <c r="F7" s="119"/>
      <c r="G7" s="24" t="s">
        <v>309</v>
      </c>
      <c r="H7" s="115"/>
      <c r="I7" s="12">
        <v>43862</v>
      </c>
      <c r="J7" s="12">
        <v>44180</v>
      </c>
      <c r="K7" s="65">
        <f t="shared" si="3"/>
        <v>44180</v>
      </c>
      <c r="L7" s="21">
        <f t="shared" si="0"/>
        <v>1</v>
      </c>
      <c r="M7" s="21">
        <f t="shared" si="4"/>
        <v>1</v>
      </c>
      <c r="N7" s="11">
        <v>100</v>
      </c>
      <c r="O7" s="61">
        <f t="shared" si="1"/>
        <v>100</v>
      </c>
      <c r="P7" s="22">
        <f t="shared" si="2"/>
        <v>100</v>
      </c>
      <c r="Q7" s="23">
        <v>100</v>
      </c>
      <c r="R7" s="31" t="s">
        <v>823</v>
      </c>
    </row>
    <row r="8" spans="1:19" ht="135" hidden="1" outlineLevel="1" x14ac:dyDescent="0.25">
      <c r="A8" s="31"/>
      <c r="B8" s="126"/>
      <c r="C8" s="134"/>
      <c r="D8" s="135"/>
      <c r="E8" s="121" t="s">
        <v>706</v>
      </c>
      <c r="F8" s="118" t="s">
        <v>661</v>
      </c>
      <c r="G8" s="52" t="s">
        <v>660</v>
      </c>
      <c r="H8" s="77" t="s">
        <v>1009</v>
      </c>
      <c r="I8" s="12">
        <v>43831</v>
      </c>
      <c r="J8" s="12">
        <v>44180</v>
      </c>
      <c r="K8" s="65">
        <f>+K7</f>
        <v>44180</v>
      </c>
      <c r="L8" s="21">
        <f>+(+_xlfn.DAYS(I8,K8))/(+_xlfn.DAYS(I8,J8))</f>
        <v>1</v>
      </c>
      <c r="M8" s="21">
        <f t="shared" si="4"/>
        <v>1</v>
      </c>
      <c r="N8" s="11">
        <v>95</v>
      </c>
      <c r="O8" s="61">
        <f t="shared" ref="O8" si="5">+P8</f>
        <v>96</v>
      </c>
      <c r="P8" s="22">
        <f t="shared" si="2"/>
        <v>96</v>
      </c>
      <c r="Q8" s="23">
        <v>100</v>
      </c>
      <c r="R8" s="31" t="s">
        <v>959</v>
      </c>
      <c r="S8" s="107"/>
    </row>
    <row r="9" spans="1:19" ht="45" hidden="1" outlineLevel="1" x14ac:dyDescent="0.25">
      <c r="A9" s="31"/>
      <c r="B9" s="126"/>
      <c r="C9" s="134"/>
      <c r="D9" s="135"/>
      <c r="E9" s="121"/>
      <c r="F9" s="118"/>
      <c r="G9" s="52" t="s">
        <v>303</v>
      </c>
      <c r="H9" s="98">
        <v>15000000</v>
      </c>
      <c r="I9" s="12">
        <v>43862</v>
      </c>
      <c r="J9" s="12">
        <v>44180</v>
      </c>
      <c r="K9" s="65">
        <f>+K8</f>
        <v>44180</v>
      </c>
      <c r="L9" s="21">
        <f>+(+_xlfn.DAYS(I9,K9))/(+_xlfn.DAYS(I9,J9))</f>
        <v>1</v>
      </c>
      <c r="M9" s="21">
        <f t="shared" si="4"/>
        <v>1</v>
      </c>
      <c r="N9" s="11">
        <v>100</v>
      </c>
      <c r="O9" s="61">
        <f>+P9</f>
        <v>100</v>
      </c>
      <c r="P9" s="22">
        <f t="shared" si="2"/>
        <v>100</v>
      </c>
      <c r="Q9" s="23">
        <v>100</v>
      </c>
      <c r="R9" s="31" t="s">
        <v>960</v>
      </c>
      <c r="S9" s="107"/>
    </row>
    <row r="10" spans="1:19" ht="120" hidden="1" customHeight="1" outlineLevel="1" x14ac:dyDescent="0.25">
      <c r="A10" s="31"/>
      <c r="B10" s="126"/>
      <c r="C10" s="134" t="s">
        <v>710</v>
      </c>
      <c r="D10" s="135" t="s">
        <v>718</v>
      </c>
      <c r="E10" s="130" t="s">
        <v>254</v>
      </c>
      <c r="F10" s="55" t="s">
        <v>314</v>
      </c>
      <c r="G10" s="67" t="s">
        <v>311</v>
      </c>
      <c r="H10" s="78">
        <v>30000000</v>
      </c>
      <c r="I10" s="12">
        <v>43862</v>
      </c>
      <c r="J10" s="12">
        <v>44180</v>
      </c>
      <c r="K10" s="65">
        <f>+K7</f>
        <v>44180</v>
      </c>
      <c r="L10" s="21">
        <f t="shared" si="0"/>
        <v>1</v>
      </c>
      <c r="M10" s="21">
        <f t="shared" si="4"/>
        <v>1</v>
      </c>
      <c r="N10" s="11">
        <v>100</v>
      </c>
      <c r="O10" s="61">
        <f t="shared" si="1"/>
        <v>100</v>
      </c>
      <c r="P10" s="22">
        <f t="shared" si="2"/>
        <v>100</v>
      </c>
      <c r="Q10" s="23">
        <v>100</v>
      </c>
      <c r="R10" s="31" t="s">
        <v>920</v>
      </c>
    </row>
    <row r="11" spans="1:19" ht="105" hidden="1" outlineLevel="1" x14ac:dyDescent="0.25">
      <c r="A11" s="31"/>
      <c r="B11" s="126"/>
      <c r="C11" s="134"/>
      <c r="D11" s="135"/>
      <c r="E11" s="130"/>
      <c r="F11" s="55" t="s">
        <v>62</v>
      </c>
      <c r="G11" s="67" t="s">
        <v>312</v>
      </c>
      <c r="H11" s="78">
        <v>30000000</v>
      </c>
      <c r="I11" s="12">
        <v>43862</v>
      </c>
      <c r="J11" s="12">
        <v>44180</v>
      </c>
      <c r="K11" s="65">
        <f>J11</f>
        <v>44180</v>
      </c>
      <c r="L11" s="21">
        <f t="shared" si="0"/>
        <v>1</v>
      </c>
      <c r="M11" s="21">
        <f t="shared" si="4"/>
        <v>1</v>
      </c>
      <c r="N11" s="11">
        <v>100</v>
      </c>
      <c r="O11" s="61">
        <f t="shared" si="1"/>
        <v>100</v>
      </c>
      <c r="P11" s="22">
        <f t="shared" si="2"/>
        <v>100</v>
      </c>
      <c r="Q11" s="23">
        <v>100</v>
      </c>
      <c r="R11" s="31" t="s">
        <v>916</v>
      </c>
    </row>
    <row r="12" spans="1:19" ht="33" hidden="1" customHeight="1" outlineLevel="1" x14ac:dyDescent="0.25">
      <c r="A12" s="31"/>
      <c r="B12" s="126"/>
      <c r="C12" s="134"/>
      <c r="D12" s="135"/>
      <c r="E12" s="130"/>
      <c r="F12" s="55" t="s">
        <v>64</v>
      </c>
      <c r="G12" s="67" t="s">
        <v>313</v>
      </c>
      <c r="H12" s="78">
        <v>7000000</v>
      </c>
      <c r="I12" s="12">
        <v>43862</v>
      </c>
      <c r="J12" s="12">
        <v>44180</v>
      </c>
      <c r="K12" s="65">
        <f t="shared" si="3"/>
        <v>44180</v>
      </c>
      <c r="L12" s="21">
        <f t="shared" si="0"/>
        <v>1</v>
      </c>
      <c r="M12" s="21">
        <f t="shared" si="4"/>
        <v>1</v>
      </c>
      <c r="N12" s="11">
        <v>100</v>
      </c>
      <c r="O12" s="61">
        <f t="shared" si="1"/>
        <v>100</v>
      </c>
      <c r="P12" s="22">
        <f t="shared" si="2"/>
        <v>100</v>
      </c>
      <c r="Q12" s="23">
        <v>100</v>
      </c>
      <c r="R12" s="31" t="s">
        <v>921</v>
      </c>
    </row>
    <row r="13" spans="1:19" ht="270.60000000000002" hidden="1" outlineLevel="1" x14ac:dyDescent="0.25">
      <c r="A13" s="31"/>
      <c r="B13" s="126"/>
      <c r="C13" s="134"/>
      <c r="D13" s="135"/>
      <c r="E13" s="130"/>
      <c r="F13" s="55" t="s">
        <v>569</v>
      </c>
      <c r="G13" s="67" t="s">
        <v>570</v>
      </c>
      <c r="H13" s="78">
        <v>7000000</v>
      </c>
      <c r="I13" s="12">
        <v>43862</v>
      </c>
      <c r="J13" s="12">
        <v>44180</v>
      </c>
      <c r="K13" s="65">
        <f t="shared" si="3"/>
        <v>44180</v>
      </c>
      <c r="L13" s="21">
        <f t="shared" si="0"/>
        <v>1</v>
      </c>
      <c r="M13" s="21">
        <f t="shared" si="4"/>
        <v>1</v>
      </c>
      <c r="N13" s="11">
        <v>100</v>
      </c>
      <c r="O13" s="61">
        <f t="shared" si="1"/>
        <v>100</v>
      </c>
      <c r="P13" s="22">
        <f t="shared" si="2"/>
        <v>100</v>
      </c>
      <c r="Q13" s="23">
        <v>100</v>
      </c>
      <c r="R13" s="31" t="s">
        <v>922</v>
      </c>
    </row>
    <row r="14" spans="1:19" ht="82.8" hidden="1" customHeight="1" outlineLevel="1" x14ac:dyDescent="0.25">
      <c r="A14" s="31"/>
      <c r="B14" s="126"/>
      <c r="C14" s="134" t="s">
        <v>709</v>
      </c>
      <c r="D14" s="135" t="s">
        <v>719</v>
      </c>
      <c r="E14" s="122" t="s">
        <v>318</v>
      </c>
      <c r="F14" s="123" t="s">
        <v>573</v>
      </c>
      <c r="G14" s="3" t="s">
        <v>316</v>
      </c>
      <c r="H14" s="79" t="s">
        <v>1009</v>
      </c>
      <c r="I14" s="12">
        <v>43862</v>
      </c>
      <c r="J14" s="12">
        <v>44180</v>
      </c>
      <c r="K14" s="65">
        <f>+K13</f>
        <v>44180</v>
      </c>
      <c r="L14" s="21">
        <f t="shared" si="0"/>
        <v>1</v>
      </c>
      <c r="M14" s="21">
        <f t="shared" si="4"/>
        <v>1</v>
      </c>
      <c r="N14" s="11">
        <v>100</v>
      </c>
      <c r="O14" s="61">
        <f t="shared" si="1"/>
        <v>100</v>
      </c>
      <c r="P14" s="22">
        <f t="shared" si="2"/>
        <v>100</v>
      </c>
      <c r="Q14" s="23">
        <v>100</v>
      </c>
      <c r="R14" s="31" t="s">
        <v>852</v>
      </c>
    </row>
    <row r="15" spans="1:19" ht="210" hidden="1" outlineLevel="1" x14ac:dyDescent="0.25">
      <c r="A15" s="31"/>
      <c r="B15" s="126"/>
      <c r="C15" s="134"/>
      <c r="D15" s="135"/>
      <c r="E15" s="122"/>
      <c r="F15" s="123"/>
      <c r="G15" s="3" t="s">
        <v>723</v>
      </c>
      <c r="H15" s="79" t="s">
        <v>1009</v>
      </c>
      <c r="I15" s="12">
        <v>43862</v>
      </c>
      <c r="J15" s="12">
        <v>44180</v>
      </c>
      <c r="K15" s="65">
        <f t="shared" si="3"/>
        <v>44180</v>
      </c>
      <c r="L15" s="21">
        <f t="shared" si="0"/>
        <v>1</v>
      </c>
      <c r="M15" s="21">
        <f t="shared" si="4"/>
        <v>1</v>
      </c>
      <c r="N15" s="11">
        <v>100</v>
      </c>
      <c r="O15" s="61">
        <f t="shared" ref="O15:O72" si="6">+P15</f>
        <v>100</v>
      </c>
      <c r="P15" s="22">
        <f t="shared" si="2"/>
        <v>100</v>
      </c>
      <c r="Q15" s="23">
        <v>100</v>
      </c>
      <c r="R15" s="31" t="s">
        <v>853</v>
      </c>
    </row>
    <row r="16" spans="1:19" ht="75" hidden="1" outlineLevel="1" x14ac:dyDescent="0.25">
      <c r="A16" s="31"/>
      <c r="B16" s="126"/>
      <c r="C16" s="134"/>
      <c r="D16" s="135"/>
      <c r="E16" s="122"/>
      <c r="F16" s="123"/>
      <c r="G16" s="3" t="s">
        <v>317</v>
      </c>
      <c r="H16" s="101">
        <v>25350000</v>
      </c>
      <c r="I16" s="12">
        <v>43862</v>
      </c>
      <c r="J16" s="12">
        <v>44180</v>
      </c>
      <c r="K16" s="65">
        <f t="shared" si="3"/>
        <v>44180</v>
      </c>
      <c r="L16" s="21">
        <f t="shared" si="0"/>
        <v>1</v>
      </c>
      <c r="M16" s="21">
        <f t="shared" si="4"/>
        <v>1</v>
      </c>
      <c r="N16" s="11">
        <v>100</v>
      </c>
      <c r="O16" s="61">
        <f t="shared" si="6"/>
        <v>100</v>
      </c>
      <c r="P16" s="22">
        <f t="shared" si="2"/>
        <v>100</v>
      </c>
      <c r="Q16" s="23">
        <v>100</v>
      </c>
      <c r="R16" s="31" t="s">
        <v>854</v>
      </c>
    </row>
    <row r="17" spans="1:18" hidden="1" outlineLevel="1" x14ac:dyDescent="0.25">
      <c r="A17" s="31"/>
      <c r="B17" s="126"/>
      <c r="C17" s="134"/>
      <c r="D17" s="135"/>
      <c r="E17" s="138" t="s">
        <v>256</v>
      </c>
      <c r="F17" s="139" t="s">
        <v>334</v>
      </c>
      <c r="G17" s="25" t="s">
        <v>319</v>
      </c>
      <c r="H17" s="110">
        <v>32000000</v>
      </c>
      <c r="I17" s="12">
        <v>43862</v>
      </c>
      <c r="J17" s="12">
        <v>43921</v>
      </c>
      <c r="K17" s="65">
        <v>43921</v>
      </c>
      <c r="L17" s="21">
        <v>1</v>
      </c>
      <c r="M17" s="21">
        <f t="shared" si="4"/>
        <v>1</v>
      </c>
      <c r="N17" s="11">
        <v>100</v>
      </c>
      <c r="O17" s="61">
        <f t="shared" si="6"/>
        <v>100</v>
      </c>
      <c r="P17" s="22">
        <f t="shared" si="2"/>
        <v>100</v>
      </c>
      <c r="Q17" s="23">
        <v>100</v>
      </c>
      <c r="R17" s="31" t="s">
        <v>835</v>
      </c>
    </row>
    <row r="18" spans="1:18" ht="165" hidden="1" outlineLevel="1" x14ac:dyDescent="0.25">
      <c r="A18" s="31"/>
      <c r="B18" s="126"/>
      <c r="C18" s="134"/>
      <c r="D18" s="135"/>
      <c r="E18" s="138"/>
      <c r="F18" s="139"/>
      <c r="G18" s="25" t="s">
        <v>320</v>
      </c>
      <c r="H18" s="111"/>
      <c r="I18" s="12">
        <v>43862</v>
      </c>
      <c r="J18" s="12">
        <v>44180</v>
      </c>
      <c r="K18" s="65">
        <f>+K16</f>
        <v>44180</v>
      </c>
      <c r="L18" s="21">
        <f t="shared" si="0"/>
        <v>1</v>
      </c>
      <c r="M18" s="21">
        <f t="shared" si="4"/>
        <v>1</v>
      </c>
      <c r="N18" s="11">
        <v>100</v>
      </c>
      <c r="O18" s="61">
        <f t="shared" si="6"/>
        <v>100</v>
      </c>
      <c r="P18" s="22">
        <f t="shared" si="2"/>
        <v>100</v>
      </c>
      <c r="Q18" s="23">
        <v>100</v>
      </c>
      <c r="R18" s="11" t="s">
        <v>994</v>
      </c>
    </row>
    <row r="19" spans="1:18" ht="60" hidden="1" outlineLevel="1" x14ac:dyDescent="0.25">
      <c r="A19" s="31"/>
      <c r="B19" s="126"/>
      <c r="C19" s="134"/>
      <c r="D19" s="135"/>
      <c r="E19" s="138"/>
      <c r="F19" s="139"/>
      <c r="G19" s="25" t="s">
        <v>321</v>
      </c>
      <c r="H19" s="112"/>
      <c r="I19" s="12">
        <v>43862</v>
      </c>
      <c r="J19" s="12">
        <v>44180</v>
      </c>
      <c r="K19" s="65">
        <f>+K18</f>
        <v>44180</v>
      </c>
      <c r="L19" s="21">
        <f t="shared" si="0"/>
        <v>1</v>
      </c>
      <c r="M19" s="21">
        <f t="shared" si="4"/>
        <v>1</v>
      </c>
      <c r="N19" s="11">
        <v>100</v>
      </c>
      <c r="O19" s="61">
        <f t="shared" si="6"/>
        <v>100</v>
      </c>
      <c r="P19" s="22">
        <f t="shared" si="2"/>
        <v>100</v>
      </c>
      <c r="Q19" s="23">
        <v>100</v>
      </c>
      <c r="R19" s="31" t="s">
        <v>995</v>
      </c>
    </row>
    <row r="20" spans="1:18" ht="180" hidden="1" outlineLevel="1" x14ac:dyDescent="0.25">
      <c r="A20" s="31"/>
      <c r="B20" s="126"/>
      <c r="C20" s="134"/>
      <c r="D20" s="135"/>
      <c r="E20" s="138"/>
      <c r="F20" s="53" t="s">
        <v>335</v>
      </c>
      <c r="G20" s="25" t="s">
        <v>322</v>
      </c>
      <c r="H20" s="80">
        <v>32000000</v>
      </c>
      <c r="I20" s="12">
        <v>43862</v>
      </c>
      <c r="J20" s="12">
        <v>44180</v>
      </c>
      <c r="K20" s="65">
        <f>+K19</f>
        <v>44180</v>
      </c>
      <c r="L20" s="21">
        <f t="shared" si="0"/>
        <v>1</v>
      </c>
      <c r="M20" s="21">
        <f t="shared" si="4"/>
        <v>1</v>
      </c>
      <c r="N20" s="11">
        <v>100</v>
      </c>
      <c r="O20" s="61">
        <f>+P20</f>
        <v>100</v>
      </c>
      <c r="P20" s="22">
        <f t="shared" si="2"/>
        <v>100</v>
      </c>
      <c r="Q20" s="23">
        <v>100</v>
      </c>
      <c r="R20" s="31" t="s">
        <v>996</v>
      </c>
    </row>
    <row r="21" spans="1:18" ht="105" hidden="1" outlineLevel="1" x14ac:dyDescent="0.25">
      <c r="A21" s="31"/>
      <c r="B21" s="126"/>
      <c r="C21" s="134"/>
      <c r="D21" s="135"/>
      <c r="E21" s="138"/>
      <c r="F21" s="139" t="s">
        <v>336</v>
      </c>
      <c r="G21" s="25" t="s">
        <v>323</v>
      </c>
      <c r="H21" s="110">
        <v>20000000</v>
      </c>
      <c r="I21" s="12">
        <v>43862</v>
      </c>
      <c r="J21" s="12">
        <v>44180</v>
      </c>
      <c r="K21" s="65">
        <f t="shared" si="3"/>
        <v>44180</v>
      </c>
      <c r="L21" s="21">
        <f t="shared" si="0"/>
        <v>1</v>
      </c>
      <c r="M21" s="21">
        <f t="shared" si="4"/>
        <v>1</v>
      </c>
      <c r="N21" s="11">
        <v>50</v>
      </c>
      <c r="O21" s="61">
        <f t="shared" si="6"/>
        <v>60</v>
      </c>
      <c r="P21" s="22">
        <f t="shared" si="2"/>
        <v>60</v>
      </c>
      <c r="Q21" s="23">
        <v>100</v>
      </c>
      <c r="R21" s="31" t="s">
        <v>997</v>
      </c>
    </row>
    <row r="22" spans="1:18" ht="60" hidden="1" outlineLevel="1" x14ac:dyDescent="0.25">
      <c r="A22" s="31"/>
      <c r="B22" s="126"/>
      <c r="C22" s="134"/>
      <c r="D22" s="135"/>
      <c r="E22" s="138"/>
      <c r="F22" s="139"/>
      <c r="G22" s="25" t="s">
        <v>576</v>
      </c>
      <c r="H22" s="111"/>
      <c r="I22" s="12">
        <v>43862</v>
      </c>
      <c r="J22" s="12">
        <v>44180</v>
      </c>
      <c r="K22" s="65">
        <f t="shared" si="3"/>
        <v>44180</v>
      </c>
      <c r="L22" s="21">
        <f t="shared" si="0"/>
        <v>1</v>
      </c>
      <c r="M22" s="21">
        <f t="shared" si="4"/>
        <v>1</v>
      </c>
      <c r="N22" s="11">
        <v>100</v>
      </c>
      <c r="O22" s="61">
        <f t="shared" ref="O22" si="7">+P22</f>
        <v>100</v>
      </c>
      <c r="P22" s="22">
        <f t="shared" si="2"/>
        <v>100</v>
      </c>
      <c r="Q22" s="23">
        <v>100</v>
      </c>
      <c r="R22" s="11" t="s">
        <v>998</v>
      </c>
    </row>
    <row r="23" spans="1:18" ht="45" hidden="1" outlineLevel="1" x14ac:dyDescent="0.25">
      <c r="A23" s="31"/>
      <c r="B23" s="126"/>
      <c r="C23" s="134"/>
      <c r="D23" s="135"/>
      <c r="E23" s="138"/>
      <c r="F23" s="139"/>
      <c r="G23" s="25" t="s">
        <v>324</v>
      </c>
      <c r="H23" s="112"/>
      <c r="I23" s="12">
        <v>43862</v>
      </c>
      <c r="J23" s="12">
        <v>44180</v>
      </c>
      <c r="K23" s="65">
        <f>+K21</f>
        <v>44180</v>
      </c>
      <c r="L23" s="21">
        <f t="shared" si="0"/>
        <v>1</v>
      </c>
      <c r="M23" s="21">
        <f t="shared" si="4"/>
        <v>1</v>
      </c>
      <c r="N23" s="11">
        <v>10</v>
      </c>
      <c r="O23" s="61">
        <f t="shared" si="6"/>
        <v>28</v>
      </c>
      <c r="P23" s="22">
        <f t="shared" si="2"/>
        <v>28</v>
      </c>
      <c r="Q23" s="23">
        <v>100</v>
      </c>
      <c r="R23" s="11" t="s">
        <v>997</v>
      </c>
    </row>
    <row r="24" spans="1:18" hidden="1" outlineLevel="1" x14ac:dyDescent="0.25">
      <c r="A24" s="31"/>
      <c r="B24" s="126"/>
      <c r="C24" s="134" t="s">
        <v>711</v>
      </c>
      <c r="D24" s="135" t="s">
        <v>720</v>
      </c>
      <c r="E24" s="138"/>
      <c r="F24" s="139" t="s">
        <v>337</v>
      </c>
      <c r="G24" s="25" t="s">
        <v>325</v>
      </c>
      <c r="H24" s="80">
        <v>4500000</v>
      </c>
      <c r="I24" s="12">
        <v>43862</v>
      </c>
      <c r="J24" s="12">
        <v>44180</v>
      </c>
      <c r="K24" s="65">
        <f t="shared" si="3"/>
        <v>44180</v>
      </c>
      <c r="L24" s="21">
        <f t="shared" si="0"/>
        <v>1</v>
      </c>
      <c r="M24" s="21">
        <f t="shared" si="4"/>
        <v>1</v>
      </c>
      <c r="N24" s="11">
        <v>100</v>
      </c>
      <c r="O24" s="61">
        <f t="shared" si="6"/>
        <v>100</v>
      </c>
      <c r="P24" s="22">
        <f t="shared" si="2"/>
        <v>100</v>
      </c>
      <c r="Q24" s="23">
        <v>100</v>
      </c>
      <c r="R24" s="31" t="s">
        <v>831</v>
      </c>
    </row>
    <row r="25" spans="1:18" ht="60" hidden="1" outlineLevel="1" x14ac:dyDescent="0.25">
      <c r="A25" s="31"/>
      <c r="B25" s="126"/>
      <c r="C25" s="134"/>
      <c r="D25" s="135"/>
      <c r="E25" s="138"/>
      <c r="F25" s="139"/>
      <c r="G25" s="25" t="s">
        <v>326</v>
      </c>
      <c r="H25" s="81" t="s">
        <v>1009</v>
      </c>
      <c r="I25" s="12">
        <v>43862</v>
      </c>
      <c r="J25" s="12">
        <v>44180</v>
      </c>
      <c r="K25" s="65">
        <f>+K24</f>
        <v>44180</v>
      </c>
      <c r="L25" s="21">
        <f t="shared" si="0"/>
        <v>1</v>
      </c>
      <c r="M25" s="21">
        <f t="shared" si="4"/>
        <v>1</v>
      </c>
      <c r="N25" s="11">
        <v>100</v>
      </c>
      <c r="O25" s="61">
        <f t="shared" si="6"/>
        <v>100</v>
      </c>
      <c r="P25" s="22">
        <f t="shared" si="2"/>
        <v>100</v>
      </c>
      <c r="Q25" s="23">
        <v>100</v>
      </c>
      <c r="R25" s="31" t="s">
        <v>832</v>
      </c>
    </row>
    <row r="26" spans="1:18" ht="105" hidden="1" outlineLevel="1" x14ac:dyDescent="0.25">
      <c r="A26" s="31"/>
      <c r="B26" s="126"/>
      <c r="C26" s="134"/>
      <c r="D26" s="135"/>
      <c r="E26" s="138"/>
      <c r="F26" s="139"/>
      <c r="G26" s="25" t="s">
        <v>327</v>
      </c>
      <c r="H26" s="81" t="s">
        <v>1009</v>
      </c>
      <c r="I26" s="12">
        <v>43862</v>
      </c>
      <c r="J26" s="12">
        <v>44180</v>
      </c>
      <c r="K26" s="65">
        <f t="shared" si="3"/>
        <v>44180</v>
      </c>
      <c r="L26" s="21">
        <f t="shared" si="0"/>
        <v>1</v>
      </c>
      <c r="M26" s="21">
        <f t="shared" si="4"/>
        <v>1</v>
      </c>
      <c r="N26" s="11">
        <v>100</v>
      </c>
      <c r="O26" s="61">
        <f t="shared" si="6"/>
        <v>100</v>
      </c>
      <c r="P26" s="22">
        <f t="shared" si="2"/>
        <v>100</v>
      </c>
      <c r="Q26" s="23">
        <v>100</v>
      </c>
      <c r="R26" s="31" t="s">
        <v>977</v>
      </c>
    </row>
    <row r="27" spans="1:18" ht="45" hidden="1" outlineLevel="1" x14ac:dyDescent="0.25">
      <c r="A27" s="31"/>
      <c r="B27" s="126"/>
      <c r="C27" s="134"/>
      <c r="D27" s="135"/>
      <c r="E27" s="138"/>
      <c r="F27" s="139"/>
      <c r="G27" s="25" t="s">
        <v>571</v>
      </c>
      <c r="H27" s="80">
        <v>4500000</v>
      </c>
      <c r="I27" s="12">
        <v>43862</v>
      </c>
      <c r="J27" s="12">
        <v>44180</v>
      </c>
      <c r="K27" s="65">
        <f t="shared" si="3"/>
        <v>44180</v>
      </c>
      <c r="L27" s="21">
        <f t="shared" si="0"/>
        <v>1</v>
      </c>
      <c r="M27" s="21">
        <f t="shared" si="4"/>
        <v>1</v>
      </c>
      <c r="N27" s="11">
        <v>100</v>
      </c>
      <c r="O27" s="61">
        <f t="shared" ref="O27" si="8">+P27</f>
        <v>100</v>
      </c>
      <c r="P27" s="22">
        <f t="shared" si="2"/>
        <v>100</v>
      </c>
      <c r="Q27" s="23">
        <v>100</v>
      </c>
      <c r="R27" s="51" t="s">
        <v>833</v>
      </c>
    </row>
    <row r="28" spans="1:18" ht="105" hidden="1" outlineLevel="1" x14ac:dyDescent="0.25">
      <c r="A28" s="31"/>
      <c r="B28" s="126"/>
      <c r="C28" s="134"/>
      <c r="D28" s="135"/>
      <c r="E28" s="138"/>
      <c r="F28" s="139"/>
      <c r="G28" s="25" t="s">
        <v>328</v>
      </c>
      <c r="H28" s="80">
        <v>8000000</v>
      </c>
      <c r="I28" s="12">
        <v>43862</v>
      </c>
      <c r="J28" s="12">
        <v>44180</v>
      </c>
      <c r="K28" s="65">
        <f>+K26</f>
        <v>44180</v>
      </c>
      <c r="L28" s="21">
        <f t="shared" si="0"/>
        <v>1</v>
      </c>
      <c r="M28" s="21">
        <f t="shared" si="4"/>
        <v>1</v>
      </c>
      <c r="N28" s="11">
        <v>100</v>
      </c>
      <c r="O28" s="61">
        <f t="shared" si="6"/>
        <v>100</v>
      </c>
      <c r="P28" s="22">
        <f t="shared" si="2"/>
        <v>100</v>
      </c>
      <c r="Q28" s="23">
        <v>100</v>
      </c>
      <c r="R28" s="31" t="s">
        <v>834</v>
      </c>
    </row>
    <row r="29" spans="1:18" ht="60" hidden="1" outlineLevel="1" x14ac:dyDescent="0.25">
      <c r="A29" s="31"/>
      <c r="B29" s="126"/>
      <c r="C29" s="134" t="s">
        <v>709</v>
      </c>
      <c r="D29" s="135" t="s">
        <v>721</v>
      </c>
      <c r="E29" s="138"/>
      <c r="F29" s="139" t="s">
        <v>338</v>
      </c>
      <c r="G29" s="25" t="s">
        <v>329</v>
      </c>
      <c r="H29" s="80">
        <v>31000000</v>
      </c>
      <c r="I29" s="12">
        <v>43862</v>
      </c>
      <c r="J29" s="12">
        <v>44180</v>
      </c>
      <c r="K29" s="65">
        <f t="shared" si="3"/>
        <v>44180</v>
      </c>
      <c r="L29" s="21">
        <f t="shared" si="0"/>
        <v>1</v>
      </c>
      <c r="M29" s="21">
        <f t="shared" si="4"/>
        <v>1</v>
      </c>
      <c r="N29" s="11">
        <v>100</v>
      </c>
      <c r="O29" s="61">
        <f t="shared" si="6"/>
        <v>100</v>
      </c>
      <c r="P29" s="22">
        <f t="shared" si="2"/>
        <v>100</v>
      </c>
      <c r="Q29" s="23">
        <v>100</v>
      </c>
      <c r="R29" s="11" t="s">
        <v>990</v>
      </c>
    </row>
    <row r="30" spans="1:18" ht="75" hidden="1" outlineLevel="1" x14ac:dyDescent="0.25">
      <c r="A30" s="31"/>
      <c r="B30" s="126"/>
      <c r="C30" s="134"/>
      <c r="D30" s="135"/>
      <c r="E30" s="138"/>
      <c r="F30" s="139"/>
      <c r="G30" s="25" t="s">
        <v>638</v>
      </c>
      <c r="H30" s="110">
        <v>22000000</v>
      </c>
      <c r="I30" s="12">
        <v>43862</v>
      </c>
      <c r="J30" s="12">
        <v>44180</v>
      </c>
      <c r="K30" s="65">
        <f t="shared" si="3"/>
        <v>44180</v>
      </c>
      <c r="L30" s="21">
        <f t="shared" si="0"/>
        <v>1</v>
      </c>
      <c r="M30" s="21">
        <f t="shared" si="4"/>
        <v>1</v>
      </c>
      <c r="N30" s="11">
        <v>100</v>
      </c>
      <c r="O30" s="61">
        <f t="shared" si="6"/>
        <v>100</v>
      </c>
      <c r="P30" s="22">
        <f t="shared" si="2"/>
        <v>100</v>
      </c>
      <c r="Q30" s="23">
        <v>100</v>
      </c>
      <c r="R30" s="11" t="s">
        <v>991</v>
      </c>
    </row>
    <row r="31" spans="1:18" ht="75" hidden="1" outlineLevel="1" x14ac:dyDescent="0.25">
      <c r="A31" s="31"/>
      <c r="B31" s="126"/>
      <c r="C31" s="134"/>
      <c r="D31" s="135"/>
      <c r="E31" s="138"/>
      <c r="F31" s="139"/>
      <c r="G31" s="25" t="s">
        <v>985</v>
      </c>
      <c r="H31" s="112"/>
      <c r="I31" s="12">
        <v>43862</v>
      </c>
      <c r="J31" s="12">
        <v>44180</v>
      </c>
      <c r="K31" s="65">
        <f t="shared" si="3"/>
        <v>44180</v>
      </c>
      <c r="L31" s="21">
        <f t="shared" si="0"/>
        <v>1</v>
      </c>
      <c r="M31" s="21">
        <f t="shared" si="4"/>
        <v>1</v>
      </c>
      <c r="N31" s="11">
        <v>100</v>
      </c>
      <c r="O31" s="61">
        <f t="shared" si="6"/>
        <v>100</v>
      </c>
      <c r="P31" s="22">
        <f t="shared" si="2"/>
        <v>100</v>
      </c>
      <c r="Q31" s="23">
        <v>100</v>
      </c>
      <c r="R31" s="11" t="s">
        <v>993</v>
      </c>
    </row>
    <row r="32" spans="1:18" ht="135" hidden="1" outlineLevel="1" x14ac:dyDescent="0.25">
      <c r="A32" s="31"/>
      <c r="B32" s="126"/>
      <c r="C32" s="134"/>
      <c r="D32" s="135"/>
      <c r="E32" s="138"/>
      <c r="F32" s="139"/>
      <c r="G32" s="25" t="s">
        <v>640</v>
      </c>
      <c r="H32" s="81" t="s">
        <v>1009</v>
      </c>
      <c r="I32" s="12">
        <v>43983</v>
      </c>
      <c r="J32" s="12">
        <v>44180</v>
      </c>
      <c r="K32" s="65">
        <f>+K31</f>
        <v>44180</v>
      </c>
      <c r="L32" s="21">
        <f t="shared" si="0"/>
        <v>1</v>
      </c>
      <c r="M32" s="21">
        <f t="shared" si="4"/>
        <v>1</v>
      </c>
      <c r="N32" s="11">
        <v>100</v>
      </c>
      <c r="O32" s="61">
        <f t="shared" si="6"/>
        <v>100</v>
      </c>
      <c r="P32" s="22">
        <f t="shared" si="2"/>
        <v>100</v>
      </c>
      <c r="Q32" s="23">
        <v>100</v>
      </c>
      <c r="R32" s="11" t="s">
        <v>992</v>
      </c>
    </row>
    <row r="33" spans="1:19" ht="60" hidden="1" outlineLevel="1" x14ac:dyDescent="0.25">
      <c r="A33" s="31"/>
      <c r="B33" s="126"/>
      <c r="C33" s="134"/>
      <c r="D33" s="135"/>
      <c r="E33" s="138"/>
      <c r="F33" s="139"/>
      <c r="G33" s="25" t="s">
        <v>639</v>
      </c>
      <c r="H33" s="81" t="s">
        <v>1009</v>
      </c>
      <c r="I33" s="12">
        <v>44013</v>
      </c>
      <c r="J33" s="12">
        <v>44180</v>
      </c>
      <c r="K33" s="65">
        <f>+K32</f>
        <v>44180</v>
      </c>
      <c r="L33" s="21">
        <f t="shared" si="0"/>
        <v>1</v>
      </c>
      <c r="M33" s="21">
        <f t="shared" si="4"/>
        <v>1</v>
      </c>
      <c r="N33" s="11">
        <v>60</v>
      </c>
      <c r="O33" s="61">
        <f t="shared" ref="O33:O34" si="9">+P33</f>
        <v>68</v>
      </c>
      <c r="P33" s="22">
        <f t="shared" si="2"/>
        <v>68</v>
      </c>
      <c r="Q33" s="23">
        <v>100</v>
      </c>
      <c r="R33" s="11" t="s">
        <v>1010</v>
      </c>
    </row>
    <row r="34" spans="1:19" ht="45" hidden="1" outlineLevel="1" x14ac:dyDescent="0.25">
      <c r="A34" s="31"/>
      <c r="B34" s="126"/>
      <c r="C34" s="134"/>
      <c r="D34" s="135"/>
      <c r="E34" s="138"/>
      <c r="F34" s="139"/>
      <c r="G34" s="25" t="s">
        <v>330</v>
      </c>
      <c r="H34" s="110">
        <v>22000000</v>
      </c>
      <c r="I34" s="12">
        <v>43862</v>
      </c>
      <c r="J34" s="12">
        <v>44180</v>
      </c>
      <c r="K34" s="65">
        <f t="shared" si="3"/>
        <v>44180</v>
      </c>
      <c r="L34" s="21">
        <f t="shared" si="0"/>
        <v>1</v>
      </c>
      <c r="M34" s="21">
        <f t="shared" si="4"/>
        <v>1</v>
      </c>
      <c r="N34" s="11">
        <v>100</v>
      </c>
      <c r="O34" s="61">
        <f t="shared" si="9"/>
        <v>100</v>
      </c>
      <c r="P34" s="22">
        <f t="shared" si="2"/>
        <v>100</v>
      </c>
      <c r="Q34" s="23">
        <v>100</v>
      </c>
      <c r="R34" s="11" t="s">
        <v>986</v>
      </c>
    </row>
    <row r="35" spans="1:19" ht="75" hidden="1" outlineLevel="1" x14ac:dyDescent="0.25">
      <c r="A35" s="31"/>
      <c r="B35" s="126"/>
      <c r="C35" s="134"/>
      <c r="D35" s="135"/>
      <c r="E35" s="138"/>
      <c r="F35" s="139" t="s">
        <v>339</v>
      </c>
      <c r="G35" s="25" t="s">
        <v>331</v>
      </c>
      <c r="H35" s="111"/>
      <c r="I35" s="12">
        <v>43862</v>
      </c>
      <c r="J35" s="12">
        <v>44180</v>
      </c>
      <c r="K35" s="65">
        <f>+K34</f>
        <v>44180</v>
      </c>
      <c r="L35" s="21">
        <f t="shared" si="0"/>
        <v>1</v>
      </c>
      <c r="M35" s="21">
        <f t="shared" si="4"/>
        <v>1</v>
      </c>
      <c r="N35" s="11">
        <v>100</v>
      </c>
      <c r="O35" s="61">
        <f t="shared" si="6"/>
        <v>100</v>
      </c>
      <c r="P35" s="22">
        <f t="shared" si="2"/>
        <v>100</v>
      </c>
      <c r="Q35" s="23">
        <v>100</v>
      </c>
      <c r="R35" s="11" t="s">
        <v>987</v>
      </c>
    </row>
    <row r="36" spans="1:19" ht="45" hidden="1" outlineLevel="1" x14ac:dyDescent="0.25">
      <c r="A36" s="31"/>
      <c r="B36" s="126"/>
      <c r="C36" s="134"/>
      <c r="D36" s="135"/>
      <c r="E36" s="138"/>
      <c r="F36" s="139"/>
      <c r="G36" s="25" t="s">
        <v>332</v>
      </c>
      <c r="H36" s="111"/>
      <c r="I36" s="12">
        <v>44013</v>
      </c>
      <c r="J36" s="12">
        <v>44180</v>
      </c>
      <c r="K36" s="65">
        <f t="shared" si="3"/>
        <v>44180</v>
      </c>
      <c r="L36" s="21">
        <f t="shared" si="0"/>
        <v>1</v>
      </c>
      <c r="M36" s="21">
        <f t="shared" si="4"/>
        <v>1</v>
      </c>
      <c r="N36" s="11">
        <v>100</v>
      </c>
      <c r="O36" s="61">
        <f>+P36</f>
        <v>100</v>
      </c>
      <c r="P36" s="22">
        <f t="shared" si="2"/>
        <v>100</v>
      </c>
      <c r="Q36" s="23">
        <v>100</v>
      </c>
      <c r="R36" s="11" t="s">
        <v>988</v>
      </c>
    </row>
    <row r="37" spans="1:19" ht="45" hidden="1" outlineLevel="1" thickBot="1" x14ac:dyDescent="0.3">
      <c r="A37" s="31"/>
      <c r="B37" s="126"/>
      <c r="C37" s="134"/>
      <c r="D37" s="135"/>
      <c r="E37" s="138"/>
      <c r="F37" s="139"/>
      <c r="G37" s="25" t="s">
        <v>333</v>
      </c>
      <c r="H37" s="112"/>
      <c r="I37" s="12">
        <v>44013</v>
      </c>
      <c r="J37" s="12">
        <v>44180</v>
      </c>
      <c r="K37" s="65">
        <f t="shared" si="3"/>
        <v>44180</v>
      </c>
      <c r="L37" s="21">
        <f>+(+_xlfn.DAYS(I37,K37))/(+_xlfn.DAYS(I37,J37))</f>
        <v>1</v>
      </c>
      <c r="M37" s="21">
        <f t="shared" si="4"/>
        <v>1</v>
      </c>
      <c r="N37" s="11">
        <v>10</v>
      </c>
      <c r="O37" s="61">
        <f t="shared" si="6"/>
        <v>28</v>
      </c>
      <c r="P37" s="22">
        <f t="shared" si="2"/>
        <v>28</v>
      </c>
      <c r="Q37" s="23">
        <v>100</v>
      </c>
      <c r="R37" s="11" t="s">
        <v>989</v>
      </c>
    </row>
    <row r="38" spans="1:19" s="5" customFormat="1" ht="240.6" collapsed="1" thickBot="1" x14ac:dyDescent="0.3">
      <c r="A38" s="140" t="s">
        <v>279</v>
      </c>
      <c r="B38" s="140"/>
      <c r="C38" s="140"/>
      <c r="D38" s="140"/>
      <c r="E38" s="140"/>
      <c r="F38" s="140"/>
      <c r="G38" s="140"/>
      <c r="H38" s="140"/>
      <c r="I38" s="140"/>
      <c r="J38" s="140"/>
      <c r="K38" s="26">
        <v>44180</v>
      </c>
      <c r="L38" s="27" cm="1">
        <f t="array" ref="L38">+AVERAGE((L2:L37)*100)</f>
        <v>100</v>
      </c>
      <c r="M38" s="27" cm="1">
        <f t="array" ref="M38">+AVERAGE((M2:M37)*100)</f>
        <v>100</v>
      </c>
      <c r="N38" s="28">
        <f>+AVERAGE(N24:N36,N11:N22,N5:N10,N2:N4)</f>
        <v>96.32352941176471</v>
      </c>
      <c r="O38" s="73" t="str" cm="1">
        <f t="array" ref="O38">+_xlfn.IFS(P38&gt;=90,"😊",P38&gt;=65,"😶",P38&lt;=64,"😕")</f>
        <v>😊</v>
      </c>
      <c r="P38" s="28">
        <f>+AVERAGE(P2:P4,P5,P6,P7,P8,P9,P10:P11,P12,P13,P14,P15,P16,P17,P18,P19,P20:P22,P24:P28,P29,P30,P31:P36)</f>
        <v>97.764705882352942</v>
      </c>
      <c r="Q38" s="27">
        <v>100</v>
      </c>
      <c r="R38" s="31" t="s">
        <v>1001</v>
      </c>
      <c r="S38" s="108"/>
    </row>
    <row r="39" spans="1:19" ht="165" hidden="1" outlineLevel="1" x14ac:dyDescent="0.25">
      <c r="A39" s="31"/>
      <c r="B39" s="126" t="s">
        <v>680</v>
      </c>
      <c r="C39" s="134" t="s">
        <v>709</v>
      </c>
      <c r="D39" s="135" t="s">
        <v>716</v>
      </c>
      <c r="E39" s="130" t="s">
        <v>340</v>
      </c>
      <c r="F39" s="136" t="s">
        <v>349</v>
      </c>
      <c r="G39" s="13" t="s">
        <v>341</v>
      </c>
      <c r="H39" s="82" t="s">
        <v>1009</v>
      </c>
      <c r="I39" s="12">
        <v>43862</v>
      </c>
      <c r="J39" s="12">
        <v>44180</v>
      </c>
      <c r="K39" s="65">
        <f>K37</f>
        <v>44180</v>
      </c>
      <c r="L39" s="21">
        <f t="shared" ref="L39:L94" si="10">+(+_xlfn.DAYS(I39,K39))/(+_xlfn.DAYS(I39,J39))</f>
        <v>1</v>
      </c>
      <c r="M39" s="21">
        <f>+IF(L39&gt;=100,100,IF(L39&lt;=0,0,L39))</f>
        <v>1</v>
      </c>
      <c r="N39" s="11">
        <v>95</v>
      </c>
      <c r="O39" s="74">
        <f>+P39</f>
        <v>96</v>
      </c>
      <c r="P39" s="22">
        <f t="shared" ref="P39:P74" si="11">+(N39*80%)+((M39*100)*20%)</f>
        <v>96</v>
      </c>
      <c r="Q39" s="23">
        <v>100</v>
      </c>
      <c r="R39" s="31" t="s">
        <v>949</v>
      </c>
    </row>
    <row r="40" spans="1:19" ht="225" hidden="1" outlineLevel="1" x14ac:dyDescent="0.25">
      <c r="A40" s="31"/>
      <c r="B40" s="142"/>
      <c r="C40" s="134"/>
      <c r="D40" s="135"/>
      <c r="E40" s="130"/>
      <c r="F40" s="136"/>
      <c r="G40" s="13" t="s">
        <v>342</v>
      </c>
      <c r="H40" s="82">
        <v>5000000</v>
      </c>
      <c r="I40" s="12">
        <v>43862</v>
      </c>
      <c r="J40" s="12">
        <v>44180</v>
      </c>
      <c r="K40" s="65">
        <f>+K39</f>
        <v>44180</v>
      </c>
      <c r="L40" s="21">
        <f t="shared" si="10"/>
        <v>1</v>
      </c>
      <c r="M40" s="21">
        <f t="shared" ref="M40:M100" si="12">+IF(L40&gt;=100,100,IF(L40&lt;=0,0,L40))</f>
        <v>1</v>
      </c>
      <c r="N40" s="11">
        <v>80</v>
      </c>
      <c r="O40" s="74">
        <f t="shared" si="6"/>
        <v>84</v>
      </c>
      <c r="P40" s="22">
        <f t="shared" si="11"/>
        <v>84</v>
      </c>
      <c r="Q40" s="23">
        <v>100</v>
      </c>
      <c r="R40" s="31" t="s">
        <v>870</v>
      </c>
    </row>
    <row r="41" spans="1:19" ht="75" hidden="1" outlineLevel="1" x14ac:dyDescent="0.25">
      <c r="A41" s="31"/>
      <c r="B41" s="142"/>
      <c r="C41" s="134"/>
      <c r="D41" s="135"/>
      <c r="E41" s="130"/>
      <c r="F41" s="136"/>
      <c r="G41" s="13" t="s">
        <v>343</v>
      </c>
      <c r="H41" s="82" t="s">
        <v>1009</v>
      </c>
      <c r="I41" s="12">
        <v>43862</v>
      </c>
      <c r="J41" s="12">
        <v>44180</v>
      </c>
      <c r="K41" s="65">
        <f t="shared" ref="K41:K69" si="13">+K40</f>
        <v>44180</v>
      </c>
      <c r="L41" s="21">
        <f t="shared" si="10"/>
        <v>1</v>
      </c>
      <c r="M41" s="21">
        <f t="shared" si="12"/>
        <v>1</v>
      </c>
      <c r="N41" s="11">
        <v>80</v>
      </c>
      <c r="O41" s="74">
        <f t="shared" si="6"/>
        <v>84</v>
      </c>
      <c r="P41" s="22">
        <f t="shared" si="11"/>
        <v>84</v>
      </c>
      <c r="Q41" s="23">
        <v>100</v>
      </c>
      <c r="R41" s="31" t="s">
        <v>950</v>
      </c>
    </row>
    <row r="42" spans="1:19" ht="60" hidden="1" outlineLevel="1" x14ac:dyDescent="0.25">
      <c r="A42" s="31"/>
      <c r="B42" s="142"/>
      <c r="C42" s="134"/>
      <c r="D42" s="135"/>
      <c r="E42" s="130"/>
      <c r="F42" s="136"/>
      <c r="G42" s="13" t="s">
        <v>641</v>
      </c>
      <c r="H42" s="82" t="s">
        <v>1009</v>
      </c>
      <c r="I42" s="12">
        <v>44013</v>
      </c>
      <c r="J42" s="12">
        <v>44180</v>
      </c>
      <c r="K42" s="65">
        <f t="shared" si="13"/>
        <v>44180</v>
      </c>
      <c r="L42" s="21">
        <f t="shared" si="10"/>
        <v>1</v>
      </c>
      <c r="M42" s="21">
        <f t="shared" si="12"/>
        <v>1</v>
      </c>
      <c r="N42" s="11">
        <v>100</v>
      </c>
      <c r="O42" s="74">
        <f t="shared" si="6"/>
        <v>100</v>
      </c>
      <c r="P42" s="22">
        <f t="shared" si="11"/>
        <v>100</v>
      </c>
      <c r="Q42" s="23">
        <v>100</v>
      </c>
      <c r="R42" s="31" t="s">
        <v>871</v>
      </c>
    </row>
    <row r="43" spans="1:19" ht="409.6" hidden="1" outlineLevel="1" x14ac:dyDescent="0.25">
      <c r="A43" s="31"/>
      <c r="B43" s="142"/>
      <c r="C43" s="134"/>
      <c r="D43" s="135"/>
      <c r="E43" s="130"/>
      <c r="F43" s="55" t="s">
        <v>350</v>
      </c>
      <c r="G43" s="13" t="s">
        <v>348</v>
      </c>
      <c r="H43" s="99">
        <v>120000000</v>
      </c>
      <c r="I43" s="12">
        <v>43862</v>
      </c>
      <c r="J43" s="12">
        <v>44180</v>
      </c>
      <c r="K43" s="65">
        <f t="shared" si="13"/>
        <v>44180</v>
      </c>
      <c r="L43" s="21">
        <f t="shared" si="10"/>
        <v>1</v>
      </c>
      <c r="M43" s="21">
        <f t="shared" si="12"/>
        <v>1</v>
      </c>
      <c r="N43" s="11">
        <v>100</v>
      </c>
      <c r="O43" s="74">
        <f t="shared" si="6"/>
        <v>100</v>
      </c>
      <c r="P43" s="22">
        <f t="shared" si="11"/>
        <v>100</v>
      </c>
      <c r="Q43" s="23">
        <v>100</v>
      </c>
      <c r="R43" s="31" t="s">
        <v>861</v>
      </c>
    </row>
    <row r="44" spans="1:19" ht="409.6" hidden="1" outlineLevel="1" x14ac:dyDescent="0.25">
      <c r="A44" s="31"/>
      <c r="B44" s="142"/>
      <c r="C44" s="134"/>
      <c r="D44" s="135"/>
      <c r="E44" s="130"/>
      <c r="F44" s="55" t="s">
        <v>351</v>
      </c>
      <c r="G44" s="13" t="s">
        <v>597</v>
      </c>
      <c r="H44" s="99">
        <v>70000000</v>
      </c>
      <c r="I44" s="12">
        <v>43862</v>
      </c>
      <c r="J44" s="12">
        <v>44180</v>
      </c>
      <c r="K44" s="65">
        <f>K43</f>
        <v>44180</v>
      </c>
      <c r="L44" s="21">
        <f t="shared" si="10"/>
        <v>1</v>
      </c>
      <c r="M44" s="21">
        <f t="shared" si="12"/>
        <v>1</v>
      </c>
      <c r="N44" s="11">
        <v>100</v>
      </c>
      <c r="O44" s="74">
        <f t="shared" si="6"/>
        <v>100</v>
      </c>
      <c r="P44" s="22">
        <f t="shared" si="11"/>
        <v>100</v>
      </c>
      <c r="Q44" s="23">
        <v>100</v>
      </c>
      <c r="R44" s="31" t="s">
        <v>862</v>
      </c>
    </row>
    <row r="45" spans="1:19" ht="165" hidden="1" outlineLevel="1" x14ac:dyDescent="0.25">
      <c r="A45" s="31"/>
      <c r="B45" s="142"/>
      <c r="C45" s="134"/>
      <c r="D45" s="135"/>
      <c r="E45" s="130"/>
      <c r="F45" s="55" t="s">
        <v>352</v>
      </c>
      <c r="G45" s="13" t="s">
        <v>593</v>
      </c>
      <c r="H45" s="99">
        <v>20800000</v>
      </c>
      <c r="I45" s="12">
        <v>43862</v>
      </c>
      <c r="J45" s="12">
        <v>44180</v>
      </c>
      <c r="K45" s="65">
        <f t="shared" si="13"/>
        <v>44180</v>
      </c>
      <c r="L45" s="21">
        <f t="shared" si="10"/>
        <v>1</v>
      </c>
      <c r="M45" s="21">
        <f t="shared" si="12"/>
        <v>1</v>
      </c>
      <c r="N45" s="11">
        <v>100</v>
      </c>
      <c r="O45" s="74">
        <f t="shared" si="6"/>
        <v>100</v>
      </c>
      <c r="P45" s="22">
        <f t="shared" si="11"/>
        <v>100</v>
      </c>
      <c r="Q45" s="23">
        <v>100</v>
      </c>
      <c r="R45" s="31" t="s">
        <v>804</v>
      </c>
    </row>
    <row r="46" spans="1:19" ht="285" hidden="1" outlineLevel="1" x14ac:dyDescent="0.25">
      <c r="A46" s="31"/>
      <c r="B46" s="142"/>
      <c r="C46" s="134"/>
      <c r="D46" s="135"/>
      <c r="E46" s="130"/>
      <c r="F46" s="55" t="s">
        <v>353</v>
      </c>
      <c r="G46" s="13" t="s">
        <v>347</v>
      </c>
      <c r="H46" s="99">
        <v>200000000</v>
      </c>
      <c r="I46" s="12">
        <v>43862</v>
      </c>
      <c r="J46" s="12">
        <v>44180</v>
      </c>
      <c r="K46" s="65">
        <f t="shared" si="13"/>
        <v>44180</v>
      </c>
      <c r="L46" s="21">
        <f t="shared" si="10"/>
        <v>1</v>
      </c>
      <c r="M46" s="21">
        <f t="shared" si="12"/>
        <v>1</v>
      </c>
      <c r="N46" s="11">
        <v>100</v>
      </c>
      <c r="O46" s="74">
        <f t="shared" si="6"/>
        <v>100</v>
      </c>
      <c r="P46" s="22">
        <f t="shared" si="11"/>
        <v>100</v>
      </c>
      <c r="Q46" s="23">
        <v>100</v>
      </c>
      <c r="R46" s="31" t="s">
        <v>863</v>
      </c>
    </row>
    <row r="47" spans="1:19" ht="105" hidden="1" outlineLevel="1" x14ac:dyDescent="0.25">
      <c r="A47" s="31"/>
      <c r="B47" s="142"/>
      <c r="C47" s="134"/>
      <c r="D47" s="135"/>
      <c r="E47" s="130"/>
      <c r="F47" s="55" t="s">
        <v>354</v>
      </c>
      <c r="G47" s="13" t="s">
        <v>344</v>
      </c>
      <c r="H47" s="99">
        <v>170000000</v>
      </c>
      <c r="I47" s="12">
        <v>43862</v>
      </c>
      <c r="J47" s="12">
        <v>44180</v>
      </c>
      <c r="K47" s="65">
        <f t="shared" si="13"/>
        <v>44180</v>
      </c>
      <c r="L47" s="21">
        <f t="shared" si="10"/>
        <v>1</v>
      </c>
      <c r="M47" s="21">
        <f t="shared" si="12"/>
        <v>1</v>
      </c>
      <c r="N47" s="11">
        <v>100</v>
      </c>
      <c r="O47" s="74">
        <f t="shared" si="6"/>
        <v>100</v>
      </c>
      <c r="P47" s="22">
        <f t="shared" si="11"/>
        <v>100</v>
      </c>
      <c r="Q47" s="23">
        <v>100</v>
      </c>
      <c r="R47" s="31" t="s">
        <v>774</v>
      </c>
    </row>
    <row r="48" spans="1:19" ht="31.2" hidden="1" outlineLevel="1" x14ac:dyDescent="0.25">
      <c r="A48" s="31"/>
      <c r="B48" s="142"/>
      <c r="C48" s="134"/>
      <c r="D48" s="135"/>
      <c r="E48" s="130"/>
      <c r="F48" s="55" t="s">
        <v>355</v>
      </c>
      <c r="G48" s="13" t="s">
        <v>344</v>
      </c>
      <c r="H48" s="82" t="s">
        <v>1011</v>
      </c>
      <c r="I48" s="12">
        <v>43862</v>
      </c>
      <c r="J48" s="12">
        <v>44180</v>
      </c>
      <c r="K48" s="65">
        <f t="shared" si="13"/>
        <v>44180</v>
      </c>
      <c r="L48" s="21">
        <f t="shared" si="10"/>
        <v>1</v>
      </c>
      <c r="M48" s="21">
        <f t="shared" si="12"/>
        <v>1</v>
      </c>
      <c r="N48" s="11">
        <v>100</v>
      </c>
      <c r="O48" s="74">
        <f t="shared" si="6"/>
        <v>100</v>
      </c>
      <c r="P48" s="22">
        <f t="shared" si="11"/>
        <v>100</v>
      </c>
      <c r="Q48" s="23">
        <v>100</v>
      </c>
      <c r="R48" s="31" t="s">
        <v>958</v>
      </c>
    </row>
    <row r="49" spans="1:18" ht="195" hidden="1" outlineLevel="1" x14ac:dyDescent="0.25">
      <c r="A49" s="31"/>
      <c r="B49" s="142"/>
      <c r="C49" s="134"/>
      <c r="D49" s="135"/>
      <c r="E49" s="130"/>
      <c r="F49" s="55" t="s">
        <v>357</v>
      </c>
      <c r="G49" s="13" t="s">
        <v>345</v>
      </c>
      <c r="H49" s="99">
        <v>300000000</v>
      </c>
      <c r="I49" s="12">
        <v>43862</v>
      </c>
      <c r="J49" s="12">
        <v>44180</v>
      </c>
      <c r="K49" s="65">
        <f t="shared" si="13"/>
        <v>44180</v>
      </c>
      <c r="L49" s="21">
        <f t="shared" si="10"/>
        <v>1</v>
      </c>
      <c r="M49" s="21">
        <f t="shared" si="12"/>
        <v>1</v>
      </c>
      <c r="N49" s="11">
        <v>90</v>
      </c>
      <c r="O49" s="74">
        <f t="shared" si="6"/>
        <v>92</v>
      </c>
      <c r="P49" s="22">
        <f t="shared" si="11"/>
        <v>92</v>
      </c>
      <c r="Q49" s="23">
        <v>100</v>
      </c>
      <c r="R49" s="11" t="s">
        <v>978</v>
      </c>
    </row>
    <row r="50" spans="1:18" ht="90" hidden="1" outlineLevel="1" x14ac:dyDescent="0.25">
      <c r="A50" s="31"/>
      <c r="B50" s="142"/>
      <c r="C50" s="134"/>
      <c r="D50" s="135"/>
      <c r="E50" s="130"/>
      <c r="F50" s="55" t="s">
        <v>356</v>
      </c>
      <c r="G50" s="13" t="s">
        <v>346</v>
      </c>
      <c r="H50" s="99">
        <v>80000000</v>
      </c>
      <c r="I50" s="12">
        <v>43862</v>
      </c>
      <c r="J50" s="12">
        <v>44180</v>
      </c>
      <c r="K50" s="65">
        <f t="shared" si="13"/>
        <v>44180</v>
      </c>
      <c r="L50" s="21">
        <f t="shared" si="10"/>
        <v>1</v>
      </c>
      <c r="M50" s="21">
        <f t="shared" si="12"/>
        <v>1</v>
      </c>
      <c r="N50" s="11">
        <v>100</v>
      </c>
      <c r="O50" s="74">
        <f t="shared" si="6"/>
        <v>100</v>
      </c>
      <c r="P50" s="22">
        <f t="shared" si="11"/>
        <v>100</v>
      </c>
      <c r="Q50" s="23">
        <v>100</v>
      </c>
      <c r="R50" s="31" t="s">
        <v>773</v>
      </c>
    </row>
    <row r="51" spans="1:18" ht="30" hidden="1" outlineLevel="1" x14ac:dyDescent="0.25">
      <c r="A51" s="31"/>
      <c r="B51" s="142"/>
      <c r="C51" s="134"/>
      <c r="D51" s="135"/>
      <c r="E51" s="121" t="s">
        <v>260</v>
      </c>
      <c r="F51" s="118" t="s">
        <v>376</v>
      </c>
      <c r="G51" s="52" t="s">
        <v>358</v>
      </c>
      <c r="H51" s="98">
        <v>50000000</v>
      </c>
      <c r="I51" s="12">
        <v>43862</v>
      </c>
      <c r="J51" s="12">
        <v>44180</v>
      </c>
      <c r="K51" s="65">
        <f t="shared" si="13"/>
        <v>44180</v>
      </c>
      <c r="L51" s="21">
        <f t="shared" si="10"/>
        <v>1</v>
      </c>
      <c r="M51" s="21">
        <f t="shared" si="12"/>
        <v>1</v>
      </c>
      <c r="N51" s="11">
        <v>100</v>
      </c>
      <c r="O51" s="74">
        <f t="shared" si="6"/>
        <v>100</v>
      </c>
      <c r="P51" s="22">
        <f t="shared" si="11"/>
        <v>100</v>
      </c>
      <c r="Q51" s="23">
        <v>100</v>
      </c>
      <c r="R51" s="31" t="s">
        <v>824</v>
      </c>
    </row>
    <row r="52" spans="1:18" ht="285" hidden="1" outlineLevel="1" x14ac:dyDescent="0.25">
      <c r="A52" s="31"/>
      <c r="B52" s="142"/>
      <c r="C52" s="134"/>
      <c r="D52" s="135"/>
      <c r="E52" s="121"/>
      <c r="F52" s="118"/>
      <c r="G52" s="52" t="s">
        <v>359</v>
      </c>
      <c r="H52" s="77" t="s">
        <v>1009</v>
      </c>
      <c r="I52" s="12">
        <v>43862</v>
      </c>
      <c r="J52" s="12">
        <v>44180</v>
      </c>
      <c r="K52" s="65">
        <f t="shared" si="13"/>
        <v>44180</v>
      </c>
      <c r="L52" s="21">
        <f t="shared" si="10"/>
        <v>1</v>
      </c>
      <c r="M52" s="21">
        <f t="shared" si="12"/>
        <v>1</v>
      </c>
      <c r="N52" s="11">
        <v>100</v>
      </c>
      <c r="O52" s="74">
        <f t="shared" si="6"/>
        <v>100</v>
      </c>
      <c r="P52" s="22">
        <f t="shared" si="11"/>
        <v>100</v>
      </c>
      <c r="Q52" s="23">
        <v>100</v>
      </c>
      <c r="R52" s="31" t="s">
        <v>951</v>
      </c>
    </row>
    <row r="53" spans="1:18" ht="210" hidden="1" outlineLevel="1" x14ac:dyDescent="0.25">
      <c r="A53" s="31"/>
      <c r="B53" s="142"/>
      <c r="C53" s="134"/>
      <c r="D53" s="135"/>
      <c r="E53" s="121"/>
      <c r="F53" s="118"/>
      <c r="G53" s="52" t="s">
        <v>360</v>
      </c>
      <c r="H53" s="98">
        <v>280000000</v>
      </c>
      <c r="I53" s="12">
        <v>43862</v>
      </c>
      <c r="J53" s="12">
        <v>44180</v>
      </c>
      <c r="K53" s="65">
        <f t="shared" si="13"/>
        <v>44180</v>
      </c>
      <c r="L53" s="21">
        <f t="shared" si="10"/>
        <v>1</v>
      </c>
      <c r="M53" s="21">
        <f t="shared" si="12"/>
        <v>1</v>
      </c>
      <c r="N53" s="11">
        <v>100</v>
      </c>
      <c r="O53" s="74">
        <f t="shared" si="6"/>
        <v>100</v>
      </c>
      <c r="P53" s="22">
        <f t="shared" si="11"/>
        <v>100</v>
      </c>
      <c r="Q53" s="23">
        <v>100</v>
      </c>
      <c r="R53" s="31" t="s">
        <v>952</v>
      </c>
    </row>
    <row r="54" spans="1:18" ht="255" hidden="1" outlineLevel="1" x14ac:dyDescent="0.25">
      <c r="A54" s="31"/>
      <c r="B54" s="142"/>
      <c r="C54" s="134"/>
      <c r="D54" s="135"/>
      <c r="E54" s="121"/>
      <c r="F54" s="118"/>
      <c r="G54" s="52" t="s">
        <v>361</v>
      </c>
      <c r="H54" s="77" t="s">
        <v>1009</v>
      </c>
      <c r="I54" s="12">
        <v>43862</v>
      </c>
      <c r="J54" s="12">
        <v>44180</v>
      </c>
      <c r="K54" s="65">
        <f t="shared" si="13"/>
        <v>44180</v>
      </c>
      <c r="L54" s="21">
        <f t="shared" si="10"/>
        <v>1</v>
      </c>
      <c r="M54" s="21">
        <f t="shared" si="12"/>
        <v>1</v>
      </c>
      <c r="N54" s="11">
        <v>100</v>
      </c>
      <c r="O54" s="74">
        <f t="shared" si="6"/>
        <v>100</v>
      </c>
      <c r="P54" s="22">
        <f t="shared" si="11"/>
        <v>100</v>
      </c>
      <c r="Q54" s="23">
        <v>100</v>
      </c>
      <c r="R54" s="31" t="s">
        <v>825</v>
      </c>
    </row>
    <row r="55" spans="1:18" ht="135" hidden="1" outlineLevel="1" x14ac:dyDescent="0.25">
      <c r="A55" s="31"/>
      <c r="B55" s="142"/>
      <c r="C55" s="134"/>
      <c r="D55" s="135"/>
      <c r="E55" s="121"/>
      <c r="F55" s="124" t="s">
        <v>377</v>
      </c>
      <c r="G55" s="52" t="s">
        <v>362</v>
      </c>
      <c r="H55" s="98">
        <v>15000000</v>
      </c>
      <c r="I55" s="12">
        <v>43862</v>
      </c>
      <c r="J55" s="12">
        <v>44180</v>
      </c>
      <c r="K55" s="65">
        <f>+K54</f>
        <v>44180</v>
      </c>
      <c r="L55" s="21">
        <f t="shared" si="10"/>
        <v>1</v>
      </c>
      <c r="M55" s="21">
        <f t="shared" si="12"/>
        <v>1</v>
      </c>
      <c r="N55" s="11">
        <v>100</v>
      </c>
      <c r="O55" s="74">
        <f t="shared" si="6"/>
        <v>100</v>
      </c>
      <c r="P55" s="22">
        <f t="shared" si="11"/>
        <v>100</v>
      </c>
      <c r="Q55" s="23">
        <v>100</v>
      </c>
      <c r="R55" s="31" t="s">
        <v>865</v>
      </c>
    </row>
    <row r="56" spans="1:18" ht="165" hidden="1" outlineLevel="1" x14ac:dyDescent="0.25">
      <c r="A56" s="31"/>
      <c r="B56" s="142"/>
      <c r="C56" s="134"/>
      <c r="D56" s="135"/>
      <c r="E56" s="121"/>
      <c r="F56" s="124"/>
      <c r="G56" s="52" t="s">
        <v>363</v>
      </c>
      <c r="H56" s="98">
        <v>15000000</v>
      </c>
      <c r="I56" s="12">
        <v>43862</v>
      </c>
      <c r="J56" s="12">
        <v>44180</v>
      </c>
      <c r="K56" s="65">
        <f t="shared" si="13"/>
        <v>44180</v>
      </c>
      <c r="L56" s="21">
        <f t="shared" si="10"/>
        <v>1</v>
      </c>
      <c r="M56" s="21">
        <f t="shared" si="12"/>
        <v>1</v>
      </c>
      <c r="N56" s="11">
        <v>100</v>
      </c>
      <c r="O56" s="74">
        <f t="shared" si="6"/>
        <v>100</v>
      </c>
      <c r="P56" s="22">
        <f t="shared" si="11"/>
        <v>100</v>
      </c>
      <c r="Q56" s="23">
        <v>100</v>
      </c>
      <c r="R56" s="31" t="s">
        <v>810</v>
      </c>
    </row>
    <row r="57" spans="1:18" ht="180" hidden="1" outlineLevel="1" x14ac:dyDescent="0.25">
      <c r="A57" s="31"/>
      <c r="B57" s="142"/>
      <c r="C57" s="134"/>
      <c r="D57" s="135"/>
      <c r="E57" s="121"/>
      <c r="F57" s="124"/>
      <c r="G57" s="52" t="s">
        <v>364</v>
      </c>
      <c r="H57" s="98">
        <v>12000000</v>
      </c>
      <c r="I57" s="12">
        <v>43862</v>
      </c>
      <c r="J57" s="12">
        <v>44180</v>
      </c>
      <c r="K57" s="65">
        <f t="shared" si="13"/>
        <v>44180</v>
      </c>
      <c r="L57" s="21">
        <f t="shared" si="10"/>
        <v>1</v>
      </c>
      <c r="M57" s="21">
        <f t="shared" si="12"/>
        <v>1</v>
      </c>
      <c r="N57" s="11">
        <v>100</v>
      </c>
      <c r="O57" s="74">
        <f t="shared" si="6"/>
        <v>100</v>
      </c>
      <c r="P57" s="22">
        <f t="shared" si="11"/>
        <v>100</v>
      </c>
      <c r="Q57" s="23">
        <v>100</v>
      </c>
      <c r="R57" s="31" t="s">
        <v>864</v>
      </c>
    </row>
    <row r="58" spans="1:18" ht="165" hidden="1" outlineLevel="1" x14ac:dyDescent="0.25">
      <c r="A58" s="31"/>
      <c r="B58" s="142"/>
      <c r="C58" s="134"/>
      <c r="D58" s="135"/>
      <c r="E58" s="121"/>
      <c r="F58" s="124"/>
      <c r="G58" s="52" t="s">
        <v>365</v>
      </c>
      <c r="H58" s="98">
        <v>14000000</v>
      </c>
      <c r="I58" s="12">
        <v>43862</v>
      </c>
      <c r="J58" s="12">
        <v>44180</v>
      </c>
      <c r="K58" s="65">
        <f t="shared" si="13"/>
        <v>44180</v>
      </c>
      <c r="L58" s="21">
        <f t="shared" si="10"/>
        <v>1</v>
      </c>
      <c r="M58" s="21">
        <f t="shared" si="12"/>
        <v>1</v>
      </c>
      <c r="N58" s="11">
        <v>100</v>
      </c>
      <c r="O58" s="74">
        <f t="shared" si="6"/>
        <v>100</v>
      </c>
      <c r="P58" s="22">
        <f t="shared" si="11"/>
        <v>100</v>
      </c>
      <c r="Q58" s="23">
        <v>100</v>
      </c>
      <c r="R58" s="31" t="s">
        <v>953</v>
      </c>
    </row>
    <row r="59" spans="1:18" ht="150" hidden="1" outlineLevel="1" x14ac:dyDescent="0.25">
      <c r="A59" s="31"/>
      <c r="B59" s="142"/>
      <c r="C59" s="134"/>
      <c r="D59" s="135"/>
      <c r="E59" s="121"/>
      <c r="F59" s="124"/>
      <c r="G59" s="52" t="s">
        <v>366</v>
      </c>
      <c r="H59" s="98">
        <v>14000000</v>
      </c>
      <c r="I59" s="12">
        <v>43862</v>
      </c>
      <c r="J59" s="12">
        <v>44180</v>
      </c>
      <c r="K59" s="65">
        <f t="shared" si="13"/>
        <v>44180</v>
      </c>
      <c r="L59" s="21">
        <f t="shared" si="10"/>
        <v>1</v>
      </c>
      <c r="M59" s="21">
        <f t="shared" si="12"/>
        <v>1</v>
      </c>
      <c r="N59" s="11">
        <v>100</v>
      </c>
      <c r="O59" s="74">
        <f t="shared" si="6"/>
        <v>100</v>
      </c>
      <c r="P59" s="22">
        <f t="shared" si="11"/>
        <v>100</v>
      </c>
      <c r="Q59" s="23">
        <v>100</v>
      </c>
      <c r="R59" s="31" t="s">
        <v>866</v>
      </c>
    </row>
    <row r="60" spans="1:18" ht="180" hidden="1" outlineLevel="1" x14ac:dyDescent="0.25">
      <c r="A60" s="31"/>
      <c r="B60" s="142"/>
      <c r="C60" s="134"/>
      <c r="D60" s="135"/>
      <c r="E60" s="121"/>
      <c r="F60" s="124"/>
      <c r="G60" s="52" t="s">
        <v>367</v>
      </c>
      <c r="H60" s="98">
        <v>13500000</v>
      </c>
      <c r="I60" s="12">
        <v>43862</v>
      </c>
      <c r="J60" s="12">
        <v>44180</v>
      </c>
      <c r="K60" s="65">
        <f t="shared" si="13"/>
        <v>44180</v>
      </c>
      <c r="L60" s="21">
        <f t="shared" si="10"/>
        <v>1</v>
      </c>
      <c r="M60" s="21">
        <f t="shared" si="12"/>
        <v>1</v>
      </c>
      <c r="N60" s="11">
        <v>100</v>
      </c>
      <c r="O60" s="74">
        <f t="shared" si="6"/>
        <v>100</v>
      </c>
      <c r="P60" s="22">
        <f t="shared" si="11"/>
        <v>100</v>
      </c>
      <c r="Q60" s="23">
        <v>100</v>
      </c>
      <c r="R60" s="31" t="s">
        <v>811</v>
      </c>
    </row>
    <row r="61" spans="1:18" ht="210" hidden="1" outlineLevel="1" x14ac:dyDescent="0.25">
      <c r="A61" s="31"/>
      <c r="B61" s="142"/>
      <c r="C61" s="134"/>
      <c r="D61" s="135"/>
      <c r="E61" s="121"/>
      <c r="F61" s="124"/>
      <c r="G61" s="52" t="s">
        <v>662</v>
      </c>
      <c r="H61" s="98">
        <v>12800000</v>
      </c>
      <c r="I61" s="12">
        <v>43862</v>
      </c>
      <c r="J61" s="12">
        <v>44180</v>
      </c>
      <c r="K61" s="65">
        <f t="shared" si="13"/>
        <v>44180</v>
      </c>
      <c r="L61" s="21">
        <f t="shared" ref="L61" si="14">+(+_xlfn.DAYS(I61,K61))/(+_xlfn.DAYS(I61,J61))</f>
        <v>1</v>
      </c>
      <c r="M61" s="21">
        <f t="shared" si="12"/>
        <v>1</v>
      </c>
      <c r="N61" s="11">
        <v>100</v>
      </c>
      <c r="O61" s="74">
        <f t="shared" ref="O61" si="15">+P61</f>
        <v>100</v>
      </c>
      <c r="P61" s="22">
        <f t="shared" si="11"/>
        <v>100</v>
      </c>
      <c r="Q61" s="23">
        <v>100</v>
      </c>
      <c r="R61" s="31" t="s">
        <v>867</v>
      </c>
    </row>
    <row r="62" spans="1:18" ht="180" hidden="1" outlineLevel="1" x14ac:dyDescent="0.25">
      <c r="A62" s="31"/>
      <c r="B62" s="142"/>
      <c r="C62" s="134"/>
      <c r="D62" s="135"/>
      <c r="E62" s="121"/>
      <c r="F62" s="124"/>
      <c r="G62" s="52" t="s">
        <v>663</v>
      </c>
      <c r="H62" s="98" t="s">
        <v>1009</v>
      </c>
      <c r="I62" s="12">
        <v>43862</v>
      </c>
      <c r="J62" s="12">
        <v>44180</v>
      </c>
      <c r="K62" s="65">
        <f>+K60</f>
        <v>44180</v>
      </c>
      <c r="L62" s="21">
        <f t="shared" si="10"/>
        <v>1</v>
      </c>
      <c r="M62" s="21">
        <f t="shared" si="12"/>
        <v>1</v>
      </c>
      <c r="N62" s="11">
        <v>100</v>
      </c>
      <c r="O62" s="74">
        <f t="shared" si="6"/>
        <v>100</v>
      </c>
      <c r="P62" s="22">
        <f t="shared" si="11"/>
        <v>100</v>
      </c>
      <c r="Q62" s="23">
        <v>100</v>
      </c>
      <c r="R62" s="31" t="s">
        <v>868</v>
      </c>
    </row>
    <row r="63" spans="1:18" ht="240" hidden="1" outlineLevel="1" x14ac:dyDescent="0.25">
      <c r="A63" s="31"/>
      <c r="B63" s="142"/>
      <c r="C63" s="134"/>
      <c r="D63" s="135"/>
      <c r="E63" s="121"/>
      <c r="F63" s="124"/>
      <c r="G63" s="52" t="s">
        <v>664</v>
      </c>
      <c r="H63" s="98" t="s">
        <v>1009</v>
      </c>
      <c r="I63" s="12">
        <v>43862</v>
      </c>
      <c r="J63" s="12">
        <v>44180</v>
      </c>
      <c r="K63" s="65">
        <f t="shared" si="13"/>
        <v>44180</v>
      </c>
      <c r="L63" s="21">
        <f t="shared" si="10"/>
        <v>1</v>
      </c>
      <c r="M63" s="21">
        <f t="shared" si="12"/>
        <v>1</v>
      </c>
      <c r="N63" s="11">
        <v>90</v>
      </c>
      <c r="O63" s="74">
        <f t="shared" si="6"/>
        <v>92</v>
      </c>
      <c r="P63" s="22">
        <f t="shared" si="11"/>
        <v>92</v>
      </c>
      <c r="Q63" s="23">
        <v>100</v>
      </c>
      <c r="R63" s="31" t="s">
        <v>954</v>
      </c>
    </row>
    <row r="64" spans="1:18" ht="45" hidden="1" outlineLevel="1" x14ac:dyDescent="0.25">
      <c r="A64" s="31"/>
      <c r="B64" s="142"/>
      <c r="C64" s="134"/>
      <c r="D64" s="135"/>
      <c r="E64" s="121"/>
      <c r="F64" s="124"/>
      <c r="G64" s="52" t="s">
        <v>368</v>
      </c>
      <c r="H64" s="98" t="s">
        <v>1009</v>
      </c>
      <c r="I64" s="12">
        <v>43862</v>
      </c>
      <c r="J64" s="12">
        <v>44180</v>
      </c>
      <c r="K64" s="65">
        <f t="shared" si="13"/>
        <v>44180</v>
      </c>
      <c r="L64" s="21">
        <f t="shared" si="10"/>
        <v>1</v>
      </c>
      <c r="M64" s="21">
        <f t="shared" si="12"/>
        <v>1</v>
      </c>
      <c r="N64" s="11">
        <v>100</v>
      </c>
      <c r="O64" s="74">
        <f t="shared" si="6"/>
        <v>100</v>
      </c>
      <c r="P64" s="22">
        <f t="shared" si="11"/>
        <v>100</v>
      </c>
      <c r="Q64" s="23">
        <v>100</v>
      </c>
      <c r="R64" s="31" t="s">
        <v>761</v>
      </c>
    </row>
    <row r="65" spans="1:18" ht="90" hidden="1" outlineLevel="1" x14ac:dyDescent="0.25">
      <c r="A65" s="31"/>
      <c r="B65" s="142"/>
      <c r="C65" s="134"/>
      <c r="D65" s="135"/>
      <c r="E65" s="121"/>
      <c r="F65" s="124"/>
      <c r="G65" s="14" t="s">
        <v>665</v>
      </c>
      <c r="H65" s="98" t="s">
        <v>1009</v>
      </c>
      <c r="I65" s="12">
        <v>43862</v>
      </c>
      <c r="J65" s="12">
        <v>44180</v>
      </c>
      <c r="K65" s="65">
        <f t="shared" si="13"/>
        <v>44180</v>
      </c>
      <c r="L65" s="21">
        <f t="shared" ref="L65:L69" si="16">+(+_xlfn.DAYS(I65,K65))/(+_xlfn.DAYS(I65,J65))</f>
        <v>1</v>
      </c>
      <c r="M65" s="21">
        <f t="shared" si="12"/>
        <v>1</v>
      </c>
      <c r="N65" s="11">
        <v>100</v>
      </c>
      <c r="O65" s="74">
        <f t="shared" si="6"/>
        <v>100</v>
      </c>
      <c r="P65" s="22">
        <f t="shared" si="11"/>
        <v>100</v>
      </c>
      <c r="Q65" s="23">
        <v>100</v>
      </c>
      <c r="R65" s="31" t="s">
        <v>812</v>
      </c>
    </row>
    <row r="66" spans="1:18" ht="120" hidden="1" outlineLevel="1" x14ac:dyDescent="0.25">
      <c r="A66" s="31"/>
      <c r="B66" s="142"/>
      <c r="C66" s="134"/>
      <c r="D66" s="135"/>
      <c r="E66" s="121"/>
      <c r="F66" s="124"/>
      <c r="G66" s="14" t="s">
        <v>666</v>
      </c>
      <c r="H66" s="98" t="s">
        <v>1009</v>
      </c>
      <c r="I66" s="12">
        <v>43862</v>
      </c>
      <c r="J66" s="12">
        <v>44180</v>
      </c>
      <c r="K66" s="65">
        <f>J66</f>
        <v>44180</v>
      </c>
      <c r="L66" s="21">
        <f t="shared" si="16"/>
        <v>1</v>
      </c>
      <c r="M66" s="21">
        <f t="shared" si="12"/>
        <v>1</v>
      </c>
      <c r="N66" s="11">
        <v>100</v>
      </c>
      <c r="O66" s="74">
        <f t="shared" si="6"/>
        <v>100</v>
      </c>
      <c r="P66" s="22">
        <f t="shared" si="11"/>
        <v>100</v>
      </c>
      <c r="Q66" s="23">
        <v>100</v>
      </c>
      <c r="R66" s="31" t="s">
        <v>813</v>
      </c>
    </row>
    <row r="67" spans="1:18" ht="105" hidden="1" outlineLevel="1" x14ac:dyDescent="0.25">
      <c r="A67" s="31"/>
      <c r="B67" s="142"/>
      <c r="C67" s="134"/>
      <c r="D67" s="135"/>
      <c r="E67" s="121"/>
      <c r="F67" s="124"/>
      <c r="G67" s="14" t="s">
        <v>667</v>
      </c>
      <c r="H67" s="98">
        <v>10000000</v>
      </c>
      <c r="I67" s="12">
        <v>43862</v>
      </c>
      <c r="J67" s="12">
        <v>44180</v>
      </c>
      <c r="K67" s="65">
        <f>+K65</f>
        <v>44180</v>
      </c>
      <c r="L67" s="21">
        <f t="shared" si="16"/>
        <v>1</v>
      </c>
      <c r="M67" s="21">
        <f t="shared" si="12"/>
        <v>1</v>
      </c>
      <c r="N67" s="11">
        <v>100</v>
      </c>
      <c r="O67" s="74">
        <f t="shared" si="6"/>
        <v>100</v>
      </c>
      <c r="P67" s="22">
        <f t="shared" si="11"/>
        <v>100</v>
      </c>
      <c r="Q67" s="23">
        <v>100</v>
      </c>
      <c r="R67" s="31" t="s">
        <v>814</v>
      </c>
    </row>
    <row r="68" spans="1:18" ht="60" hidden="1" outlineLevel="1" x14ac:dyDescent="0.25">
      <c r="A68" s="31"/>
      <c r="B68" s="142"/>
      <c r="C68" s="134"/>
      <c r="D68" s="135"/>
      <c r="E68" s="121"/>
      <c r="F68" s="124"/>
      <c r="G68" s="14" t="s">
        <v>668</v>
      </c>
      <c r="H68" s="98" t="s">
        <v>1009</v>
      </c>
      <c r="I68" s="12">
        <v>43862</v>
      </c>
      <c r="J68" s="12">
        <v>44180</v>
      </c>
      <c r="K68" s="65">
        <f t="shared" si="13"/>
        <v>44180</v>
      </c>
      <c r="L68" s="21">
        <f t="shared" si="16"/>
        <v>1</v>
      </c>
      <c r="M68" s="21">
        <f t="shared" si="12"/>
        <v>1</v>
      </c>
      <c r="N68" s="11">
        <v>100</v>
      </c>
      <c r="O68" s="74">
        <f t="shared" si="6"/>
        <v>100</v>
      </c>
      <c r="P68" s="22">
        <f t="shared" si="11"/>
        <v>100</v>
      </c>
      <c r="Q68" s="23">
        <v>100</v>
      </c>
      <c r="R68" s="31" t="s">
        <v>815</v>
      </c>
    </row>
    <row r="69" spans="1:18" ht="60" hidden="1" outlineLevel="1" x14ac:dyDescent="0.25">
      <c r="A69" s="31"/>
      <c r="B69" s="142"/>
      <c r="C69" s="134"/>
      <c r="D69" s="135"/>
      <c r="E69" s="121"/>
      <c r="F69" s="124"/>
      <c r="G69" s="14" t="s">
        <v>669</v>
      </c>
      <c r="H69" s="98" t="s">
        <v>1009</v>
      </c>
      <c r="I69" s="12">
        <v>43862</v>
      </c>
      <c r="J69" s="12">
        <v>44180</v>
      </c>
      <c r="K69" s="65">
        <f t="shared" si="13"/>
        <v>44180</v>
      </c>
      <c r="L69" s="21">
        <f t="shared" si="16"/>
        <v>1</v>
      </c>
      <c r="M69" s="21">
        <f t="shared" si="12"/>
        <v>1</v>
      </c>
      <c r="N69" s="11">
        <v>100</v>
      </c>
      <c r="O69" s="74">
        <f t="shared" si="6"/>
        <v>100</v>
      </c>
      <c r="P69" s="22">
        <f t="shared" si="11"/>
        <v>100</v>
      </c>
      <c r="Q69" s="23">
        <v>100</v>
      </c>
      <c r="R69" s="31" t="s">
        <v>816</v>
      </c>
    </row>
    <row r="70" spans="1:18" ht="165" hidden="1" outlineLevel="1" x14ac:dyDescent="0.25">
      <c r="A70" s="31"/>
      <c r="B70" s="142"/>
      <c r="C70" s="134"/>
      <c r="D70" s="135"/>
      <c r="E70" s="121"/>
      <c r="F70" s="124"/>
      <c r="G70" s="52" t="s">
        <v>369</v>
      </c>
      <c r="H70" s="98" t="s">
        <v>1009</v>
      </c>
      <c r="I70" s="12">
        <v>43862</v>
      </c>
      <c r="J70" s="12">
        <v>44180</v>
      </c>
      <c r="K70" s="65">
        <f>+K64</f>
        <v>44180</v>
      </c>
      <c r="L70" s="21">
        <f t="shared" si="10"/>
        <v>1</v>
      </c>
      <c r="M70" s="21">
        <f t="shared" si="12"/>
        <v>1</v>
      </c>
      <c r="N70" s="11">
        <v>90</v>
      </c>
      <c r="O70" s="74">
        <f t="shared" si="6"/>
        <v>92</v>
      </c>
      <c r="P70" s="22">
        <f t="shared" si="11"/>
        <v>92</v>
      </c>
      <c r="Q70" s="23">
        <v>100</v>
      </c>
      <c r="R70" s="31" t="s">
        <v>817</v>
      </c>
    </row>
    <row r="71" spans="1:18" ht="120" hidden="1" outlineLevel="1" x14ac:dyDescent="0.25">
      <c r="A71" s="31"/>
      <c r="B71" s="142"/>
      <c r="C71" s="134"/>
      <c r="D71" s="135"/>
      <c r="E71" s="121"/>
      <c r="F71" s="118" t="s">
        <v>378</v>
      </c>
      <c r="G71" s="52" t="s">
        <v>370</v>
      </c>
      <c r="H71" s="98" t="s">
        <v>1011</v>
      </c>
      <c r="I71" s="12">
        <v>43862</v>
      </c>
      <c r="J71" s="12">
        <v>44180</v>
      </c>
      <c r="K71" s="65">
        <f>+K70</f>
        <v>44180</v>
      </c>
      <c r="L71" s="21">
        <f t="shared" si="10"/>
        <v>1</v>
      </c>
      <c r="M71" s="21">
        <f t="shared" si="12"/>
        <v>1</v>
      </c>
      <c r="N71" s="11">
        <v>85</v>
      </c>
      <c r="O71" s="74">
        <f t="shared" si="6"/>
        <v>88</v>
      </c>
      <c r="P71" s="22">
        <f t="shared" si="11"/>
        <v>88</v>
      </c>
      <c r="Q71" s="23">
        <v>100</v>
      </c>
      <c r="R71" s="31" t="s">
        <v>818</v>
      </c>
    </row>
    <row r="72" spans="1:18" ht="105" hidden="1" outlineLevel="1" x14ac:dyDescent="0.25">
      <c r="A72" s="31"/>
      <c r="B72" s="142"/>
      <c r="C72" s="134"/>
      <c r="D72" s="135"/>
      <c r="E72" s="121"/>
      <c r="F72" s="118"/>
      <c r="G72" s="52" t="s">
        <v>371</v>
      </c>
      <c r="H72" s="98">
        <v>23000000</v>
      </c>
      <c r="I72" s="12">
        <v>43862</v>
      </c>
      <c r="J72" s="12">
        <v>44180</v>
      </c>
      <c r="K72" s="65">
        <f t="shared" ref="K72:K92" si="17">+K71</f>
        <v>44180</v>
      </c>
      <c r="L72" s="21">
        <f t="shared" si="10"/>
        <v>1</v>
      </c>
      <c r="M72" s="21">
        <f t="shared" si="12"/>
        <v>1</v>
      </c>
      <c r="N72" s="11">
        <v>60</v>
      </c>
      <c r="O72" s="74">
        <f t="shared" si="6"/>
        <v>68</v>
      </c>
      <c r="P72" s="22">
        <f t="shared" si="11"/>
        <v>68</v>
      </c>
      <c r="Q72" s="23">
        <v>100</v>
      </c>
      <c r="R72" s="31" t="s">
        <v>818</v>
      </c>
    </row>
    <row r="73" spans="1:18" ht="60" hidden="1" outlineLevel="1" x14ac:dyDescent="0.25">
      <c r="A73" s="31"/>
      <c r="B73" s="142"/>
      <c r="C73" s="134"/>
      <c r="D73" s="135"/>
      <c r="E73" s="121"/>
      <c r="F73" s="124" t="s">
        <v>722</v>
      </c>
      <c r="G73" s="52" t="s">
        <v>727</v>
      </c>
      <c r="H73" s="98">
        <v>5000000</v>
      </c>
      <c r="I73" s="15">
        <v>43862</v>
      </c>
      <c r="J73" s="15">
        <v>44180</v>
      </c>
      <c r="K73" s="66">
        <f>+K72</f>
        <v>44180</v>
      </c>
      <c r="L73" s="30">
        <f t="shared" si="10"/>
        <v>1</v>
      </c>
      <c r="M73" s="30">
        <f t="shared" si="12"/>
        <v>1</v>
      </c>
      <c r="N73" s="11">
        <v>100</v>
      </c>
      <c r="O73" s="74">
        <f t="shared" ref="O73:O133" si="18">+P73</f>
        <v>100</v>
      </c>
      <c r="P73" s="22">
        <f t="shared" si="11"/>
        <v>100</v>
      </c>
      <c r="Q73" s="23">
        <v>100</v>
      </c>
      <c r="R73" s="31" t="s">
        <v>869</v>
      </c>
    </row>
    <row r="74" spans="1:18" ht="45" hidden="1" outlineLevel="1" x14ac:dyDescent="0.25">
      <c r="A74" s="31"/>
      <c r="B74" s="142"/>
      <c r="C74" s="134"/>
      <c r="D74" s="135"/>
      <c r="E74" s="121"/>
      <c r="F74" s="124"/>
      <c r="G74" s="52" t="s">
        <v>372</v>
      </c>
      <c r="H74" s="98">
        <v>5000000</v>
      </c>
      <c r="I74" s="12">
        <v>43862</v>
      </c>
      <c r="J74" s="12">
        <v>44180</v>
      </c>
      <c r="K74" s="65">
        <f t="shared" si="17"/>
        <v>44180</v>
      </c>
      <c r="L74" s="21">
        <f t="shared" si="10"/>
        <v>1</v>
      </c>
      <c r="M74" s="21">
        <f t="shared" si="12"/>
        <v>1</v>
      </c>
      <c r="N74" s="11">
        <v>80</v>
      </c>
      <c r="O74" s="74">
        <f t="shared" si="18"/>
        <v>84</v>
      </c>
      <c r="P74" s="22">
        <f t="shared" si="11"/>
        <v>84</v>
      </c>
      <c r="Q74" s="23">
        <v>100</v>
      </c>
      <c r="R74" s="31" t="s">
        <v>872</v>
      </c>
    </row>
    <row r="75" spans="1:18" ht="75" hidden="1" outlineLevel="1" x14ac:dyDescent="0.25">
      <c r="A75" s="31"/>
      <c r="B75" s="142"/>
      <c r="C75" s="134"/>
      <c r="D75" s="135"/>
      <c r="E75" s="121"/>
      <c r="F75" s="124"/>
      <c r="G75" s="52" t="s">
        <v>955</v>
      </c>
      <c r="H75" s="98">
        <v>5000000</v>
      </c>
      <c r="I75" s="12">
        <v>43862</v>
      </c>
      <c r="J75" s="12">
        <v>44180</v>
      </c>
      <c r="K75" s="65">
        <f t="shared" si="17"/>
        <v>44180</v>
      </c>
      <c r="L75" s="21">
        <f t="shared" si="10"/>
        <v>1</v>
      </c>
      <c r="M75" s="21">
        <f t="shared" si="12"/>
        <v>1</v>
      </c>
      <c r="N75" s="11">
        <v>20</v>
      </c>
      <c r="O75" s="74">
        <f t="shared" si="18"/>
        <v>31.220125786163525</v>
      </c>
      <c r="P75" s="44">
        <v>31.220125786163525</v>
      </c>
      <c r="Q75" s="23">
        <v>100</v>
      </c>
      <c r="R75" s="31" t="s">
        <v>873</v>
      </c>
    </row>
    <row r="76" spans="1:18" ht="150" hidden="1" outlineLevel="1" x14ac:dyDescent="0.25">
      <c r="A76" s="31"/>
      <c r="B76" s="142"/>
      <c r="C76" s="134"/>
      <c r="D76" s="135"/>
      <c r="E76" s="121"/>
      <c r="F76" s="124" t="s">
        <v>379</v>
      </c>
      <c r="G76" s="52" t="s">
        <v>956</v>
      </c>
      <c r="H76" s="98">
        <v>6000000</v>
      </c>
      <c r="I76" s="12">
        <v>43862</v>
      </c>
      <c r="J76" s="12">
        <v>44180</v>
      </c>
      <c r="K76" s="65">
        <f t="shared" si="17"/>
        <v>44180</v>
      </c>
      <c r="L76" s="21">
        <f t="shared" si="10"/>
        <v>1</v>
      </c>
      <c r="M76" s="21">
        <f t="shared" si="12"/>
        <v>1</v>
      </c>
      <c r="N76" s="11">
        <v>100</v>
      </c>
      <c r="O76" s="74">
        <f t="shared" si="18"/>
        <v>100</v>
      </c>
      <c r="P76" s="22">
        <f t="shared" ref="P76:P83" si="19">+(N76*80%)+((M76*100)*20%)</f>
        <v>100</v>
      </c>
      <c r="Q76" s="23">
        <v>100</v>
      </c>
      <c r="R76" s="31" t="s">
        <v>874</v>
      </c>
    </row>
    <row r="77" spans="1:18" ht="120" hidden="1" outlineLevel="1" x14ac:dyDescent="0.25">
      <c r="A77" s="31"/>
      <c r="B77" s="142"/>
      <c r="C77" s="134"/>
      <c r="D77" s="135"/>
      <c r="E77" s="121"/>
      <c r="F77" s="124"/>
      <c r="G77" s="52" t="s">
        <v>1016</v>
      </c>
      <c r="H77" s="98" t="s">
        <v>1009</v>
      </c>
      <c r="I77" s="12">
        <v>43862</v>
      </c>
      <c r="J77" s="12">
        <v>44180</v>
      </c>
      <c r="K77" s="65">
        <f t="shared" si="17"/>
        <v>44180</v>
      </c>
      <c r="L77" s="21">
        <f t="shared" si="10"/>
        <v>1</v>
      </c>
      <c r="M77" s="21">
        <f t="shared" si="12"/>
        <v>1</v>
      </c>
      <c r="N77" s="11">
        <v>85</v>
      </c>
      <c r="O77" s="74">
        <f t="shared" si="18"/>
        <v>88</v>
      </c>
      <c r="P77" s="22">
        <f t="shared" si="19"/>
        <v>88</v>
      </c>
      <c r="Q77" s="23">
        <v>100</v>
      </c>
      <c r="R77" s="31" t="s">
        <v>819</v>
      </c>
    </row>
    <row r="78" spans="1:18" ht="75" hidden="1" outlineLevel="1" x14ac:dyDescent="0.25">
      <c r="A78" s="31"/>
      <c r="B78" s="142"/>
      <c r="C78" s="134"/>
      <c r="D78" s="135"/>
      <c r="E78" s="121"/>
      <c r="F78" s="124" t="s">
        <v>380</v>
      </c>
      <c r="G78" s="52" t="s">
        <v>957</v>
      </c>
      <c r="H78" s="98">
        <v>16000000</v>
      </c>
      <c r="I78" s="12">
        <v>43862</v>
      </c>
      <c r="J78" s="12">
        <v>44180</v>
      </c>
      <c r="K78" s="65">
        <f>+K77</f>
        <v>44180</v>
      </c>
      <c r="L78" s="21">
        <f t="shared" si="10"/>
        <v>1</v>
      </c>
      <c r="M78" s="21">
        <f t="shared" si="12"/>
        <v>1</v>
      </c>
      <c r="N78" s="11">
        <v>70</v>
      </c>
      <c r="O78" s="74">
        <f t="shared" si="18"/>
        <v>76</v>
      </c>
      <c r="P78" s="22">
        <f t="shared" si="19"/>
        <v>76</v>
      </c>
      <c r="Q78" s="23">
        <v>100</v>
      </c>
      <c r="R78" s="31" t="s">
        <v>875</v>
      </c>
    </row>
    <row r="79" spans="1:18" ht="75" hidden="1" outlineLevel="1" x14ac:dyDescent="0.25">
      <c r="A79" s="31"/>
      <c r="B79" s="142"/>
      <c r="C79" s="134"/>
      <c r="D79" s="135"/>
      <c r="E79" s="121"/>
      <c r="F79" s="124"/>
      <c r="G79" s="52" t="s">
        <v>374</v>
      </c>
      <c r="H79" s="98" t="s">
        <v>1009</v>
      </c>
      <c r="I79" s="12">
        <v>43862</v>
      </c>
      <c r="J79" s="12">
        <v>44180</v>
      </c>
      <c r="K79" s="65">
        <f t="shared" si="17"/>
        <v>44180</v>
      </c>
      <c r="L79" s="21">
        <f t="shared" si="10"/>
        <v>1</v>
      </c>
      <c r="M79" s="21">
        <f t="shared" si="12"/>
        <v>1</v>
      </c>
      <c r="N79" s="11">
        <v>15</v>
      </c>
      <c r="O79" s="74">
        <f t="shared" si="18"/>
        <v>32</v>
      </c>
      <c r="P79" s="22">
        <f t="shared" si="19"/>
        <v>32</v>
      </c>
      <c r="Q79" s="23">
        <v>100</v>
      </c>
      <c r="R79" s="31" t="s">
        <v>820</v>
      </c>
    </row>
    <row r="80" spans="1:18" ht="75" hidden="1" outlineLevel="1" x14ac:dyDescent="0.25">
      <c r="A80" s="31"/>
      <c r="B80" s="142"/>
      <c r="C80" s="134"/>
      <c r="D80" s="135"/>
      <c r="E80" s="121"/>
      <c r="F80" s="124"/>
      <c r="G80" s="52" t="s">
        <v>373</v>
      </c>
      <c r="H80" s="98" t="s">
        <v>1009</v>
      </c>
      <c r="I80" s="12">
        <v>43862</v>
      </c>
      <c r="J80" s="12">
        <v>44180</v>
      </c>
      <c r="K80" s="65">
        <f t="shared" si="17"/>
        <v>44180</v>
      </c>
      <c r="L80" s="21">
        <f t="shared" si="10"/>
        <v>1</v>
      </c>
      <c r="M80" s="21">
        <f t="shared" si="12"/>
        <v>1</v>
      </c>
      <c r="N80" s="11">
        <v>10</v>
      </c>
      <c r="O80" s="74">
        <f t="shared" si="18"/>
        <v>28</v>
      </c>
      <c r="P80" s="22">
        <f t="shared" si="19"/>
        <v>28</v>
      </c>
      <c r="Q80" s="23">
        <v>100</v>
      </c>
      <c r="R80" s="31" t="s">
        <v>820</v>
      </c>
    </row>
    <row r="81" spans="1:19" ht="30" hidden="1" outlineLevel="1" x14ac:dyDescent="0.25">
      <c r="A81" s="31"/>
      <c r="B81" s="142"/>
      <c r="C81" s="134"/>
      <c r="D81" s="135"/>
      <c r="E81" s="121"/>
      <c r="F81" s="124" t="s">
        <v>381</v>
      </c>
      <c r="G81" s="52" t="s">
        <v>876</v>
      </c>
      <c r="H81" s="98" t="s">
        <v>1009</v>
      </c>
      <c r="I81" s="12">
        <v>43862</v>
      </c>
      <c r="J81" s="12">
        <v>44180</v>
      </c>
      <c r="K81" s="65">
        <f t="shared" si="17"/>
        <v>44180</v>
      </c>
      <c r="L81" s="21">
        <f t="shared" si="10"/>
        <v>1</v>
      </c>
      <c r="M81" s="21">
        <f t="shared" si="12"/>
        <v>1</v>
      </c>
      <c r="N81" s="11">
        <v>100</v>
      </c>
      <c r="O81" s="74">
        <f t="shared" si="18"/>
        <v>100</v>
      </c>
      <c r="P81" s="22">
        <f t="shared" si="19"/>
        <v>100</v>
      </c>
      <c r="Q81" s="23">
        <v>100</v>
      </c>
      <c r="R81" s="31" t="s">
        <v>821</v>
      </c>
    </row>
    <row r="82" spans="1:19" ht="60" hidden="1" outlineLevel="1" x14ac:dyDescent="0.25">
      <c r="A82" s="31"/>
      <c r="B82" s="142"/>
      <c r="C82" s="134"/>
      <c r="D82" s="135"/>
      <c r="E82" s="121"/>
      <c r="F82" s="124"/>
      <c r="G82" s="52" t="s">
        <v>375</v>
      </c>
      <c r="H82" s="98" t="s">
        <v>1009</v>
      </c>
      <c r="I82" s="12">
        <v>43862</v>
      </c>
      <c r="J82" s="12">
        <v>44180</v>
      </c>
      <c r="K82" s="65">
        <f t="shared" si="17"/>
        <v>44180</v>
      </c>
      <c r="L82" s="21">
        <f t="shared" si="10"/>
        <v>1</v>
      </c>
      <c r="M82" s="21">
        <f t="shared" si="12"/>
        <v>1</v>
      </c>
      <c r="N82" s="11">
        <v>90</v>
      </c>
      <c r="O82" s="74">
        <f t="shared" si="18"/>
        <v>92</v>
      </c>
      <c r="P82" s="22">
        <f t="shared" si="19"/>
        <v>92</v>
      </c>
      <c r="Q82" s="23">
        <v>100</v>
      </c>
      <c r="R82" s="31" t="s">
        <v>877</v>
      </c>
    </row>
    <row r="83" spans="1:19" ht="187.2" hidden="1" outlineLevel="1" x14ac:dyDescent="0.25">
      <c r="A83" s="31"/>
      <c r="B83" s="142"/>
      <c r="C83" s="134"/>
      <c r="D83" s="135"/>
      <c r="E83" s="120" t="s">
        <v>391</v>
      </c>
      <c r="F83" s="59" t="s">
        <v>583</v>
      </c>
      <c r="G83" s="24" t="s">
        <v>382</v>
      </c>
      <c r="H83" s="100">
        <v>127967500</v>
      </c>
      <c r="I83" s="12">
        <v>43862</v>
      </c>
      <c r="J83" s="12">
        <v>44180</v>
      </c>
      <c r="K83" s="65">
        <f t="shared" si="17"/>
        <v>44180</v>
      </c>
      <c r="L83" s="21">
        <f t="shared" si="10"/>
        <v>1</v>
      </c>
      <c r="M83" s="21">
        <f t="shared" si="12"/>
        <v>1</v>
      </c>
      <c r="N83" s="11">
        <v>100</v>
      </c>
      <c r="O83" s="74">
        <f t="shared" si="18"/>
        <v>100</v>
      </c>
      <c r="P83" s="22">
        <f t="shared" si="19"/>
        <v>100</v>
      </c>
      <c r="Q83" s="23">
        <v>100</v>
      </c>
      <c r="R83" s="31" t="s">
        <v>924</v>
      </c>
    </row>
    <row r="84" spans="1:19" ht="165" hidden="1" outlineLevel="1" x14ac:dyDescent="0.25">
      <c r="A84" s="31"/>
      <c r="B84" s="142"/>
      <c r="C84" s="134"/>
      <c r="D84" s="135"/>
      <c r="E84" s="120"/>
      <c r="F84" s="119" t="s">
        <v>390</v>
      </c>
      <c r="G84" s="24" t="s">
        <v>383</v>
      </c>
      <c r="H84" s="100" t="s">
        <v>1009</v>
      </c>
      <c r="I84" s="12">
        <v>43862</v>
      </c>
      <c r="J84" s="12">
        <v>44180</v>
      </c>
      <c r="K84" s="65">
        <f>+K83</f>
        <v>44180</v>
      </c>
      <c r="L84" s="21">
        <f t="shared" si="10"/>
        <v>1</v>
      </c>
      <c r="M84" s="21">
        <f t="shared" si="12"/>
        <v>1</v>
      </c>
      <c r="N84" s="11">
        <v>50</v>
      </c>
      <c r="O84" s="74">
        <f t="shared" si="18"/>
        <v>55.220125786163521</v>
      </c>
      <c r="P84" s="44">
        <v>55.220125786163521</v>
      </c>
      <c r="Q84" s="23">
        <v>100</v>
      </c>
      <c r="R84" s="31" t="s">
        <v>925</v>
      </c>
    </row>
    <row r="85" spans="1:19" ht="60" hidden="1" outlineLevel="1" x14ac:dyDescent="0.25">
      <c r="A85" s="31"/>
      <c r="B85" s="142"/>
      <c r="C85" s="134"/>
      <c r="D85" s="135"/>
      <c r="E85" s="120"/>
      <c r="F85" s="119"/>
      <c r="G85" s="24" t="s">
        <v>384</v>
      </c>
      <c r="H85" s="100">
        <v>80000000</v>
      </c>
      <c r="I85" s="12">
        <v>43862</v>
      </c>
      <c r="J85" s="12">
        <v>44180</v>
      </c>
      <c r="K85" s="65">
        <f t="shared" si="17"/>
        <v>44180</v>
      </c>
      <c r="L85" s="21">
        <f t="shared" si="10"/>
        <v>1</v>
      </c>
      <c r="M85" s="21">
        <f t="shared" si="12"/>
        <v>1</v>
      </c>
      <c r="N85" s="11">
        <v>100</v>
      </c>
      <c r="O85" s="74">
        <f t="shared" si="18"/>
        <v>100</v>
      </c>
      <c r="P85" s="22">
        <f t="shared" ref="P85:P90" si="20">+(N85*80%)+((M85*100)*20%)</f>
        <v>100</v>
      </c>
      <c r="Q85" s="23">
        <v>100</v>
      </c>
      <c r="R85" s="31" t="s">
        <v>926</v>
      </c>
    </row>
    <row r="86" spans="1:19" ht="90" hidden="1" outlineLevel="1" x14ac:dyDescent="0.25">
      <c r="A86" s="31"/>
      <c r="B86" s="142"/>
      <c r="C86" s="134"/>
      <c r="D86" s="135"/>
      <c r="E86" s="120"/>
      <c r="F86" s="119"/>
      <c r="G86" s="24" t="s">
        <v>584</v>
      </c>
      <c r="H86" s="100">
        <v>50000000</v>
      </c>
      <c r="I86" s="12">
        <v>43862</v>
      </c>
      <c r="J86" s="12">
        <v>44180</v>
      </c>
      <c r="K86" s="65">
        <f t="shared" si="17"/>
        <v>44180</v>
      </c>
      <c r="L86" s="21">
        <f t="shared" si="10"/>
        <v>1</v>
      </c>
      <c r="M86" s="21">
        <f t="shared" si="12"/>
        <v>1</v>
      </c>
      <c r="N86" s="11">
        <v>62</v>
      </c>
      <c r="O86" s="74">
        <f t="shared" si="18"/>
        <v>69.599999999999994</v>
      </c>
      <c r="P86" s="22">
        <f t="shared" si="20"/>
        <v>69.599999999999994</v>
      </c>
      <c r="Q86" s="23">
        <v>100</v>
      </c>
      <c r="R86" s="31" t="s">
        <v>927</v>
      </c>
    </row>
    <row r="87" spans="1:19" ht="60" hidden="1" outlineLevel="1" x14ac:dyDescent="0.25">
      <c r="A87" s="31"/>
      <c r="B87" s="142"/>
      <c r="C87" s="134"/>
      <c r="D87" s="135"/>
      <c r="E87" s="120"/>
      <c r="F87" s="119"/>
      <c r="G87" s="24" t="s">
        <v>385</v>
      </c>
      <c r="H87" s="100">
        <v>140000000</v>
      </c>
      <c r="I87" s="12">
        <v>43862</v>
      </c>
      <c r="J87" s="12">
        <v>44180</v>
      </c>
      <c r="K87" s="65">
        <f>+K86</f>
        <v>44180</v>
      </c>
      <c r="L87" s="21">
        <f t="shared" si="10"/>
        <v>1</v>
      </c>
      <c r="M87" s="21">
        <f t="shared" si="12"/>
        <v>1</v>
      </c>
      <c r="N87" s="11">
        <v>100</v>
      </c>
      <c r="O87" s="74">
        <f t="shared" si="18"/>
        <v>100</v>
      </c>
      <c r="P87" s="22">
        <f t="shared" si="20"/>
        <v>100</v>
      </c>
      <c r="Q87" s="23">
        <v>100</v>
      </c>
      <c r="R87" s="31" t="s">
        <v>928</v>
      </c>
    </row>
    <row r="88" spans="1:19" ht="75" hidden="1" outlineLevel="1" x14ac:dyDescent="0.25">
      <c r="A88" s="31"/>
      <c r="B88" s="142"/>
      <c r="C88" s="134"/>
      <c r="D88" s="135"/>
      <c r="E88" s="120"/>
      <c r="F88" s="119" t="s">
        <v>585</v>
      </c>
      <c r="G88" s="24" t="s">
        <v>386</v>
      </c>
      <c r="H88" s="100">
        <v>8000000</v>
      </c>
      <c r="I88" s="12">
        <v>43862</v>
      </c>
      <c r="J88" s="12">
        <v>44180</v>
      </c>
      <c r="K88" s="65">
        <f t="shared" si="17"/>
        <v>44180</v>
      </c>
      <c r="L88" s="21">
        <f t="shared" si="10"/>
        <v>1</v>
      </c>
      <c r="M88" s="21">
        <f t="shared" si="12"/>
        <v>1</v>
      </c>
      <c r="N88" s="11">
        <v>100</v>
      </c>
      <c r="O88" s="74">
        <f t="shared" si="18"/>
        <v>100</v>
      </c>
      <c r="P88" s="22">
        <f t="shared" si="20"/>
        <v>100</v>
      </c>
      <c r="Q88" s="23">
        <v>100</v>
      </c>
      <c r="R88" s="31" t="s">
        <v>933</v>
      </c>
    </row>
    <row r="89" spans="1:19" ht="60" hidden="1" outlineLevel="1" x14ac:dyDescent="0.25">
      <c r="A89" s="31"/>
      <c r="B89" s="142"/>
      <c r="C89" s="134"/>
      <c r="D89" s="135"/>
      <c r="E89" s="120"/>
      <c r="F89" s="119"/>
      <c r="G89" s="24" t="s">
        <v>387</v>
      </c>
      <c r="H89" s="100">
        <v>6000000</v>
      </c>
      <c r="I89" s="12">
        <v>43862</v>
      </c>
      <c r="J89" s="12">
        <v>44180</v>
      </c>
      <c r="K89" s="65">
        <f t="shared" si="17"/>
        <v>44180</v>
      </c>
      <c r="L89" s="21">
        <f t="shared" si="10"/>
        <v>1</v>
      </c>
      <c r="M89" s="21">
        <f t="shared" si="12"/>
        <v>1</v>
      </c>
      <c r="N89" s="11">
        <v>100</v>
      </c>
      <c r="O89" s="74">
        <f t="shared" si="18"/>
        <v>100</v>
      </c>
      <c r="P89" s="22">
        <f t="shared" si="20"/>
        <v>100</v>
      </c>
      <c r="Q89" s="23">
        <v>100</v>
      </c>
      <c r="R89" s="31" t="s">
        <v>929</v>
      </c>
    </row>
    <row r="90" spans="1:19" ht="60" hidden="1" outlineLevel="1" x14ac:dyDescent="0.25">
      <c r="A90" s="31"/>
      <c r="B90" s="142"/>
      <c r="C90" s="134"/>
      <c r="D90" s="135"/>
      <c r="E90" s="120"/>
      <c r="F90" s="119"/>
      <c r="G90" s="24" t="s">
        <v>388</v>
      </c>
      <c r="H90" s="100">
        <v>20000000</v>
      </c>
      <c r="I90" s="12">
        <v>43862</v>
      </c>
      <c r="J90" s="12">
        <v>44180</v>
      </c>
      <c r="K90" s="65">
        <f t="shared" si="17"/>
        <v>44180</v>
      </c>
      <c r="L90" s="21">
        <f t="shared" si="10"/>
        <v>1</v>
      </c>
      <c r="M90" s="21">
        <f t="shared" si="12"/>
        <v>1</v>
      </c>
      <c r="N90" s="11">
        <v>100</v>
      </c>
      <c r="O90" s="74">
        <f t="shared" si="18"/>
        <v>100</v>
      </c>
      <c r="P90" s="22">
        <f t="shared" si="20"/>
        <v>100</v>
      </c>
      <c r="Q90" s="23">
        <v>100</v>
      </c>
      <c r="R90" s="31" t="s">
        <v>930</v>
      </c>
    </row>
    <row r="91" spans="1:19" ht="105" hidden="1" outlineLevel="1" x14ac:dyDescent="0.25">
      <c r="A91" s="31"/>
      <c r="B91" s="142"/>
      <c r="C91" s="134"/>
      <c r="D91" s="135"/>
      <c r="E91" s="120"/>
      <c r="F91" s="119"/>
      <c r="G91" s="24" t="s">
        <v>389</v>
      </c>
      <c r="H91" s="100" t="s">
        <v>1009</v>
      </c>
      <c r="I91" s="12">
        <v>43862</v>
      </c>
      <c r="J91" s="12">
        <v>44180</v>
      </c>
      <c r="K91" s="65">
        <f t="shared" si="17"/>
        <v>44180</v>
      </c>
      <c r="L91" s="21">
        <f t="shared" si="10"/>
        <v>1</v>
      </c>
      <c r="M91" s="21">
        <f t="shared" si="12"/>
        <v>1</v>
      </c>
      <c r="N91" s="11">
        <v>10</v>
      </c>
      <c r="O91" s="74">
        <f t="shared" si="18"/>
        <v>23.220125786163525</v>
      </c>
      <c r="P91" s="44">
        <v>23.220125786163525</v>
      </c>
      <c r="Q91" s="23">
        <v>100</v>
      </c>
      <c r="R91" s="31" t="s">
        <v>931</v>
      </c>
    </row>
    <row r="92" spans="1:19" ht="75" hidden="1" outlineLevel="1" x14ac:dyDescent="0.25">
      <c r="A92" s="31"/>
      <c r="B92" s="142"/>
      <c r="C92" s="134"/>
      <c r="D92" s="135"/>
      <c r="E92" s="120"/>
      <c r="F92" s="119"/>
      <c r="G92" s="24" t="s">
        <v>587</v>
      </c>
      <c r="H92" s="100">
        <v>40000000</v>
      </c>
      <c r="I92" s="12">
        <v>43862</v>
      </c>
      <c r="J92" s="12">
        <v>44180</v>
      </c>
      <c r="K92" s="65">
        <f t="shared" si="17"/>
        <v>44180</v>
      </c>
      <c r="L92" s="21">
        <f t="shared" si="10"/>
        <v>1</v>
      </c>
      <c r="M92" s="21">
        <f t="shared" si="12"/>
        <v>1</v>
      </c>
      <c r="N92" s="11">
        <v>100</v>
      </c>
      <c r="O92" s="74">
        <f t="shared" ref="O92" si="21">+P92</f>
        <v>100</v>
      </c>
      <c r="P92" s="22">
        <f t="shared" ref="P92:P101" si="22">+(N92*80%)+((M92*100)*20%)</f>
        <v>100</v>
      </c>
      <c r="Q92" s="23">
        <v>100</v>
      </c>
      <c r="R92" s="31" t="s">
        <v>932</v>
      </c>
    </row>
    <row r="93" spans="1:19" ht="60" hidden="1" outlineLevel="1" x14ac:dyDescent="0.25">
      <c r="A93" s="31"/>
      <c r="B93" s="142"/>
      <c r="C93" s="134"/>
      <c r="D93" s="135"/>
      <c r="E93" s="120"/>
      <c r="F93" s="119"/>
      <c r="G93" s="24" t="s">
        <v>586</v>
      </c>
      <c r="H93" s="100" t="s">
        <v>1009</v>
      </c>
      <c r="I93" s="12">
        <v>43862</v>
      </c>
      <c r="J93" s="12">
        <v>44180</v>
      </c>
      <c r="K93" s="65">
        <f>+K91</f>
        <v>44180</v>
      </c>
      <c r="L93" s="21">
        <f t="shared" si="10"/>
        <v>1</v>
      </c>
      <c r="M93" s="21">
        <f t="shared" si="12"/>
        <v>1</v>
      </c>
      <c r="N93" s="11">
        <v>70</v>
      </c>
      <c r="O93" s="74">
        <f t="shared" si="18"/>
        <v>76</v>
      </c>
      <c r="P93" s="22">
        <f t="shared" si="22"/>
        <v>76</v>
      </c>
      <c r="Q93" s="23">
        <v>100</v>
      </c>
      <c r="R93" s="31" t="s">
        <v>745</v>
      </c>
    </row>
    <row r="94" spans="1:19" ht="105" hidden="1" outlineLevel="1" x14ac:dyDescent="0.25">
      <c r="A94" s="31"/>
      <c r="B94" s="142"/>
      <c r="C94" s="134"/>
      <c r="D94" s="135"/>
      <c r="E94" s="123" t="s">
        <v>572</v>
      </c>
      <c r="F94" s="123" t="s">
        <v>70</v>
      </c>
      <c r="G94" s="3" t="s">
        <v>775</v>
      </c>
      <c r="H94" s="101">
        <v>45000000</v>
      </c>
      <c r="I94" s="12">
        <v>43862</v>
      </c>
      <c r="J94" s="12">
        <v>44180</v>
      </c>
      <c r="K94" s="65">
        <f>+K93</f>
        <v>44180</v>
      </c>
      <c r="L94" s="21">
        <f t="shared" si="10"/>
        <v>1</v>
      </c>
      <c r="M94" s="21">
        <f t="shared" si="12"/>
        <v>1</v>
      </c>
      <c r="N94" s="11">
        <v>100</v>
      </c>
      <c r="O94" s="74">
        <f t="shared" ref="O94:O95" si="23">+P94</f>
        <v>100</v>
      </c>
      <c r="P94" s="22">
        <f t="shared" si="22"/>
        <v>100</v>
      </c>
      <c r="Q94" s="23">
        <v>100</v>
      </c>
      <c r="R94" s="31" t="s">
        <v>760</v>
      </c>
    </row>
    <row r="95" spans="1:19" ht="90" hidden="1" outlineLevel="1" x14ac:dyDescent="0.25">
      <c r="A95" s="31"/>
      <c r="B95" s="142"/>
      <c r="C95" s="134"/>
      <c r="D95" s="135"/>
      <c r="E95" s="123"/>
      <c r="F95" s="123"/>
      <c r="G95" s="3" t="s">
        <v>315</v>
      </c>
      <c r="H95" s="101" t="s">
        <v>1009</v>
      </c>
      <c r="I95" s="12">
        <v>43862</v>
      </c>
      <c r="J95" s="12">
        <v>44170</v>
      </c>
      <c r="K95" s="65">
        <v>44170</v>
      </c>
      <c r="L95" s="21">
        <f>+(+_xlfn.DAYS(I95,K95))/(+_xlfn.DAYS(I95,J95))</f>
        <v>1</v>
      </c>
      <c r="M95" s="21">
        <f t="shared" si="12"/>
        <v>1</v>
      </c>
      <c r="N95" s="11">
        <v>100</v>
      </c>
      <c r="O95" s="74">
        <f t="shared" si="23"/>
        <v>100</v>
      </c>
      <c r="P95" s="22">
        <f t="shared" si="22"/>
        <v>100</v>
      </c>
      <c r="Q95" s="23">
        <v>100</v>
      </c>
      <c r="R95" s="31" t="s">
        <v>759</v>
      </c>
    </row>
    <row r="96" spans="1:19" ht="78" hidden="1" outlineLevel="1" x14ac:dyDescent="0.25">
      <c r="A96" s="31"/>
      <c r="B96" s="142"/>
      <c r="C96" s="134"/>
      <c r="D96" s="135"/>
      <c r="E96" s="121" t="s">
        <v>251</v>
      </c>
      <c r="F96" s="57" t="s">
        <v>298</v>
      </c>
      <c r="G96" s="52" t="s">
        <v>292</v>
      </c>
      <c r="H96" s="98">
        <v>220000000</v>
      </c>
      <c r="I96" s="12">
        <v>43862</v>
      </c>
      <c r="J96" s="12">
        <v>44180</v>
      </c>
      <c r="K96" s="65">
        <v>44180</v>
      </c>
      <c r="L96" s="21">
        <f t="shared" ref="L96:L101" si="24">+(+_xlfn.DAYS(I96,K96))/(+_xlfn.DAYS(I96,J96))</f>
        <v>1</v>
      </c>
      <c r="M96" s="21">
        <f t="shared" si="12"/>
        <v>1</v>
      </c>
      <c r="N96" s="11">
        <v>85</v>
      </c>
      <c r="O96" s="74">
        <f t="shared" ref="O96:O101" si="25">+P96</f>
        <v>88</v>
      </c>
      <c r="P96" s="22">
        <f t="shared" si="22"/>
        <v>88</v>
      </c>
      <c r="Q96" s="23">
        <v>100</v>
      </c>
      <c r="R96" s="31" t="s">
        <v>776</v>
      </c>
      <c r="S96" s="109"/>
    </row>
    <row r="97" spans="1:19" ht="93.6" hidden="1" outlineLevel="1" x14ac:dyDescent="0.25">
      <c r="A97" s="31"/>
      <c r="B97" s="142"/>
      <c r="C97" s="134"/>
      <c r="D97" s="135"/>
      <c r="E97" s="121"/>
      <c r="F97" s="57" t="s">
        <v>299</v>
      </c>
      <c r="G97" s="52" t="s">
        <v>293</v>
      </c>
      <c r="H97" s="98">
        <v>148000000</v>
      </c>
      <c r="I97" s="15">
        <v>43862</v>
      </c>
      <c r="J97" s="12">
        <v>44012</v>
      </c>
      <c r="K97" s="65">
        <v>44012</v>
      </c>
      <c r="L97" s="21">
        <f>+(+_xlfn.DAYS(I97,K97))/(+_xlfn.DAYS(I97,J97))</f>
        <v>1</v>
      </c>
      <c r="M97" s="21">
        <f t="shared" si="12"/>
        <v>1</v>
      </c>
      <c r="N97" s="11">
        <v>100</v>
      </c>
      <c r="O97" s="74">
        <f t="shared" si="25"/>
        <v>100</v>
      </c>
      <c r="P97" s="22">
        <f t="shared" si="22"/>
        <v>100</v>
      </c>
      <c r="Q97" s="23">
        <v>100</v>
      </c>
      <c r="R97" s="11" t="s">
        <v>747</v>
      </c>
    </row>
    <row r="98" spans="1:19" ht="62.4" hidden="1" outlineLevel="1" x14ac:dyDescent="0.25">
      <c r="A98" s="31"/>
      <c r="B98" s="142"/>
      <c r="C98" s="134"/>
      <c r="D98" s="135"/>
      <c r="E98" s="121"/>
      <c r="F98" s="57" t="s">
        <v>300</v>
      </c>
      <c r="G98" s="52" t="s">
        <v>294</v>
      </c>
      <c r="H98" s="98">
        <v>20000000</v>
      </c>
      <c r="I98" s="12">
        <v>43862</v>
      </c>
      <c r="J98" s="12">
        <v>44012</v>
      </c>
      <c r="K98" s="65">
        <v>44012</v>
      </c>
      <c r="L98" s="21">
        <f t="shared" si="24"/>
        <v>1</v>
      </c>
      <c r="M98" s="21">
        <f t="shared" si="12"/>
        <v>1</v>
      </c>
      <c r="N98" s="11">
        <v>100</v>
      </c>
      <c r="O98" s="74">
        <f t="shared" si="25"/>
        <v>100</v>
      </c>
      <c r="P98" s="22">
        <f t="shared" si="22"/>
        <v>100</v>
      </c>
      <c r="Q98" s="23">
        <v>100</v>
      </c>
      <c r="R98" s="11" t="s">
        <v>778</v>
      </c>
    </row>
    <row r="99" spans="1:19" ht="60" hidden="1" outlineLevel="1" x14ac:dyDescent="0.25">
      <c r="A99" s="31"/>
      <c r="B99" s="142"/>
      <c r="C99" s="134"/>
      <c r="D99" s="135"/>
      <c r="E99" s="121"/>
      <c r="F99" s="118" t="s">
        <v>301</v>
      </c>
      <c r="G99" s="52" t="s">
        <v>295</v>
      </c>
      <c r="H99" s="98" t="s">
        <v>1009</v>
      </c>
      <c r="I99" s="12">
        <v>43862</v>
      </c>
      <c r="J99" s="12">
        <v>44170</v>
      </c>
      <c r="K99" s="65">
        <v>44170</v>
      </c>
      <c r="L99" s="21">
        <f t="shared" si="24"/>
        <v>1</v>
      </c>
      <c r="M99" s="21">
        <f t="shared" si="12"/>
        <v>1</v>
      </c>
      <c r="N99" s="11">
        <v>100</v>
      </c>
      <c r="O99" s="74">
        <f t="shared" si="25"/>
        <v>100</v>
      </c>
      <c r="P99" s="47">
        <f t="shared" si="22"/>
        <v>100</v>
      </c>
      <c r="Q99" s="23">
        <v>100</v>
      </c>
      <c r="R99" s="11" t="s">
        <v>777</v>
      </c>
    </row>
    <row r="100" spans="1:19" ht="60" hidden="1" outlineLevel="1" x14ac:dyDescent="0.25">
      <c r="A100" s="31"/>
      <c r="B100" s="142"/>
      <c r="C100" s="134"/>
      <c r="D100" s="135"/>
      <c r="E100" s="121"/>
      <c r="F100" s="118"/>
      <c r="G100" s="52" t="s">
        <v>296</v>
      </c>
      <c r="H100" s="98">
        <v>22000000</v>
      </c>
      <c r="I100" s="12">
        <v>43862</v>
      </c>
      <c r="J100" s="12">
        <v>44180</v>
      </c>
      <c r="K100" s="65">
        <v>44180</v>
      </c>
      <c r="L100" s="21">
        <f t="shared" si="24"/>
        <v>1</v>
      </c>
      <c r="M100" s="21">
        <f t="shared" si="12"/>
        <v>1</v>
      </c>
      <c r="N100" s="11">
        <v>75</v>
      </c>
      <c r="O100" s="74">
        <f t="shared" si="25"/>
        <v>80</v>
      </c>
      <c r="P100" s="22">
        <f t="shared" si="22"/>
        <v>80</v>
      </c>
      <c r="Q100" s="23">
        <v>100</v>
      </c>
      <c r="R100" s="31" t="s">
        <v>779</v>
      </c>
    </row>
    <row r="101" spans="1:19" ht="47.4" hidden="1" outlineLevel="1" thickBot="1" x14ac:dyDescent="0.3">
      <c r="A101" s="31"/>
      <c r="B101" s="142"/>
      <c r="C101" s="134"/>
      <c r="D101" s="135"/>
      <c r="E101" s="121"/>
      <c r="F101" s="57" t="s">
        <v>302</v>
      </c>
      <c r="G101" s="52" t="s">
        <v>297</v>
      </c>
      <c r="H101" s="98">
        <v>23000000</v>
      </c>
      <c r="I101" s="12">
        <v>43862</v>
      </c>
      <c r="J101" s="12">
        <v>44012</v>
      </c>
      <c r="K101" s="65">
        <v>44012</v>
      </c>
      <c r="L101" s="21">
        <f t="shared" si="24"/>
        <v>1</v>
      </c>
      <c r="M101" s="21">
        <f t="shared" ref="M101" si="26">+IF(L101&gt;=100,100,IF(L101&lt;=0,0,L101))</f>
        <v>1</v>
      </c>
      <c r="N101" s="11">
        <v>100</v>
      </c>
      <c r="O101" s="74">
        <f t="shared" si="25"/>
        <v>100</v>
      </c>
      <c r="P101" s="22">
        <f t="shared" si="22"/>
        <v>100</v>
      </c>
      <c r="Q101" s="23">
        <v>100</v>
      </c>
      <c r="R101" s="11" t="s">
        <v>746</v>
      </c>
    </row>
    <row r="102" spans="1:19" s="5" customFormat="1" ht="360.6" collapsed="1" thickBot="1" x14ac:dyDescent="0.3">
      <c r="A102" s="141" t="s">
        <v>680</v>
      </c>
      <c r="B102" s="141"/>
      <c r="C102" s="141"/>
      <c r="D102" s="141"/>
      <c r="E102" s="141"/>
      <c r="F102" s="141"/>
      <c r="G102" s="141"/>
      <c r="H102" s="141"/>
      <c r="I102" s="141"/>
      <c r="J102" s="141"/>
      <c r="K102" s="26">
        <v>44180</v>
      </c>
      <c r="L102" s="27" cm="1">
        <f t="array" ref="L102">+AVERAGE((L39:L95)*100)</f>
        <v>100</v>
      </c>
      <c r="M102" s="27" cm="1">
        <f t="array" ref="M102">+AVERAGE((M39:M95)*100)</f>
        <v>100</v>
      </c>
      <c r="N102" s="28">
        <f>+AVERAGE(N39:N44,N45,N47:N49,N51:N55,N56:N59,N61,N62,N63:N67,N69:N70,N76:N77,N78,N81:N83,N86:N90,N92:N95,N97:N99,N96,N101,N100,N74,N72:N73,N71,N68,N60,N50,N46)</f>
        <v>94.508771929824562</v>
      </c>
      <c r="O102" s="73" t="str" cm="1">
        <f t="array" ref="O102">+_xlfn.IFS(P102&gt;=90,"😊",P102&gt;=65,"😶",P102&lt;=64,"😕")</f>
        <v>😊</v>
      </c>
      <c r="P102" s="28">
        <f>+AVERAGE(P39,P40,P41,P42,P43,P44,P45,P46,P47,P48,P49,P51,P52,P53,P54,P55,P56,P57,P58,P59,P60,P61,P62,P63,P64,P65,P66,P67,P68,P69,P70,P71,P72,P73,P74,P76,P77,P78,P81,P82,P83,P84,P86,P87,P88,P89,P90,P92,P93,P94,P95,P96,P97,P98,P99,P100,P101)</f>
        <v>94.821405715546732</v>
      </c>
      <c r="Q102" s="27">
        <v>100</v>
      </c>
      <c r="R102" s="31" t="s">
        <v>1000</v>
      </c>
      <c r="S102" s="108"/>
    </row>
    <row r="103" spans="1:19" ht="120.75" hidden="1" customHeight="1" outlineLevel="1" x14ac:dyDescent="0.25">
      <c r="A103" s="31"/>
      <c r="B103" s="126" t="s">
        <v>283</v>
      </c>
      <c r="C103" s="134" t="s">
        <v>707</v>
      </c>
      <c r="D103" s="135" t="s">
        <v>713</v>
      </c>
      <c r="E103" s="138" t="s">
        <v>398</v>
      </c>
      <c r="F103" s="139" t="s">
        <v>397</v>
      </c>
      <c r="G103" s="68" t="s">
        <v>392</v>
      </c>
      <c r="H103" s="102">
        <v>364500000</v>
      </c>
      <c r="I103" s="12">
        <v>43862</v>
      </c>
      <c r="J103" s="12">
        <v>44180</v>
      </c>
      <c r="K103" s="65">
        <f>+K93</f>
        <v>44180</v>
      </c>
      <c r="L103" s="21">
        <f>+(+_xlfn.DAYS(I103,K103))/(+_xlfn.DAYS(I103,J103))</f>
        <v>1</v>
      </c>
      <c r="M103" s="21">
        <f>+IF(L103&gt;=100,100,IF(L103&lt;=0,0,L103))</f>
        <v>1</v>
      </c>
      <c r="N103" s="11">
        <v>100</v>
      </c>
      <c r="O103" s="74">
        <f t="shared" si="18"/>
        <v>100</v>
      </c>
      <c r="P103" s="22">
        <f t="shared" ref="P103:P123" si="27">+(N103*80%)+((M103*100)*20%)</f>
        <v>100</v>
      </c>
      <c r="Q103" s="23">
        <v>100</v>
      </c>
      <c r="R103" s="31" t="s">
        <v>979</v>
      </c>
    </row>
    <row r="104" spans="1:19" ht="105" hidden="1" outlineLevel="1" x14ac:dyDescent="0.25">
      <c r="A104" s="31"/>
      <c r="B104" s="126"/>
      <c r="C104" s="134"/>
      <c r="D104" s="135"/>
      <c r="E104" s="138"/>
      <c r="F104" s="139"/>
      <c r="G104" s="68" t="s">
        <v>393</v>
      </c>
      <c r="H104" s="102">
        <v>22400000</v>
      </c>
      <c r="I104" s="12">
        <v>43862</v>
      </c>
      <c r="J104" s="12">
        <v>44165</v>
      </c>
      <c r="K104" s="65">
        <v>44165</v>
      </c>
      <c r="L104" s="21">
        <f t="shared" ref="L104:L148" si="28">+(+_xlfn.DAYS(I104,K104))/(+_xlfn.DAYS(I104,J104))</f>
        <v>1</v>
      </c>
      <c r="M104" s="21">
        <f t="shared" ref="M104:M149" si="29">+IF(L104&gt;=100,100,IF(L104&lt;=0,0,L104))</f>
        <v>1</v>
      </c>
      <c r="N104" s="11">
        <v>100</v>
      </c>
      <c r="O104" s="74">
        <f t="shared" si="18"/>
        <v>100</v>
      </c>
      <c r="P104" s="22">
        <f t="shared" si="27"/>
        <v>100</v>
      </c>
      <c r="Q104" s="23">
        <v>100</v>
      </c>
      <c r="R104" s="31" t="s">
        <v>980</v>
      </c>
    </row>
    <row r="105" spans="1:19" ht="120" hidden="1" outlineLevel="1" x14ac:dyDescent="0.25">
      <c r="A105" s="31"/>
      <c r="B105" s="126"/>
      <c r="C105" s="134"/>
      <c r="D105" s="135"/>
      <c r="E105" s="138"/>
      <c r="F105" s="139"/>
      <c r="G105" s="68" t="s">
        <v>394</v>
      </c>
      <c r="H105" s="102">
        <v>20000000</v>
      </c>
      <c r="I105" s="12">
        <v>43862</v>
      </c>
      <c r="J105" s="12">
        <v>44165</v>
      </c>
      <c r="K105" s="65">
        <f t="shared" ref="K105:K147" si="30">+K104</f>
        <v>44165</v>
      </c>
      <c r="L105" s="21">
        <f t="shared" si="28"/>
        <v>1</v>
      </c>
      <c r="M105" s="21">
        <f t="shared" si="29"/>
        <v>1</v>
      </c>
      <c r="N105" s="11">
        <v>100</v>
      </c>
      <c r="O105" s="74">
        <f t="shared" si="18"/>
        <v>100</v>
      </c>
      <c r="P105" s="22">
        <f t="shared" si="27"/>
        <v>100</v>
      </c>
      <c r="Q105" s="23">
        <v>100</v>
      </c>
      <c r="R105" s="31" t="s">
        <v>981</v>
      </c>
    </row>
    <row r="106" spans="1:19" ht="30" hidden="1" outlineLevel="1" x14ac:dyDescent="0.25">
      <c r="A106" s="31"/>
      <c r="B106" s="126"/>
      <c r="C106" s="134"/>
      <c r="D106" s="135"/>
      <c r="E106" s="138"/>
      <c r="F106" s="139"/>
      <c r="G106" s="68" t="s">
        <v>160</v>
      </c>
      <c r="H106" s="102">
        <v>20000000</v>
      </c>
      <c r="I106" s="12">
        <v>43862</v>
      </c>
      <c r="J106" s="12">
        <v>44165</v>
      </c>
      <c r="K106" s="65">
        <f t="shared" si="30"/>
        <v>44165</v>
      </c>
      <c r="L106" s="21">
        <f t="shared" si="28"/>
        <v>1</v>
      </c>
      <c r="M106" s="21">
        <f t="shared" si="29"/>
        <v>1</v>
      </c>
      <c r="N106" s="11">
        <v>100</v>
      </c>
      <c r="O106" s="74">
        <f t="shared" si="18"/>
        <v>100</v>
      </c>
      <c r="P106" s="22">
        <f t="shared" si="27"/>
        <v>100</v>
      </c>
      <c r="Q106" s="23">
        <v>100</v>
      </c>
      <c r="R106" s="31" t="s">
        <v>982</v>
      </c>
    </row>
    <row r="107" spans="1:19" ht="409.6" hidden="1" outlineLevel="1" x14ac:dyDescent="0.25">
      <c r="A107" s="31"/>
      <c r="B107" s="126"/>
      <c r="C107" s="134"/>
      <c r="D107" s="135"/>
      <c r="E107" s="138"/>
      <c r="F107" s="139"/>
      <c r="G107" s="68" t="s">
        <v>582</v>
      </c>
      <c r="H107" s="102" t="s">
        <v>1009</v>
      </c>
      <c r="I107" s="12">
        <v>43891</v>
      </c>
      <c r="J107" s="12">
        <v>44165</v>
      </c>
      <c r="K107" s="65">
        <f t="shared" si="30"/>
        <v>44165</v>
      </c>
      <c r="L107" s="21">
        <f t="shared" si="28"/>
        <v>1</v>
      </c>
      <c r="M107" s="21">
        <f t="shared" si="29"/>
        <v>1</v>
      </c>
      <c r="N107" s="11">
        <v>100</v>
      </c>
      <c r="O107" s="74">
        <f t="shared" ref="O107" si="31">+P107</f>
        <v>100</v>
      </c>
      <c r="P107" s="22">
        <f t="shared" si="27"/>
        <v>100</v>
      </c>
      <c r="Q107" s="23">
        <v>100</v>
      </c>
      <c r="R107" s="31" t="s">
        <v>983</v>
      </c>
    </row>
    <row r="108" spans="1:19" ht="30" hidden="1" outlineLevel="1" x14ac:dyDescent="0.25">
      <c r="A108" s="31"/>
      <c r="B108" s="126"/>
      <c r="C108" s="134"/>
      <c r="D108" s="135"/>
      <c r="E108" s="138"/>
      <c r="F108" s="139"/>
      <c r="G108" s="68" t="s">
        <v>395</v>
      </c>
      <c r="H108" s="102">
        <v>80000000</v>
      </c>
      <c r="I108" s="12">
        <v>43862</v>
      </c>
      <c r="J108" s="12">
        <v>44165</v>
      </c>
      <c r="K108" s="65">
        <f>+K106</f>
        <v>44165</v>
      </c>
      <c r="L108" s="21">
        <f t="shared" si="28"/>
        <v>1</v>
      </c>
      <c r="M108" s="21">
        <f t="shared" si="29"/>
        <v>1</v>
      </c>
      <c r="N108" s="11">
        <v>100</v>
      </c>
      <c r="O108" s="74">
        <f t="shared" si="18"/>
        <v>100</v>
      </c>
      <c r="P108" s="22">
        <f t="shared" si="27"/>
        <v>100</v>
      </c>
      <c r="Q108" s="23">
        <v>100</v>
      </c>
      <c r="R108" s="11" t="s">
        <v>731</v>
      </c>
    </row>
    <row r="109" spans="1:19" ht="165" hidden="1" outlineLevel="1" x14ac:dyDescent="0.25">
      <c r="A109" s="31"/>
      <c r="B109" s="126"/>
      <c r="C109" s="134"/>
      <c r="D109" s="135"/>
      <c r="E109" s="138"/>
      <c r="F109" s="139"/>
      <c r="G109" s="68" t="s">
        <v>396</v>
      </c>
      <c r="H109" s="102">
        <v>16000000</v>
      </c>
      <c r="I109" s="12">
        <v>43862</v>
      </c>
      <c r="J109" s="12">
        <v>44165</v>
      </c>
      <c r="K109" s="65">
        <f t="shared" si="30"/>
        <v>44165</v>
      </c>
      <c r="L109" s="21">
        <f t="shared" si="28"/>
        <v>1</v>
      </c>
      <c r="M109" s="21">
        <f t="shared" si="29"/>
        <v>1</v>
      </c>
      <c r="N109" s="11">
        <v>100</v>
      </c>
      <c r="O109" s="74">
        <f t="shared" si="18"/>
        <v>100</v>
      </c>
      <c r="P109" s="22">
        <f t="shared" si="27"/>
        <v>100</v>
      </c>
      <c r="Q109" s="23">
        <v>100</v>
      </c>
      <c r="R109" s="31" t="s">
        <v>984</v>
      </c>
    </row>
    <row r="110" spans="1:19" ht="405" hidden="1" outlineLevel="1" x14ac:dyDescent="0.25">
      <c r="A110" s="31"/>
      <c r="B110" s="126"/>
      <c r="C110" s="134"/>
      <c r="D110" s="135"/>
      <c r="E110" s="129" t="s">
        <v>263</v>
      </c>
      <c r="F110" s="32" t="s">
        <v>399</v>
      </c>
      <c r="G110" s="69" t="s">
        <v>577</v>
      </c>
      <c r="H110" s="103">
        <v>20000000</v>
      </c>
      <c r="I110" s="12">
        <v>43862</v>
      </c>
      <c r="J110" s="12">
        <v>44180</v>
      </c>
      <c r="K110" s="65">
        <f>+K103</f>
        <v>44180</v>
      </c>
      <c r="L110" s="21">
        <f t="shared" si="28"/>
        <v>1</v>
      </c>
      <c r="M110" s="21">
        <f t="shared" si="29"/>
        <v>1</v>
      </c>
      <c r="N110" s="11">
        <v>100</v>
      </c>
      <c r="O110" s="74">
        <f t="shared" si="18"/>
        <v>100</v>
      </c>
      <c r="P110" s="22">
        <f t="shared" si="27"/>
        <v>100</v>
      </c>
      <c r="Q110" s="23">
        <v>100</v>
      </c>
      <c r="R110" s="31" t="s">
        <v>938</v>
      </c>
    </row>
    <row r="111" spans="1:19" ht="120" hidden="1" outlineLevel="1" x14ac:dyDescent="0.25">
      <c r="A111" s="31"/>
      <c r="B111" s="126"/>
      <c r="C111" s="134"/>
      <c r="D111" s="135"/>
      <c r="E111" s="129"/>
      <c r="F111" s="32" t="s">
        <v>400</v>
      </c>
      <c r="G111" s="69" t="s">
        <v>408</v>
      </c>
      <c r="H111" s="103">
        <v>12000000</v>
      </c>
      <c r="I111" s="12">
        <v>43862</v>
      </c>
      <c r="J111" s="12">
        <v>44180</v>
      </c>
      <c r="K111" s="65">
        <f t="shared" si="30"/>
        <v>44180</v>
      </c>
      <c r="L111" s="21">
        <f t="shared" si="28"/>
        <v>1</v>
      </c>
      <c r="M111" s="21">
        <f t="shared" si="29"/>
        <v>1</v>
      </c>
      <c r="N111" s="11">
        <v>100</v>
      </c>
      <c r="O111" s="74">
        <f t="shared" si="18"/>
        <v>100</v>
      </c>
      <c r="P111" s="22">
        <f t="shared" si="27"/>
        <v>100</v>
      </c>
      <c r="Q111" s="23">
        <v>100</v>
      </c>
      <c r="R111" s="31" t="s">
        <v>936</v>
      </c>
    </row>
    <row r="112" spans="1:19" ht="409.6" hidden="1" outlineLevel="1" x14ac:dyDescent="0.25">
      <c r="A112" s="31"/>
      <c r="B112" s="126"/>
      <c r="C112" s="134"/>
      <c r="D112" s="135"/>
      <c r="E112" s="129"/>
      <c r="F112" s="32" t="s">
        <v>405</v>
      </c>
      <c r="G112" s="69" t="s">
        <v>579</v>
      </c>
      <c r="H112" s="103">
        <v>30000000</v>
      </c>
      <c r="I112" s="12">
        <v>43862</v>
      </c>
      <c r="J112" s="12">
        <v>44180</v>
      </c>
      <c r="K112" s="65">
        <f t="shared" si="30"/>
        <v>44180</v>
      </c>
      <c r="L112" s="21">
        <f t="shared" si="28"/>
        <v>1</v>
      </c>
      <c r="M112" s="21">
        <f t="shared" si="29"/>
        <v>1</v>
      </c>
      <c r="N112" s="11">
        <v>100</v>
      </c>
      <c r="O112" s="74">
        <f t="shared" si="18"/>
        <v>100</v>
      </c>
      <c r="P112" s="22">
        <f t="shared" si="27"/>
        <v>100</v>
      </c>
      <c r="Q112" s="23">
        <v>100</v>
      </c>
      <c r="R112" s="49" t="s">
        <v>939</v>
      </c>
    </row>
    <row r="113" spans="1:18" ht="210" hidden="1" outlineLevel="1" x14ac:dyDescent="0.25">
      <c r="A113" s="31"/>
      <c r="B113" s="126"/>
      <c r="C113" s="134"/>
      <c r="D113" s="135"/>
      <c r="E113" s="129"/>
      <c r="F113" s="32" t="s">
        <v>401</v>
      </c>
      <c r="G113" s="69" t="s">
        <v>578</v>
      </c>
      <c r="H113" s="103">
        <v>20000000</v>
      </c>
      <c r="I113" s="12">
        <v>43862</v>
      </c>
      <c r="J113" s="12">
        <v>44180</v>
      </c>
      <c r="K113" s="65">
        <f t="shared" si="30"/>
        <v>44180</v>
      </c>
      <c r="L113" s="21">
        <f t="shared" si="28"/>
        <v>1</v>
      </c>
      <c r="M113" s="21">
        <f t="shared" si="29"/>
        <v>1</v>
      </c>
      <c r="N113" s="11">
        <v>100</v>
      </c>
      <c r="O113" s="74">
        <f t="shared" si="18"/>
        <v>100</v>
      </c>
      <c r="P113" s="22">
        <f t="shared" si="27"/>
        <v>100</v>
      </c>
      <c r="Q113" s="23">
        <v>100</v>
      </c>
      <c r="R113" s="31" t="s">
        <v>940</v>
      </c>
    </row>
    <row r="114" spans="1:18" ht="270" hidden="1" outlineLevel="1" x14ac:dyDescent="0.25">
      <c r="A114" s="31"/>
      <c r="B114" s="126"/>
      <c r="C114" s="134"/>
      <c r="D114" s="135"/>
      <c r="E114" s="129"/>
      <c r="F114" s="32" t="s">
        <v>402</v>
      </c>
      <c r="G114" s="69" t="s">
        <v>580</v>
      </c>
      <c r="H114" s="103">
        <v>7000000</v>
      </c>
      <c r="I114" s="12">
        <v>43862</v>
      </c>
      <c r="J114" s="12">
        <v>44180</v>
      </c>
      <c r="K114" s="65">
        <f t="shared" si="30"/>
        <v>44180</v>
      </c>
      <c r="L114" s="21">
        <f t="shared" si="28"/>
        <v>1</v>
      </c>
      <c r="M114" s="21">
        <f t="shared" si="29"/>
        <v>1</v>
      </c>
      <c r="N114" s="11">
        <v>100</v>
      </c>
      <c r="O114" s="74">
        <f t="shared" si="18"/>
        <v>100</v>
      </c>
      <c r="P114" s="22">
        <f t="shared" si="27"/>
        <v>100</v>
      </c>
      <c r="Q114" s="23">
        <v>100</v>
      </c>
      <c r="R114" s="31" t="s">
        <v>941</v>
      </c>
    </row>
    <row r="115" spans="1:18" ht="409.6" hidden="1" outlineLevel="1" x14ac:dyDescent="0.25">
      <c r="A115" s="31"/>
      <c r="B115" s="126"/>
      <c r="C115" s="134"/>
      <c r="D115" s="135"/>
      <c r="E115" s="129"/>
      <c r="F115" s="32" t="s">
        <v>404</v>
      </c>
      <c r="G115" s="69" t="s">
        <v>729</v>
      </c>
      <c r="H115" s="103">
        <v>65000000</v>
      </c>
      <c r="I115" s="12">
        <v>43862</v>
      </c>
      <c r="J115" s="12">
        <v>44180</v>
      </c>
      <c r="K115" s="65">
        <f t="shared" si="30"/>
        <v>44180</v>
      </c>
      <c r="L115" s="21">
        <f t="shared" si="28"/>
        <v>1</v>
      </c>
      <c r="M115" s="21">
        <f t="shared" si="29"/>
        <v>1</v>
      </c>
      <c r="N115" s="11">
        <v>100</v>
      </c>
      <c r="O115" s="74">
        <f t="shared" si="18"/>
        <v>100</v>
      </c>
      <c r="P115" s="22">
        <f t="shared" si="27"/>
        <v>100</v>
      </c>
      <c r="Q115" s="23">
        <v>100</v>
      </c>
      <c r="R115" s="31" t="s">
        <v>942</v>
      </c>
    </row>
    <row r="116" spans="1:18" ht="135" hidden="1" outlineLevel="1" x14ac:dyDescent="0.25">
      <c r="A116" s="31"/>
      <c r="B116" s="126"/>
      <c r="C116" s="134"/>
      <c r="D116" s="135"/>
      <c r="E116" s="129"/>
      <c r="F116" s="32" t="s">
        <v>406</v>
      </c>
      <c r="G116" s="69" t="s">
        <v>594</v>
      </c>
      <c r="H116" s="103">
        <v>20000000</v>
      </c>
      <c r="I116" s="12">
        <v>43862</v>
      </c>
      <c r="J116" s="12">
        <v>44165</v>
      </c>
      <c r="K116" s="65">
        <v>44165</v>
      </c>
      <c r="L116" s="21">
        <f t="shared" si="28"/>
        <v>1</v>
      </c>
      <c r="M116" s="21">
        <f t="shared" si="29"/>
        <v>1</v>
      </c>
      <c r="N116" s="11">
        <v>100</v>
      </c>
      <c r="O116" s="74">
        <f t="shared" si="18"/>
        <v>100</v>
      </c>
      <c r="P116" s="22">
        <f t="shared" si="27"/>
        <v>100</v>
      </c>
      <c r="Q116" s="23">
        <v>100</v>
      </c>
      <c r="R116" s="116" t="s">
        <v>937</v>
      </c>
    </row>
    <row r="117" spans="1:18" ht="330" hidden="1" outlineLevel="1" x14ac:dyDescent="0.25">
      <c r="A117" s="31"/>
      <c r="B117" s="126"/>
      <c r="C117" s="134"/>
      <c r="D117" s="135"/>
      <c r="E117" s="129"/>
      <c r="F117" s="32" t="s">
        <v>407</v>
      </c>
      <c r="G117" s="69" t="s">
        <v>595</v>
      </c>
      <c r="H117" s="103" t="s">
        <v>1011</v>
      </c>
      <c r="I117" s="12">
        <v>43862</v>
      </c>
      <c r="J117" s="12">
        <v>44165</v>
      </c>
      <c r="K117" s="65">
        <f t="shared" si="30"/>
        <v>44165</v>
      </c>
      <c r="L117" s="21">
        <f t="shared" si="28"/>
        <v>1</v>
      </c>
      <c r="M117" s="21">
        <f t="shared" si="29"/>
        <v>1</v>
      </c>
      <c r="N117" s="11">
        <v>100</v>
      </c>
      <c r="O117" s="74">
        <f t="shared" si="18"/>
        <v>100</v>
      </c>
      <c r="P117" s="22">
        <f t="shared" si="27"/>
        <v>100</v>
      </c>
      <c r="Q117" s="23">
        <v>100</v>
      </c>
      <c r="R117" s="117"/>
    </row>
    <row r="118" spans="1:18" ht="210" hidden="1" outlineLevel="1" x14ac:dyDescent="0.25">
      <c r="A118" s="31"/>
      <c r="B118" s="126"/>
      <c r="C118" s="134"/>
      <c r="D118" s="135"/>
      <c r="E118" s="129"/>
      <c r="F118" s="32" t="s">
        <v>403</v>
      </c>
      <c r="G118" s="69" t="s">
        <v>581</v>
      </c>
      <c r="H118" s="103" t="s">
        <v>1009</v>
      </c>
      <c r="I118" s="12">
        <v>43862</v>
      </c>
      <c r="J118" s="12">
        <v>44180</v>
      </c>
      <c r="K118" s="65">
        <f>+K115</f>
        <v>44180</v>
      </c>
      <c r="L118" s="21">
        <f t="shared" si="28"/>
        <v>1</v>
      </c>
      <c r="M118" s="21">
        <f t="shared" si="29"/>
        <v>1</v>
      </c>
      <c r="N118" s="11">
        <v>100</v>
      </c>
      <c r="O118" s="74">
        <f t="shared" si="18"/>
        <v>100</v>
      </c>
      <c r="P118" s="22">
        <f t="shared" si="27"/>
        <v>100</v>
      </c>
      <c r="Q118" s="23">
        <v>100</v>
      </c>
      <c r="R118" s="31" t="s">
        <v>943</v>
      </c>
    </row>
    <row r="119" spans="1:18" ht="124.8" hidden="1" outlineLevel="1" x14ac:dyDescent="0.25">
      <c r="A119" s="31"/>
      <c r="B119" s="126"/>
      <c r="C119" s="134"/>
      <c r="D119" s="135"/>
      <c r="E119" s="130" t="s">
        <v>265</v>
      </c>
      <c r="F119" s="55" t="s">
        <v>414</v>
      </c>
      <c r="G119" s="67" t="s">
        <v>409</v>
      </c>
      <c r="H119" s="85">
        <v>30000000</v>
      </c>
      <c r="I119" s="12">
        <v>43862</v>
      </c>
      <c r="J119" s="12">
        <v>44180</v>
      </c>
      <c r="K119" s="65">
        <f t="shared" si="30"/>
        <v>44180</v>
      </c>
      <c r="L119" s="21">
        <f t="shared" si="28"/>
        <v>1</v>
      </c>
      <c r="M119" s="21">
        <f t="shared" si="29"/>
        <v>1</v>
      </c>
      <c r="N119" s="11">
        <v>100</v>
      </c>
      <c r="O119" s="74">
        <f t="shared" si="18"/>
        <v>100</v>
      </c>
      <c r="P119" s="22">
        <f t="shared" si="27"/>
        <v>100</v>
      </c>
      <c r="Q119" s="23">
        <v>100</v>
      </c>
      <c r="R119" s="31" t="s">
        <v>855</v>
      </c>
    </row>
    <row r="120" spans="1:18" ht="75" hidden="1" outlineLevel="1" x14ac:dyDescent="0.25">
      <c r="A120" s="31"/>
      <c r="B120" s="126"/>
      <c r="C120" s="134"/>
      <c r="D120" s="135"/>
      <c r="E120" s="130"/>
      <c r="F120" s="55" t="s">
        <v>415</v>
      </c>
      <c r="G120" s="67" t="s">
        <v>410</v>
      </c>
      <c r="H120" s="85">
        <v>112000000</v>
      </c>
      <c r="I120" s="12">
        <v>43862</v>
      </c>
      <c r="J120" s="12">
        <v>43920</v>
      </c>
      <c r="K120" s="65">
        <v>43920</v>
      </c>
      <c r="L120" s="33">
        <v>1</v>
      </c>
      <c r="M120" s="21">
        <f t="shared" si="29"/>
        <v>1</v>
      </c>
      <c r="N120" s="11">
        <v>100</v>
      </c>
      <c r="O120" s="74">
        <f t="shared" si="18"/>
        <v>100</v>
      </c>
      <c r="P120" s="22">
        <f t="shared" si="27"/>
        <v>100</v>
      </c>
      <c r="Q120" s="23">
        <v>100</v>
      </c>
      <c r="R120" s="31" t="s">
        <v>856</v>
      </c>
    </row>
    <row r="121" spans="1:18" ht="93.6" hidden="1" outlineLevel="1" x14ac:dyDescent="0.25">
      <c r="A121" s="31"/>
      <c r="B121" s="126"/>
      <c r="C121" s="134"/>
      <c r="D121" s="135"/>
      <c r="E121" s="130"/>
      <c r="F121" s="55" t="s">
        <v>270</v>
      </c>
      <c r="G121" s="67" t="s">
        <v>411</v>
      </c>
      <c r="H121" s="85">
        <v>30000000</v>
      </c>
      <c r="I121" s="12">
        <v>43862</v>
      </c>
      <c r="J121" s="12">
        <v>44180</v>
      </c>
      <c r="K121" s="65">
        <f>+K119</f>
        <v>44180</v>
      </c>
      <c r="L121" s="21">
        <f t="shared" si="28"/>
        <v>1</v>
      </c>
      <c r="M121" s="21">
        <f t="shared" si="29"/>
        <v>1</v>
      </c>
      <c r="N121" s="11">
        <v>100</v>
      </c>
      <c r="O121" s="74">
        <f t="shared" si="18"/>
        <v>100</v>
      </c>
      <c r="P121" s="22">
        <f t="shared" si="27"/>
        <v>100</v>
      </c>
      <c r="Q121" s="23">
        <v>100</v>
      </c>
      <c r="R121" s="31" t="s">
        <v>857</v>
      </c>
    </row>
    <row r="122" spans="1:18" ht="105" hidden="1" outlineLevel="1" x14ac:dyDescent="0.25">
      <c r="A122" s="31"/>
      <c r="B122" s="126"/>
      <c r="C122" s="134"/>
      <c r="D122" s="135"/>
      <c r="E122" s="130"/>
      <c r="F122" s="55" t="s">
        <v>416</v>
      </c>
      <c r="G122" s="67" t="s">
        <v>286</v>
      </c>
      <c r="H122" s="85">
        <v>30000000</v>
      </c>
      <c r="I122" s="12">
        <v>43862</v>
      </c>
      <c r="J122" s="12">
        <v>44180</v>
      </c>
      <c r="K122" s="65">
        <f t="shared" si="30"/>
        <v>44180</v>
      </c>
      <c r="L122" s="21">
        <f t="shared" si="28"/>
        <v>1</v>
      </c>
      <c r="M122" s="21">
        <f t="shared" si="29"/>
        <v>1</v>
      </c>
      <c r="N122" s="11">
        <v>100</v>
      </c>
      <c r="O122" s="74">
        <f t="shared" si="18"/>
        <v>100</v>
      </c>
      <c r="P122" s="22">
        <f t="shared" si="27"/>
        <v>100</v>
      </c>
      <c r="Q122" s="23">
        <v>100</v>
      </c>
      <c r="R122" s="31" t="s">
        <v>858</v>
      </c>
    </row>
    <row r="123" spans="1:18" ht="135" hidden="1" outlineLevel="1" x14ac:dyDescent="0.25">
      <c r="A123" s="31"/>
      <c r="B123" s="126"/>
      <c r="C123" s="134"/>
      <c r="D123" s="135"/>
      <c r="E123" s="130"/>
      <c r="F123" s="55" t="s">
        <v>417</v>
      </c>
      <c r="G123" s="67" t="s">
        <v>412</v>
      </c>
      <c r="H123" s="85">
        <v>90000000</v>
      </c>
      <c r="I123" s="12">
        <v>43862</v>
      </c>
      <c r="J123" s="12">
        <v>44180</v>
      </c>
      <c r="K123" s="65">
        <f>J123</f>
        <v>44180</v>
      </c>
      <c r="L123" s="21">
        <f t="shared" si="28"/>
        <v>1</v>
      </c>
      <c r="M123" s="21">
        <f t="shared" si="29"/>
        <v>1</v>
      </c>
      <c r="N123" s="11">
        <v>100</v>
      </c>
      <c r="O123" s="74">
        <f t="shared" si="18"/>
        <v>100</v>
      </c>
      <c r="P123" s="22">
        <f t="shared" si="27"/>
        <v>100</v>
      </c>
      <c r="Q123" s="23">
        <v>100</v>
      </c>
      <c r="R123" s="31" t="s">
        <v>972</v>
      </c>
    </row>
    <row r="124" spans="1:18" ht="60" hidden="1" outlineLevel="1" x14ac:dyDescent="0.25">
      <c r="A124" s="31"/>
      <c r="B124" s="126"/>
      <c r="C124" s="134"/>
      <c r="D124" s="135"/>
      <c r="E124" s="130"/>
      <c r="F124" s="55" t="s">
        <v>418</v>
      </c>
      <c r="G124" s="67" t="s">
        <v>413</v>
      </c>
      <c r="H124" s="85">
        <v>120000000</v>
      </c>
      <c r="I124" s="12">
        <v>43862</v>
      </c>
      <c r="J124" s="12">
        <v>44180</v>
      </c>
      <c r="K124" s="65">
        <f t="shared" si="30"/>
        <v>44180</v>
      </c>
      <c r="L124" s="21">
        <f t="shared" si="28"/>
        <v>1</v>
      </c>
      <c r="M124" s="21">
        <f t="shared" si="29"/>
        <v>1</v>
      </c>
      <c r="N124" s="11">
        <v>65</v>
      </c>
      <c r="O124" s="74">
        <f t="shared" si="18"/>
        <v>65.620125786163499</v>
      </c>
      <c r="P124" s="44">
        <v>65.620125786163499</v>
      </c>
      <c r="Q124" s="23">
        <v>100</v>
      </c>
      <c r="R124" s="31" t="s">
        <v>859</v>
      </c>
    </row>
    <row r="125" spans="1:18" ht="285" hidden="1" outlineLevel="1" x14ac:dyDescent="0.25">
      <c r="A125" s="31"/>
      <c r="B125" s="126"/>
      <c r="C125" s="134"/>
      <c r="D125" s="135"/>
      <c r="E125" s="146" t="s">
        <v>458</v>
      </c>
      <c r="F125" s="54" t="s">
        <v>432</v>
      </c>
      <c r="G125" s="50" t="s">
        <v>419</v>
      </c>
      <c r="H125" s="104">
        <v>46800000</v>
      </c>
      <c r="I125" s="12">
        <v>43862</v>
      </c>
      <c r="J125" s="12">
        <v>44180</v>
      </c>
      <c r="K125" s="65">
        <f>J125</f>
        <v>44180</v>
      </c>
      <c r="L125" s="21">
        <f t="shared" si="28"/>
        <v>1</v>
      </c>
      <c r="M125" s="21">
        <f t="shared" si="29"/>
        <v>1</v>
      </c>
      <c r="N125" s="11">
        <v>100</v>
      </c>
      <c r="O125" s="74">
        <f t="shared" si="18"/>
        <v>100</v>
      </c>
      <c r="P125" s="22">
        <f t="shared" ref="P125:P166" si="32">+(N125*80%)+((M125*100)*20%)</f>
        <v>100</v>
      </c>
      <c r="Q125" s="23">
        <v>100</v>
      </c>
      <c r="R125" s="31" t="s">
        <v>780</v>
      </c>
    </row>
    <row r="126" spans="1:18" ht="93.6" hidden="1" outlineLevel="1" x14ac:dyDescent="0.25">
      <c r="A126" s="31"/>
      <c r="B126" s="126"/>
      <c r="C126" s="134"/>
      <c r="D126" s="135"/>
      <c r="E126" s="146"/>
      <c r="F126" s="54" t="s">
        <v>433</v>
      </c>
      <c r="G126" s="50" t="s">
        <v>420</v>
      </c>
      <c r="H126" s="104">
        <v>5500000</v>
      </c>
      <c r="I126" s="12">
        <v>43862</v>
      </c>
      <c r="J126" s="12">
        <v>44180</v>
      </c>
      <c r="K126" s="65">
        <f t="shared" si="30"/>
        <v>44180</v>
      </c>
      <c r="L126" s="21">
        <f t="shared" si="28"/>
        <v>1</v>
      </c>
      <c r="M126" s="21">
        <f t="shared" si="29"/>
        <v>1</v>
      </c>
      <c r="N126" s="11">
        <v>100</v>
      </c>
      <c r="O126" s="74">
        <f t="shared" si="18"/>
        <v>100</v>
      </c>
      <c r="P126" s="22">
        <f t="shared" si="32"/>
        <v>100</v>
      </c>
      <c r="Q126" s="23">
        <v>100</v>
      </c>
      <c r="R126" s="31" t="s">
        <v>781</v>
      </c>
    </row>
    <row r="127" spans="1:18" ht="255" hidden="1" outlineLevel="1" x14ac:dyDescent="0.25">
      <c r="A127" s="31"/>
      <c r="B127" s="126"/>
      <c r="C127" s="134"/>
      <c r="D127" s="135"/>
      <c r="E127" s="146"/>
      <c r="F127" s="54" t="s">
        <v>434</v>
      </c>
      <c r="G127" s="50" t="s">
        <v>421</v>
      </c>
      <c r="H127" s="104">
        <v>70300000</v>
      </c>
      <c r="I127" s="12">
        <v>43862</v>
      </c>
      <c r="J127" s="12">
        <v>44180</v>
      </c>
      <c r="K127" s="65">
        <f t="shared" si="30"/>
        <v>44180</v>
      </c>
      <c r="L127" s="21">
        <f t="shared" si="28"/>
        <v>1</v>
      </c>
      <c r="M127" s="21">
        <f t="shared" si="29"/>
        <v>1</v>
      </c>
      <c r="N127" s="11">
        <v>100</v>
      </c>
      <c r="O127" s="74">
        <f t="shared" si="18"/>
        <v>100</v>
      </c>
      <c r="P127" s="22">
        <f t="shared" si="32"/>
        <v>100</v>
      </c>
      <c r="Q127" s="23">
        <v>100</v>
      </c>
      <c r="R127" s="31" t="s">
        <v>782</v>
      </c>
    </row>
    <row r="128" spans="1:18" ht="93.6" hidden="1" outlineLevel="1" x14ac:dyDescent="0.25">
      <c r="A128" s="31"/>
      <c r="B128" s="126"/>
      <c r="C128" s="134"/>
      <c r="D128" s="135"/>
      <c r="E128" s="146"/>
      <c r="F128" s="54" t="s">
        <v>435</v>
      </c>
      <c r="G128" s="50" t="s">
        <v>748</v>
      </c>
      <c r="H128" s="104">
        <v>528500000</v>
      </c>
      <c r="I128" s="12">
        <v>43862</v>
      </c>
      <c r="J128" s="12">
        <v>44180</v>
      </c>
      <c r="K128" s="65">
        <f t="shared" si="30"/>
        <v>44180</v>
      </c>
      <c r="L128" s="21">
        <f t="shared" si="28"/>
        <v>1</v>
      </c>
      <c r="M128" s="21">
        <f t="shared" si="29"/>
        <v>1</v>
      </c>
      <c r="N128" s="11">
        <v>75</v>
      </c>
      <c r="O128" s="74">
        <f t="shared" si="18"/>
        <v>80</v>
      </c>
      <c r="P128" s="22">
        <f t="shared" si="32"/>
        <v>80</v>
      </c>
      <c r="Q128" s="23">
        <v>100</v>
      </c>
      <c r="R128" s="31" t="s">
        <v>761</v>
      </c>
    </row>
    <row r="129" spans="1:19" ht="120" hidden="1" outlineLevel="1" x14ac:dyDescent="0.25">
      <c r="A129" s="31"/>
      <c r="B129" s="126"/>
      <c r="C129" s="134"/>
      <c r="D129" s="135"/>
      <c r="E129" s="146"/>
      <c r="F129" s="54" t="s">
        <v>436</v>
      </c>
      <c r="G129" s="50" t="s">
        <v>732</v>
      </c>
      <c r="H129" s="104">
        <v>48700000</v>
      </c>
      <c r="I129" s="12">
        <v>43862</v>
      </c>
      <c r="J129" s="12">
        <v>44180</v>
      </c>
      <c r="K129" s="65">
        <f t="shared" si="30"/>
        <v>44180</v>
      </c>
      <c r="L129" s="21">
        <f t="shared" si="28"/>
        <v>1</v>
      </c>
      <c r="M129" s="21">
        <f t="shared" si="29"/>
        <v>1</v>
      </c>
      <c r="N129" s="11">
        <v>100</v>
      </c>
      <c r="O129" s="74">
        <f t="shared" si="18"/>
        <v>100</v>
      </c>
      <c r="P129" s="22">
        <f t="shared" si="32"/>
        <v>100</v>
      </c>
      <c r="Q129" s="23">
        <v>100</v>
      </c>
      <c r="R129" s="31" t="s">
        <v>783</v>
      </c>
    </row>
    <row r="130" spans="1:19" ht="62.4" hidden="1" outlineLevel="1" x14ac:dyDescent="0.25">
      <c r="A130" s="31"/>
      <c r="B130" s="126"/>
      <c r="C130" s="134"/>
      <c r="D130" s="135"/>
      <c r="E130" s="146"/>
      <c r="F130" s="54" t="s">
        <v>437</v>
      </c>
      <c r="G130" s="50" t="s">
        <v>422</v>
      </c>
      <c r="H130" s="104">
        <v>5000000</v>
      </c>
      <c r="I130" s="12">
        <v>43862</v>
      </c>
      <c r="J130" s="12">
        <v>44180</v>
      </c>
      <c r="K130" s="65">
        <f>J130</f>
        <v>44180</v>
      </c>
      <c r="L130" s="21">
        <f t="shared" si="28"/>
        <v>1</v>
      </c>
      <c r="M130" s="21">
        <f t="shared" si="29"/>
        <v>1</v>
      </c>
      <c r="N130" s="11">
        <v>85</v>
      </c>
      <c r="O130" s="74">
        <f t="shared" si="18"/>
        <v>88</v>
      </c>
      <c r="P130" s="22">
        <f t="shared" si="32"/>
        <v>88</v>
      </c>
      <c r="Q130" s="23">
        <v>100</v>
      </c>
      <c r="R130" s="31" t="s">
        <v>784</v>
      </c>
    </row>
    <row r="131" spans="1:19" ht="140.4" hidden="1" outlineLevel="1" x14ac:dyDescent="0.25">
      <c r="A131" s="31"/>
      <c r="B131" s="126"/>
      <c r="C131" s="134"/>
      <c r="D131" s="135"/>
      <c r="E131" s="146"/>
      <c r="F131" s="54" t="s">
        <v>438</v>
      </c>
      <c r="G131" s="50" t="s">
        <v>973</v>
      </c>
      <c r="H131" s="104">
        <v>7500000000</v>
      </c>
      <c r="I131" s="12">
        <v>43862</v>
      </c>
      <c r="J131" s="12">
        <v>44180</v>
      </c>
      <c r="K131" s="65">
        <f t="shared" si="30"/>
        <v>44180</v>
      </c>
      <c r="L131" s="21">
        <f t="shared" si="28"/>
        <v>1</v>
      </c>
      <c r="M131" s="21">
        <f t="shared" si="29"/>
        <v>1</v>
      </c>
      <c r="N131" s="11">
        <v>40</v>
      </c>
      <c r="O131" s="74">
        <f t="shared" si="18"/>
        <v>52</v>
      </c>
      <c r="P131" s="22">
        <f t="shared" si="32"/>
        <v>52</v>
      </c>
      <c r="Q131" s="23">
        <v>100</v>
      </c>
      <c r="R131" s="31" t="s">
        <v>887</v>
      </c>
      <c r="S131" s="10">
        <v>1</v>
      </c>
    </row>
    <row r="132" spans="1:19" ht="124.8" hidden="1" outlineLevel="1" x14ac:dyDescent="0.25">
      <c r="A132" s="31"/>
      <c r="B132" s="126"/>
      <c r="C132" s="134"/>
      <c r="D132" s="135"/>
      <c r="E132" s="146"/>
      <c r="F132" s="54" t="s">
        <v>439</v>
      </c>
      <c r="G132" s="50" t="s">
        <v>423</v>
      </c>
      <c r="H132" s="104">
        <v>500000000</v>
      </c>
      <c r="I132" s="12">
        <v>43862</v>
      </c>
      <c r="J132" s="12">
        <v>44180</v>
      </c>
      <c r="K132" s="65">
        <f>J132</f>
        <v>44180</v>
      </c>
      <c r="L132" s="21">
        <f t="shared" si="28"/>
        <v>1</v>
      </c>
      <c r="M132" s="21">
        <f t="shared" si="29"/>
        <v>1</v>
      </c>
      <c r="N132" s="11">
        <v>100</v>
      </c>
      <c r="O132" s="74">
        <f t="shared" si="18"/>
        <v>100</v>
      </c>
      <c r="P132" s="22">
        <f t="shared" si="32"/>
        <v>100</v>
      </c>
      <c r="Q132" s="23">
        <v>100</v>
      </c>
      <c r="R132" s="31" t="s">
        <v>888</v>
      </c>
    </row>
    <row r="133" spans="1:19" ht="165" hidden="1" outlineLevel="1" x14ac:dyDescent="0.25">
      <c r="A133" s="31"/>
      <c r="B133" s="126"/>
      <c r="C133" s="134"/>
      <c r="D133" s="135"/>
      <c r="E133" s="146"/>
      <c r="F133" s="54" t="s">
        <v>588</v>
      </c>
      <c r="G133" s="50" t="s">
        <v>589</v>
      </c>
      <c r="H133" s="104">
        <v>25000000</v>
      </c>
      <c r="I133" s="12">
        <v>43862</v>
      </c>
      <c r="J133" s="12">
        <v>44180</v>
      </c>
      <c r="K133" s="65">
        <f>J133</f>
        <v>44180</v>
      </c>
      <c r="L133" s="21">
        <f t="shared" si="28"/>
        <v>1</v>
      </c>
      <c r="M133" s="21">
        <f t="shared" si="29"/>
        <v>1</v>
      </c>
      <c r="N133" s="11">
        <v>100</v>
      </c>
      <c r="O133" s="74">
        <f t="shared" si="18"/>
        <v>100</v>
      </c>
      <c r="P133" s="22">
        <f t="shared" si="32"/>
        <v>100</v>
      </c>
      <c r="Q133" s="23">
        <v>100</v>
      </c>
      <c r="R133" s="31" t="s">
        <v>911</v>
      </c>
    </row>
    <row r="134" spans="1:19" ht="75" hidden="1" outlineLevel="1" x14ac:dyDescent="0.25">
      <c r="A134" s="31"/>
      <c r="B134" s="126"/>
      <c r="C134" s="134"/>
      <c r="D134" s="135"/>
      <c r="E134" s="146"/>
      <c r="F134" s="54" t="s">
        <v>440</v>
      </c>
      <c r="G134" s="50" t="s">
        <v>424</v>
      </c>
      <c r="H134" s="104">
        <v>1300000</v>
      </c>
      <c r="I134" s="12">
        <v>43862</v>
      </c>
      <c r="J134" s="12">
        <v>44165</v>
      </c>
      <c r="K134" s="66">
        <v>44165</v>
      </c>
      <c r="L134" s="21">
        <f t="shared" si="28"/>
        <v>1</v>
      </c>
      <c r="M134" s="21">
        <f t="shared" si="29"/>
        <v>1</v>
      </c>
      <c r="N134" s="11">
        <v>100</v>
      </c>
      <c r="O134" s="74">
        <f t="shared" ref="O134:O173" si="33">+P134</f>
        <v>100</v>
      </c>
      <c r="P134" s="22">
        <f t="shared" si="32"/>
        <v>100</v>
      </c>
      <c r="Q134" s="23">
        <v>100</v>
      </c>
      <c r="R134" s="31" t="s">
        <v>912</v>
      </c>
    </row>
    <row r="135" spans="1:19" ht="105" hidden="1" outlineLevel="1" x14ac:dyDescent="0.25">
      <c r="A135" s="31"/>
      <c r="B135" s="126"/>
      <c r="C135" s="134"/>
      <c r="D135" s="135"/>
      <c r="E135" s="146"/>
      <c r="F135" s="54" t="s">
        <v>441</v>
      </c>
      <c r="G135" s="50" t="s">
        <v>425</v>
      </c>
      <c r="H135" s="104">
        <v>10000000</v>
      </c>
      <c r="I135" s="12">
        <v>43862</v>
      </c>
      <c r="J135" s="12">
        <v>44165</v>
      </c>
      <c r="K135" s="65">
        <f>+K134</f>
        <v>44165</v>
      </c>
      <c r="L135" s="21">
        <f t="shared" si="28"/>
        <v>1</v>
      </c>
      <c r="M135" s="21">
        <f t="shared" si="29"/>
        <v>1</v>
      </c>
      <c r="N135" s="11">
        <v>100</v>
      </c>
      <c r="O135" s="74">
        <f t="shared" si="33"/>
        <v>100</v>
      </c>
      <c r="P135" s="22">
        <f t="shared" si="32"/>
        <v>100</v>
      </c>
      <c r="Q135" s="23">
        <v>100</v>
      </c>
      <c r="R135" s="31" t="s">
        <v>913</v>
      </c>
    </row>
    <row r="136" spans="1:19" ht="109.2" hidden="1" outlineLevel="1" x14ac:dyDescent="0.25">
      <c r="A136" s="31"/>
      <c r="B136" s="126"/>
      <c r="C136" s="134"/>
      <c r="D136" s="135"/>
      <c r="E136" s="146"/>
      <c r="F136" s="54" t="s">
        <v>442</v>
      </c>
      <c r="G136" s="50" t="s">
        <v>426</v>
      </c>
      <c r="H136" s="104">
        <v>15000000</v>
      </c>
      <c r="I136" s="12">
        <v>43862</v>
      </c>
      <c r="J136" s="12">
        <v>44165</v>
      </c>
      <c r="K136" s="65">
        <f t="shared" si="30"/>
        <v>44165</v>
      </c>
      <c r="L136" s="21">
        <f t="shared" si="28"/>
        <v>1</v>
      </c>
      <c r="M136" s="21">
        <f t="shared" si="29"/>
        <v>1</v>
      </c>
      <c r="N136" s="11">
        <v>100</v>
      </c>
      <c r="O136" s="74">
        <f t="shared" si="33"/>
        <v>100</v>
      </c>
      <c r="P136" s="22">
        <f t="shared" si="32"/>
        <v>100</v>
      </c>
      <c r="Q136" s="23">
        <v>100</v>
      </c>
      <c r="R136" s="31" t="s">
        <v>914</v>
      </c>
    </row>
    <row r="137" spans="1:19" ht="93.6" hidden="1" outlineLevel="1" x14ac:dyDescent="0.25">
      <c r="A137" s="31"/>
      <c r="B137" s="126"/>
      <c r="C137" s="134"/>
      <c r="D137" s="135"/>
      <c r="E137" s="146"/>
      <c r="F137" s="54" t="s">
        <v>443</v>
      </c>
      <c r="G137" s="50" t="s">
        <v>427</v>
      </c>
      <c r="H137" s="104">
        <v>2000000</v>
      </c>
      <c r="I137" s="12">
        <v>43862</v>
      </c>
      <c r="J137" s="12">
        <v>44165</v>
      </c>
      <c r="K137" s="65">
        <f t="shared" si="30"/>
        <v>44165</v>
      </c>
      <c r="L137" s="21">
        <f t="shared" si="28"/>
        <v>1</v>
      </c>
      <c r="M137" s="21">
        <f t="shared" si="29"/>
        <v>1</v>
      </c>
      <c r="N137" s="11">
        <v>100</v>
      </c>
      <c r="O137" s="74">
        <f t="shared" si="33"/>
        <v>100</v>
      </c>
      <c r="P137" s="22">
        <f t="shared" si="32"/>
        <v>100</v>
      </c>
      <c r="Q137" s="23">
        <v>100</v>
      </c>
      <c r="R137" s="31" t="s">
        <v>915</v>
      </c>
    </row>
    <row r="138" spans="1:19" ht="312" hidden="1" outlineLevel="1" x14ac:dyDescent="0.25">
      <c r="A138" s="31"/>
      <c r="B138" s="126"/>
      <c r="C138" s="134"/>
      <c r="D138" s="135"/>
      <c r="E138" s="146"/>
      <c r="F138" s="54" t="s">
        <v>444</v>
      </c>
      <c r="G138" s="50" t="s">
        <v>428</v>
      </c>
      <c r="H138" s="104">
        <v>10000000</v>
      </c>
      <c r="I138" s="12">
        <v>43862</v>
      </c>
      <c r="J138" s="12">
        <v>44165</v>
      </c>
      <c r="K138" s="65">
        <f>J138</f>
        <v>44165</v>
      </c>
      <c r="L138" s="21">
        <f t="shared" si="28"/>
        <v>1</v>
      </c>
      <c r="M138" s="21">
        <f t="shared" si="29"/>
        <v>1</v>
      </c>
      <c r="N138" s="11">
        <v>80</v>
      </c>
      <c r="O138" s="74">
        <f t="shared" si="33"/>
        <v>84</v>
      </c>
      <c r="P138" s="22">
        <f t="shared" si="32"/>
        <v>84</v>
      </c>
      <c r="Q138" s="23">
        <v>100</v>
      </c>
      <c r="R138" s="31" t="s">
        <v>916</v>
      </c>
    </row>
    <row r="139" spans="1:19" ht="296.39999999999998" hidden="1" outlineLevel="1" x14ac:dyDescent="0.25">
      <c r="A139" s="31"/>
      <c r="B139" s="126"/>
      <c r="C139" s="134"/>
      <c r="D139" s="135"/>
      <c r="E139" s="146"/>
      <c r="F139" s="54" t="s">
        <v>445</v>
      </c>
      <c r="G139" s="50" t="s">
        <v>429</v>
      </c>
      <c r="H139" s="104">
        <v>5000000</v>
      </c>
      <c r="I139" s="12">
        <v>43862</v>
      </c>
      <c r="J139" s="12">
        <v>44165</v>
      </c>
      <c r="K139" s="65">
        <f>+K138</f>
        <v>44165</v>
      </c>
      <c r="L139" s="21">
        <f t="shared" si="28"/>
        <v>1</v>
      </c>
      <c r="M139" s="21">
        <f t="shared" si="29"/>
        <v>1</v>
      </c>
      <c r="N139" s="11">
        <v>100</v>
      </c>
      <c r="O139" s="74">
        <f t="shared" si="33"/>
        <v>100</v>
      </c>
      <c r="P139" s="22">
        <f t="shared" si="32"/>
        <v>100</v>
      </c>
      <c r="Q139" s="23">
        <v>100</v>
      </c>
      <c r="R139" s="31" t="s">
        <v>919</v>
      </c>
    </row>
    <row r="140" spans="1:19" ht="109.2" hidden="1" outlineLevel="1" x14ac:dyDescent="0.25">
      <c r="A140" s="31"/>
      <c r="B140" s="126"/>
      <c r="C140" s="134"/>
      <c r="D140" s="135"/>
      <c r="E140" s="146"/>
      <c r="F140" s="54" t="s">
        <v>446</v>
      </c>
      <c r="G140" s="50" t="s">
        <v>590</v>
      </c>
      <c r="H140" s="104" t="s">
        <v>1009</v>
      </c>
      <c r="I140" s="12">
        <v>43862</v>
      </c>
      <c r="J140" s="12">
        <v>44180</v>
      </c>
      <c r="K140" s="65">
        <v>44180</v>
      </c>
      <c r="L140" s="21">
        <f t="shared" si="28"/>
        <v>1</v>
      </c>
      <c r="M140" s="21">
        <f t="shared" si="29"/>
        <v>1</v>
      </c>
      <c r="N140" s="11">
        <v>100</v>
      </c>
      <c r="O140" s="74">
        <f t="shared" si="33"/>
        <v>100</v>
      </c>
      <c r="P140" s="22">
        <f t="shared" si="32"/>
        <v>100</v>
      </c>
      <c r="Q140" s="23">
        <v>100</v>
      </c>
      <c r="R140" s="31" t="s">
        <v>917</v>
      </c>
    </row>
    <row r="141" spans="1:19" ht="156" hidden="1" outlineLevel="1" x14ac:dyDescent="0.25">
      <c r="A141" s="31"/>
      <c r="B141" s="126"/>
      <c r="C141" s="134"/>
      <c r="D141" s="135"/>
      <c r="E141" s="146"/>
      <c r="F141" s="54" t="s">
        <v>447</v>
      </c>
      <c r="G141" s="50" t="s">
        <v>430</v>
      </c>
      <c r="H141" s="104" t="s">
        <v>1011</v>
      </c>
      <c r="I141" s="12">
        <v>43862</v>
      </c>
      <c r="J141" s="12">
        <v>44180</v>
      </c>
      <c r="K141" s="65">
        <f t="shared" si="30"/>
        <v>44180</v>
      </c>
      <c r="L141" s="21">
        <f t="shared" si="28"/>
        <v>1</v>
      </c>
      <c r="M141" s="21">
        <f t="shared" si="29"/>
        <v>1</v>
      </c>
      <c r="N141" s="11">
        <v>100</v>
      </c>
      <c r="O141" s="74">
        <f t="shared" si="33"/>
        <v>100</v>
      </c>
      <c r="P141" s="22">
        <f t="shared" si="32"/>
        <v>100</v>
      </c>
      <c r="Q141" s="23">
        <v>100</v>
      </c>
      <c r="R141" s="31" t="s">
        <v>917</v>
      </c>
    </row>
    <row r="142" spans="1:19" ht="156" hidden="1" outlineLevel="1" x14ac:dyDescent="0.25">
      <c r="A142" s="31"/>
      <c r="B142" s="126"/>
      <c r="C142" s="134"/>
      <c r="D142" s="135"/>
      <c r="E142" s="146"/>
      <c r="F142" s="54" t="s">
        <v>591</v>
      </c>
      <c r="G142" s="50" t="s">
        <v>592</v>
      </c>
      <c r="H142" s="104" t="s">
        <v>1009</v>
      </c>
      <c r="I142" s="12">
        <v>43862</v>
      </c>
      <c r="J142" s="12">
        <v>44165</v>
      </c>
      <c r="K142" s="65">
        <f>J142</f>
        <v>44165</v>
      </c>
      <c r="L142" s="21">
        <f t="shared" si="28"/>
        <v>1</v>
      </c>
      <c r="M142" s="21">
        <f t="shared" si="29"/>
        <v>1</v>
      </c>
      <c r="N142" s="11">
        <v>100</v>
      </c>
      <c r="O142" s="74">
        <f t="shared" ref="O142" si="34">+P142</f>
        <v>100</v>
      </c>
      <c r="P142" s="22">
        <f t="shared" si="32"/>
        <v>100</v>
      </c>
      <c r="Q142" s="23">
        <v>100</v>
      </c>
      <c r="R142" s="31" t="s">
        <v>918</v>
      </c>
    </row>
    <row r="143" spans="1:19" ht="62.4" hidden="1" outlineLevel="1" x14ac:dyDescent="0.25">
      <c r="A143" s="31"/>
      <c r="B143" s="126"/>
      <c r="C143" s="134"/>
      <c r="D143" s="135"/>
      <c r="E143" s="146"/>
      <c r="F143" s="54" t="s">
        <v>448</v>
      </c>
      <c r="G143" s="50" t="s">
        <v>647</v>
      </c>
      <c r="H143" s="104" t="s">
        <v>1009</v>
      </c>
      <c r="I143" s="12">
        <v>43862</v>
      </c>
      <c r="J143" s="12">
        <v>44180</v>
      </c>
      <c r="K143" s="65">
        <f>J143</f>
        <v>44180</v>
      </c>
      <c r="L143" s="21">
        <f t="shared" si="28"/>
        <v>1</v>
      </c>
      <c r="M143" s="21">
        <f t="shared" si="29"/>
        <v>1</v>
      </c>
      <c r="N143" s="11">
        <v>100</v>
      </c>
      <c r="O143" s="74">
        <f t="shared" si="33"/>
        <v>100</v>
      </c>
      <c r="P143" s="22">
        <f t="shared" si="32"/>
        <v>100</v>
      </c>
      <c r="Q143" s="23">
        <v>100</v>
      </c>
      <c r="R143" s="31" t="s">
        <v>906</v>
      </c>
    </row>
    <row r="144" spans="1:19" ht="60" hidden="1" outlineLevel="1" x14ac:dyDescent="0.25">
      <c r="A144" s="31"/>
      <c r="B144" s="126"/>
      <c r="C144" s="134"/>
      <c r="D144" s="135"/>
      <c r="E144" s="146"/>
      <c r="F144" s="54" t="s">
        <v>646</v>
      </c>
      <c r="G144" s="50" t="s">
        <v>648</v>
      </c>
      <c r="H144" s="104" t="s">
        <v>1009</v>
      </c>
      <c r="I144" s="12">
        <v>43862</v>
      </c>
      <c r="J144" s="12">
        <v>44180</v>
      </c>
      <c r="K144" s="65">
        <f t="shared" si="30"/>
        <v>44180</v>
      </c>
      <c r="L144" s="21">
        <f t="shared" si="28"/>
        <v>1</v>
      </c>
      <c r="M144" s="21">
        <f t="shared" si="29"/>
        <v>1</v>
      </c>
      <c r="N144" s="11">
        <v>100</v>
      </c>
      <c r="O144" s="74">
        <f t="shared" si="33"/>
        <v>100</v>
      </c>
      <c r="P144" s="22">
        <f t="shared" si="32"/>
        <v>100</v>
      </c>
      <c r="Q144" s="23">
        <v>100</v>
      </c>
      <c r="R144" s="31" t="s">
        <v>907</v>
      </c>
    </row>
    <row r="145" spans="1:18" ht="140.4" hidden="1" outlineLevel="1" x14ac:dyDescent="0.25">
      <c r="A145" s="31"/>
      <c r="B145" s="126"/>
      <c r="C145" s="134"/>
      <c r="D145" s="135"/>
      <c r="E145" s="146"/>
      <c r="F145" s="54" t="s">
        <v>642</v>
      </c>
      <c r="G145" s="50" t="s">
        <v>649</v>
      </c>
      <c r="H145" s="104">
        <v>1000000</v>
      </c>
      <c r="I145" s="12">
        <v>43862</v>
      </c>
      <c r="J145" s="12">
        <v>44180</v>
      </c>
      <c r="K145" s="65">
        <f t="shared" si="30"/>
        <v>44180</v>
      </c>
      <c r="L145" s="21">
        <f t="shared" si="28"/>
        <v>1</v>
      </c>
      <c r="M145" s="21">
        <f t="shared" si="29"/>
        <v>1</v>
      </c>
      <c r="N145" s="11">
        <v>100</v>
      </c>
      <c r="O145" s="74">
        <f t="shared" si="33"/>
        <v>100</v>
      </c>
      <c r="P145" s="22">
        <f t="shared" si="32"/>
        <v>100</v>
      </c>
      <c r="Q145" s="23">
        <v>100</v>
      </c>
      <c r="R145" s="31" t="s">
        <v>908</v>
      </c>
    </row>
    <row r="146" spans="1:18" ht="140.4" hidden="1" outlineLevel="1" x14ac:dyDescent="0.25">
      <c r="A146" s="31"/>
      <c r="B146" s="126"/>
      <c r="C146" s="134"/>
      <c r="D146" s="135"/>
      <c r="E146" s="146"/>
      <c r="F146" s="54" t="s">
        <v>449</v>
      </c>
      <c r="G146" s="50" t="s">
        <v>730</v>
      </c>
      <c r="H146" s="104">
        <v>20000000</v>
      </c>
      <c r="I146" s="12">
        <v>43957</v>
      </c>
      <c r="J146" s="12">
        <v>44180</v>
      </c>
      <c r="K146" s="65">
        <f t="shared" si="30"/>
        <v>44180</v>
      </c>
      <c r="L146" s="21">
        <f t="shared" si="28"/>
        <v>1</v>
      </c>
      <c r="M146" s="21">
        <f t="shared" si="29"/>
        <v>1</v>
      </c>
      <c r="N146" s="11">
        <v>100</v>
      </c>
      <c r="O146" s="74">
        <f t="shared" si="33"/>
        <v>100</v>
      </c>
      <c r="P146" s="22">
        <f t="shared" si="32"/>
        <v>100</v>
      </c>
      <c r="Q146" s="23">
        <v>100</v>
      </c>
      <c r="R146" s="31" t="s">
        <v>896</v>
      </c>
    </row>
    <row r="147" spans="1:18" ht="62.4" hidden="1" outlineLevel="1" x14ac:dyDescent="0.25">
      <c r="A147" s="31"/>
      <c r="B147" s="126"/>
      <c r="C147" s="134"/>
      <c r="D147" s="135"/>
      <c r="E147" s="146"/>
      <c r="F147" s="54" t="s">
        <v>643</v>
      </c>
      <c r="G147" s="50" t="s">
        <v>650</v>
      </c>
      <c r="H147" s="104">
        <v>50000000</v>
      </c>
      <c r="I147" s="12">
        <v>43957</v>
      </c>
      <c r="J147" s="12">
        <v>44180</v>
      </c>
      <c r="K147" s="65">
        <f t="shared" si="30"/>
        <v>44180</v>
      </c>
      <c r="L147" s="21">
        <f t="shared" si="28"/>
        <v>1</v>
      </c>
      <c r="M147" s="21">
        <f t="shared" si="29"/>
        <v>1</v>
      </c>
      <c r="N147" s="11">
        <v>100</v>
      </c>
      <c r="O147" s="74">
        <f t="shared" si="33"/>
        <v>100</v>
      </c>
      <c r="P147" s="22">
        <f t="shared" si="32"/>
        <v>100</v>
      </c>
      <c r="Q147" s="23">
        <v>100</v>
      </c>
      <c r="R147" s="31" t="s">
        <v>897</v>
      </c>
    </row>
    <row r="148" spans="1:18" ht="46.8" hidden="1" outlineLevel="1" x14ac:dyDescent="0.25">
      <c r="A148" s="31"/>
      <c r="B148" s="126"/>
      <c r="C148" s="134"/>
      <c r="D148" s="135"/>
      <c r="E148" s="146"/>
      <c r="F148" s="54" t="s">
        <v>450</v>
      </c>
      <c r="G148" s="50" t="s">
        <v>651</v>
      </c>
      <c r="H148" s="104">
        <v>5000000</v>
      </c>
      <c r="I148" s="12">
        <v>43862</v>
      </c>
      <c r="J148" s="12">
        <v>44180</v>
      </c>
      <c r="K148" s="65">
        <f>J148</f>
        <v>44180</v>
      </c>
      <c r="L148" s="21">
        <f t="shared" si="28"/>
        <v>1</v>
      </c>
      <c r="M148" s="21">
        <f t="shared" si="29"/>
        <v>1</v>
      </c>
      <c r="N148" s="11">
        <v>100</v>
      </c>
      <c r="O148" s="74">
        <f t="shared" si="33"/>
        <v>100</v>
      </c>
      <c r="P148" s="22">
        <f t="shared" si="32"/>
        <v>100</v>
      </c>
      <c r="Q148" s="23">
        <v>100</v>
      </c>
      <c r="R148" s="31" t="s">
        <v>898</v>
      </c>
    </row>
    <row r="149" spans="1:18" ht="93.6" hidden="1" outlineLevel="1" x14ac:dyDescent="0.25">
      <c r="A149" s="31"/>
      <c r="B149" s="126"/>
      <c r="C149" s="134"/>
      <c r="D149" s="135"/>
      <c r="E149" s="146"/>
      <c r="F149" s="54" t="s">
        <v>451</v>
      </c>
      <c r="G149" s="50" t="s">
        <v>652</v>
      </c>
      <c r="H149" s="104">
        <v>1700000</v>
      </c>
      <c r="I149" s="12">
        <v>44044</v>
      </c>
      <c r="J149" s="12">
        <v>44180</v>
      </c>
      <c r="K149" s="65">
        <f>J149</f>
        <v>44180</v>
      </c>
      <c r="L149" s="21">
        <f t="shared" ref="L149:L205" si="35">+(+_xlfn.DAYS(I149,K149))/(+_xlfn.DAYS(I149,J149))</f>
        <v>1</v>
      </c>
      <c r="M149" s="21">
        <f t="shared" si="29"/>
        <v>1</v>
      </c>
      <c r="N149" s="11">
        <v>100</v>
      </c>
      <c r="O149" s="74">
        <f t="shared" si="33"/>
        <v>100</v>
      </c>
      <c r="P149" s="22">
        <f t="shared" si="32"/>
        <v>100</v>
      </c>
      <c r="Q149" s="23">
        <v>100</v>
      </c>
      <c r="R149" s="31" t="s">
        <v>909</v>
      </c>
    </row>
    <row r="150" spans="1:18" ht="45" hidden="1" outlineLevel="1" x14ac:dyDescent="0.25">
      <c r="A150" s="31"/>
      <c r="B150" s="126"/>
      <c r="C150" s="134"/>
      <c r="D150" s="135"/>
      <c r="E150" s="146"/>
      <c r="F150" s="54" t="s">
        <v>452</v>
      </c>
      <c r="G150" s="50" t="s">
        <v>653</v>
      </c>
      <c r="H150" s="104">
        <v>8000000</v>
      </c>
      <c r="I150" s="12">
        <v>43922</v>
      </c>
      <c r="J150" s="12">
        <v>44104</v>
      </c>
      <c r="K150" s="65">
        <v>44104</v>
      </c>
      <c r="L150" s="21">
        <f t="shared" si="35"/>
        <v>1</v>
      </c>
      <c r="M150" s="21">
        <f t="shared" ref="M150:M212" si="36">+IF(L150&gt;=100,100,IF(L150&lt;=0,0,L150))</f>
        <v>1</v>
      </c>
      <c r="N150" s="11">
        <v>100</v>
      </c>
      <c r="O150" s="74">
        <f t="shared" si="33"/>
        <v>100</v>
      </c>
      <c r="P150" s="22">
        <f t="shared" si="32"/>
        <v>100</v>
      </c>
      <c r="Q150" s="23">
        <v>100</v>
      </c>
      <c r="R150" s="31" t="s">
        <v>910</v>
      </c>
    </row>
    <row r="151" spans="1:18" ht="93.6" hidden="1" outlineLevel="1" x14ac:dyDescent="0.25">
      <c r="A151" s="31"/>
      <c r="B151" s="126"/>
      <c r="C151" s="134"/>
      <c r="D151" s="135"/>
      <c r="E151" s="146"/>
      <c r="F151" s="54" t="s">
        <v>453</v>
      </c>
      <c r="G151" s="50" t="s">
        <v>654</v>
      </c>
      <c r="H151" s="104">
        <v>60000000</v>
      </c>
      <c r="I151" s="12">
        <v>43862</v>
      </c>
      <c r="J151" s="12">
        <v>44012</v>
      </c>
      <c r="K151" s="65">
        <v>44012</v>
      </c>
      <c r="L151" s="21">
        <f t="shared" si="35"/>
        <v>1</v>
      </c>
      <c r="M151" s="21">
        <f t="shared" si="36"/>
        <v>1</v>
      </c>
      <c r="N151" s="11">
        <v>100</v>
      </c>
      <c r="O151" s="74">
        <f t="shared" si="33"/>
        <v>100</v>
      </c>
      <c r="P151" s="22">
        <f t="shared" si="32"/>
        <v>100</v>
      </c>
      <c r="Q151" s="23">
        <v>100</v>
      </c>
      <c r="R151" s="31" t="s">
        <v>899</v>
      </c>
    </row>
    <row r="152" spans="1:18" ht="78" hidden="1" outlineLevel="1" x14ac:dyDescent="0.25">
      <c r="A152" s="31"/>
      <c r="B152" s="126"/>
      <c r="C152" s="134"/>
      <c r="D152" s="135"/>
      <c r="E152" s="146"/>
      <c r="F152" s="54" t="s">
        <v>454</v>
      </c>
      <c r="G152" s="50" t="s">
        <v>655</v>
      </c>
      <c r="H152" s="104">
        <v>6000000</v>
      </c>
      <c r="I152" s="12">
        <v>43891</v>
      </c>
      <c r="J152" s="12">
        <v>44180</v>
      </c>
      <c r="K152" s="65">
        <f>+K149</f>
        <v>44180</v>
      </c>
      <c r="L152" s="21">
        <f t="shared" si="35"/>
        <v>1</v>
      </c>
      <c r="M152" s="21">
        <f t="shared" si="36"/>
        <v>1</v>
      </c>
      <c r="N152" s="11">
        <v>100</v>
      </c>
      <c r="O152" s="74">
        <f t="shared" si="33"/>
        <v>100</v>
      </c>
      <c r="P152" s="22">
        <f t="shared" si="32"/>
        <v>100</v>
      </c>
      <c r="Q152" s="23">
        <v>100</v>
      </c>
      <c r="R152" s="31" t="s">
        <v>900</v>
      </c>
    </row>
    <row r="153" spans="1:18" ht="78" hidden="1" outlineLevel="1" x14ac:dyDescent="0.25">
      <c r="A153" s="31"/>
      <c r="B153" s="126"/>
      <c r="C153" s="134"/>
      <c r="D153" s="135"/>
      <c r="E153" s="146"/>
      <c r="F153" s="54" t="s">
        <v>455</v>
      </c>
      <c r="G153" s="50" t="s">
        <v>656</v>
      </c>
      <c r="H153" s="104">
        <v>10000000</v>
      </c>
      <c r="I153" s="12">
        <v>43862</v>
      </c>
      <c r="J153" s="12">
        <v>44180</v>
      </c>
      <c r="K153" s="65">
        <f t="shared" ref="K153:K171" si="37">+K152</f>
        <v>44180</v>
      </c>
      <c r="L153" s="21">
        <f t="shared" si="35"/>
        <v>1</v>
      </c>
      <c r="M153" s="21">
        <f t="shared" si="36"/>
        <v>1</v>
      </c>
      <c r="N153" s="11">
        <v>100</v>
      </c>
      <c r="O153" s="74">
        <f t="shared" si="33"/>
        <v>100</v>
      </c>
      <c r="P153" s="22">
        <f t="shared" si="32"/>
        <v>100</v>
      </c>
      <c r="Q153" s="23">
        <v>100</v>
      </c>
      <c r="R153" s="31" t="s">
        <v>901</v>
      </c>
    </row>
    <row r="154" spans="1:18" ht="78" hidden="1" outlineLevel="1" x14ac:dyDescent="0.25">
      <c r="A154" s="31"/>
      <c r="B154" s="126"/>
      <c r="C154" s="134"/>
      <c r="D154" s="135"/>
      <c r="E154" s="146"/>
      <c r="F154" s="54" t="s">
        <v>456</v>
      </c>
      <c r="G154" s="50" t="s">
        <v>658</v>
      </c>
      <c r="H154" s="104">
        <v>3000000</v>
      </c>
      <c r="I154" s="12">
        <v>43862</v>
      </c>
      <c r="J154" s="12">
        <v>44180</v>
      </c>
      <c r="K154" s="65">
        <f>+K153</f>
        <v>44180</v>
      </c>
      <c r="L154" s="21">
        <f t="shared" si="35"/>
        <v>1</v>
      </c>
      <c r="M154" s="21">
        <f t="shared" si="36"/>
        <v>1</v>
      </c>
      <c r="N154" s="11">
        <v>100</v>
      </c>
      <c r="O154" s="74">
        <f t="shared" si="33"/>
        <v>100</v>
      </c>
      <c r="P154" s="22">
        <f t="shared" si="32"/>
        <v>100</v>
      </c>
      <c r="Q154" s="23">
        <v>100</v>
      </c>
      <c r="R154" s="31" t="s">
        <v>902</v>
      </c>
    </row>
    <row r="155" spans="1:18" ht="78" hidden="1" outlineLevel="1" x14ac:dyDescent="0.25">
      <c r="A155" s="31"/>
      <c r="B155" s="126"/>
      <c r="C155" s="134"/>
      <c r="D155" s="135"/>
      <c r="E155" s="146"/>
      <c r="F155" s="54" t="s">
        <v>457</v>
      </c>
      <c r="G155" s="50" t="s">
        <v>659</v>
      </c>
      <c r="H155" s="104">
        <v>2000000</v>
      </c>
      <c r="I155" s="12">
        <v>43862</v>
      </c>
      <c r="J155" s="12">
        <v>44012</v>
      </c>
      <c r="K155" s="65">
        <v>44012</v>
      </c>
      <c r="L155" s="21">
        <f t="shared" si="35"/>
        <v>1</v>
      </c>
      <c r="M155" s="21">
        <f t="shared" si="36"/>
        <v>1</v>
      </c>
      <c r="N155" s="11">
        <v>100</v>
      </c>
      <c r="O155" s="74">
        <f t="shared" si="33"/>
        <v>100</v>
      </c>
      <c r="P155" s="22">
        <f t="shared" si="32"/>
        <v>100</v>
      </c>
      <c r="Q155" s="23">
        <v>100</v>
      </c>
      <c r="R155" s="31" t="s">
        <v>903</v>
      </c>
    </row>
    <row r="156" spans="1:18" ht="105" hidden="1" outlineLevel="1" x14ac:dyDescent="0.25">
      <c r="A156" s="31"/>
      <c r="B156" s="126"/>
      <c r="C156" s="134"/>
      <c r="D156" s="135"/>
      <c r="E156" s="146"/>
      <c r="F156" s="137" t="s">
        <v>657</v>
      </c>
      <c r="G156" s="50" t="s">
        <v>645</v>
      </c>
      <c r="H156" s="104">
        <v>16500000</v>
      </c>
      <c r="I156" s="12">
        <v>43845</v>
      </c>
      <c r="J156" s="12">
        <v>44180</v>
      </c>
      <c r="K156" s="65">
        <f>+K154</f>
        <v>44180</v>
      </c>
      <c r="L156" s="21">
        <f t="shared" si="35"/>
        <v>1</v>
      </c>
      <c r="M156" s="21">
        <f t="shared" si="36"/>
        <v>1</v>
      </c>
      <c r="N156" s="11">
        <v>100</v>
      </c>
      <c r="O156" s="74">
        <f t="shared" si="33"/>
        <v>100</v>
      </c>
      <c r="P156" s="22">
        <f t="shared" si="32"/>
        <v>100</v>
      </c>
      <c r="Q156" s="23">
        <v>100</v>
      </c>
      <c r="R156" s="31" t="s">
        <v>904</v>
      </c>
    </row>
    <row r="157" spans="1:18" ht="90" hidden="1" outlineLevel="1" x14ac:dyDescent="0.25">
      <c r="A157" s="31"/>
      <c r="B157" s="126"/>
      <c r="C157" s="134"/>
      <c r="D157" s="135"/>
      <c r="E157" s="146"/>
      <c r="F157" s="137"/>
      <c r="G157" s="50" t="s">
        <v>644</v>
      </c>
      <c r="H157" s="104">
        <v>32450000</v>
      </c>
      <c r="I157" s="12">
        <v>43845</v>
      </c>
      <c r="J157" s="12">
        <v>44180</v>
      </c>
      <c r="K157" s="65">
        <f t="shared" si="37"/>
        <v>44180</v>
      </c>
      <c r="L157" s="21">
        <f t="shared" si="35"/>
        <v>1</v>
      </c>
      <c r="M157" s="21">
        <f t="shared" si="36"/>
        <v>1</v>
      </c>
      <c r="N157" s="11">
        <v>100</v>
      </c>
      <c r="O157" s="74">
        <f t="shared" si="33"/>
        <v>100</v>
      </c>
      <c r="P157" s="22">
        <f t="shared" si="32"/>
        <v>100</v>
      </c>
      <c r="Q157" s="23">
        <v>100</v>
      </c>
      <c r="R157" s="31" t="s">
        <v>905</v>
      </c>
    </row>
    <row r="158" spans="1:18" ht="165" hidden="1" outlineLevel="1" x14ac:dyDescent="0.25">
      <c r="A158" s="31"/>
      <c r="B158" s="126"/>
      <c r="C158" s="134"/>
      <c r="D158" s="135"/>
      <c r="E158" s="122" t="s">
        <v>267</v>
      </c>
      <c r="F158" s="58" t="s">
        <v>462</v>
      </c>
      <c r="G158" s="3" t="s">
        <v>459</v>
      </c>
      <c r="H158" s="101">
        <v>36000000</v>
      </c>
      <c r="I158" s="12">
        <v>43862</v>
      </c>
      <c r="J158" s="12">
        <v>44180</v>
      </c>
      <c r="K158" s="65">
        <f>+K157</f>
        <v>44180</v>
      </c>
      <c r="L158" s="21">
        <f t="shared" si="35"/>
        <v>1</v>
      </c>
      <c r="M158" s="21">
        <f t="shared" si="36"/>
        <v>1</v>
      </c>
      <c r="N158" s="11">
        <v>100</v>
      </c>
      <c r="O158" s="74">
        <f t="shared" si="33"/>
        <v>100</v>
      </c>
      <c r="P158" s="22">
        <f t="shared" si="32"/>
        <v>100</v>
      </c>
      <c r="Q158" s="23">
        <v>100</v>
      </c>
      <c r="R158" s="31" t="s">
        <v>878</v>
      </c>
    </row>
    <row r="159" spans="1:18" ht="124.8" hidden="1" outlineLevel="1" x14ac:dyDescent="0.25">
      <c r="A159" s="31"/>
      <c r="B159" s="126"/>
      <c r="C159" s="134"/>
      <c r="D159" s="135"/>
      <c r="E159" s="122"/>
      <c r="F159" s="58" t="s">
        <v>463</v>
      </c>
      <c r="G159" s="3" t="s">
        <v>460</v>
      </c>
      <c r="H159" s="101">
        <v>50000000</v>
      </c>
      <c r="I159" s="12">
        <v>43862</v>
      </c>
      <c r="J159" s="12">
        <v>44180</v>
      </c>
      <c r="K159" s="65">
        <f t="shared" si="37"/>
        <v>44180</v>
      </c>
      <c r="L159" s="21">
        <f t="shared" si="35"/>
        <v>1</v>
      </c>
      <c r="M159" s="21">
        <f t="shared" si="36"/>
        <v>1</v>
      </c>
      <c r="N159" s="11">
        <v>100</v>
      </c>
      <c r="O159" s="74">
        <f t="shared" si="33"/>
        <v>100</v>
      </c>
      <c r="P159" s="22">
        <f t="shared" si="32"/>
        <v>100</v>
      </c>
      <c r="Q159" s="23">
        <v>100</v>
      </c>
      <c r="R159" s="31" t="s">
        <v>879</v>
      </c>
    </row>
    <row r="160" spans="1:18" ht="109.2" hidden="1" outlineLevel="1" x14ac:dyDescent="0.25">
      <c r="A160" s="31"/>
      <c r="B160" s="126"/>
      <c r="C160" s="134"/>
      <c r="D160" s="135"/>
      <c r="E160" s="122"/>
      <c r="F160" s="58" t="s">
        <v>464</v>
      </c>
      <c r="G160" s="3" t="s">
        <v>459</v>
      </c>
      <c r="H160" s="101">
        <v>216000000</v>
      </c>
      <c r="I160" s="12">
        <v>43862</v>
      </c>
      <c r="J160" s="12">
        <v>44180</v>
      </c>
      <c r="K160" s="65">
        <f t="shared" si="37"/>
        <v>44180</v>
      </c>
      <c r="L160" s="21">
        <f t="shared" si="35"/>
        <v>1</v>
      </c>
      <c r="M160" s="21">
        <f t="shared" si="36"/>
        <v>1</v>
      </c>
      <c r="N160" s="11">
        <v>85</v>
      </c>
      <c r="O160" s="74">
        <f t="shared" si="33"/>
        <v>88</v>
      </c>
      <c r="P160" s="22">
        <f t="shared" si="32"/>
        <v>88</v>
      </c>
      <c r="Q160" s="23">
        <v>100</v>
      </c>
      <c r="R160" s="31" t="s">
        <v>860</v>
      </c>
    </row>
    <row r="161" spans="1:18" ht="78" hidden="1" outlineLevel="1" x14ac:dyDescent="0.25">
      <c r="A161" s="31"/>
      <c r="B161" s="126"/>
      <c r="C161" s="134"/>
      <c r="D161" s="135"/>
      <c r="E161" s="122"/>
      <c r="F161" s="58" t="s">
        <v>465</v>
      </c>
      <c r="G161" s="3" t="s">
        <v>459</v>
      </c>
      <c r="H161" s="101">
        <v>36000000</v>
      </c>
      <c r="I161" s="12">
        <v>43862</v>
      </c>
      <c r="J161" s="12">
        <v>44180</v>
      </c>
      <c r="K161" s="65">
        <f t="shared" si="37"/>
        <v>44180</v>
      </c>
      <c r="L161" s="21">
        <f t="shared" si="35"/>
        <v>1</v>
      </c>
      <c r="M161" s="21">
        <f t="shared" si="36"/>
        <v>1</v>
      </c>
      <c r="N161" s="34">
        <v>91.6</v>
      </c>
      <c r="O161" s="74">
        <f t="shared" si="33"/>
        <v>93.28</v>
      </c>
      <c r="P161" s="22">
        <f t="shared" si="32"/>
        <v>93.28</v>
      </c>
      <c r="Q161" s="23">
        <v>100</v>
      </c>
      <c r="R161" s="31" t="s">
        <v>974</v>
      </c>
    </row>
    <row r="162" spans="1:18" ht="93.6" hidden="1" outlineLevel="1" x14ac:dyDescent="0.25">
      <c r="A162" s="31"/>
      <c r="B162" s="126"/>
      <c r="C162" s="134"/>
      <c r="D162" s="135"/>
      <c r="E162" s="122"/>
      <c r="F162" s="58" t="s">
        <v>466</v>
      </c>
      <c r="G162" s="3" t="s">
        <v>461</v>
      </c>
      <c r="H162" s="101">
        <v>20000000</v>
      </c>
      <c r="I162" s="12">
        <v>43862</v>
      </c>
      <c r="J162" s="12">
        <v>44180</v>
      </c>
      <c r="K162" s="65">
        <f t="shared" si="37"/>
        <v>44180</v>
      </c>
      <c r="L162" s="21">
        <f t="shared" si="35"/>
        <v>1</v>
      </c>
      <c r="M162" s="21">
        <f t="shared" si="36"/>
        <v>1</v>
      </c>
      <c r="N162" s="11">
        <v>100</v>
      </c>
      <c r="O162" s="74">
        <f t="shared" si="33"/>
        <v>100</v>
      </c>
      <c r="P162" s="22">
        <f t="shared" si="32"/>
        <v>100</v>
      </c>
      <c r="Q162" s="23">
        <v>100</v>
      </c>
      <c r="R162" s="31" t="s">
        <v>880</v>
      </c>
    </row>
    <row r="163" spans="1:18" ht="93.6" hidden="1" outlineLevel="1" x14ac:dyDescent="0.25">
      <c r="A163" s="31"/>
      <c r="B163" s="126"/>
      <c r="C163" s="134"/>
      <c r="D163" s="135"/>
      <c r="E163" s="122"/>
      <c r="F163" s="58" t="s">
        <v>467</v>
      </c>
      <c r="G163" s="3" t="s">
        <v>459</v>
      </c>
      <c r="H163" s="101">
        <v>36000000</v>
      </c>
      <c r="I163" s="12">
        <v>43862</v>
      </c>
      <c r="J163" s="12">
        <v>44073</v>
      </c>
      <c r="K163" s="65">
        <v>44073</v>
      </c>
      <c r="L163" s="21">
        <f t="shared" si="35"/>
        <v>1</v>
      </c>
      <c r="M163" s="21">
        <f t="shared" si="36"/>
        <v>1</v>
      </c>
      <c r="N163" s="11">
        <v>100</v>
      </c>
      <c r="O163" s="74">
        <f t="shared" si="33"/>
        <v>100</v>
      </c>
      <c r="P163" s="22">
        <f t="shared" si="32"/>
        <v>100</v>
      </c>
      <c r="Q163" s="23">
        <v>100</v>
      </c>
      <c r="R163" s="31" t="s">
        <v>881</v>
      </c>
    </row>
    <row r="164" spans="1:18" ht="195" hidden="1" outlineLevel="1" x14ac:dyDescent="0.25">
      <c r="A164" s="31"/>
      <c r="B164" s="126"/>
      <c r="C164" s="134"/>
      <c r="D164" s="135"/>
      <c r="E164" s="129" t="s">
        <v>268</v>
      </c>
      <c r="F164" s="32" t="s">
        <v>468</v>
      </c>
      <c r="G164" s="69" t="s">
        <v>469</v>
      </c>
      <c r="H164" s="103">
        <v>180000000</v>
      </c>
      <c r="I164" s="12">
        <v>43862</v>
      </c>
      <c r="J164" s="12">
        <v>44180</v>
      </c>
      <c r="K164" s="65">
        <f>+K162</f>
        <v>44180</v>
      </c>
      <c r="L164" s="21">
        <f t="shared" si="35"/>
        <v>1</v>
      </c>
      <c r="M164" s="21">
        <f t="shared" si="36"/>
        <v>1</v>
      </c>
      <c r="N164" s="11">
        <v>100</v>
      </c>
      <c r="O164" s="74">
        <f t="shared" si="33"/>
        <v>100</v>
      </c>
      <c r="P164" s="22">
        <f t="shared" si="32"/>
        <v>100</v>
      </c>
      <c r="Q164" s="23">
        <v>100</v>
      </c>
      <c r="R164" s="31" t="s">
        <v>945</v>
      </c>
    </row>
    <row r="165" spans="1:18" ht="195" hidden="1" outlineLevel="1" x14ac:dyDescent="0.25">
      <c r="A165" s="31"/>
      <c r="B165" s="126"/>
      <c r="C165" s="134"/>
      <c r="D165" s="135"/>
      <c r="E165" s="129"/>
      <c r="F165" s="32" t="s">
        <v>470</v>
      </c>
      <c r="G165" s="69" t="s">
        <v>471</v>
      </c>
      <c r="H165" s="103">
        <v>80000000</v>
      </c>
      <c r="I165" s="12">
        <v>43862</v>
      </c>
      <c r="J165" s="12">
        <v>44180</v>
      </c>
      <c r="K165" s="65">
        <f t="shared" si="37"/>
        <v>44180</v>
      </c>
      <c r="L165" s="21">
        <f t="shared" si="35"/>
        <v>1</v>
      </c>
      <c r="M165" s="21">
        <f t="shared" si="36"/>
        <v>1</v>
      </c>
      <c r="N165" s="11">
        <v>100</v>
      </c>
      <c r="O165" s="74">
        <f t="shared" si="33"/>
        <v>100</v>
      </c>
      <c r="P165" s="22">
        <f t="shared" si="32"/>
        <v>100</v>
      </c>
      <c r="Q165" s="23">
        <v>100</v>
      </c>
      <c r="R165" s="31" t="s">
        <v>947</v>
      </c>
    </row>
    <row r="166" spans="1:18" ht="409.6" hidden="1" outlineLevel="1" x14ac:dyDescent="0.25">
      <c r="A166" s="31"/>
      <c r="B166" s="126"/>
      <c r="C166" s="134"/>
      <c r="D166" s="135"/>
      <c r="E166" s="129"/>
      <c r="F166" s="32" t="s">
        <v>481</v>
      </c>
      <c r="G166" s="69" t="s">
        <v>472</v>
      </c>
      <c r="H166" s="103">
        <v>756000000</v>
      </c>
      <c r="I166" s="12">
        <v>43862</v>
      </c>
      <c r="J166" s="12">
        <v>44180</v>
      </c>
      <c r="K166" s="65">
        <f t="shared" si="37"/>
        <v>44180</v>
      </c>
      <c r="L166" s="21">
        <f t="shared" si="35"/>
        <v>1</v>
      </c>
      <c r="M166" s="21">
        <f t="shared" si="36"/>
        <v>1</v>
      </c>
      <c r="N166" s="11">
        <v>100</v>
      </c>
      <c r="O166" s="74">
        <f t="shared" si="33"/>
        <v>100</v>
      </c>
      <c r="P166" s="22">
        <f t="shared" si="32"/>
        <v>100</v>
      </c>
      <c r="Q166" s="23">
        <v>100</v>
      </c>
      <c r="R166" s="11" t="s">
        <v>948</v>
      </c>
    </row>
    <row r="167" spans="1:18" ht="135" hidden="1" outlineLevel="1" x14ac:dyDescent="0.25">
      <c r="A167" s="31"/>
      <c r="B167" s="126"/>
      <c r="C167" s="134"/>
      <c r="D167" s="135"/>
      <c r="E167" s="129"/>
      <c r="F167" s="32" t="s">
        <v>477</v>
      </c>
      <c r="G167" s="69" t="s">
        <v>473</v>
      </c>
      <c r="H167" s="103">
        <v>30000000</v>
      </c>
      <c r="I167" s="12">
        <v>43862</v>
      </c>
      <c r="J167" s="12">
        <v>44180</v>
      </c>
      <c r="K167" s="65">
        <f t="shared" si="37"/>
        <v>44180</v>
      </c>
      <c r="L167" s="21">
        <f t="shared" si="35"/>
        <v>1</v>
      </c>
      <c r="M167" s="21">
        <f t="shared" si="36"/>
        <v>1</v>
      </c>
      <c r="N167" s="11">
        <v>50</v>
      </c>
      <c r="O167" s="74">
        <f t="shared" si="33"/>
        <v>55.2201257861635</v>
      </c>
      <c r="P167" s="22">
        <v>55.2201257861635</v>
      </c>
      <c r="Q167" s="23">
        <v>100</v>
      </c>
      <c r="R167" s="11" t="s">
        <v>749</v>
      </c>
    </row>
    <row r="168" spans="1:18" ht="45" hidden="1" outlineLevel="1" x14ac:dyDescent="0.25">
      <c r="A168" s="31"/>
      <c r="B168" s="126"/>
      <c r="C168" s="134"/>
      <c r="D168" s="135"/>
      <c r="E168" s="129"/>
      <c r="F168" s="32" t="s">
        <v>480</v>
      </c>
      <c r="G168" s="69" t="s">
        <v>598</v>
      </c>
      <c r="H168" s="103">
        <v>90000000</v>
      </c>
      <c r="I168" s="12">
        <v>43862</v>
      </c>
      <c r="J168" s="12">
        <f>+K168</f>
        <v>44180</v>
      </c>
      <c r="K168" s="65">
        <f t="shared" si="37"/>
        <v>44180</v>
      </c>
      <c r="L168" s="21">
        <f t="shared" si="35"/>
        <v>1</v>
      </c>
      <c r="M168" s="21">
        <f t="shared" si="36"/>
        <v>1</v>
      </c>
      <c r="N168" s="11">
        <v>10</v>
      </c>
      <c r="O168" s="74">
        <f t="shared" si="33"/>
        <v>10</v>
      </c>
      <c r="P168" s="47">
        <v>10</v>
      </c>
      <c r="Q168" s="23">
        <v>100</v>
      </c>
      <c r="R168" s="11" t="s">
        <v>750</v>
      </c>
    </row>
    <row r="169" spans="1:18" ht="31.2" hidden="1" outlineLevel="1" x14ac:dyDescent="0.25">
      <c r="A169" s="31"/>
      <c r="B169" s="126"/>
      <c r="C169" s="134"/>
      <c r="D169" s="135"/>
      <c r="E169" s="129"/>
      <c r="F169" s="32" t="s">
        <v>725</v>
      </c>
      <c r="G169" s="69" t="s">
        <v>474</v>
      </c>
      <c r="H169" s="103">
        <v>211511223</v>
      </c>
      <c r="I169" s="12">
        <v>43862</v>
      </c>
      <c r="J169" s="12">
        <v>43891</v>
      </c>
      <c r="K169" s="65">
        <v>43891</v>
      </c>
      <c r="L169" s="21">
        <v>1</v>
      </c>
      <c r="M169" s="21">
        <f t="shared" si="36"/>
        <v>1</v>
      </c>
      <c r="N169" s="11">
        <v>100</v>
      </c>
      <c r="O169" s="74">
        <f t="shared" si="33"/>
        <v>100</v>
      </c>
      <c r="P169" s="22">
        <f t="shared" ref="P169:P175" si="38">+(N169*80%)+((M169*100)*20%)</f>
        <v>100</v>
      </c>
      <c r="Q169" s="23">
        <v>100</v>
      </c>
      <c r="R169" s="31" t="s">
        <v>946</v>
      </c>
    </row>
    <row r="170" spans="1:18" ht="75" hidden="1" outlineLevel="1" x14ac:dyDescent="0.25">
      <c r="A170" s="31"/>
      <c r="B170" s="126"/>
      <c r="C170" s="134"/>
      <c r="D170" s="135"/>
      <c r="E170" s="129"/>
      <c r="F170" s="32" t="s">
        <v>478</v>
      </c>
      <c r="G170" s="69" t="s">
        <v>475</v>
      </c>
      <c r="H170" s="103">
        <v>25000000</v>
      </c>
      <c r="I170" s="12">
        <v>43862</v>
      </c>
      <c r="J170" s="12">
        <f>+K170</f>
        <v>43891</v>
      </c>
      <c r="K170" s="65">
        <f t="shared" si="37"/>
        <v>43891</v>
      </c>
      <c r="L170" s="21">
        <f t="shared" si="35"/>
        <v>1</v>
      </c>
      <c r="M170" s="21">
        <f t="shared" si="36"/>
        <v>1</v>
      </c>
      <c r="N170" s="11">
        <v>100</v>
      </c>
      <c r="O170" s="74">
        <f t="shared" si="33"/>
        <v>100</v>
      </c>
      <c r="P170" s="22">
        <f t="shared" si="38"/>
        <v>100</v>
      </c>
      <c r="Q170" s="23">
        <v>100</v>
      </c>
      <c r="R170" s="31" t="s">
        <v>916</v>
      </c>
    </row>
    <row r="171" spans="1:18" ht="46.8" hidden="1" outlineLevel="1" x14ac:dyDescent="0.25">
      <c r="A171" s="31"/>
      <c r="B171" s="126"/>
      <c r="C171" s="134"/>
      <c r="D171" s="135"/>
      <c r="E171" s="129"/>
      <c r="F171" s="32" t="s">
        <v>479</v>
      </c>
      <c r="G171" s="69" t="s">
        <v>476</v>
      </c>
      <c r="H171" s="103">
        <v>50000000</v>
      </c>
      <c r="I171" s="12">
        <v>43862</v>
      </c>
      <c r="J171" s="12">
        <f>+K171</f>
        <v>43891</v>
      </c>
      <c r="K171" s="65">
        <f t="shared" si="37"/>
        <v>43891</v>
      </c>
      <c r="L171" s="21">
        <f t="shared" si="35"/>
        <v>1</v>
      </c>
      <c r="M171" s="21">
        <f t="shared" si="36"/>
        <v>1</v>
      </c>
      <c r="N171" s="11">
        <v>100</v>
      </c>
      <c r="O171" s="74">
        <f t="shared" si="33"/>
        <v>100</v>
      </c>
      <c r="P171" s="22">
        <f t="shared" si="38"/>
        <v>100</v>
      </c>
      <c r="Q171" s="23">
        <v>100</v>
      </c>
      <c r="R171" s="31" t="s">
        <v>916</v>
      </c>
    </row>
    <row r="172" spans="1:18" ht="60" hidden="1" outlineLevel="1" x14ac:dyDescent="0.25">
      <c r="A172" s="31"/>
      <c r="B172" s="126"/>
      <c r="C172" s="134"/>
      <c r="D172" s="135"/>
      <c r="E172" s="129"/>
      <c r="F172" s="32" t="s">
        <v>596</v>
      </c>
      <c r="G172" s="69" t="s">
        <v>431</v>
      </c>
      <c r="H172" s="103" t="s">
        <v>1011</v>
      </c>
      <c r="I172" s="12">
        <v>43862</v>
      </c>
      <c r="J172" s="12">
        <v>44180</v>
      </c>
      <c r="K172" s="65">
        <f>+K168</f>
        <v>44180</v>
      </c>
      <c r="L172" s="21">
        <f t="shared" si="35"/>
        <v>1</v>
      </c>
      <c r="M172" s="21">
        <f t="shared" si="36"/>
        <v>1</v>
      </c>
      <c r="N172" s="11">
        <v>100</v>
      </c>
      <c r="O172" s="74">
        <f t="shared" ref="O172" si="39">+P172</f>
        <v>100</v>
      </c>
      <c r="P172" s="22">
        <f t="shared" si="38"/>
        <v>100</v>
      </c>
      <c r="Q172" s="23">
        <v>100</v>
      </c>
      <c r="R172" s="31" t="s">
        <v>916</v>
      </c>
    </row>
    <row r="173" spans="1:18" ht="90" hidden="1" outlineLevel="1" x14ac:dyDescent="0.25">
      <c r="A173" s="31"/>
      <c r="B173" s="126"/>
      <c r="C173" s="134"/>
      <c r="D173" s="135"/>
      <c r="E173" s="138" t="s">
        <v>264</v>
      </c>
      <c r="F173" s="53" t="s">
        <v>482</v>
      </c>
      <c r="G173" s="70" t="s">
        <v>483</v>
      </c>
      <c r="H173" s="84">
        <v>36000000</v>
      </c>
      <c r="I173" s="12">
        <v>43862</v>
      </c>
      <c r="J173" s="12">
        <v>44180</v>
      </c>
      <c r="K173" s="65">
        <f>+K172</f>
        <v>44180</v>
      </c>
      <c r="L173" s="21">
        <f t="shared" si="35"/>
        <v>1</v>
      </c>
      <c r="M173" s="21">
        <f t="shared" si="36"/>
        <v>1</v>
      </c>
      <c r="N173" s="11">
        <v>100</v>
      </c>
      <c r="O173" s="74">
        <f t="shared" si="33"/>
        <v>100</v>
      </c>
      <c r="P173" s="22">
        <f t="shared" si="38"/>
        <v>100</v>
      </c>
      <c r="Q173" s="23">
        <v>100</v>
      </c>
      <c r="R173" s="31" t="s">
        <v>836</v>
      </c>
    </row>
    <row r="174" spans="1:18" ht="225" hidden="1" outlineLevel="1" x14ac:dyDescent="0.25">
      <c r="A174" s="31"/>
      <c r="B174" s="126"/>
      <c r="C174" s="134"/>
      <c r="D174" s="135"/>
      <c r="E174" s="138"/>
      <c r="F174" s="53" t="s">
        <v>484</v>
      </c>
      <c r="G174" s="71" t="s">
        <v>726</v>
      </c>
      <c r="H174" s="84">
        <v>15000000</v>
      </c>
      <c r="I174" s="12">
        <v>43862</v>
      </c>
      <c r="J174" s="12">
        <v>44180</v>
      </c>
      <c r="K174" s="65">
        <f t="shared" ref="K174:K223" si="40">+K173</f>
        <v>44180</v>
      </c>
      <c r="L174" s="21">
        <f t="shared" si="35"/>
        <v>1</v>
      </c>
      <c r="M174" s="21">
        <f t="shared" si="36"/>
        <v>1</v>
      </c>
      <c r="N174" s="11">
        <v>30</v>
      </c>
      <c r="O174" s="74">
        <f t="shared" ref="O174:O224" si="41">+P174</f>
        <v>44</v>
      </c>
      <c r="P174" s="22">
        <f t="shared" si="38"/>
        <v>44</v>
      </c>
      <c r="Q174" s="23">
        <v>100</v>
      </c>
      <c r="R174" s="31" t="s">
        <v>837</v>
      </c>
    </row>
    <row r="175" spans="1:18" ht="75" hidden="1" outlineLevel="1" x14ac:dyDescent="0.25">
      <c r="A175" s="31"/>
      <c r="B175" s="126"/>
      <c r="C175" s="134"/>
      <c r="D175" s="135"/>
      <c r="E175" s="138"/>
      <c r="F175" s="53" t="s">
        <v>485</v>
      </c>
      <c r="G175" s="70" t="s">
        <v>486</v>
      </c>
      <c r="H175" s="84">
        <v>85000000</v>
      </c>
      <c r="I175" s="12">
        <v>43862</v>
      </c>
      <c r="J175" s="12">
        <v>44180</v>
      </c>
      <c r="K175" s="65">
        <f t="shared" si="40"/>
        <v>44180</v>
      </c>
      <c r="L175" s="21">
        <f t="shared" si="35"/>
        <v>1</v>
      </c>
      <c r="M175" s="21">
        <f t="shared" si="36"/>
        <v>1</v>
      </c>
      <c r="N175" s="11">
        <v>50</v>
      </c>
      <c r="O175" s="74">
        <f t="shared" si="41"/>
        <v>60</v>
      </c>
      <c r="P175" s="22">
        <f t="shared" si="38"/>
        <v>60</v>
      </c>
      <c r="Q175" s="23">
        <v>100</v>
      </c>
      <c r="R175" s="31" t="s">
        <v>809</v>
      </c>
    </row>
    <row r="176" spans="1:18" ht="62.4" hidden="1" outlineLevel="1" x14ac:dyDescent="0.25">
      <c r="A176" s="31"/>
      <c r="B176" s="126"/>
      <c r="C176" s="134"/>
      <c r="D176" s="135"/>
      <c r="E176" s="130" t="s">
        <v>266</v>
      </c>
      <c r="F176" s="55" t="s">
        <v>487</v>
      </c>
      <c r="G176" s="67" t="s">
        <v>488</v>
      </c>
      <c r="H176" s="85">
        <v>30000000</v>
      </c>
      <c r="I176" s="12">
        <v>43862</v>
      </c>
      <c r="J176" s="12">
        <v>44180</v>
      </c>
      <c r="K176" s="65">
        <v>44180</v>
      </c>
      <c r="L176" s="21">
        <f t="shared" si="35"/>
        <v>1</v>
      </c>
      <c r="M176" s="21">
        <f t="shared" si="36"/>
        <v>1</v>
      </c>
      <c r="N176" s="11">
        <v>10</v>
      </c>
      <c r="O176" s="74">
        <f t="shared" si="41"/>
        <v>23.220125786163525</v>
      </c>
      <c r="P176" s="22">
        <v>23.220125786163525</v>
      </c>
      <c r="Q176" s="23">
        <v>100</v>
      </c>
      <c r="R176" s="31" t="s">
        <v>882</v>
      </c>
    </row>
    <row r="177" spans="1:18" ht="75" hidden="1" outlineLevel="1" x14ac:dyDescent="0.25">
      <c r="A177" s="31"/>
      <c r="B177" s="126"/>
      <c r="C177" s="134"/>
      <c r="D177" s="135"/>
      <c r="E177" s="130"/>
      <c r="F177" s="55" t="s">
        <v>489</v>
      </c>
      <c r="G177" s="67" t="s">
        <v>490</v>
      </c>
      <c r="H177" s="83" t="s">
        <v>1009</v>
      </c>
      <c r="I177" s="12">
        <v>43862</v>
      </c>
      <c r="J177" s="12">
        <v>44180</v>
      </c>
      <c r="K177" s="65">
        <f>+K175</f>
        <v>44180</v>
      </c>
      <c r="L177" s="21">
        <f t="shared" si="35"/>
        <v>1</v>
      </c>
      <c r="M177" s="21">
        <f t="shared" si="36"/>
        <v>1</v>
      </c>
      <c r="N177" s="11">
        <v>70</v>
      </c>
      <c r="O177" s="74">
        <f t="shared" si="41"/>
        <v>76</v>
      </c>
      <c r="P177" s="22">
        <f>+(N177*80%)+((M177*100)*20%)</f>
        <v>76</v>
      </c>
      <c r="Q177" s="23">
        <v>100</v>
      </c>
      <c r="R177" s="31" t="s">
        <v>883</v>
      </c>
    </row>
    <row r="178" spans="1:18" ht="78" hidden="1" outlineLevel="1" x14ac:dyDescent="0.25">
      <c r="A178" s="31"/>
      <c r="B178" s="126"/>
      <c r="C178" s="134"/>
      <c r="D178" s="135"/>
      <c r="E178" s="130"/>
      <c r="F178" s="55" t="s">
        <v>491</v>
      </c>
      <c r="G178" s="67" t="s">
        <v>492</v>
      </c>
      <c r="H178" s="85">
        <v>25000000</v>
      </c>
      <c r="I178" s="12">
        <v>43862</v>
      </c>
      <c r="J178" s="12">
        <v>44180</v>
      </c>
      <c r="K178" s="65">
        <f>+K176</f>
        <v>44180</v>
      </c>
      <c r="L178" s="21">
        <f t="shared" si="35"/>
        <v>1</v>
      </c>
      <c r="M178" s="21">
        <f t="shared" si="36"/>
        <v>1</v>
      </c>
      <c r="N178" s="11">
        <v>10</v>
      </c>
      <c r="O178" s="74">
        <f t="shared" si="41"/>
        <v>23.220125786163525</v>
      </c>
      <c r="P178" s="22">
        <v>23.220125786163525</v>
      </c>
      <c r="Q178" s="23">
        <v>100</v>
      </c>
      <c r="R178" s="31" t="s">
        <v>829</v>
      </c>
    </row>
    <row r="179" spans="1:18" ht="165" hidden="1" outlineLevel="1" x14ac:dyDescent="0.25">
      <c r="A179" s="31"/>
      <c r="B179" s="126"/>
      <c r="C179" s="134"/>
      <c r="D179" s="135"/>
      <c r="E179" s="130"/>
      <c r="F179" s="55" t="s">
        <v>493</v>
      </c>
      <c r="G179" s="67" t="s">
        <v>494</v>
      </c>
      <c r="H179" s="85">
        <v>100000000</v>
      </c>
      <c r="I179" s="12">
        <v>43862</v>
      </c>
      <c r="J179" s="12">
        <v>44180</v>
      </c>
      <c r="K179" s="65">
        <f>+K177</f>
        <v>44180</v>
      </c>
      <c r="L179" s="21">
        <f t="shared" si="35"/>
        <v>1</v>
      </c>
      <c r="M179" s="21">
        <f t="shared" si="36"/>
        <v>1</v>
      </c>
      <c r="N179" s="11">
        <v>90</v>
      </c>
      <c r="O179" s="74">
        <f t="shared" si="41"/>
        <v>92</v>
      </c>
      <c r="P179" s="22">
        <f>+(N179*80%)+((M179*100)*20%)</f>
        <v>92</v>
      </c>
      <c r="Q179" s="23">
        <v>100</v>
      </c>
      <c r="R179" s="31" t="s">
        <v>838</v>
      </c>
    </row>
    <row r="180" spans="1:18" ht="109.2" hidden="1" outlineLevel="1" x14ac:dyDescent="0.25">
      <c r="A180" s="31"/>
      <c r="B180" s="126"/>
      <c r="C180" s="134"/>
      <c r="D180" s="135"/>
      <c r="E180" s="130"/>
      <c r="F180" s="55" t="s">
        <v>495</v>
      </c>
      <c r="G180" s="67" t="s">
        <v>496</v>
      </c>
      <c r="H180" s="85">
        <v>30000000</v>
      </c>
      <c r="I180" s="12">
        <v>43862</v>
      </c>
      <c r="J180" s="12">
        <v>44180</v>
      </c>
      <c r="K180" s="65">
        <f>+K178</f>
        <v>44180</v>
      </c>
      <c r="L180" s="21">
        <f t="shared" si="35"/>
        <v>1</v>
      </c>
      <c r="M180" s="21">
        <f t="shared" si="36"/>
        <v>1</v>
      </c>
      <c r="N180" s="11">
        <v>10</v>
      </c>
      <c r="O180" s="74">
        <f t="shared" si="41"/>
        <v>23.220125786163525</v>
      </c>
      <c r="P180" s="22">
        <v>23.220125786163525</v>
      </c>
      <c r="Q180" s="23">
        <v>100</v>
      </c>
      <c r="R180" s="31" t="s">
        <v>733</v>
      </c>
    </row>
    <row r="181" spans="1:18" ht="46.8" hidden="1" outlineLevel="1" x14ac:dyDescent="0.25">
      <c r="A181" s="31"/>
      <c r="B181" s="126"/>
      <c r="C181" s="134"/>
      <c r="D181" s="135"/>
      <c r="E181" s="130"/>
      <c r="F181" s="55" t="s">
        <v>497</v>
      </c>
      <c r="G181" s="67" t="s">
        <v>498</v>
      </c>
      <c r="H181" s="85">
        <v>8000000</v>
      </c>
      <c r="I181" s="12">
        <v>43862</v>
      </c>
      <c r="J181" s="12">
        <v>44180</v>
      </c>
      <c r="K181" s="65">
        <f t="shared" si="40"/>
        <v>44180</v>
      </c>
      <c r="L181" s="21">
        <f t="shared" si="35"/>
        <v>1</v>
      </c>
      <c r="M181" s="21">
        <f t="shared" si="36"/>
        <v>1</v>
      </c>
      <c r="N181" s="11">
        <v>10</v>
      </c>
      <c r="O181" s="74">
        <f t="shared" si="41"/>
        <v>23.2201257861635</v>
      </c>
      <c r="P181" s="22">
        <v>23.2201257861635</v>
      </c>
      <c r="Q181" s="23">
        <v>100</v>
      </c>
      <c r="R181" s="31" t="s">
        <v>733</v>
      </c>
    </row>
    <row r="182" spans="1:18" ht="90" hidden="1" outlineLevel="1" x14ac:dyDescent="0.25">
      <c r="A182" s="31"/>
      <c r="B182" s="126"/>
      <c r="C182" s="134"/>
      <c r="D182" s="135"/>
      <c r="E182" s="130"/>
      <c r="F182" s="55" t="s">
        <v>499</v>
      </c>
      <c r="G182" s="67" t="s">
        <v>500</v>
      </c>
      <c r="H182" s="83" t="s">
        <v>1009</v>
      </c>
      <c r="I182" s="12">
        <v>43862</v>
      </c>
      <c r="J182" s="12">
        <v>44180</v>
      </c>
      <c r="K182" s="65">
        <f t="shared" si="40"/>
        <v>44180</v>
      </c>
      <c r="L182" s="21">
        <f t="shared" si="35"/>
        <v>1</v>
      </c>
      <c r="M182" s="21">
        <f t="shared" si="36"/>
        <v>1</v>
      </c>
      <c r="N182" s="11">
        <v>10</v>
      </c>
      <c r="O182" s="74">
        <f t="shared" si="41"/>
        <v>23.220125786163525</v>
      </c>
      <c r="P182" s="44">
        <v>23.220125786163525</v>
      </c>
      <c r="Q182" s="23">
        <v>100</v>
      </c>
      <c r="R182" s="31" t="s">
        <v>733</v>
      </c>
    </row>
    <row r="183" spans="1:18" ht="45" hidden="1" outlineLevel="1" x14ac:dyDescent="0.25">
      <c r="A183" s="31"/>
      <c r="B183" s="126"/>
      <c r="C183" s="134"/>
      <c r="D183" s="135"/>
      <c r="E183" s="130"/>
      <c r="F183" s="55" t="s">
        <v>501</v>
      </c>
      <c r="G183" s="67" t="s">
        <v>734</v>
      </c>
      <c r="H183" s="83" t="s">
        <v>1009</v>
      </c>
      <c r="I183" s="12">
        <v>43862</v>
      </c>
      <c r="J183" s="12">
        <v>44180</v>
      </c>
      <c r="K183" s="65">
        <f t="shared" si="40"/>
        <v>44180</v>
      </c>
      <c r="L183" s="21">
        <f t="shared" si="35"/>
        <v>1</v>
      </c>
      <c r="M183" s="21">
        <f t="shared" si="36"/>
        <v>1</v>
      </c>
      <c r="N183" s="11">
        <v>10</v>
      </c>
      <c r="O183" s="74">
        <f t="shared" si="41"/>
        <v>23.220125786163525</v>
      </c>
      <c r="P183" s="44">
        <v>23.220125786163525</v>
      </c>
      <c r="Q183" s="23">
        <v>100</v>
      </c>
      <c r="R183" s="31" t="s">
        <v>830</v>
      </c>
    </row>
    <row r="184" spans="1:18" ht="45" hidden="1" outlineLevel="1" x14ac:dyDescent="0.25">
      <c r="A184" s="31"/>
      <c r="B184" s="126"/>
      <c r="C184" s="134"/>
      <c r="D184" s="135"/>
      <c r="E184" s="130"/>
      <c r="F184" s="55" t="s">
        <v>502</v>
      </c>
      <c r="G184" s="67" t="s">
        <v>503</v>
      </c>
      <c r="H184" s="83" t="s">
        <v>1009</v>
      </c>
      <c r="I184" s="12">
        <v>43862</v>
      </c>
      <c r="J184" s="12">
        <v>44180</v>
      </c>
      <c r="K184" s="65">
        <f>+K179</f>
        <v>44180</v>
      </c>
      <c r="L184" s="21">
        <f t="shared" si="35"/>
        <v>1</v>
      </c>
      <c r="M184" s="21">
        <f t="shared" si="36"/>
        <v>1</v>
      </c>
      <c r="N184" s="11">
        <v>100</v>
      </c>
      <c r="O184" s="74">
        <f t="shared" si="41"/>
        <v>100</v>
      </c>
      <c r="P184" s="22">
        <f>+(N184*80%)+((M184*100)*20%)</f>
        <v>100</v>
      </c>
      <c r="Q184" s="23">
        <v>100</v>
      </c>
      <c r="R184" s="31" t="s">
        <v>839</v>
      </c>
    </row>
    <row r="185" spans="1:18" ht="60" hidden="1" outlineLevel="1" x14ac:dyDescent="0.25">
      <c r="A185" s="31"/>
      <c r="B185" s="126"/>
      <c r="C185" s="134"/>
      <c r="D185" s="135"/>
      <c r="E185" s="130"/>
      <c r="F185" s="55" t="s">
        <v>504</v>
      </c>
      <c r="G185" s="67" t="s">
        <v>505</v>
      </c>
      <c r="H185" s="85">
        <v>57000000</v>
      </c>
      <c r="I185" s="12">
        <v>43862</v>
      </c>
      <c r="J185" s="12">
        <v>44180</v>
      </c>
      <c r="K185" s="65">
        <f t="shared" si="40"/>
        <v>44180</v>
      </c>
      <c r="L185" s="21">
        <f t="shared" si="35"/>
        <v>1</v>
      </c>
      <c r="M185" s="21">
        <f t="shared" si="36"/>
        <v>1</v>
      </c>
      <c r="N185" s="11">
        <v>100</v>
      </c>
      <c r="O185" s="74">
        <f t="shared" si="41"/>
        <v>100</v>
      </c>
      <c r="P185" s="22">
        <f>+(N185*80%)+((M185*100)*20%)</f>
        <v>100</v>
      </c>
      <c r="Q185" s="23">
        <v>100</v>
      </c>
      <c r="R185" s="31" t="s">
        <v>975</v>
      </c>
    </row>
    <row r="186" spans="1:18" ht="75" hidden="1" outlineLevel="1" x14ac:dyDescent="0.25">
      <c r="A186" s="31"/>
      <c r="B186" s="126"/>
      <c r="C186" s="134"/>
      <c r="D186" s="135"/>
      <c r="E186" s="145" t="s">
        <v>507</v>
      </c>
      <c r="F186" s="57" t="s">
        <v>508</v>
      </c>
      <c r="G186" s="52" t="s">
        <v>411</v>
      </c>
      <c r="H186" s="98">
        <v>10000000</v>
      </c>
      <c r="I186" s="12">
        <v>43862</v>
      </c>
      <c r="J186" s="12">
        <v>44180</v>
      </c>
      <c r="K186" s="65">
        <f>+K183</f>
        <v>44180</v>
      </c>
      <c r="L186" s="21">
        <f t="shared" si="35"/>
        <v>1</v>
      </c>
      <c r="M186" s="21">
        <f t="shared" si="36"/>
        <v>1</v>
      </c>
      <c r="N186" s="11">
        <v>70</v>
      </c>
      <c r="O186" s="74">
        <f t="shared" si="41"/>
        <v>76</v>
      </c>
      <c r="P186" s="22">
        <f>+(N186*80%)+((M186*100)*20%)</f>
        <v>76</v>
      </c>
      <c r="Q186" s="23">
        <v>100</v>
      </c>
      <c r="R186" s="31" t="s">
        <v>923</v>
      </c>
    </row>
    <row r="187" spans="1:18" ht="60" hidden="1" outlineLevel="1" x14ac:dyDescent="0.25">
      <c r="A187" s="31"/>
      <c r="B187" s="126"/>
      <c r="C187" s="134"/>
      <c r="D187" s="135"/>
      <c r="E187" s="145"/>
      <c r="F187" s="57" t="s">
        <v>509</v>
      </c>
      <c r="G187" s="52" t="s">
        <v>724</v>
      </c>
      <c r="H187" s="98" t="s">
        <v>1009</v>
      </c>
      <c r="I187" s="12">
        <v>43862</v>
      </c>
      <c r="J187" s="12">
        <v>44180</v>
      </c>
      <c r="K187" s="65">
        <f t="shared" si="40"/>
        <v>44180</v>
      </c>
      <c r="L187" s="21">
        <f t="shared" si="35"/>
        <v>1</v>
      </c>
      <c r="M187" s="21">
        <f t="shared" si="36"/>
        <v>1</v>
      </c>
      <c r="N187" s="11">
        <v>10</v>
      </c>
      <c r="O187" s="74">
        <f t="shared" si="41"/>
        <v>23.220125786163525</v>
      </c>
      <c r="P187" s="44">
        <v>23.220125786163525</v>
      </c>
      <c r="Q187" s="23">
        <v>100</v>
      </c>
      <c r="R187" s="11" t="s">
        <v>735</v>
      </c>
    </row>
    <row r="188" spans="1:18" ht="165" hidden="1" outlineLevel="1" x14ac:dyDescent="0.25">
      <c r="A188" s="31"/>
      <c r="B188" s="126"/>
      <c r="C188" s="134"/>
      <c r="D188" s="135"/>
      <c r="E188" s="145"/>
      <c r="F188" s="57" t="s">
        <v>510</v>
      </c>
      <c r="G188" s="52" t="s">
        <v>506</v>
      </c>
      <c r="H188" s="98">
        <v>12000000</v>
      </c>
      <c r="I188" s="12">
        <v>43862</v>
      </c>
      <c r="J188" s="12">
        <v>44180</v>
      </c>
      <c r="K188" s="65">
        <f>+K179</f>
        <v>44180</v>
      </c>
      <c r="L188" s="21">
        <f t="shared" si="35"/>
        <v>1</v>
      </c>
      <c r="M188" s="21">
        <f t="shared" si="36"/>
        <v>1</v>
      </c>
      <c r="N188" s="11">
        <v>80</v>
      </c>
      <c r="O188" s="74">
        <f t="shared" si="41"/>
        <v>84</v>
      </c>
      <c r="P188" s="22">
        <f t="shared" ref="P188:P196" si="42">+(N188*80%)+((M188*100)*20%)</f>
        <v>84</v>
      </c>
      <c r="Q188" s="23">
        <v>100</v>
      </c>
      <c r="R188" s="31" t="s">
        <v>944</v>
      </c>
    </row>
    <row r="189" spans="1:18" ht="31.2" hidden="1" outlineLevel="1" x14ac:dyDescent="0.25">
      <c r="A189" s="31"/>
      <c r="B189" s="126"/>
      <c r="C189" s="134"/>
      <c r="D189" s="135"/>
      <c r="E189" s="143" t="s">
        <v>544</v>
      </c>
      <c r="F189" s="35" t="s">
        <v>671</v>
      </c>
      <c r="G189" s="72" t="s">
        <v>736</v>
      </c>
      <c r="H189" s="105">
        <v>12000000</v>
      </c>
      <c r="I189" s="12">
        <v>43862</v>
      </c>
      <c r="J189" s="12">
        <v>44180</v>
      </c>
      <c r="K189" s="65">
        <f t="shared" si="40"/>
        <v>44180</v>
      </c>
      <c r="L189" s="21">
        <f t="shared" si="35"/>
        <v>1</v>
      </c>
      <c r="M189" s="21">
        <f t="shared" si="36"/>
        <v>1</v>
      </c>
      <c r="N189" s="11">
        <v>100</v>
      </c>
      <c r="O189" s="74">
        <f t="shared" si="41"/>
        <v>100</v>
      </c>
      <c r="P189" s="22">
        <f t="shared" si="42"/>
        <v>100</v>
      </c>
      <c r="Q189" s="23">
        <v>100</v>
      </c>
      <c r="R189" s="31" t="s">
        <v>967</v>
      </c>
    </row>
    <row r="190" spans="1:18" ht="46.8" hidden="1" outlineLevel="1" x14ac:dyDescent="0.25">
      <c r="A190" s="31"/>
      <c r="B190" s="126"/>
      <c r="C190" s="134"/>
      <c r="D190" s="135"/>
      <c r="E190" s="143"/>
      <c r="F190" s="35" t="s">
        <v>672</v>
      </c>
      <c r="G190" s="72" t="s">
        <v>737</v>
      </c>
      <c r="H190" s="105">
        <v>15000000</v>
      </c>
      <c r="I190" s="12">
        <v>43862</v>
      </c>
      <c r="J190" s="12">
        <v>44180</v>
      </c>
      <c r="K190" s="65">
        <f>+K189</f>
        <v>44180</v>
      </c>
      <c r="L190" s="21">
        <f t="shared" si="35"/>
        <v>1</v>
      </c>
      <c r="M190" s="21">
        <f t="shared" si="36"/>
        <v>1</v>
      </c>
      <c r="N190" s="11">
        <v>100</v>
      </c>
      <c r="O190" s="74">
        <f t="shared" si="41"/>
        <v>100</v>
      </c>
      <c r="P190" s="22">
        <f t="shared" si="42"/>
        <v>100</v>
      </c>
      <c r="Q190" s="23">
        <v>100</v>
      </c>
      <c r="R190" s="31" t="s">
        <v>968</v>
      </c>
    </row>
    <row r="191" spans="1:18" ht="46.8" hidden="1" outlineLevel="1" x14ac:dyDescent="0.25">
      <c r="A191" s="31"/>
      <c r="B191" s="126"/>
      <c r="C191" s="134"/>
      <c r="D191" s="135"/>
      <c r="E191" s="143"/>
      <c r="F191" s="35" t="s">
        <v>673</v>
      </c>
      <c r="G191" s="72" t="s">
        <v>511</v>
      </c>
      <c r="H191" s="105">
        <v>16500000</v>
      </c>
      <c r="I191" s="12">
        <v>43862</v>
      </c>
      <c r="J191" s="12">
        <v>44180</v>
      </c>
      <c r="K191" s="65">
        <f>+K190</f>
        <v>44180</v>
      </c>
      <c r="L191" s="21">
        <f t="shared" si="35"/>
        <v>1</v>
      </c>
      <c r="M191" s="21">
        <f t="shared" si="36"/>
        <v>1</v>
      </c>
      <c r="N191" s="11">
        <v>100</v>
      </c>
      <c r="O191" s="74">
        <f t="shared" si="41"/>
        <v>100</v>
      </c>
      <c r="P191" s="22">
        <f t="shared" si="42"/>
        <v>100</v>
      </c>
      <c r="Q191" s="23">
        <v>100</v>
      </c>
      <c r="R191" s="31" t="s">
        <v>961</v>
      </c>
    </row>
    <row r="192" spans="1:18" ht="62.4" hidden="1" outlineLevel="1" x14ac:dyDescent="0.25">
      <c r="A192" s="31"/>
      <c r="B192" s="126"/>
      <c r="C192" s="134"/>
      <c r="D192" s="135"/>
      <c r="E192" s="143"/>
      <c r="F192" s="35" t="s">
        <v>512</v>
      </c>
      <c r="G192" s="72" t="s">
        <v>512</v>
      </c>
      <c r="H192" s="105">
        <v>19800000</v>
      </c>
      <c r="I192" s="12">
        <v>43862</v>
      </c>
      <c r="J192" s="12">
        <v>44180</v>
      </c>
      <c r="K192" s="65">
        <f t="shared" si="40"/>
        <v>44180</v>
      </c>
      <c r="L192" s="21">
        <f t="shared" si="35"/>
        <v>1</v>
      </c>
      <c r="M192" s="21">
        <f t="shared" si="36"/>
        <v>1</v>
      </c>
      <c r="N192" s="11">
        <v>100</v>
      </c>
      <c r="O192" s="74">
        <f t="shared" si="41"/>
        <v>100</v>
      </c>
      <c r="P192" s="22">
        <f t="shared" si="42"/>
        <v>100</v>
      </c>
      <c r="Q192" s="23">
        <v>100</v>
      </c>
      <c r="R192" s="31" t="s">
        <v>961</v>
      </c>
    </row>
    <row r="193" spans="1:18" ht="46.8" hidden="1" outlineLevel="1" x14ac:dyDescent="0.25">
      <c r="A193" s="31"/>
      <c r="B193" s="126"/>
      <c r="C193" s="134"/>
      <c r="D193" s="135"/>
      <c r="E193" s="143"/>
      <c r="F193" s="35" t="s">
        <v>537</v>
      </c>
      <c r="G193" s="72" t="s">
        <v>513</v>
      </c>
      <c r="H193" s="105">
        <v>21720000</v>
      </c>
      <c r="I193" s="12">
        <v>43862</v>
      </c>
      <c r="J193" s="12">
        <v>44180</v>
      </c>
      <c r="K193" s="65">
        <f t="shared" si="40"/>
        <v>44180</v>
      </c>
      <c r="L193" s="21">
        <f t="shared" si="35"/>
        <v>1</v>
      </c>
      <c r="M193" s="21">
        <f t="shared" si="36"/>
        <v>1</v>
      </c>
      <c r="N193" s="11">
        <v>100</v>
      </c>
      <c r="O193" s="74">
        <f t="shared" si="41"/>
        <v>100</v>
      </c>
      <c r="P193" s="22">
        <f t="shared" si="42"/>
        <v>100</v>
      </c>
      <c r="Q193" s="23">
        <v>100</v>
      </c>
      <c r="R193" s="11" t="s">
        <v>969</v>
      </c>
    </row>
    <row r="194" spans="1:18" ht="46.8" hidden="1" outlineLevel="1" x14ac:dyDescent="0.25">
      <c r="A194" s="31"/>
      <c r="B194" s="126"/>
      <c r="C194" s="134"/>
      <c r="D194" s="135"/>
      <c r="E194" s="143"/>
      <c r="F194" s="35" t="s">
        <v>538</v>
      </c>
      <c r="G194" s="72" t="s">
        <v>513</v>
      </c>
      <c r="H194" s="105">
        <v>30180000</v>
      </c>
      <c r="I194" s="12">
        <v>43862</v>
      </c>
      <c r="J194" s="12">
        <v>44180</v>
      </c>
      <c r="K194" s="65">
        <f t="shared" si="40"/>
        <v>44180</v>
      </c>
      <c r="L194" s="21">
        <f t="shared" si="35"/>
        <v>1</v>
      </c>
      <c r="M194" s="21">
        <f t="shared" si="36"/>
        <v>1</v>
      </c>
      <c r="N194" s="11">
        <v>100</v>
      </c>
      <c r="O194" s="74">
        <f t="shared" si="41"/>
        <v>100</v>
      </c>
      <c r="P194" s="22">
        <f t="shared" si="42"/>
        <v>100</v>
      </c>
      <c r="Q194" s="23">
        <v>100</v>
      </c>
      <c r="R194" s="11" t="s">
        <v>969</v>
      </c>
    </row>
    <row r="195" spans="1:18" ht="30" hidden="1" outlineLevel="1" x14ac:dyDescent="0.25">
      <c r="A195" s="31"/>
      <c r="B195" s="126"/>
      <c r="C195" s="134"/>
      <c r="D195" s="135"/>
      <c r="E195" s="143"/>
      <c r="F195" s="35" t="s">
        <v>539</v>
      </c>
      <c r="G195" s="72" t="s">
        <v>514</v>
      </c>
      <c r="H195" s="105">
        <v>600000</v>
      </c>
      <c r="I195" s="12">
        <v>43862</v>
      </c>
      <c r="J195" s="12">
        <v>44180</v>
      </c>
      <c r="K195" s="65">
        <f t="shared" si="40"/>
        <v>44180</v>
      </c>
      <c r="L195" s="21">
        <f t="shared" si="35"/>
        <v>1</v>
      </c>
      <c r="M195" s="21">
        <f t="shared" si="36"/>
        <v>1</v>
      </c>
      <c r="N195" s="11">
        <v>100</v>
      </c>
      <c r="O195" s="74">
        <f t="shared" si="41"/>
        <v>100</v>
      </c>
      <c r="P195" s="22">
        <f t="shared" si="42"/>
        <v>100</v>
      </c>
      <c r="Q195" s="23">
        <v>100</v>
      </c>
      <c r="R195" s="31" t="s">
        <v>962</v>
      </c>
    </row>
    <row r="196" spans="1:18" ht="31.2" hidden="1" outlineLevel="1" x14ac:dyDescent="0.25">
      <c r="A196" s="31"/>
      <c r="B196" s="126"/>
      <c r="C196" s="134"/>
      <c r="D196" s="135"/>
      <c r="E196" s="143"/>
      <c r="F196" s="35" t="s">
        <v>540</v>
      </c>
      <c r="G196" s="72" t="s">
        <v>674</v>
      </c>
      <c r="H196" s="105">
        <v>1350000</v>
      </c>
      <c r="I196" s="12">
        <v>43862</v>
      </c>
      <c r="J196" s="12">
        <v>44180</v>
      </c>
      <c r="K196" s="65">
        <f t="shared" si="40"/>
        <v>44180</v>
      </c>
      <c r="L196" s="21">
        <f t="shared" si="35"/>
        <v>1</v>
      </c>
      <c r="M196" s="21">
        <f t="shared" si="36"/>
        <v>1</v>
      </c>
      <c r="N196" s="11">
        <v>100</v>
      </c>
      <c r="O196" s="74">
        <f t="shared" si="41"/>
        <v>100</v>
      </c>
      <c r="P196" s="22">
        <f t="shared" si="42"/>
        <v>100</v>
      </c>
      <c r="Q196" s="23">
        <v>100</v>
      </c>
      <c r="R196" s="31" t="s">
        <v>961</v>
      </c>
    </row>
    <row r="197" spans="1:18" ht="31.2" hidden="1" outlineLevel="1" x14ac:dyDescent="0.25">
      <c r="A197" s="31"/>
      <c r="B197" s="126"/>
      <c r="C197" s="134"/>
      <c r="D197" s="135"/>
      <c r="E197" s="143"/>
      <c r="F197" s="35" t="s">
        <v>540</v>
      </c>
      <c r="G197" s="72" t="s">
        <v>515</v>
      </c>
      <c r="H197" s="105">
        <v>6000000</v>
      </c>
      <c r="I197" s="12">
        <v>43862</v>
      </c>
      <c r="J197" s="12">
        <v>44180</v>
      </c>
      <c r="K197" s="65">
        <f t="shared" si="40"/>
        <v>44180</v>
      </c>
      <c r="L197" s="21">
        <f t="shared" si="35"/>
        <v>1</v>
      </c>
      <c r="M197" s="21">
        <f t="shared" si="36"/>
        <v>1</v>
      </c>
      <c r="N197" s="11">
        <v>60</v>
      </c>
      <c r="O197" s="74">
        <f t="shared" si="41"/>
        <v>63.220125786163521</v>
      </c>
      <c r="P197" s="44">
        <v>63.220125786163521</v>
      </c>
      <c r="Q197" s="23">
        <v>100</v>
      </c>
      <c r="R197" s="31" t="s">
        <v>970</v>
      </c>
    </row>
    <row r="198" spans="1:18" ht="31.2" hidden="1" outlineLevel="1" x14ac:dyDescent="0.25">
      <c r="A198" s="31"/>
      <c r="B198" s="126"/>
      <c r="C198" s="134"/>
      <c r="D198" s="135"/>
      <c r="E198" s="143"/>
      <c r="F198" s="35" t="s">
        <v>540</v>
      </c>
      <c r="G198" s="72" t="s">
        <v>516</v>
      </c>
      <c r="H198" s="105" t="s">
        <v>1009</v>
      </c>
      <c r="I198" s="12">
        <v>43862</v>
      </c>
      <c r="J198" s="12">
        <v>44180</v>
      </c>
      <c r="K198" s="65">
        <f t="shared" si="40"/>
        <v>44180</v>
      </c>
      <c r="L198" s="21">
        <f t="shared" si="35"/>
        <v>1</v>
      </c>
      <c r="M198" s="21">
        <f t="shared" si="36"/>
        <v>1</v>
      </c>
      <c r="N198" s="11">
        <v>100</v>
      </c>
      <c r="O198" s="74">
        <f t="shared" si="41"/>
        <v>100</v>
      </c>
      <c r="P198" s="22">
        <f>+(N198*80%)+((M198*100)*20%)</f>
        <v>100</v>
      </c>
      <c r="Q198" s="23">
        <v>100</v>
      </c>
      <c r="R198" s="31" t="s">
        <v>961</v>
      </c>
    </row>
    <row r="199" spans="1:18" ht="31.2" hidden="1" outlineLevel="1" x14ac:dyDescent="0.25">
      <c r="A199" s="31"/>
      <c r="B199" s="126"/>
      <c r="C199" s="134"/>
      <c r="D199" s="135"/>
      <c r="E199" s="143"/>
      <c r="F199" s="35" t="s">
        <v>540</v>
      </c>
      <c r="G199" s="72" t="s">
        <v>517</v>
      </c>
      <c r="H199" s="105">
        <v>100000000</v>
      </c>
      <c r="I199" s="12">
        <v>43862</v>
      </c>
      <c r="J199" s="12">
        <v>44180</v>
      </c>
      <c r="K199" s="65">
        <f t="shared" si="40"/>
        <v>44180</v>
      </c>
      <c r="L199" s="21">
        <f t="shared" si="35"/>
        <v>1</v>
      </c>
      <c r="M199" s="21">
        <f t="shared" si="36"/>
        <v>1</v>
      </c>
      <c r="N199" s="11">
        <v>15</v>
      </c>
      <c r="O199" s="74">
        <f t="shared" si="41"/>
        <v>27.220125786163525</v>
      </c>
      <c r="P199" s="44">
        <v>27.220125786163525</v>
      </c>
      <c r="Q199" s="23">
        <v>100</v>
      </c>
      <c r="R199" s="31" t="s">
        <v>964</v>
      </c>
    </row>
    <row r="200" spans="1:18" ht="31.2" hidden="1" outlineLevel="1" x14ac:dyDescent="0.25">
      <c r="A200" s="31"/>
      <c r="B200" s="126"/>
      <c r="C200" s="134"/>
      <c r="D200" s="135"/>
      <c r="E200" s="143"/>
      <c r="F200" s="35" t="s">
        <v>541</v>
      </c>
      <c r="G200" s="72" t="s">
        <v>518</v>
      </c>
      <c r="H200" s="105">
        <v>8000000</v>
      </c>
      <c r="I200" s="12">
        <v>43862</v>
      </c>
      <c r="J200" s="12">
        <v>44180</v>
      </c>
      <c r="K200" s="65">
        <f t="shared" si="40"/>
        <v>44180</v>
      </c>
      <c r="L200" s="21">
        <f t="shared" si="35"/>
        <v>1</v>
      </c>
      <c r="M200" s="21">
        <f t="shared" si="36"/>
        <v>1</v>
      </c>
      <c r="N200" s="11">
        <v>15</v>
      </c>
      <c r="O200" s="74">
        <f t="shared" si="41"/>
        <v>27.220125786163525</v>
      </c>
      <c r="P200" s="44">
        <v>27.220125786163525</v>
      </c>
      <c r="Q200" s="23">
        <v>100</v>
      </c>
      <c r="R200" s="31" t="s">
        <v>964</v>
      </c>
    </row>
    <row r="201" spans="1:18" ht="31.2" hidden="1" outlineLevel="1" x14ac:dyDescent="0.25">
      <c r="A201" s="31"/>
      <c r="B201" s="126"/>
      <c r="C201" s="134"/>
      <c r="D201" s="135"/>
      <c r="E201" s="143"/>
      <c r="F201" s="35" t="s">
        <v>540</v>
      </c>
      <c r="G201" s="72" t="s">
        <v>519</v>
      </c>
      <c r="H201" s="105">
        <v>10000000</v>
      </c>
      <c r="I201" s="12">
        <v>43862</v>
      </c>
      <c r="J201" s="12">
        <v>44180</v>
      </c>
      <c r="K201" s="65">
        <f t="shared" si="40"/>
        <v>44180</v>
      </c>
      <c r="L201" s="21">
        <f t="shared" si="35"/>
        <v>1</v>
      </c>
      <c r="M201" s="21">
        <f t="shared" si="36"/>
        <v>1</v>
      </c>
      <c r="N201" s="11">
        <v>100</v>
      </c>
      <c r="O201" s="74">
        <f t="shared" si="41"/>
        <v>100</v>
      </c>
      <c r="P201" s="22">
        <f>+(N201*80%)+((M201*100)*20%)</f>
        <v>100</v>
      </c>
      <c r="Q201" s="23">
        <v>100</v>
      </c>
      <c r="R201" s="31" t="s">
        <v>961</v>
      </c>
    </row>
    <row r="202" spans="1:18" ht="31.2" hidden="1" outlineLevel="1" x14ac:dyDescent="0.25">
      <c r="A202" s="31"/>
      <c r="B202" s="126"/>
      <c r="C202" s="134"/>
      <c r="D202" s="135"/>
      <c r="E202" s="143"/>
      <c r="F202" s="35" t="s">
        <v>540</v>
      </c>
      <c r="G202" s="72" t="s">
        <v>520</v>
      </c>
      <c r="H202" s="105">
        <v>15000000</v>
      </c>
      <c r="I202" s="12">
        <v>43862</v>
      </c>
      <c r="J202" s="12">
        <v>44180</v>
      </c>
      <c r="K202" s="65">
        <f t="shared" si="40"/>
        <v>44180</v>
      </c>
      <c r="L202" s="21">
        <f t="shared" si="35"/>
        <v>1</v>
      </c>
      <c r="M202" s="21">
        <f t="shared" si="36"/>
        <v>1</v>
      </c>
      <c r="N202" s="11">
        <v>15</v>
      </c>
      <c r="O202" s="74">
        <f t="shared" si="41"/>
        <v>27.220125786163525</v>
      </c>
      <c r="P202" s="44">
        <v>27.220125786163525</v>
      </c>
      <c r="Q202" s="23">
        <v>100</v>
      </c>
      <c r="R202" s="11" t="s">
        <v>738</v>
      </c>
    </row>
    <row r="203" spans="1:18" ht="45" hidden="1" outlineLevel="1" x14ac:dyDescent="0.25">
      <c r="A203" s="31"/>
      <c r="B203" s="126"/>
      <c r="C203" s="134"/>
      <c r="D203" s="135"/>
      <c r="E203" s="143"/>
      <c r="F203" s="35" t="s">
        <v>540</v>
      </c>
      <c r="G203" s="72" t="s">
        <v>521</v>
      </c>
      <c r="H203" s="105">
        <v>15000000</v>
      </c>
      <c r="I203" s="12">
        <v>43862</v>
      </c>
      <c r="J203" s="12">
        <v>44180</v>
      </c>
      <c r="K203" s="65">
        <f t="shared" si="40"/>
        <v>44180</v>
      </c>
      <c r="L203" s="21">
        <f t="shared" si="35"/>
        <v>1</v>
      </c>
      <c r="M203" s="21">
        <f t="shared" si="36"/>
        <v>1</v>
      </c>
      <c r="N203" s="11">
        <v>15</v>
      </c>
      <c r="O203" s="74">
        <f t="shared" si="41"/>
        <v>27.220125786163525</v>
      </c>
      <c r="P203" s="44">
        <v>27.220125786163525</v>
      </c>
      <c r="Q203" s="23">
        <v>100</v>
      </c>
      <c r="R203" s="31" t="s">
        <v>963</v>
      </c>
    </row>
    <row r="204" spans="1:18" ht="31.2" hidden="1" outlineLevel="1" x14ac:dyDescent="0.25">
      <c r="A204" s="31"/>
      <c r="B204" s="126"/>
      <c r="C204" s="134"/>
      <c r="D204" s="135"/>
      <c r="E204" s="143"/>
      <c r="F204" s="35" t="s">
        <v>540</v>
      </c>
      <c r="G204" s="72" t="s">
        <v>522</v>
      </c>
      <c r="H204" s="105">
        <v>9000000</v>
      </c>
      <c r="I204" s="12">
        <v>43862</v>
      </c>
      <c r="J204" s="12">
        <v>44180</v>
      </c>
      <c r="K204" s="65">
        <f t="shared" si="40"/>
        <v>44180</v>
      </c>
      <c r="L204" s="21">
        <f t="shared" ref="L204" si="43">+(+_xlfn.DAYS(I204,K204))/(+_xlfn.DAYS(I204,J204))</f>
        <v>1</v>
      </c>
      <c r="M204" s="21">
        <f t="shared" si="36"/>
        <v>1</v>
      </c>
      <c r="N204" s="11">
        <v>30</v>
      </c>
      <c r="O204" s="74">
        <f t="shared" ref="O204" si="44">+P204</f>
        <v>39.220125786163521</v>
      </c>
      <c r="P204" s="44">
        <v>39.220125786163521</v>
      </c>
      <c r="Q204" s="23">
        <v>100</v>
      </c>
      <c r="R204" s="31" t="s">
        <v>963</v>
      </c>
    </row>
    <row r="205" spans="1:18" ht="31.2" hidden="1" outlineLevel="1" x14ac:dyDescent="0.25">
      <c r="A205" s="31"/>
      <c r="B205" s="126"/>
      <c r="C205" s="134"/>
      <c r="D205" s="135"/>
      <c r="E205" s="143"/>
      <c r="F205" s="35" t="s">
        <v>540</v>
      </c>
      <c r="G205" s="72" t="s">
        <v>523</v>
      </c>
      <c r="H205" s="105">
        <v>1280000</v>
      </c>
      <c r="I205" s="12">
        <v>43862</v>
      </c>
      <c r="J205" s="12">
        <v>44180</v>
      </c>
      <c r="K205" s="65">
        <f t="shared" si="40"/>
        <v>44180</v>
      </c>
      <c r="L205" s="21">
        <f t="shared" si="35"/>
        <v>1</v>
      </c>
      <c r="M205" s="21">
        <f t="shared" si="36"/>
        <v>1</v>
      </c>
      <c r="N205" s="11">
        <v>100</v>
      </c>
      <c r="O205" s="74">
        <f t="shared" si="41"/>
        <v>100</v>
      </c>
      <c r="P205" s="22">
        <f t="shared" ref="P205:P216" si="45">+(N205*80%)+((M205*100)*20%)</f>
        <v>100</v>
      </c>
      <c r="Q205" s="23">
        <v>100</v>
      </c>
      <c r="R205" s="31" t="s">
        <v>961</v>
      </c>
    </row>
    <row r="206" spans="1:18" ht="31.2" hidden="1" outlineLevel="1" x14ac:dyDescent="0.25">
      <c r="A206" s="31"/>
      <c r="B206" s="126"/>
      <c r="C206" s="134"/>
      <c r="D206" s="135"/>
      <c r="E206" s="143"/>
      <c r="F206" s="35" t="s">
        <v>540</v>
      </c>
      <c r="G206" s="72" t="s">
        <v>524</v>
      </c>
      <c r="H206" s="105">
        <v>250000</v>
      </c>
      <c r="I206" s="12">
        <v>43862</v>
      </c>
      <c r="J206" s="12">
        <v>44012</v>
      </c>
      <c r="K206" s="65">
        <v>44012</v>
      </c>
      <c r="L206" s="21">
        <v>1</v>
      </c>
      <c r="M206" s="21">
        <f t="shared" si="36"/>
        <v>1</v>
      </c>
      <c r="N206" s="11">
        <v>100</v>
      </c>
      <c r="O206" s="74">
        <f t="shared" si="41"/>
        <v>100</v>
      </c>
      <c r="P206" s="22">
        <f t="shared" si="45"/>
        <v>100</v>
      </c>
      <c r="Q206" s="23">
        <v>100</v>
      </c>
      <c r="R206" s="31" t="s">
        <v>961</v>
      </c>
    </row>
    <row r="207" spans="1:18" ht="31.2" hidden="1" outlineLevel="1" x14ac:dyDescent="0.25">
      <c r="A207" s="31"/>
      <c r="B207" s="126"/>
      <c r="C207" s="134"/>
      <c r="D207" s="135"/>
      <c r="E207" s="143"/>
      <c r="F207" s="35" t="s">
        <v>540</v>
      </c>
      <c r="G207" s="72" t="s">
        <v>675</v>
      </c>
      <c r="H207" s="105"/>
      <c r="I207" s="12">
        <v>43862</v>
      </c>
      <c r="J207" s="12">
        <v>44180</v>
      </c>
      <c r="K207" s="65">
        <f>+K205</f>
        <v>44180</v>
      </c>
      <c r="L207" s="21">
        <f t="shared" ref="L207:L221" si="46">+(+_xlfn.DAYS(I207,K207))/(+_xlfn.DAYS(I207,J207))</f>
        <v>1</v>
      </c>
      <c r="M207" s="21">
        <f t="shared" si="36"/>
        <v>1</v>
      </c>
      <c r="N207" s="11">
        <v>80</v>
      </c>
      <c r="O207" s="74">
        <f t="shared" si="41"/>
        <v>84</v>
      </c>
      <c r="P207" s="22">
        <f t="shared" si="45"/>
        <v>84</v>
      </c>
      <c r="Q207" s="23">
        <v>100</v>
      </c>
      <c r="R207" s="31" t="s">
        <v>961</v>
      </c>
    </row>
    <row r="208" spans="1:18" ht="31.2" hidden="1" outlineLevel="1" x14ac:dyDescent="0.25">
      <c r="A208" s="31"/>
      <c r="B208" s="126"/>
      <c r="C208" s="134"/>
      <c r="D208" s="135"/>
      <c r="E208" s="143"/>
      <c r="F208" s="35" t="s">
        <v>540</v>
      </c>
      <c r="G208" s="72" t="s">
        <v>525</v>
      </c>
      <c r="H208" s="105">
        <v>200000</v>
      </c>
      <c r="I208" s="12">
        <v>43862</v>
      </c>
      <c r="J208" s="12">
        <v>44180</v>
      </c>
      <c r="K208" s="65">
        <f t="shared" si="40"/>
        <v>44180</v>
      </c>
      <c r="L208" s="21">
        <f t="shared" si="46"/>
        <v>1</v>
      </c>
      <c r="M208" s="21">
        <f t="shared" si="36"/>
        <v>1</v>
      </c>
      <c r="N208" s="11">
        <v>50</v>
      </c>
      <c r="O208" s="74">
        <f t="shared" si="41"/>
        <v>60</v>
      </c>
      <c r="P208" s="22">
        <f t="shared" si="45"/>
        <v>60</v>
      </c>
      <c r="Q208" s="23">
        <v>100</v>
      </c>
      <c r="R208" s="31" t="s">
        <v>976</v>
      </c>
    </row>
    <row r="209" spans="1:18" ht="31.2" hidden="1" outlineLevel="1" x14ac:dyDescent="0.25">
      <c r="A209" s="31"/>
      <c r="B209" s="126"/>
      <c r="C209" s="134"/>
      <c r="D209" s="135"/>
      <c r="E209" s="143"/>
      <c r="F209" s="35" t="s">
        <v>540</v>
      </c>
      <c r="G209" s="72" t="s">
        <v>526</v>
      </c>
      <c r="H209" s="105">
        <v>300000</v>
      </c>
      <c r="I209" s="12">
        <v>43862</v>
      </c>
      <c r="J209" s="12">
        <v>44180</v>
      </c>
      <c r="K209" s="65">
        <f t="shared" si="40"/>
        <v>44180</v>
      </c>
      <c r="L209" s="21">
        <f t="shared" si="46"/>
        <v>1</v>
      </c>
      <c r="M209" s="21">
        <f t="shared" si="36"/>
        <v>1</v>
      </c>
      <c r="N209" s="11">
        <v>100</v>
      </c>
      <c r="O209" s="74">
        <f t="shared" si="41"/>
        <v>100</v>
      </c>
      <c r="P209" s="22">
        <f t="shared" si="45"/>
        <v>100</v>
      </c>
      <c r="Q209" s="23">
        <v>100</v>
      </c>
      <c r="R209" s="31" t="s">
        <v>965</v>
      </c>
    </row>
    <row r="210" spans="1:18" ht="31.2" hidden="1" outlineLevel="1" x14ac:dyDescent="0.25">
      <c r="A210" s="31"/>
      <c r="B210" s="126"/>
      <c r="C210" s="134"/>
      <c r="D210" s="135"/>
      <c r="E210" s="143"/>
      <c r="F210" s="35" t="s">
        <v>540</v>
      </c>
      <c r="G210" s="72" t="s">
        <v>527</v>
      </c>
      <c r="H210" s="105">
        <v>500000</v>
      </c>
      <c r="I210" s="12">
        <v>43862</v>
      </c>
      <c r="J210" s="12">
        <v>44012</v>
      </c>
      <c r="K210" s="65">
        <v>44012</v>
      </c>
      <c r="L210" s="21">
        <f t="shared" si="46"/>
        <v>1</v>
      </c>
      <c r="M210" s="21">
        <f t="shared" si="36"/>
        <v>1</v>
      </c>
      <c r="N210" s="11">
        <v>100</v>
      </c>
      <c r="O210" s="74">
        <f t="shared" si="41"/>
        <v>100</v>
      </c>
      <c r="P210" s="22">
        <f t="shared" si="45"/>
        <v>100</v>
      </c>
      <c r="Q210" s="23">
        <v>100</v>
      </c>
      <c r="R210" s="31" t="s">
        <v>966</v>
      </c>
    </row>
    <row r="211" spans="1:18" ht="31.2" hidden="1" outlineLevel="1" x14ac:dyDescent="0.25">
      <c r="A211" s="31"/>
      <c r="B211" s="126"/>
      <c r="C211" s="134"/>
      <c r="D211" s="135"/>
      <c r="E211" s="143"/>
      <c r="F211" s="35" t="s">
        <v>540</v>
      </c>
      <c r="G211" s="72" t="s">
        <v>528</v>
      </c>
      <c r="H211" s="105">
        <v>500000</v>
      </c>
      <c r="I211" s="12">
        <v>43862</v>
      </c>
      <c r="J211" s="12">
        <v>44012</v>
      </c>
      <c r="K211" s="65">
        <f t="shared" si="40"/>
        <v>44012</v>
      </c>
      <c r="L211" s="21">
        <f t="shared" si="46"/>
        <v>1</v>
      </c>
      <c r="M211" s="21">
        <f t="shared" si="36"/>
        <v>1</v>
      </c>
      <c r="N211" s="11">
        <v>100</v>
      </c>
      <c r="O211" s="74">
        <f t="shared" si="41"/>
        <v>100</v>
      </c>
      <c r="P211" s="22">
        <f t="shared" si="45"/>
        <v>100</v>
      </c>
      <c r="Q211" s="23">
        <v>100</v>
      </c>
      <c r="R211" s="31" t="s">
        <v>961</v>
      </c>
    </row>
    <row r="212" spans="1:18" ht="31.2" hidden="1" outlineLevel="1" x14ac:dyDescent="0.25">
      <c r="A212" s="31"/>
      <c r="B212" s="126"/>
      <c r="C212" s="134"/>
      <c r="D212" s="135"/>
      <c r="E212" s="143"/>
      <c r="F212" s="35" t="s">
        <v>540</v>
      </c>
      <c r="G212" s="72" t="s">
        <v>529</v>
      </c>
      <c r="H212" s="105">
        <v>100000</v>
      </c>
      <c r="I212" s="12">
        <v>43862</v>
      </c>
      <c r="J212" s="12">
        <v>44012</v>
      </c>
      <c r="K212" s="65">
        <f t="shared" si="40"/>
        <v>44012</v>
      </c>
      <c r="L212" s="21">
        <f t="shared" si="46"/>
        <v>1</v>
      </c>
      <c r="M212" s="21">
        <f t="shared" si="36"/>
        <v>1</v>
      </c>
      <c r="N212" s="11">
        <v>100</v>
      </c>
      <c r="O212" s="74">
        <f t="shared" si="41"/>
        <v>100</v>
      </c>
      <c r="P212" s="22">
        <f t="shared" si="45"/>
        <v>100</v>
      </c>
      <c r="Q212" s="23">
        <v>100</v>
      </c>
      <c r="R212" s="31" t="s">
        <v>961</v>
      </c>
    </row>
    <row r="213" spans="1:18" ht="31.2" hidden="1" outlineLevel="1" x14ac:dyDescent="0.25">
      <c r="A213" s="31"/>
      <c r="B213" s="126"/>
      <c r="C213" s="134"/>
      <c r="D213" s="135"/>
      <c r="E213" s="143"/>
      <c r="F213" s="35" t="s">
        <v>540</v>
      </c>
      <c r="G213" s="72" t="s">
        <v>530</v>
      </c>
      <c r="H213" s="105">
        <v>100000</v>
      </c>
      <c r="I213" s="12">
        <v>43862</v>
      </c>
      <c r="J213" s="12">
        <v>44012</v>
      </c>
      <c r="K213" s="65">
        <f t="shared" si="40"/>
        <v>44012</v>
      </c>
      <c r="L213" s="21">
        <f t="shared" si="46"/>
        <v>1</v>
      </c>
      <c r="M213" s="21">
        <f t="shared" ref="M213:M224" si="47">+IF(L213&gt;=100,100,IF(L213&lt;=0,0,L213))</f>
        <v>1</v>
      </c>
      <c r="N213" s="11">
        <v>100</v>
      </c>
      <c r="O213" s="74">
        <f t="shared" si="41"/>
        <v>100</v>
      </c>
      <c r="P213" s="22">
        <f t="shared" si="45"/>
        <v>100</v>
      </c>
      <c r="Q213" s="23">
        <v>100</v>
      </c>
      <c r="R213" s="31" t="s">
        <v>961</v>
      </c>
    </row>
    <row r="214" spans="1:18" ht="31.2" hidden="1" outlineLevel="1" x14ac:dyDescent="0.25">
      <c r="A214" s="31"/>
      <c r="B214" s="126"/>
      <c r="C214" s="134"/>
      <c r="D214" s="135"/>
      <c r="E214" s="143"/>
      <c r="F214" s="35" t="s">
        <v>540</v>
      </c>
      <c r="G214" s="72" t="s">
        <v>531</v>
      </c>
      <c r="H214" s="105">
        <v>400000</v>
      </c>
      <c r="I214" s="12">
        <v>43862</v>
      </c>
      <c r="J214" s="12">
        <v>44012</v>
      </c>
      <c r="K214" s="65">
        <f t="shared" si="40"/>
        <v>44012</v>
      </c>
      <c r="L214" s="21">
        <f t="shared" si="46"/>
        <v>1</v>
      </c>
      <c r="M214" s="21">
        <f t="shared" si="47"/>
        <v>1</v>
      </c>
      <c r="N214" s="11">
        <v>100</v>
      </c>
      <c r="O214" s="74">
        <f t="shared" si="41"/>
        <v>100</v>
      </c>
      <c r="P214" s="22">
        <f t="shared" si="45"/>
        <v>100</v>
      </c>
      <c r="Q214" s="23">
        <v>100</v>
      </c>
      <c r="R214" s="31" t="s">
        <v>961</v>
      </c>
    </row>
    <row r="215" spans="1:18" ht="31.2" hidden="1" outlineLevel="1" x14ac:dyDescent="0.25">
      <c r="A215" s="31"/>
      <c r="B215" s="126"/>
      <c r="C215" s="134"/>
      <c r="D215" s="135"/>
      <c r="E215" s="143"/>
      <c r="F215" s="35" t="s">
        <v>540</v>
      </c>
      <c r="G215" s="72" t="s">
        <v>532</v>
      </c>
      <c r="H215" s="105">
        <v>600000</v>
      </c>
      <c r="I215" s="12">
        <v>43862</v>
      </c>
      <c r="J215" s="12">
        <v>44012</v>
      </c>
      <c r="K215" s="65">
        <f t="shared" si="40"/>
        <v>44012</v>
      </c>
      <c r="L215" s="21">
        <f t="shared" si="46"/>
        <v>1</v>
      </c>
      <c r="M215" s="21">
        <f t="shared" si="47"/>
        <v>1</v>
      </c>
      <c r="N215" s="11">
        <v>100</v>
      </c>
      <c r="O215" s="74">
        <f t="shared" si="41"/>
        <v>100</v>
      </c>
      <c r="P215" s="22">
        <f t="shared" si="45"/>
        <v>100</v>
      </c>
      <c r="Q215" s="23">
        <v>100</v>
      </c>
      <c r="R215" s="31" t="s">
        <v>961</v>
      </c>
    </row>
    <row r="216" spans="1:18" ht="15.6" hidden="1" outlineLevel="1" x14ac:dyDescent="0.25">
      <c r="A216" s="31"/>
      <c r="B216" s="126"/>
      <c r="C216" s="134"/>
      <c r="D216" s="135"/>
      <c r="E216" s="143"/>
      <c r="F216" s="35" t="s">
        <v>542</v>
      </c>
      <c r="G216" s="72" t="s">
        <v>533</v>
      </c>
      <c r="H216" s="105">
        <v>100000</v>
      </c>
      <c r="I216" s="12">
        <v>43862</v>
      </c>
      <c r="J216" s="12">
        <v>44012</v>
      </c>
      <c r="K216" s="65">
        <f t="shared" si="40"/>
        <v>44012</v>
      </c>
      <c r="L216" s="21">
        <f t="shared" si="46"/>
        <v>1</v>
      </c>
      <c r="M216" s="21">
        <f t="shared" si="47"/>
        <v>1</v>
      </c>
      <c r="N216" s="11">
        <v>100</v>
      </c>
      <c r="O216" s="74">
        <f t="shared" si="41"/>
        <v>100</v>
      </c>
      <c r="P216" s="22">
        <f t="shared" si="45"/>
        <v>100</v>
      </c>
      <c r="Q216" s="23">
        <v>100</v>
      </c>
      <c r="R216" s="31" t="s">
        <v>961</v>
      </c>
    </row>
    <row r="217" spans="1:18" ht="31.2" hidden="1" outlineLevel="1" x14ac:dyDescent="0.25">
      <c r="A217" s="31"/>
      <c r="B217" s="126"/>
      <c r="C217" s="134"/>
      <c r="D217" s="135"/>
      <c r="E217" s="143"/>
      <c r="F217" s="35" t="s">
        <v>540</v>
      </c>
      <c r="G217" s="72" t="s">
        <v>676</v>
      </c>
      <c r="H217" s="105">
        <v>200000000</v>
      </c>
      <c r="I217" s="12">
        <v>43862</v>
      </c>
      <c r="J217" s="12">
        <v>44180</v>
      </c>
      <c r="K217" s="65">
        <f>+K209</f>
        <v>44180</v>
      </c>
      <c r="L217" s="21">
        <f t="shared" si="46"/>
        <v>1</v>
      </c>
      <c r="M217" s="21">
        <f t="shared" si="47"/>
        <v>1</v>
      </c>
      <c r="N217" s="11">
        <v>15</v>
      </c>
      <c r="O217" s="74">
        <f t="shared" si="41"/>
        <v>27.220125786163525</v>
      </c>
      <c r="P217" s="44">
        <v>27.220125786163525</v>
      </c>
      <c r="Q217" s="23">
        <v>100</v>
      </c>
      <c r="R217" s="45" t="s">
        <v>739</v>
      </c>
    </row>
    <row r="218" spans="1:18" ht="46.8" hidden="1" outlineLevel="1" x14ac:dyDescent="0.25">
      <c r="A218" s="31"/>
      <c r="B218" s="126"/>
      <c r="C218" s="134"/>
      <c r="D218" s="135"/>
      <c r="E218" s="143"/>
      <c r="F218" s="35" t="s">
        <v>459</v>
      </c>
      <c r="G218" s="72" t="s">
        <v>534</v>
      </c>
      <c r="H218" s="105" t="s">
        <v>1011</v>
      </c>
      <c r="I218" s="12">
        <v>43862</v>
      </c>
      <c r="J218" s="12">
        <v>44180</v>
      </c>
      <c r="K218" s="65">
        <f t="shared" si="40"/>
        <v>44180</v>
      </c>
      <c r="L218" s="21">
        <f t="shared" si="46"/>
        <v>1</v>
      </c>
      <c r="M218" s="21">
        <f t="shared" si="47"/>
        <v>1</v>
      </c>
      <c r="N218" s="11">
        <v>100</v>
      </c>
      <c r="O218" s="74">
        <f t="shared" si="41"/>
        <v>100</v>
      </c>
      <c r="P218" s="22">
        <f>+(N218*80%)+((M218*100)*20%)</f>
        <v>100</v>
      </c>
      <c r="Q218" s="23">
        <v>100</v>
      </c>
      <c r="R218" s="31" t="s">
        <v>961</v>
      </c>
    </row>
    <row r="219" spans="1:18" ht="31.2" hidden="1" outlineLevel="1" x14ac:dyDescent="0.25">
      <c r="A219" s="31"/>
      <c r="B219" s="126"/>
      <c r="C219" s="134"/>
      <c r="D219" s="135"/>
      <c r="E219" s="143"/>
      <c r="F219" s="35" t="s">
        <v>540</v>
      </c>
      <c r="G219" s="72" t="s">
        <v>535</v>
      </c>
      <c r="H219" s="105">
        <v>150000</v>
      </c>
      <c r="I219" s="12">
        <v>43862</v>
      </c>
      <c r="J219" s="12">
        <v>44180</v>
      </c>
      <c r="K219" s="65">
        <f t="shared" si="40"/>
        <v>44180</v>
      </c>
      <c r="L219" s="21">
        <f t="shared" ref="L219" si="48">+(+_xlfn.DAYS(I219,K219))/(+_xlfn.DAYS(I219,J219))</f>
        <v>1</v>
      </c>
      <c r="M219" s="21">
        <f t="shared" si="47"/>
        <v>1</v>
      </c>
      <c r="N219" s="11">
        <v>100</v>
      </c>
      <c r="O219" s="74">
        <f t="shared" ref="O219" si="49">+P219</f>
        <v>100</v>
      </c>
      <c r="P219" s="22">
        <f>+(N219*80%)+((M219*100)*20%)</f>
        <v>100</v>
      </c>
      <c r="Q219" s="23">
        <v>100</v>
      </c>
      <c r="R219" s="31" t="s">
        <v>961</v>
      </c>
    </row>
    <row r="220" spans="1:18" ht="31.2" hidden="1" outlineLevel="1" x14ac:dyDescent="0.25">
      <c r="A220" s="31"/>
      <c r="B220" s="126"/>
      <c r="C220" s="134"/>
      <c r="D220" s="135"/>
      <c r="E220" s="143"/>
      <c r="F220" s="35" t="s">
        <v>540</v>
      </c>
      <c r="G220" s="72" t="s">
        <v>535</v>
      </c>
      <c r="H220" s="105">
        <v>75000</v>
      </c>
      <c r="I220" s="12">
        <v>43862</v>
      </c>
      <c r="J220" s="12">
        <v>44180</v>
      </c>
      <c r="K220" s="65">
        <f t="shared" si="40"/>
        <v>44180</v>
      </c>
      <c r="L220" s="21">
        <f t="shared" si="46"/>
        <v>1</v>
      </c>
      <c r="M220" s="21">
        <f t="shared" si="47"/>
        <v>1</v>
      </c>
      <c r="N220" s="11">
        <v>100</v>
      </c>
      <c r="O220" s="74">
        <f t="shared" si="41"/>
        <v>100</v>
      </c>
      <c r="P220" s="22">
        <f>+(N220*80%)+((M220*100)*20%)</f>
        <v>100</v>
      </c>
      <c r="Q220" s="23">
        <v>100</v>
      </c>
      <c r="R220" s="31" t="s">
        <v>961</v>
      </c>
    </row>
    <row r="221" spans="1:18" ht="45" hidden="1" outlineLevel="1" x14ac:dyDescent="0.25">
      <c r="A221" s="31"/>
      <c r="B221" s="126"/>
      <c r="C221" s="134"/>
      <c r="D221" s="135"/>
      <c r="E221" s="143"/>
      <c r="F221" s="35" t="s">
        <v>540</v>
      </c>
      <c r="G221" s="72" t="s">
        <v>536</v>
      </c>
      <c r="H221" s="105">
        <v>120000</v>
      </c>
      <c r="I221" s="12">
        <v>43862</v>
      </c>
      <c r="J221" s="12">
        <v>44180</v>
      </c>
      <c r="K221" s="65">
        <f t="shared" si="40"/>
        <v>44180</v>
      </c>
      <c r="L221" s="21">
        <f t="shared" si="46"/>
        <v>1</v>
      </c>
      <c r="M221" s="21">
        <f t="shared" si="47"/>
        <v>1</v>
      </c>
      <c r="N221" s="11">
        <v>100</v>
      </c>
      <c r="O221" s="74">
        <f t="shared" si="41"/>
        <v>100</v>
      </c>
      <c r="P221" s="22">
        <f>+(N221*80%)+((M221*100)*20%)</f>
        <v>100</v>
      </c>
      <c r="Q221" s="23">
        <v>100</v>
      </c>
      <c r="R221" s="31" t="s">
        <v>961</v>
      </c>
    </row>
    <row r="222" spans="1:18" ht="45" hidden="1" outlineLevel="1" x14ac:dyDescent="0.25">
      <c r="A222" s="31"/>
      <c r="B222" s="126"/>
      <c r="C222" s="134"/>
      <c r="D222" s="135"/>
      <c r="E222" s="143"/>
      <c r="F222" s="35" t="s">
        <v>540</v>
      </c>
      <c r="G222" s="72" t="s">
        <v>536</v>
      </c>
      <c r="H222" s="105">
        <v>320000</v>
      </c>
      <c r="I222" s="12">
        <v>43862</v>
      </c>
      <c r="J222" s="12">
        <v>44180</v>
      </c>
      <c r="K222" s="65">
        <f t="shared" si="40"/>
        <v>44180</v>
      </c>
      <c r="L222" s="21">
        <f>+(+_xlfn.DAYS(I222,K222))/(+_xlfn.DAYS(I222,J222))</f>
        <v>1</v>
      </c>
      <c r="M222" s="21">
        <f t="shared" si="47"/>
        <v>1</v>
      </c>
      <c r="N222" s="11">
        <v>100</v>
      </c>
      <c r="O222" s="74">
        <f t="shared" si="41"/>
        <v>100</v>
      </c>
      <c r="P222" s="22">
        <f>+(N222*80%)+((M222*100)*20%)</f>
        <v>100</v>
      </c>
      <c r="Q222" s="23">
        <v>100</v>
      </c>
      <c r="R222" s="31" t="s">
        <v>961</v>
      </c>
    </row>
    <row r="223" spans="1:18" ht="31.2" hidden="1" outlineLevel="1" x14ac:dyDescent="0.25">
      <c r="A223" s="31"/>
      <c r="B223" s="126"/>
      <c r="C223" s="134"/>
      <c r="D223" s="135"/>
      <c r="E223" s="143"/>
      <c r="F223" s="35" t="s">
        <v>540</v>
      </c>
      <c r="G223" s="72" t="s">
        <v>678</v>
      </c>
      <c r="H223" s="105" t="s">
        <v>1009</v>
      </c>
      <c r="I223" s="12">
        <v>43862</v>
      </c>
      <c r="J223" s="12">
        <v>44180</v>
      </c>
      <c r="K223" s="65">
        <f t="shared" si="40"/>
        <v>44180</v>
      </c>
      <c r="L223" s="21">
        <f>+(+_xlfn.DAYS(I223,K223))/(+_xlfn.DAYS(I223,J223))</f>
        <v>1</v>
      </c>
      <c r="M223" s="21">
        <f t="shared" si="47"/>
        <v>1</v>
      </c>
      <c r="N223" s="11">
        <v>30</v>
      </c>
      <c r="O223" s="74">
        <f t="shared" ref="O223" si="50">+P223</f>
        <v>39.220125786163521</v>
      </c>
      <c r="P223" s="44">
        <v>39.220125786163521</v>
      </c>
      <c r="Q223" s="23">
        <v>100</v>
      </c>
      <c r="R223" s="11" t="s">
        <v>740</v>
      </c>
    </row>
    <row r="224" spans="1:18" ht="45.6" hidden="1" outlineLevel="1" thickBot="1" x14ac:dyDescent="0.3">
      <c r="A224" s="31"/>
      <c r="B224" s="126"/>
      <c r="C224" s="134"/>
      <c r="D224" s="135"/>
      <c r="E224" s="143"/>
      <c r="F224" s="35" t="s">
        <v>543</v>
      </c>
      <c r="G224" s="72" t="s">
        <v>677</v>
      </c>
      <c r="H224" s="105">
        <v>30000000</v>
      </c>
      <c r="I224" s="12">
        <v>43862</v>
      </c>
      <c r="J224" s="12">
        <v>44180</v>
      </c>
      <c r="K224" s="65">
        <f>+K222</f>
        <v>44180</v>
      </c>
      <c r="L224" s="21">
        <f>+(+_xlfn.DAYS(I224,K224))/(+_xlfn.DAYS(I224,J224))</f>
        <v>1</v>
      </c>
      <c r="M224" s="21">
        <f t="shared" si="47"/>
        <v>1</v>
      </c>
      <c r="N224" s="11">
        <v>40</v>
      </c>
      <c r="O224" s="74">
        <f t="shared" si="41"/>
        <v>47.220125786163521</v>
      </c>
      <c r="P224" s="44">
        <v>47.220125786163521</v>
      </c>
      <c r="Q224" s="23">
        <v>100</v>
      </c>
      <c r="R224" s="11" t="s">
        <v>741</v>
      </c>
    </row>
    <row r="225" spans="1:19" s="5" customFormat="1" ht="360.6" collapsed="1" thickBot="1" x14ac:dyDescent="0.3">
      <c r="A225" s="144" t="s">
        <v>287</v>
      </c>
      <c r="B225" s="144"/>
      <c r="C225" s="144"/>
      <c r="D225" s="144"/>
      <c r="E225" s="144"/>
      <c r="F225" s="144"/>
      <c r="G225" s="144"/>
      <c r="H225" s="144"/>
      <c r="I225" s="144"/>
      <c r="J225" s="144"/>
      <c r="K225" s="26">
        <v>44180</v>
      </c>
      <c r="L225" s="27" cm="1">
        <f t="array" ref="L225">+AVERAGE((L103:L224)*100)</f>
        <v>100</v>
      </c>
      <c r="M225" s="27" cm="1">
        <f t="array" ref="M225">+AVERAGE((M103:M224)*100)</f>
        <v>100</v>
      </c>
      <c r="N225" s="28">
        <f>+AVERAGE(N218:N222,N208:N216,N205:N207,N201,N188:N198,N184:N186,N179,N177,N175,N138:N167,N169:N173,N137,N134:N136,N133,N130:N132,N123:N129,N109:N122,N103:N108)</f>
        <v>95.443809523809534</v>
      </c>
      <c r="O225" s="73" t="str" cm="1">
        <f t="array" ref="O225">+_xlfn.IFS(P225&gt;=90,"😊",P225&gt;=65,"😶",P225&lt;=64,"😕")</f>
        <v>😊</v>
      </c>
      <c r="P225" s="60">
        <f>+AVERAGE(P216,P218:P222,P224,P210,P211,P212,P214,P213,P215,P205:P209,P201,P195:P198,P188:P194,P185:P186,P184,P179,P177,P169:P173,P175,P154:P167,P150:P153,P138:P141,P142,P143:P147,P148,P149,P137,P135:Q136,P134,P133,P132,P131,P129,P128,P125:P127,P122,P123,P130,P124,P115:P121,P122,P112:P114,P108:P111,P103:P107)</f>
        <v>95.858353239859198</v>
      </c>
      <c r="Q225" s="27">
        <v>100</v>
      </c>
      <c r="R225" s="31" t="s">
        <v>1002</v>
      </c>
      <c r="S225" s="108"/>
    </row>
    <row r="226" spans="1:19" ht="105" hidden="1" outlineLevel="1" x14ac:dyDescent="0.25">
      <c r="A226" s="31"/>
      <c r="B226" s="126" t="s">
        <v>681</v>
      </c>
      <c r="C226" s="134" t="s">
        <v>712</v>
      </c>
      <c r="D226" s="135" t="s">
        <v>714</v>
      </c>
      <c r="E226" s="130" t="s">
        <v>269</v>
      </c>
      <c r="F226" s="131" t="s">
        <v>545</v>
      </c>
      <c r="G226" s="16" t="s">
        <v>599</v>
      </c>
      <c r="H226" s="86">
        <v>21400000</v>
      </c>
      <c r="I226" s="12">
        <v>43862</v>
      </c>
      <c r="J226" s="12">
        <v>44165</v>
      </c>
      <c r="K226" s="65">
        <v>44165</v>
      </c>
      <c r="L226" s="21">
        <f>+(+_xlfn.DAYS(I226,K226))/(+_xlfn.DAYS(I226,J226))</f>
        <v>1</v>
      </c>
      <c r="M226" s="21">
        <f>+IF(L226&gt;=100,100,IF(L226&lt;=0,0,L226))</f>
        <v>1</v>
      </c>
      <c r="N226" s="11">
        <v>100</v>
      </c>
      <c r="O226" s="74">
        <f t="shared" ref="O226:O269" si="51">+P226</f>
        <v>100</v>
      </c>
      <c r="P226" s="22">
        <f t="shared" ref="P226:P233" si="52">+(N226*80%)+((M226*100)*20%)</f>
        <v>100</v>
      </c>
      <c r="Q226" s="23">
        <v>100</v>
      </c>
      <c r="R226" s="31" t="s">
        <v>785</v>
      </c>
    </row>
    <row r="227" spans="1:19" ht="45" hidden="1" outlineLevel="1" x14ac:dyDescent="0.25">
      <c r="A227" s="31"/>
      <c r="B227" s="126"/>
      <c r="C227" s="134"/>
      <c r="D227" s="135"/>
      <c r="E227" s="130"/>
      <c r="F227" s="131"/>
      <c r="G227" s="16" t="s">
        <v>600</v>
      </c>
      <c r="H227" s="87" t="s">
        <v>1009</v>
      </c>
      <c r="I227" s="12">
        <v>43862</v>
      </c>
      <c r="J227" s="12">
        <v>44180</v>
      </c>
      <c r="K227" s="65">
        <v>44180</v>
      </c>
      <c r="L227" s="21">
        <f t="shared" ref="L227:L269" si="53">+(+_xlfn.DAYS(I227,K227))/(+_xlfn.DAYS(I227,J227))</f>
        <v>1</v>
      </c>
      <c r="M227" s="21">
        <f t="shared" ref="M227:M285" si="54">+IF(L227&gt;=100,100,IF(L227&lt;=0,0,L227))</f>
        <v>1</v>
      </c>
      <c r="N227" s="11">
        <v>100</v>
      </c>
      <c r="O227" s="74">
        <f t="shared" ref="O227:O228" si="55">+P227</f>
        <v>100</v>
      </c>
      <c r="P227" s="22">
        <f t="shared" si="52"/>
        <v>100</v>
      </c>
      <c r="Q227" s="23">
        <v>100</v>
      </c>
      <c r="R227" s="31" t="s">
        <v>786</v>
      </c>
    </row>
    <row r="228" spans="1:19" ht="45" hidden="1" outlineLevel="1" x14ac:dyDescent="0.25">
      <c r="A228" s="31"/>
      <c r="B228" s="126"/>
      <c r="C228" s="134"/>
      <c r="D228" s="135"/>
      <c r="E228" s="130"/>
      <c r="F228" s="131"/>
      <c r="G228" s="16" t="s">
        <v>601</v>
      </c>
      <c r="H228" s="87" t="s">
        <v>1011</v>
      </c>
      <c r="I228" s="12">
        <v>43862</v>
      </c>
      <c r="J228" s="12">
        <v>44180</v>
      </c>
      <c r="K228" s="65">
        <f>+K227</f>
        <v>44180</v>
      </c>
      <c r="L228" s="21">
        <f t="shared" si="53"/>
        <v>1</v>
      </c>
      <c r="M228" s="21">
        <f t="shared" si="54"/>
        <v>1</v>
      </c>
      <c r="N228" s="11">
        <v>100</v>
      </c>
      <c r="O228" s="74">
        <f t="shared" si="55"/>
        <v>100</v>
      </c>
      <c r="P228" s="22">
        <f t="shared" si="52"/>
        <v>100</v>
      </c>
      <c r="Q228" s="23">
        <v>100</v>
      </c>
      <c r="R228" s="31" t="s">
        <v>762</v>
      </c>
    </row>
    <row r="229" spans="1:19" ht="45" hidden="1" outlineLevel="1" x14ac:dyDescent="0.25">
      <c r="A229" s="31"/>
      <c r="B229" s="126"/>
      <c r="C229" s="134"/>
      <c r="D229" s="135"/>
      <c r="E229" s="130"/>
      <c r="F229" s="131"/>
      <c r="G229" s="16" t="s">
        <v>788</v>
      </c>
      <c r="H229" s="87" t="s">
        <v>1011</v>
      </c>
      <c r="I229" s="12">
        <v>43862</v>
      </c>
      <c r="J229" s="12">
        <v>44180</v>
      </c>
      <c r="K229" s="65">
        <f>+K228</f>
        <v>44180</v>
      </c>
      <c r="L229" s="21">
        <f t="shared" si="53"/>
        <v>1</v>
      </c>
      <c r="M229" s="21">
        <f t="shared" si="54"/>
        <v>1</v>
      </c>
      <c r="N229" s="11">
        <v>100</v>
      </c>
      <c r="O229" s="74">
        <f t="shared" si="51"/>
        <v>100</v>
      </c>
      <c r="P229" s="22">
        <f t="shared" si="52"/>
        <v>100</v>
      </c>
      <c r="Q229" s="23">
        <v>100</v>
      </c>
      <c r="R229" s="31" t="s">
        <v>762</v>
      </c>
    </row>
    <row r="230" spans="1:19" ht="30" hidden="1" outlineLevel="1" x14ac:dyDescent="0.25">
      <c r="A230" s="31"/>
      <c r="B230" s="126"/>
      <c r="C230" s="134"/>
      <c r="D230" s="135"/>
      <c r="E230" s="130"/>
      <c r="F230" s="132" t="s">
        <v>546</v>
      </c>
      <c r="G230" s="16" t="s">
        <v>602</v>
      </c>
      <c r="H230" s="86">
        <v>70000000</v>
      </c>
      <c r="I230" s="12">
        <v>43952</v>
      </c>
      <c r="J230" s="12">
        <v>44180</v>
      </c>
      <c r="K230" s="65">
        <f t="shared" ref="K230:K268" si="56">+K229</f>
        <v>44180</v>
      </c>
      <c r="L230" s="21">
        <f t="shared" si="53"/>
        <v>1</v>
      </c>
      <c r="M230" s="21">
        <f t="shared" si="54"/>
        <v>1</v>
      </c>
      <c r="N230" s="11">
        <v>100</v>
      </c>
      <c r="O230" s="74">
        <f t="shared" si="51"/>
        <v>100</v>
      </c>
      <c r="P230" s="22">
        <f t="shared" si="52"/>
        <v>100</v>
      </c>
      <c r="Q230" s="23">
        <v>100</v>
      </c>
      <c r="R230" s="31" t="s">
        <v>762</v>
      </c>
    </row>
    <row r="231" spans="1:19" ht="105" hidden="1" outlineLevel="1" x14ac:dyDescent="0.25">
      <c r="A231" s="31"/>
      <c r="B231" s="126"/>
      <c r="C231" s="134"/>
      <c r="D231" s="135"/>
      <c r="E231" s="130"/>
      <c r="F231" s="132"/>
      <c r="G231" s="16" t="s">
        <v>603</v>
      </c>
      <c r="H231" s="87" t="s">
        <v>1011</v>
      </c>
      <c r="I231" s="12">
        <v>43891</v>
      </c>
      <c r="J231" s="12">
        <v>44180</v>
      </c>
      <c r="K231" s="65">
        <f t="shared" si="56"/>
        <v>44180</v>
      </c>
      <c r="L231" s="21">
        <f t="shared" si="53"/>
        <v>1</v>
      </c>
      <c r="M231" s="21">
        <f t="shared" si="54"/>
        <v>1</v>
      </c>
      <c r="N231" s="11">
        <v>100</v>
      </c>
      <c r="O231" s="74">
        <f t="shared" si="51"/>
        <v>100</v>
      </c>
      <c r="P231" s="22">
        <f t="shared" si="52"/>
        <v>100</v>
      </c>
      <c r="Q231" s="23">
        <v>100</v>
      </c>
      <c r="R231" s="31" t="s">
        <v>787</v>
      </c>
    </row>
    <row r="232" spans="1:19" ht="105" hidden="1" outlineLevel="1" x14ac:dyDescent="0.25">
      <c r="A232" s="31"/>
      <c r="B232" s="126"/>
      <c r="C232" s="134"/>
      <c r="D232" s="135"/>
      <c r="E232" s="130"/>
      <c r="F232" s="132"/>
      <c r="G232" s="16" t="s">
        <v>604</v>
      </c>
      <c r="H232" s="86">
        <v>50000000</v>
      </c>
      <c r="I232" s="12">
        <v>43862</v>
      </c>
      <c r="J232" s="12">
        <v>44180</v>
      </c>
      <c r="K232" s="65">
        <f t="shared" si="56"/>
        <v>44180</v>
      </c>
      <c r="L232" s="21">
        <f t="shared" si="53"/>
        <v>1</v>
      </c>
      <c r="M232" s="21">
        <f t="shared" si="54"/>
        <v>1</v>
      </c>
      <c r="N232" s="11">
        <v>100</v>
      </c>
      <c r="O232" s="74">
        <f t="shared" si="51"/>
        <v>100</v>
      </c>
      <c r="P232" s="22">
        <f t="shared" si="52"/>
        <v>100</v>
      </c>
      <c r="Q232" s="23">
        <v>100</v>
      </c>
      <c r="R232" s="31" t="s">
        <v>789</v>
      </c>
    </row>
    <row r="233" spans="1:19" ht="60" hidden="1" outlineLevel="1" x14ac:dyDescent="0.25">
      <c r="A233" s="31"/>
      <c r="B233" s="126"/>
      <c r="C233" s="134"/>
      <c r="D233" s="135"/>
      <c r="E233" s="130"/>
      <c r="F233" s="132"/>
      <c r="G233" s="16" t="s">
        <v>605</v>
      </c>
      <c r="H233" s="86">
        <v>11200000</v>
      </c>
      <c r="I233" s="12">
        <v>44044</v>
      </c>
      <c r="J233" s="12">
        <v>44180</v>
      </c>
      <c r="K233" s="65">
        <f>+K232</f>
        <v>44180</v>
      </c>
      <c r="L233" s="21">
        <f t="shared" si="53"/>
        <v>1</v>
      </c>
      <c r="M233" s="21">
        <f t="shared" si="54"/>
        <v>1</v>
      </c>
      <c r="N233" s="11">
        <v>75</v>
      </c>
      <c r="O233" s="74">
        <f t="shared" ref="O233" si="57">+P233</f>
        <v>80</v>
      </c>
      <c r="P233" s="22">
        <f t="shared" si="52"/>
        <v>80</v>
      </c>
      <c r="Q233" s="23">
        <v>100</v>
      </c>
      <c r="R233" s="31" t="s">
        <v>790</v>
      </c>
    </row>
    <row r="234" spans="1:19" ht="75" hidden="1" outlineLevel="1" x14ac:dyDescent="0.25">
      <c r="A234" s="31"/>
      <c r="B234" s="126"/>
      <c r="C234" s="134"/>
      <c r="D234" s="135"/>
      <c r="E234" s="130"/>
      <c r="F234" s="132"/>
      <c r="G234" s="16" t="s">
        <v>606</v>
      </c>
      <c r="H234" s="86">
        <v>60000000</v>
      </c>
      <c r="I234" s="15">
        <v>43862</v>
      </c>
      <c r="J234" s="15">
        <v>44180</v>
      </c>
      <c r="K234" s="66">
        <f>+K232</f>
        <v>44180</v>
      </c>
      <c r="L234" s="30">
        <f t="shared" si="53"/>
        <v>1</v>
      </c>
      <c r="M234" s="30">
        <f t="shared" si="54"/>
        <v>1</v>
      </c>
      <c r="N234" s="11">
        <v>50</v>
      </c>
      <c r="O234" s="74">
        <f t="shared" si="51"/>
        <v>55.220125786163521</v>
      </c>
      <c r="P234" s="44">
        <v>55.220125786163521</v>
      </c>
      <c r="Q234" s="22">
        <v>100</v>
      </c>
      <c r="R234" s="31" t="s">
        <v>791</v>
      </c>
    </row>
    <row r="235" spans="1:19" ht="45" hidden="1" outlineLevel="1" x14ac:dyDescent="0.25">
      <c r="A235" s="31"/>
      <c r="B235" s="126"/>
      <c r="C235" s="134"/>
      <c r="D235" s="135"/>
      <c r="E235" s="130"/>
      <c r="F235" s="132"/>
      <c r="G235" s="16" t="s">
        <v>607</v>
      </c>
      <c r="H235" s="86">
        <v>15000000</v>
      </c>
      <c r="I235" s="15">
        <v>43862</v>
      </c>
      <c r="J235" s="15">
        <v>44180</v>
      </c>
      <c r="K235" s="65">
        <f t="shared" si="56"/>
        <v>44180</v>
      </c>
      <c r="L235" s="21">
        <f t="shared" si="53"/>
        <v>1</v>
      </c>
      <c r="M235" s="21">
        <f t="shared" si="54"/>
        <v>1</v>
      </c>
      <c r="N235" s="11">
        <v>100</v>
      </c>
      <c r="O235" s="74">
        <f t="shared" si="51"/>
        <v>100</v>
      </c>
      <c r="P235" s="22">
        <f>+(N235*80%)+((M235*100)*20%)</f>
        <v>100</v>
      </c>
      <c r="Q235" s="23">
        <v>100</v>
      </c>
      <c r="R235" s="31" t="s">
        <v>762</v>
      </c>
    </row>
    <row r="236" spans="1:19" ht="45" hidden="1" outlineLevel="1" x14ac:dyDescent="0.25">
      <c r="A236" s="31"/>
      <c r="B236" s="126"/>
      <c r="C236" s="134"/>
      <c r="D236" s="135"/>
      <c r="E236" s="130"/>
      <c r="F236" s="132" t="s">
        <v>608</v>
      </c>
      <c r="G236" s="16" t="s">
        <v>609</v>
      </c>
      <c r="H236" s="86">
        <v>35000000</v>
      </c>
      <c r="I236" s="15">
        <v>43862</v>
      </c>
      <c r="J236" s="15">
        <v>44180</v>
      </c>
      <c r="K236" s="66">
        <f t="shared" si="56"/>
        <v>44180</v>
      </c>
      <c r="L236" s="30">
        <f t="shared" si="53"/>
        <v>1</v>
      </c>
      <c r="M236" s="30">
        <f t="shared" si="54"/>
        <v>1</v>
      </c>
      <c r="N236" s="11">
        <v>10</v>
      </c>
      <c r="O236" s="74">
        <f t="shared" si="51"/>
        <v>23.220125786163525</v>
      </c>
      <c r="P236" s="44">
        <v>23.220125786163525</v>
      </c>
      <c r="Q236" s="22">
        <v>100</v>
      </c>
      <c r="R236" s="31" t="s">
        <v>763</v>
      </c>
    </row>
    <row r="237" spans="1:19" ht="30" hidden="1" outlineLevel="1" x14ac:dyDescent="0.25">
      <c r="A237" s="31"/>
      <c r="B237" s="126"/>
      <c r="C237" s="134"/>
      <c r="D237" s="135"/>
      <c r="E237" s="130"/>
      <c r="F237" s="132"/>
      <c r="G237" s="16" t="s">
        <v>610</v>
      </c>
      <c r="H237" s="87" t="s">
        <v>1011</v>
      </c>
      <c r="I237" s="15">
        <v>43862</v>
      </c>
      <c r="J237" s="15">
        <v>44180</v>
      </c>
      <c r="K237" s="65">
        <f t="shared" ref="K237:K245" si="58">+K236</f>
        <v>44180</v>
      </c>
      <c r="L237" s="21">
        <f t="shared" si="53"/>
        <v>1</v>
      </c>
      <c r="M237" s="21">
        <f t="shared" si="54"/>
        <v>1</v>
      </c>
      <c r="N237" s="11">
        <v>100</v>
      </c>
      <c r="O237" s="74">
        <f t="shared" ref="O237:O245" si="59">+P237</f>
        <v>100</v>
      </c>
      <c r="P237" s="22">
        <f>+(N237*80%)+((M237*100)*20%)</f>
        <v>100</v>
      </c>
      <c r="Q237" s="23">
        <v>100</v>
      </c>
      <c r="R237" s="31" t="s">
        <v>764</v>
      </c>
    </row>
    <row r="238" spans="1:19" ht="30" hidden="1" outlineLevel="1" x14ac:dyDescent="0.25">
      <c r="A238" s="31"/>
      <c r="B238" s="126"/>
      <c r="C238" s="134"/>
      <c r="D238" s="135"/>
      <c r="E238" s="130"/>
      <c r="F238" s="132"/>
      <c r="G238" s="16" t="s">
        <v>611</v>
      </c>
      <c r="H238" s="87" t="s">
        <v>1011</v>
      </c>
      <c r="I238" s="15">
        <v>43862</v>
      </c>
      <c r="J238" s="15">
        <v>44180</v>
      </c>
      <c r="K238" s="65">
        <f t="shared" si="58"/>
        <v>44180</v>
      </c>
      <c r="L238" s="21">
        <f t="shared" si="53"/>
        <v>1</v>
      </c>
      <c r="M238" s="21">
        <f t="shared" si="54"/>
        <v>1</v>
      </c>
      <c r="N238" s="11">
        <v>100</v>
      </c>
      <c r="O238" s="74">
        <f t="shared" si="59"/>
        <v>100</v>
      </c>
      <c r="P238" s="22">
        <f>+(N238*80%)+((M238*100)*20%)</f>
        <v>100</v>
      </c>
      <c r="Q238" s="23">
        <v>100</v>
      </c>
      <c r="R238" s="31" t="s">
        <v>764</v>
      </c>
    </row>
    <row r="239" spans="1:19" ht="45" hidden="1" outlineLevel="1" x14ac:dyDescent="0.25">
      <c r="A239" s="31"/>
      <c r="B239" s="126"/>
      <c r="C239" s="134"/>
      <c r="D239" s="135"/>
      <c r="E239" s="130"/>
      <c r="F239" s="132"/>
      <c r="G239" s="16" t="s">
        <v>612</v>
      </c>
      <c r="H239" s="86">
        <v>5000000</v>
      </c>
      <c r="I239" s="15">
        <v>43862</v>
      </c>
      <c r="J239" s="15">
        <v>44180</v>
      </c>
      <c r="K239" s="65">
        <f t="shared" si="58"/>
        <v>44180</v>
      </c>
      <c r="L239" s="21">
        <f t="shared" si="53"/>
        <v>1</v>
      </c>
      <c r="M239" s="21">
        <f t="shared" si="54"/>
        <v>1</v>
      </c>
      <c r="N239" s="11">
        <v>100</v>
      </c>
      <c r="O239" s="74">
        <f t="shared" si="59"/>
        <v>100</v>
      </c>
      <c r="P239" s="22">
        <f>+(N239*80%)+((M239*100)*20%)</f>
        <v>100</v>
      </c>
      <c r="Q239" s="23">
        <v>100</v>
      </c>
      <c r="R239" s="31" t="s">
        <v>765</v>
      </c>
    </row>
    <row r="240" spans="1:19" ht="45" hidden="1" outlineLevel="1" x14ac:dyDescent="0.25">
      <c r="A240" s="31"/>
      <c r="B240" s="126"/>
      <c r="C240" s="134"/>
      <c r="D240" s="135"/>
      <c r="E240" s="130"/>
      <c r="F240" s="132"/>
      <c r="G240" s="16" t="s">
        <v>613</v>
      </c>
      <c r="H240" s="87" t="s">
        <v>1011</v>
      </c>
      <c r="I240" s="15">
        <v>43862</v>
      </c>
      <c r="J240" s="15">
        <v>44180</v>
      </c>
      <c r="K240" s="65">
        <f t="shared" si="58"/>
        <v>44180</v>
      </c>
      <c r="L240" s="21">
        <f t="shared" si="53"/>
        <v>1</v>
      </c>
      <c r="M240" s="21">
        <f t="shared" si="54"/>
        <v>1</v>
      </c>
      <c r="N240" s="11">
        <v>90</v>
      </c>
      <c r="O240" s="74">
        <f t="shared" si="59"/>
        <v>92</v>
      </c>
      <c r="P240" s="22">
        <f>+(N240*80%)+((M240*100)*20%)</f>
        <v>92</v>
      </c>
      <c r="Q240" s="23">
        <v>100</v>
      </c>
      <c r="R240" s="31" t="s">
        <v>792</v>
      </c>
    </row>
    <row r="241" spans="1:18" ht="60" hidden="1" outlineLevel="1" x14ac:dyDescent="0.25">
      <c r="A241" s="31"/>
      <c r="B241" s="126"/>
      <c r="C241" s="134"/>
      <c r="D241" s="135"/>
      <c r="E241" s="130"/>
      <c r="F241" s="132"/>
      <c r="G241" s="16" t="s">
        <v>614</v>
      </c>
      <c r="H241" s="86">
        <v>1000000</v>
      </c>
      <c r="I241" s="15">
        <v>43862</v>
      </c>
      <c r="J241" s="15">
        <v>44180</v>
      </c>
      <c r="K241" s="65">
        <f t="shared" si="58"/>
        <v>44180</v>
      </c>
      <c r="L241" s="21">
        <f t="shared" si="53"/>
        <v>1</v>
      </c>
      <c r="M241" s="21">
        <f t="shared" si="54"/>
        <v>1</v>
      </c>
      <c r="N241" s="11">
        <v>100</v>
      </c>
      <c r="O241" s="74">
        <f t="shared" si="59"/>
        <v>100</v>
      </c>
      <c r="P241" s="22">
        <f>+(N241*80%)+((M241*100)*20%)</f>
        <v>100</v>
      </c>
      <c r="Q241" s="23">
        <v>100</v>
      </c>
      <c r="R241" s="31" t="s">
        <v>762</v>
      </c>
    </row>
    <row r="242" spans="1:18" ht="30" hidden="1" outlineLevel="1" x14ac:dyDescent="0.25">
      <c r="A242" s="31"/>
      <c r="B242" s="126"/>
      <c r="C242" s="134"/>
      <c r="D242" s="135"/>
      <c r="E242" s="130"/>
      <c r="F242" s="132"/>
      <c r="G242" s="16" t="s">
        <v>615</v>
      </c>
      <c r="H242" s="86" t="s">
        <v>1009</v>
      </c>
      <c r="I242" s="15">
        <v>43862</v>
      </c>
      <c r="J242" s="15">
        <v>44180</v>
      </c>
      <c r="K242" s="65">
        <f t="shared" si="58"/>
        <v>44180</v>
      </c>
      <c r="L242" s="21">
        <f t="shared" si="53"/>
        <v>1</v>
      </c>
      <c r="M242" s="21">
        <f t="shared" si="54"/>
        <v>1</v>
      </c>
      <c r="N242" s="11">
        <v>40</v>
      </c>
      <c r="O242" s="74">
        <f t="shared" si="59"/>
        <v>47.220125786163521</v>
      </c>
      <c r="P242" s="44">
        <v>47.220125786163521</v>
      </c>
      <c r="Q242" s="23">
        <v>100</v>
      </c>
      <c r="R242" s="11" t="s">
        <v>728</v>
      </c>
    </row>
    <row r="243" spans="1:18" ht="15.6" hidden="1" outlineLevel="1" x14ac:dyDescent="0.25">
      <c r="A243" s="31"/>
      <c r="B243" s="126"/>
      <c r="C243" s="134"/>
      <c r="D243" s="135"/>
      <c r="E243" s="130"/>
      <c r="F243" s="132"/>
      <c r="G243" s="16" t="s">
        <v>616</v>
      </c>
      <c r="H243" s="86">
        <v>16000000</v>
      </c>
      <c r="I243" s="15">
        <v>43862</v>
      </c>
      <c r="J243" s="15">
        <v>44180</v>
      </c>
      <c r="K243" s="65">
        <f t="shared" si="58"/>
        <v>44180</v>
      </c>
      <c r="L243" s="21">
        <f t="shared" si="53"/>
        <v>1</v>
      </c>
      <c r="M243" s="21">
        <f t="shared" si="54"/>
        <v>1</v>
      </c>
      <c r="N243" s="11">
        <v>70</v>
      </c>
      <c r="O243" s="74">
        <f t="shared" si="59"/>
        <v>76</v>
      </c>
      <c r="P243" s="22">
        <f>+(N243*80%)+((M243*100)*20%)</f>
        <v>76</v>
      </c>
      <c r="Q243" s="23">
        <v>100</v>
      </c>
      <c r="R243" s="31" t="s">
        <v>766</v>
      </c>
    </row>
    <row r="244" spans="1:18" ht="120" hidden="1" outlineLevel="1" x14ac:dyDescent="0.25">
      <c r="A244" s="31"/>
      <c r="B244" s="126"/>
      <c r="C244" s="134"/>
      <c r="D244" s="135"/>
      <c r="E244" s="130"/>
      <c r="F244" s="132"/>
      <c r="G244" s="16" t="s">
        <v>617</v>
      </c>
      <c r="H244" s="87" t="s">
        <v>1011</v>
      </c>
      <c r="I244" s="15">
        <v>43862</v>
      </c>
      <c r="J244" s="15">
        <v>44180</v>
      </c>
      <c r="K244" s="65">
        <f>+K243</f>
        <v>44180</v>
      </c>
      <c r="L244" s="21">
        <f t="shared" si="53"/>
        <v>1</v>
      </c>
      <c r="M244" s="21">
        <f t="shared" si="54"/>
        <v>1</v>
      </c>
      <c r="N244" s="11">
        <v>100</v>
      </c>
      <c r="O244" s="74">
        <f t="shared" si="59"/>
        <v>100</v>
      </c>
      <c r="P244" s="22">
        <f>+(N244*80%)+((M244*100)*20%)</f>
        <v>100</v>
      </c>
      <c r="Q244" s="23">
        <v>100</v>
      </c>
      <c r="R244" s="31" t="s">
        <v>767</v>
      </c>
    </row>
    <row r="245" spans="1:18" ht="30" hidden="1" outlineLevel="1" x14ac:dyDescent="0.25">
      <c r="A245" s="31"/>
      <c r="B245" s="126"/>
      <c r="C245" s="134"/>
      <c r="D245" s="135"/>
      <c r="E245" s="130"/>
      <c r="F245" s="132"/>
      <c r="G245" s="16" t="s">
        <v>618</v>
      </c>
      <c r="H245" s="86">
        <v>8000000</v>
      </c>
      <c r="I245" s="15">
        <v>44013</v>
      </c>
      <c r="J245" s="15">
        <v>44180</v>
      </c>
      <c r="K245" s="66">
        <f t="shared" si="58"/>
        <v>44180</v>
      </c>
      <c r="L245" s="30">
        <f t="shared" si="53"/>
        <v>1</v>
      </c>
      <c r="M245" s="21">
        <f t="shared" si="54"/>
        <v>1</v>
      </c>
      <c r="N245" s="11">
        <v>10</v>
      </c>
      <c r="O245" s="74">
        <f t="shared" si="59"/>
        <v>18.898203592814369</v>
      </c>
      <c r="P245" s="44">
        <v>18.898203592814369</v>
      </c>
      <c r="Q245" s="23">
        <v>100</v>
      </c>
      <c r="R245" s="11" t="s">
        <v>751</v>
      </c>
    </row>
    <row r="246" spans="1:18" ht="30" hidden="1" outlineLevel="1" x14ac:dyDescent="0.25">
      <c r="A246" s="31"/>
      <c r="B246" s="126"/>
      <c r="C246" s="134"/>
      <c r="D246" s="135"/>
      <c r="E246" s="130"/>
      <c r="F246" s="132"/>
      <c r="G246" s="16" t="s">
        <v>619</v>
      </c>
      <c r="H246" s="86">
        <v>8000000</v>
      </c>
      <c r="I246" s="15">
        <v>44105</v>
      </c>
      <c r="J246" s="15">
        <v>44134</v>
      </c>
      <c r="K246" s="65">
        <v>44134</v>
      </c>
      <c r="L246" s="21">
        <f>+(+_xlfn.DAYS(I246,K246))/(+_xlfn.DAYS(I246,J246))</f>
        <v>1</v>
      </c>
      <c r="M246" s="21">
        <f t="shared" si="54"/>
        <v>1</v>
      </c>
      <c r="N246" s="11">
        <v>100</v>
      </c>
      <c r="O246" s="74">
        <f t="shared" si="51"/>
        <v>100</v>
      </c>
      <c r="P246" s="22">
        <f>+(N246*80%)+((M246*100)*20%)</f>
        <v>100</v>
      </c>
      <c r="Q246" s="23">
        <v>100</v>
      </c>
      <c r="R246" s="31" t="s">
        <v>768</v>
      </c>
    </row>
    <row r="247" spans="1:18" ht="45" hidden="1" outlineLevel="1" x14ac:dyDescent="0.25">
      <c r="A247" s="31"/>
      <c r="B247" s="126"/>
      <c r="C247" s="134"/>
      <c r="D247" s="135"/>
      <c r="E247" s="130"/>
      <c r="F247" s="132"/>
      <c r="G247" s="16" t="s">
        <v>620</v>
      </c>
      <c r="H247" s="87" t="s">
        <v>1009</v>
      </c>
      <c r="I247" s="15">
        <v>43862</v>
      </c>
      <c r="J247" s="15">
        <v>44180</v>
      </c>
      <c r="K247" s="66">
        <f>+K245</f>
        <v>44180</v>
      </c>
      <c r="L247" s="30">
        <f t="shared" si="53"/>
        <v>1</v>
      </c>
      <c r="M247" s="30">
        <f t="shared" si="54"/>
        <v>1</v>
      </c>
      <c r="N247" s="11">
        <v>10</v>
      </c>
      <c r="O247" s="74">
        <f t="shared" si="51"/>
        <v>23.220125786163525</v>
      </c>
      <c r="P247" s="44">
        <v>23.220125786163525</v>
      </c>
      <c r="Q247" s="22">
        <v>100</v>
      </c>
      <c r="R247" s="11" t="s">
        <v>753</v>
      </c>
    </row>
    <row r="248" spans="1:18" ht="45" hidden="1" outlineLevel="1" x14ac:dyDescent="0.25">
      <c r="A248" s="31"/>
      <c r="B248" s="126"/>
      <c r="C248" s="134"/>
      <c r="D248" s="135"/>
      <c r="E248" s="130"/>
      <c r="F248" s="132"/>
      <c r="G248" s="16" t="s">
        <v>547</v>
      </c>
      <c r="H248" s="86">
        <v>3000000</v>
      </c>
      <c r="I248" s="15">
        <v>43862</v>
      </c>
      <c r="J248" s="15">
        <v>44180</v>
      </c>
      <c r="K248" s="65">
        <f t="shared" si="56"/>
        <v>44180</v>
      </c>
      <c r="L248" s="21">
        <f t="shared" si="53"/>
        <v>1</v>
      </c>
      <c r="M248" s="21">
        <f t="shared" si="54"/>
        <v>1</v>
      </c>
      <c r="N248" s="11">
        <v>100</v>
      </c>
      <c r="O248" s="74">
        <f t="shared" si="51"/>
        <v>100</v>
      </c>
      <c r="P248" s="22">
        <f t="shared" ref="P248:P269" si="60">+(N248*80%)+((M248*100)*20%)</f>
        <v>100</v>
      </c>
      <c r="Q248" s="23">
        <v>100</v>
      </c>
      <c r="R248" s="31" t="s">
        <v>762</v>
      </c>
    </row>
    <row r="249" spans="1:18" ht="75" hidden="1" outlineLevel="1" x14ac:dyDescent="0.25">
      <c r="A249" s="31"/>
      <c r="B249" s="126"/>
      <c r="C249" s="134"/>
      <c r="D249" s="135"/>
      <c r="E249" s="130"/>
      <c r="F249" s="132"/>
      <c r="G249" s="16" t="s">
        <v>621</v>
      </c>
      <c r="H249" s="86">
        <v>40000000</v>
      </c>
      <c r="I249" s="12">
        <v>43952</v>
      </c>
      <c r="J249" s="12">
        <v>44180</v>
      </c>
      <c r="K249" s="65">
        <f t="shared" si="56"/>
        <v>44180</v>
      </c>
      <c r="L249" s="21">
        <f t="shared" si="53"/>
        <v>1</v>
      </c>
      <c r="M249" s="21">
        <f t="shared" si="54"/>
        <v>1</v>
      </c>
      <c r="N249" s="11">
        <v>100</v>
      </c>
      <c r="O249" s="74">
        <f t="shared" si="51"/>
        <v>100</v>
      </c>
      <c r="P249" s="22">
        <f t="shared" si="60"/>
        <v>100</v>
      </c>
      <c r="Q249" s="23">
        <v>100</v>
      </c>
      <c r="R249" s="31" t="s">
        <v>793</v>
      </c>
    </row>
    <row r="250" spans="1:18" ht="60" hidden="1" outlineLevel="1" x14ac:dyDescent="0.25">
      <c r="A250" s="31"/>
      <c r="B250" s="126"/>
      <c r="C250" s="134"/>
      <c r="D250" s="135"/>
      <c r="E250" s="130"/>
      <c r="F250" s="132"/>
      <c r="G250" s="16" t="s">
        <v>622</v>
      </c>
      <c r="H250" s="86">
        <v>6000000</v>
      </c>
      <c r="I250" s="12">
        <v>43952</v>
      </c>
      <c r="J250" s="12">
        <v>43966</v>
      </c>
      <c r="K250" s="65">
        <f>+K249</f>
        <v>44180</v>
      </c>
      <c r="L250" s="21">
        <v>1</v>
      </c>
      <c r="M250" s="21">
        <f t="shared" si="54"/>
        <v>1</v>
      </c>
      <c r="N250" s="11">
        <v>100</v>
      </c>
      <c r="O250" s="74">
        <f t="shared" si="51"/>
        <v>100</v>
      </c>
      <c r="P250" s="22">
        <f t="shared" si="60"/>
        <v>100</v>
      </c>
      <c r="Q250" s="23">
        <v>100</v>
      </c>
      <c r="R250" s="31" t="s">
        <v>794</v>
      </c>
    </row>
    <row r="251" spans="1:18" ht="90" hidden="1" outlineLevel="1" x14ac:dyDescent="0.25">
      <c r="A251" s="31"/>
      <c r="B251" s="126"/>
      <c r="C251" s="134"/>
      <c r="D251" s="135"/>
      <c r="E251" s="130"/>
      <c r="F251" s="132"/>
      <c r="G251" s="16" t="s">
        <v>623</v>
      </c>
      <c r="H251" s="86" t="s">
        <v>1009</v>
      </c>
      <c r="I251" s="12">
        <v>44105</v>
      </c>
      <c r="J251" s="12">
        <v>44134</v>
      </c>
      <c r="K251" s="65">
        <f>+K246</f>
        <v>44134</v>
      </c>
      <c r="L251" s="21">
        <f t="shared" si="53"/>
        <v>1</v>
      </c>
      <c r="M251" s="21">
        <f t="shared" si="54"/>
        <v>1</v>
      </c>
      <c r="N251" s="11">
        <v>100</v>
      </c>
      <c r="O251" s="74">
        <f t="shared" si="51"/>
        <v>100</v>
      </c>
      <c r="P251" s="22">
        <f t="shared" si="60"/>
        <v>100</v>
      </c>
      <c r="Q251" s="23">
        <v>100</v>
      </c>
      <c r="R251" s="31" t="s">
        <v>769</v>
      </c>
    </row>
    <row r="252" spans="1:18" ht="60" hidden="1" outlineLevel="1" x14ac:dyDescent="0.25">
      <c r="A252" s="31"/>
      <c r="B252" s="126"/>
      <c r="C252" s="134"/>
      <c r="D252" s="135"/>
      <c r="E252" s="130"/>
      <c r="F252" s="132"/>
      <c r="G252" s="16" t="s">
        <v>624</v>
      </c>
      <c r="H252" s="86">
        <v>1000000</v>
      </c>
      <c r="I252" s="12">
        <v>43862</v>
      </c>
      <c r="J252" s="12">
        <v>44180</v>
      </c>
      <c r="K252" s="65">
        <f>+K249</f>
        <v>44180</v>
      </c>
      <c r="L252" s="21">
        <f t="shared" si="53"/>
        <v>1</v>
      </c>
      <c r="M252" s="21">
        <f t="shared" si="54"/>
        <v>1</v>
      </c>
      <c r="N252" s="11">
        <v>100</v>
      </c>
      <c r="O252" s="74">
        <f t="shared" si="51"/>
        <v>100</v>
      </c>
      <c r="P252" s="22">
        <f t="shared" si="60"/>
        <v>100</v>
      </c>
      <c r="Q252" s="23">
        <v>100</v>
      </c>
      <c r="R252" s="31" t="s">
        <v>795</v>
      </c>
    </row>
    <row r="253" spans="1:18" ht="150" hidden="1" outlineLevel="1" x14ac:dyDescent="0.25">
      <c r="A253" s="31"/>
      <c r="B253" s="126"/>
      <c r="C253" s="134"/>
      <c r="D253" s="135"/>
      <c r="E253" s="130"/>
      <c r="F253" s="132"/>
      <c r="G253" s="16" t="s">
        <v>770</v>
      </c>
      <c r="H253" s="86" t="s">
        <v>1009</v>
      </c>
      <c r="I253" s="12">
        <v>43862</v>
      </c>
      <c r="J253" s="12">
        <v>44180</v>
      </c>
      <c r="K253" s="65">
        <f t="shared" si="56"/>
        <v>44180</v>
      </c>
      <c r="L253" s="21">
        <f t="shared" si="53"/>
        <v>1</v>
      </c>
      <c r="M253" s="21">
        <f t="shared" si="54"/>
        <v>1</v>
      </c>
      <c r="N253" s="11">
        <v>100</v>
      </c>
      <c r="O253" s="74">
        <f t="shared" si="51"/>
        <v>100</v>
      </c>
      <c r="P253" s="22">
        <f t="shared" si="60"/>
        <v>100</v>
      </c>
      <c r="Q253" s="23">
        <v>100</v>
      </c>
      <c r="R253" s="31" t="s">
        <v>796</v>
      </c>
    </row>
    <row r="254" spans="1:18" ht="75" hidden="1" outlineLevel="1" x14ac:dyDescent="0.25">
      <c r="A254" s="31"/>
      <c r="B254" s="126"/>
      <c r="C254" s="134"/>
      <c r="D254" s="135"/>
      <c r="E254" s="130"/>
      <c r="F254" s="132"/>
      <c r="G254" s="16" t="s">
        <v>625</v>
      </c>
      <c r="H254" s="86">
        <v>6000000</v>
      </c>
      <c r="I254" s="12">
        <v>43862</v>
      </c>
      <c r="J254" s="12">
        <v>44180</v>
      </c>
      <c r="K254" s="65">
        <f t="shared" si="56"/>
        <v>44180</v>
      </c>
      <c r="L254" s="21">
        <f t="shared" si="53"/>
        <v>1</v>
      </c>
      <c r="M254" s="21">
        <f t="shared" si="54"/>
        <v>1</v>
      </c>
      <c r="N254" s="11">
        <v>100</v>
      </c>
      <c r="O254" s="74">
        <f t="shared" si="51"/>
        <v>100</v>
      </c>
      <c r="P254" s="22">
        <f t="shared" si="60"/>
        <v>100</v>
      </c>
      <c r="Q254" s="23">
        <v>100</v>
      </c>
      <c r="R254" s="31" t="s">
        <v>797</v>
      </c>
    </row>
    <row r="255" spans="1:18" ht="90" hidden="1" outlineLevel="1" x14ac:dyDescent="0.25">
      <c r="A255" s="31"/>
      <c r="B255" s="126"/>
      <c r="C255" s="134"/>
      <c r="D255" s="135"/>
      <c r="E255" s="130"/>
      <c r="F255" s="132"/>
      <c r="G255" s="16" t="s">
        <v>626</v>
      </c>
      <c r="H255" s="87" t="s">
        <v>1011</v>
      </c>
      <c r="I255" s="12">
        <v>43862</v>
      </c>
      <c r="J255" s="12">
        <v>44180</v>
      </c>
      <c r="K255" s="65">
        <f t="shared" si="56"/>
        <v>44180</v>
      </c>
      <c r="L255" s="21">
        <f t="shared" si="53"/>
        <v>1</v>
      </c>
      <c r="M255" s="21">
        <f t="shared" si="54"/>
        <v>1</v>
      </c>
      <c r="N255" s="11">
        <v>100</v>
      </c>
      <c r="O255" s="74">
        <f t="shared" si="51"/>
        <v>100</v>
      </c>
      <c r="P255" s="22">
        <f t="shared" si="60"/>
        <v>100</v>
      </c>
      <c r="Q255" s="23">
        <v>100</v>
      </c>
      <c r="R255" s="31" t="s">
        <v>798</v>
      </c>
    </row>
    <row r="256" spans="1:18" ht="30" hidden="1" outlineLevel="1" x14ac:dyDescent="0.25">
      <c r="A256" s="31"/>
      <c r="B256" s="126"/>
      <c r="C256" s="134"/>
      <c r="D256" s="135"/>
      <c r="E256" s="122" t="s">
        <v>568</v>
      </c>
      <c r="F256" s="133" t="s">
        <v>565</v>
      </c>
      <c r="G256" s="17" t="s">
        <v>627</v>
      </c>
      <c r="H256" s="88" t="s">
        <v>1009</v>
      </c>
      <c r="I256" s="12">
        <v>44013</v>
      </c>
      <c r="J256" s="12">
        <v>44180</v>
      </c>
      <c r="K256" s="65">
        <f t="shared" si="56"/>
        <v>44180</v>
      </c>
      <c r="L256" s="21">
        <f t="shared" ref="L256:L268" si="61">+(+_xlfn.DAYS(I256,K256))/(+_xlfn.DAYS(I256,J256))</f>
        <v>1</v>
      </c>
      <c r="M256" s="21">
        <f t="shared" si="54"/>
        <v>1</v>
      </c>
      <c r="N256" s="11">
        <v>100</v>
      </c>
      <c r="O256" s="74">
        <f t="shared" ref="O256:O267" si="62">+P256</f>
        <v>100</v>
      </c>
      <c r="P256" s="22">
        <f t="shared" si="60"/>
        <v>100</v>
      </c>
      <c r="Q256" s="23">
        <v>100</v>
      </c>
      <c r="R256" s="31" t="s">
        <v>762</v>
      </c>
    </row>
    <row r="257" spans="1:19" ht="30" hidden="1" outlineLevel="1" x14ac:dyDescent="0.25">
      <c r="A257" s="31"/>
      <c r="B257" s="126"/>
      <c r="C257" s="134"/>
      <c r="D257" s="135"/>
      <c r="E257" s="122"/>
      <c r="F257" s="133"/>
      <c r="G257" s="17" t="s">
        <v>628</v>
      </c>
      <c r="H257" s="94">
        <v>15000000</v>
      </c>
      <c r="I257" s="12">
        <v>44075</v>
      </c>
      <c r="J257" s="12">
        <v>44180</v>
      </c>
      <c r="K257" s="65">
        <f t="shared" si="56"/>
        <v>44180</v>
      </c>
      <c r="L257" s="21">
        <f t="shared" si="61"/>
        <v>1</v>
      </c>
      <c r="M257" s="21">
        <f t="shared" si="54"/>
        <v>1</v>
      </c>
      <c r="N257" s="11">
        <v>100</v>
      </c>
      <c r="O257" s="74">
        <f t="shared" si="62"/>
        <v>100</v>
      </c>
      <c r="P257" s="22">
        <f t="shared" si="60"/>
        <v>100</v>
      </c>
      <c r="Q257" s="23">
        <v>100</v>
      </c>
      <c r="R257" s="31" t="s">
        <v>762</v>
      </c>
    </row>
    <row r="258" spans="1:19" ht="60" hidden="1" outlineLevel="1" x14ac:dyDescent="0.25">
      <c r="A258" s="31"/>
      <c r="B258" s="126"/>
      <c r="C258" s="134"/>
      <c r="D258" s="135"/>
      <c r="E258" s="122"/>
      <c r="F258" s="133"/>
      <c r="G258" s="17" t="s">
        <v>629</v>
      </c>
      <c r="H258" s="94" t="s">
        <v>1009</v>
      </c>
      <c r="I258" s="12">
        <v>43862</v>
      </c>
      <c r="J258" s="12">
        <v>44180</v>
      </c>
      <c r="K258" s="65">
        <f>+K257</f>
        <v>44180</v>
      </c>
      <c r="L258" s="21">
        <f t="shared" si="61"/>
        <v>1</v>
      </c>
      <c r="M258" s="21">
        <f t="shared" si="54"/>
        <v>1</v>
      </c>
      <c r="N258" s="11">
        <v>100</v>
      </c>
      <c r="O258" s="74">
        <f t="shared" si="62"/>
        <v>100</v>
      </c>
      <c r="P258" s="22">
        <f t="shared" si="60"/>
        <v>100</v>
      </c>
      <c r="Q258" s="23">
        <v>100</v>
      </c>
      <c r="R258" s="31" t="s">
        <v>799</v>
      </c>
    </row>
    <row r="259" spans="1:19" ht="60" hidden="1" outlineLevel="1" x14ac:dyDescent="0.25">
      <c r="A259" s="31"/>
      <c r="B259" s="126"/>
      <c r="C259" s="134"/>
      <c r="D259" s="135"/>
      <c r="E259" s="122"/>
      <c r="F259" s="133"/>
      <c r="G259" s="17" t="s">
        <v>630</v>
      </c>
      <c r="H259" s="94" t="s">
        <v>1009</v>
      </c>
      <c r="I259" s="12">
        <v>43862</v>
      </c>
      <c r="J259" s="12">
        <v>44180</v>
      </c>
      <c r="K259" s="65">
        <f>+K258</f>
        <v>44180</v>
      </c>
      <c r="L259" s="21">
        <f t="shared" si="61"/>
        <v>1</v>
      </c>
      <c r="M259" s="21">
        <f t="shared" si="54"/>
        <v>1</v>
      </c>
      <c r="N259" s="11">
        <v>100</v>
      </c>
      <c r="O259" s="74">
        <f t="shared" si="62"/>
        <v>100</v>
      </c>
      <c r="P259" s="22">
        <f t="shared" si="60"/>
        <v>100</v>
      </c>
      <c r="Q259" s="23">
        <v>100</v>
      </c>
      <c r="R259" s="31" t="s">
        <v>800</v>
      </c>
    </row>
    <row r="260" spans="1:19" ht="75" hidden="1" outlineLevel="1" x14ac:dyDescent="0.25">
      <c r="A260" s="31"/>
      <c r="B260" s="126"/>
      <c r="C260" s="134"/>
      <c r="D260" s="135"/>
      <c r="E260" s="122"/>
      <c r="F260" s="133"/>
      <c r="G260" s="17" t="s">
        <v>631</v>
      </c>
      <c r="H260" s="94" t="s">
        <v>1009</v>
      </c>
      <c r="I260" s="12">
        <v>43862</v>
      </c>
      <c r="J260" s="12">
        <v>44180</v>
      </c>
      <c r="K260" s="65">
        <f>+K259</f>
        <v>44180</v>
      </c>
      <c r="L260" s="21">
        <f t="shared" si="61"/>
        <v>1</v>
      </c>
      <c r="M260" s="21">
        <f t="shared" si="54"/>
        <v>1</v>
      </c>
      <c r="N260" s="11">
        <v>100</v>
      </c>
      <c r="O260" s="74">
        <f t="shared" si="62"/>
        <v>100</v>
      </c>
      <c r="P260" s="22">
        <f t="shared" si="60"/>
        <v>100</v>
      </c>
      <c r="Q260" s="23">
        <v>100</v>
      </c>
      <c r="R260" s="31" t="s">
        <v>801</v>
      </c>
    </row>
    <row r="261" spans="1:19" ht="90" hidden="1" outlineLevel="1" x14ac:dyDescent="0.25">
      <c r="A261" s="31"/>
      <c r="B261" s="126"/>
      <c r="C261" s="134"/>
      <c r="D261" s="135"/>
      <c r="E261" s="122"/>
      <c r="F261" s="133"/>
      <c r="G261" s="17" t="s">
        <v>632</v>
      </c>
      <c r="H261" s="94" t="s">
        <v>1009</v>
      </c>
      <c r="I261" s="12">
        <v>43862</v>
      </c>
      <c r="J261" s="12">
        <v>44180</v>
      </c>
      <c r="K261" s="65">
        <f>+K260</f>
        <v>44180</v>
      </c>
      <c r="L261" s="21">
        <f t="shared" si="61"/>
        <v>1</v>
      </c>
      <c r="M261" s="21">
        <f t="shared" si="54"/>
        <v>1</v>
      </c>
      <c r="N261" s="11">
        <v>100</v>
      </c>
      <c r="O261" s="74">
        <f t="shared" si="62"/>
        <v>100</v>
      </c>
      <c r="P261" s="22">
        <f t="shared" si="60"/>
        <v>100</v>
      </c>
      <c r="Q261" s="23">
        <v>100</v>
      </c>
      <c r="R261" s="31" t="s">
        <v>802</v>
      </c>
    </row>
    <row r="262" spans="1:19" ht="45" hidden="1" outlineLevel="1" x14ac:dyDescent="0.25">
      <c r="A262" s="31"/>
      <c r="B262" s="126"/>
      <c r="C262" s="134"/>
      <c r="D262" s="135"/>
      <c r="E262" s="122"/>
      <c r="F262" s="133"/>
      <c r="G262" s="17" t="s">
        <v>934</v>
      </c>
      <c r="H262" s="94" t="s">
        <v>1009</v>
      </c>
      <c r="I262" s="12">
        <v>43862</v>
      </c>
      <c r="J262" s="12">
        <v>44180</v>
      </c>
      <c r="K262" s="65">
        <f>+K257</f>
        <v>44180</v>
      </c>
      <c r="L262" s="21">
        <f t="shared" si="61"/>
        <v>1</v>
      </c>
      <c r="M262" s="21">
        <f t="shared" si="54"/>
        <v>1</v>
      </c>
      <c r="N262" s="11">
        <v>100</v>
      </c>
      <c r="O262" s="74">
        <f t="shared" si="62"/>
        <v>100</v>
      </c>
      <c r="P262" s="22">
        <f t="shared" si="60"/>
        <v>100</v>
      </c>
      <c r="Q262" s="23">
        <v>100</v>
      </c>
      <c r="R262" s="31" t="s">
        <v>771</v>
      </c>
    </row>
    <row r="263" spans="1:19" ht="105" hidden="1" outlineLevel="1" x14ac:dyDescent="0.25">
      <c r="A263" s="31"/>
      <c r="B263" s="126"/>
      <c r="C263" s="134"/>
      <c r="D263" s="135"/>
      <c r="E263" s="122"/>
      <c r="F263" s="133" t="s">
        <v>566</v>
      </c>
      <c r="G263" s="17" t="s">
        <v>633</v>
      </c>
      <c r="H263" s="94" t="s">
        <v>1011</v>
      </c>
      <c r="I263" s="12">
        <v>44013</v>
      </c>
      <c r="J263" s="12">
        <v>44180</v>
      </c>
      <c r="K263" s="65">
        <f t="shared" si="56"/>
        <v>44180</v>
      </c>
      <c r="L263" s="21">
        <f t="shared" si="61"/>
        <v>1</v>
      </c>
      <c r="M263" s="21">
        <f t="shared" si="54"/>
        <v>1</v>
      </c>
      <c r="N263" s="11">
        <v>100</v>
      </c>
      <c r="O263" s="74">
        <f t="shared" si="62"/>
        <v>100</v>
      </c>
      <c r="P263" s="22">
        <f t="shared" si="60"/>
        <v>100</v>
      </c>
      <c r="Q263" s="23">
        <v>100</v>
      </c>
      <c r="R263" s="31" t="s">
        <v>803</v>
      </c>
    </row>
    <row r="264" spans="1:19" ht="90" hidden="1" outlineLevel="1" x14ac:dyDescent="0.25">
      <c r="A264" s="31"/>
      <c r="B264" s="126"/>
      <c r="C264" s="134"/>
      <c r="D264" s="135"/>
      <c r="E264" s="122"/>
      <c r="F264" s="133"/>
      <c r="G264" s="17" t="s">
        <v>634</v>
      </c>
      <c r="H264" s="94" t="s">
        <v>1009</v>
      </c>
      <c r="I264" s="12">
        <v>44013</v>
      </c>
      <c r="J264" s="12">
        <v>44180</v>
      </c>
      <c r="K264" s="65">
        <f t="shared" si="56"/>
        <v>44180</v>
      </c>
      <c r="L264" s="21">
        <f t="shared" si="61"/>
        <v>1</v>
      </c>
      <c r="M264" s="21">
        <f t="shared" si="54"/>
        <v>1</v>
      </c>
      <c r="N264" s="11">
        <v>100</v>
      </c>
      <c r="O264" s="74">
        <f t="shared" si="62"/>
        <v>100</v>
      </c>
      <c r="P264" s="22">
        <f t="shared" si="60"/>
        <v>100</v>
      </c>
      <c r="Q264" s="23">
        <v>100</v>
      </c>
      <c r="R264" s="31" t="s">
        <v>805</v>
      </c>
    </row>
    <row r="265" spans="1:19" ht="45" hidden="1" outlineLevel="1" x14ac:dyDescent="0.25">
      <c r="A265" s="31"/>
      <c r="B265" s="126"/>
      <c r="C265" s="134"/>
      <c r="D265" s="135"/>
      <c r="E265" s="122"/>
      <c r="F265" s="133"/>
      <c r="G265" s="17" t="s">
        <v>635</v>
      </c>
      <c r="H265" s="94">
        <v>24000000</v>
      </c>
      <c r="I265" s="12">
        <v>43862</v>
      </c>
      <c r="J265" s="12">
        <v>44180</v>
      </c>
      <c r="K265" s="65">
        <f t="shared" si="56"/>
        <v>44180</v>
      </c>
      <c r="L265" s="21">
        <f t="shared" si="61"/>
        <v>1</v>
      </c>
      <c r="M265" s="21">
        <f t="shared" si="54"/>
        <v>1</v>
      </c>
      <c r="N265" s="11">
        <v>100</v>
      </c>
      <c r="O265" s="74">
        <f t="shared" si="62"/>
        <v>100</v>
      </c>
      <c r="P265" s="22">
        <f t="shared" si="60"/>
        <v>100</v>
      </c>
      <c r="Q265" s="23">
        <v>100</v>
      </c>
      <c r="R265" s="31" t="s">
        <v>772</v>
      </c>
    </row>
    <row r="266" spans="1:19" ht="60" hidden="1" outlineLevel="1" x14ac:dyDescent="0.25">
      <c r="A266" s="31"/>
      <c r="B266" s="126"/>
      <c r="C266" s="134"/>
      <c r="D266" s="135"/>
      <c r="E266" s="122"/>
      <c r="F266" s="133" t="s">
        <v>134</v>
      </c>
      <c r="G266" s="17" t="s">
        <v>670</v>
      </c>
      <c r="H266" s="94" t="s">
        <v>1009</v>
      </c>
      <c r="I266" s="12">
        <v>43862</v>
      </c>
      <c r="J266" s="12">
        <v>44180</v>
      </c>
      <c r="K266" s="65">
        <f t="shared" si="56"/>
        <v>44180</v>
      </c>
      <c r="L266" s="21">
        <f t="shared" si="61"/>
        <v>1</v>
      </c>
      <c r="M266" s="21">
        <f t="shared" si="54"/>
        <v>1</v>
      </c>
      <c r="N266" s="11">
        <v>100</v>
      </c>
      <c r="O266" s="74">
        <f t="shared" si="62"/>
        <v>100</v>
      </c>
      <c r="P266" s="22">
        <f t="shared" si="60"/>
        <v>100</v>
      </c>
      <c r="Q266" s="23">
        <v>100</v>
      </c>
      <c r="R266" s="31" t="s">
        <v>806</v>
      </c>
    </row>
    <row r="267" spans="1:19" ht="90" hidden="1" outlineLevel="1" x14ac:dyDescent="0.25">
      <c r="A267" s="31"/>
      <c r="B267" s="126"/>
      <c r="C267" s="134"/>
      <c r="D267" s="135"/>
      <c r="E267" s="122"/>
      <c r="F267" s="133"/>
      <c r="G267" s="17" t="s">
        <v>636</v>
      </c>
      <c r="H267" s="94" t="s">
        <v>1011</v>
      </c>
      <c r="I267" s="12">
        <v>43862</v>
      </c>
      <c r="J267" s="12">
        <v>44180</v>
      </c>
      <c r="K267" s="65">
        <f t="shared" si="56"/>
        <v>44180</v>
      </c>
      <c r="L267" s="21">
        <f t="shared" si="61"/>
        <v>1</v>
      </c>
      <c r="M267" s="21">
        <f t="shared" si="54"/>
        <v>1</v>
      </c>
      <c r="N267" s="11">
        <v>100</v>
      </c>
      <c r="O267" s="74">
        <f t="shared" si="62"/>
        <v>100</v>
      </c>
      <c r="P267" s="22">
        <f t="shared" si="60"/>
        <v>100</v>
      </c>
      <c r="Q267" s="23">
        <v>100</v>
      </c>
      <c r="R267" s="31" t="s">
        <v>807</v>
      </c>
    </row>
    <row r="268" spans="1:19" ht="75" hidden="1" outlineLevel="1" x14ac:dyDescent="0.25">
      <c r="A268" s="31"/>
      <c r="B268" s="126"/>
      <c r="C268" s="134"/>
      <c r="D268" s="135"/>
      <c r="E268" s="122"/>
      <c r="F268" s="133"/>
      <c r="G268" s="17" t="s">
        <v>637</v>
      </c>
      <c r="H268" s="94" t="s">
        <v>1009</v>
      </c>
      <c r="I268" s="12">
        <v>43862</v>
      </c>
      <c r="J268" s="12">
        <v>44180</v>
      </c>
      <c r="K268" s="65">
        <f t="shared" si="56"/>
        <v>44180</v>
      </c>
      <c r="L268" s="21">
        <f t="shared" si="61"/>
        <v>1</v>
      </c>
      <c r="M268" s="21">
        <f t="shared" si="54"/>
        <v>1</v>
      </c>
      <c r="N268" s="11">
        <v>80</v>
      </c>
      <c r="O268" s="74">
        <f>+P268</f>
        <v>84</v>
      </c>
      <c r="P268" s="22">
        <f t="shared" si="60"/>
        <v>84</v>
      </c>
      <c r="Q268" s="23">
        <v>100</v>
      </c>
      <c r="R268" s="31" t="s">
        <v>808</v>
      </c>
      <c r="S268" s="10">
        <v>1</v>
      </c>
    </row>
    <row r="269" spans="1:19" ht="30" hidden="1" outlineLevel="1" x14ac:dyDescent="0.25">
      <c r="A269" s="31"/>
      <c r="B269" s="126"/>
      <c r="C269" s="134" t="s">
        <v>708</v>
      </c>
      <c r="D269" s="135" t="s">
        <v>715</v>
      </c>
      <c r="E269" s="120" t="s">
        <v>276</v>
      </c>
      <c r="F269" s="128" t="s">
        <v>548</v>
      </c>
      <c r="G269" s="18" t="s">
        <v>682</v>
      </c>
      <c r="H269" s="89" t="s">
        <v>1009</v>
      </c>
      <c r="I269" s="12">
        <v>43845</v>
      </c>
      <c r="J269" s="12">
        <v>44180</v>
      </c>
      <c r="K269" s="65">
        <f>+K255</f>
        <v>44180</v>
      </c>
      <c r="L269" s="21">
        <f t="shared" si="53"/>
        <v>1</v>
      </c>
      <c r="M269" s="21">
        <f t="shared" si="54"/>
        <v>1</v>
      </c>
      <c r="N269" s="11">
        <v>100</v>
      </c>
      <c r="O269" s="74">
        <f t="shared" si="51"/>
        <v>100</v>
      </c>
      <c r="P269" s="22">
        <f t="shared" si="60"/>
        <v>100</v>
      </c>
      <c r="Q269" s="23">
        <v>100</v>
      </c>
      <c r="R269" s="31" t="s">
        <v>1012</v>
      </c>
    </row>
    <row r="270" spans="1:19" ht="60" hidden="1" outlineLevel="1" x14ac:dyDescent="0.25">
      <c r="A270" s="31"/>
      <c r="B270" s="126"/>
      <c r="C270" s="134"/>
      <c r="D270" s="135"/>
      <c r="E270" s="120"/>
      <c r="F270" s="128"/>
      <c r="G270" s="18" t="s">
        <v>683</v>
      </c>
      <c r="H270" s="89" t="s">
        <v>1009</v>
      </c>
      <c r="I270" s="12">
        <v>43845</v>
      </c>
      <c r="J270" s="12">
        <v>44180</v>
      </c>
      <c r="K270" s="65">
        <v>44180</v>
      </c>
      <c r="L270" s="21">
        <f t="shared" ref="L270:L280" si="63">+(+_xlfn.DAYS(I270,K270))/(+_xlfn.DAYS(I270,J270))</f>
        <v>1</v>
      </c>
      <c r="M270" s="21">
        <f t="shared" si="54"/>
        <v>1</v>
      </c>
      <c r="N270" s="11">
        <v>10</v>
      </c>
      <c r="O270" s="74">
        <f t="shared" ref="O270:O280" si="64">+P270</f>
        <v>23.462686567164177</v>
      </c>
      <c r="P270" s="44">
        <v>23.462686567164177</v>
      </c>
      <c r="Q270" s="23">
        <v>100</v>
      </c>
      <c r="R270" s="31" t="s">
        <v>840</v>
      </c>
    </row>
    <row r="271" spans="1:19" ht="30" hidden="1" outlineLevel="1" x14ac:dyDescent="0.25">
      <c r="A271" s="31"/>
      <c r="B271" s="126"/>
      <c r="C271" s="134"/>
      <c r="D271" s="135"/>
      <c r="E271" s="120"/>
      <c r="F271" s="128"/>
      <c r="G271" s="18" t="s">
        <v>563</v>
      </c>
      <c r="H271" s="89" t="s">
        <v>1009</v>
      </c>
      <c r="I271" s="12">
        <v>43845</v>
      </c>
      <c r="J271" s="12">
        <v>44180</v>
      </c>
      <c r="K271" s="65">
        <v>44180</v>
      </c>
      <c r="L271" s="21">
        <f t="shared" si="63"/>
        <v>1</v>
      </c>
      <c r="M271" s="21">
        <f t="shared" si="54"/>
        <v>1</v>
      </c>
      <c r="N271" s="11">
        <v>10</v>
      </c>
      <c r="O271" s="74">
        <f t="shared" si="64"/>
        <v>23.462686567164177</v>
      </c>
      <c r="P271" s="44">
        <v>23.462686567164177</v>
      </c>
      <c r="Q271" s="23">
        <v>100</v>
      </c>
      <c r="R271" s="31" t="s">
        <v>840</v>
      </c>
    </row>
    <row r="272" spans="1:19" ht="30" hidden="1" outlineLevel="1" x14ac:dyDescent="0.25">
      <c r="A272" s="31"/>
      <c r="B272" s="126"/>
      <c r="C272" s="134"/>
      <c r="D272" s="135"/>
      <c r="E272" s="120"/>
      <c r="F272" s="128"/>
      <c r="G272" s="18" t="s">
        <v>684</v>
      </c>
      <c r="H272" s="89" t="s">
        <v>1009</v>
      </c>
      <c r="I272" s="12">
        <v>43845</v>
      </c>
      <c r="J272" s="12">
        <v>44180</v>
      </c>
      <c r="K272" s="65">
        <f t="shared" ref="K272:K297" si="65">+K258</f>
        <v>44180</v>
      </c>
      <c r="L272" s="21">
        <f t="shared" si="63"/>
        <v>1</v>
      </c>
      <c r="M272" s="21">
        <f t="shared" si="54"/>
        <v>1</v>
      </c>
      <c r="N272" s="11">
        <v>100</v>
      </c>
      <c r="O272" s="74">
        <f t="shared" si="64"/>
        <v>100</v>
      </c>
      <c r="P272" s="22">
        <f>+(N272*80%)+((M272*100)*20%)</f>
        <v>100</v>
      </c>
      <c r="Q272" s="23">
        <v>100</v>
      </c>
      <c r="R272" s="31" t="s">
        <v>841</v>
      </c>
    </row>
    <row r="273" spans="1:18" ht="15.6" hidden="1" outlineLevel="1" x14ac:dyDescent="0.25">
      <c r="A273" s="31"/>
      <c r="B273" s="126"/>
      <c r="C273" s="134"/>
      <c r="D273" s="135"/>
      <c r="E273" s="120"/>
      <c r="F273" s="128"/>
      <c r="G273" s="18" t="s">
        <v>685</v>
      </c>
      <c r="H273" s="89" t="s">
        <v>1009</v>
      </c>
      <c r="I273" s="12">
        <v>43845</v>
      </c>
      <c r="J273" s="12">
        <v>44180</v>
      </c>
      <c r="K273" s="65">
        <v>44180</v>
      </c>
      <c r="L273" s="21">
        <f t="shared" si="63"/>
        <v>1</v>
      </c>
      <c r="M273" s="21">
        <f t="shared" si="54"/>
        <v>1</v>
      </c>
      <c r="N273" s="11">
        <v>10</v>
      </c>
      <c r="O273" s="74">
        <f t="shared" si="64"/>
        <v>23.462686567164202</v>
      </c>
      <c r="P273" s="44">
        <v>23.462686567164202</v>
      </c>
      <c r="Q273" s="23">
        <v>100</v>
      </c>
      <c r="R273" s="31" t="s">
        <v>840</v>
      </c>
    </row>
    <row r="274" spans="1:18" ht="45" hidden="1" outlineLevel="1" x14ac:dyDescent="0.25">
      <c r="A274" s="31"/>
      <c r="B274" s="126"/>
      <c r="C274" s="134"/>
      <c r="D274" s="135"/>
      <c r="E274" s="120"/>
      <c r="F274" s="128"/>
      <c r="G274" s="18" t="s">
        <v>686</v>
      </c>
      <c r="H274" s="95">
        <v>25000000</v>
      </c>
      <c r="I274" s="12">
        <v>43845</v>
      </c>
      <c r="J274" s="12">
        <v>44180</v>
      </c>
      <c r="K274" s="65">
        <f t="shared" si="65"/>
        <v>44180</v>
      </c>
      <c r="L274" s="21">
        <f t="shared" si="63"/>
        <v>1</v>
      </c>
      <c r="M274" s="21">
        <f t="shared" si="54"/>
        <v>1</v>
      </c>
      <c r="N274" s="11">
        <v>80</v>
      </c>
      <c r="O274" s="74">
        <f t="shared" si="64"/>
        <v>84</v>
      </c>
      <c r="P274" s="22">
        <f t="shared" ref="P274:P280" si="66">+(N274*80%)+((M274*100)*20%)</f>
        <v>84</v>
      </c>
      <c r="Q274" s="23">
        <v>100</v>
      </c>
      <c r="R274" s="31" t="s">
        <v>842</v>
      </c>
    </row>
    <row r="275" spans="1:18" ht="30" hidden="1" outlineLevel="1" x14ac:dyDescent="0.25">
      <c r="A275" s="31"/>
      <c r="B275" s="126"/>
      <c r="C275" s="134"/>
      <c r="D275" s="135"/>
      <c r="E275" s="120"/>
      <c r="F275" s="128"/>
      <c r="G275" s="18" t="s">
        <v>687</v>
      </c>
      <c r="H275" s="95">
        <v>10994000</v>
      </c>
      <c r="I275" s="12">
        <v>43845</v>
      </c>
      <c r="J275" s="12">
        <v>44180</v>
      </c>
      <c r="K275" s="65">
        <f t="shared" si="65"/>
        <v>44180</v>
      </c>
      <c r="L275" s="21">
        <f t="shared" si="63"/>
        <v>1</v>
      </c>
      <c r="M275" s="21">
        <f t="shared" si="54"/>
        <v>1</v>
      </c>
      <c r="N275" s="11">
        <v>100</v>
      </c>
      <c r="O275" s="74">
        <f t="shared" si="64"/>
        <v>100</v>
      </c>
      <c r="P275" s="22">
        <f t="shared" si="66"/>
        <v>100</v>
      </c>
      <c r="Q275" s="23">
        <v>100</v>
      </c>
      <c r="R275" s="31" t="s">
        <v>843</v>
      </c>
    </row>
    <row r="276" spans="1:18" ht="45" hidden="1" outlineLevel="1" x14ac:dyDescent="0.25">
      <c r="A276" s="31"/>
      <c r="B276" s="126"/>
      <c r="C276" s="134"/>
      <c r="D276" s="135"/>
      <c r="E276" s="120"/>
      <c r="F276" s="128"/>
      <c r="G276" s="18" t="s">
        <v>688</v>
      </c>
      <c r="H276" s="95">
        <v>20000000</v>
      </c>
      <c r="I276" s="12">
        <v>43845</v>
      </c>
      <c r="J276" s="12">
        <v>44180</v>
      </c>
      <c r="K276" s="65">
        <f t="shared" si="65"/>
        <v>44180</v>
      </c>
      <c r="L276" s="21">
        <f t="shared" si="63"/>
        <v>1</v>
      </c>
      <c r="M276" s="21">
        <f t="shared" si="54"/>
        <v>1</v>
      </c>
      <c r="N276" s="11">
        <v>100</v>
      </c>
      <c r="O276" s="74">
        <f t="shared" si="64"/>
        <v>100</v>
      </c>
      <c r="P276" s="22">
        <f t="shared" si="66"/>
        <v>100</v>
      </c>
      <c r="Q276" s="23">
        <v>100</v>
      </c>
      <c r="R276" s="31" t="s">
        <v>844</v>
      </c>
    </row>
    <row r="277" spans="1:18" ht="60" hidden="1" outlineLevel="1" x14ac:dyDescent="0.25">
      <c r="A277" s="31"/>
      <c r="B277" s="126"/>
      <c r="C277" s="134"/>
      <c r="D277" s="135"/>
      <c r="E277" s="120"/>
      <c r="F277" s="128"/>
      <c r="G277" s="18" t="s">
        <v>689</v>
      </c>
      <c r="H277" s="95">
        <v>21600000</v>
      </c>
      <c r="I277" s="12">
        <v>43845</v>
      </c>
      <c r="J277" s="12">
        <v>44180</v>
      </c>
      <c r="K277" s="65">
        <f t="shared" si="65"/>
        <v>44180</v>
      </c>
      <c r="L277" s="21">
        <f t="shared" si="63"/>
        <v>1</v>
      </c>
      <c r="M277" s="21">
        <f t="shared" si="54"/>
        <v>1</v>
      </c>
      <c r="N277" s="11">
        <v>100</v>
      </c>
      <c r="O277" s="74">
        <f t="shared" si="64"/>
        <v>100</v>
      </c>
      <c r="P277" s="22">
        <f t="shared" si="66"/>
        <v>100</v>
      </c>
      <c r="Q277" s="23">
        <v>100</v>
      </c>
      <c r="R277" s="31" t="s">
        <v>845</v>
      </c>
    </row>
    <row r="278" spans="1:18" ht="45" hidden="1" outlineLevel="1" x14ac:dyDescent="0.25">
      <c r="A278" s="31"/>
      <c r="B278" s="126"/>
      <c r="C278" s="134"/>
      <c r="D278" s="135"/>
      <c r="E278" s="120"/>
      <c r="F278" s="128"/>
      <c r="G278" s="18" t="s">
        <v>690</v>
      </c>
      <c r="H278" s="95">
        <v>21600000</v>
      </c>
      <c r="I278" s="12">
        <v>43845</v>
      </c>
      <c r="J278" s="12">
        <v>44180</v>
      </c>
      <c r="K278" s="65">
        <f t="shared" si="65"/>
        <v>44180</v>
      </c>
      <c r="L278" s="21">
        <f t="shared" si="63"/>
        <v>1</v>
      </c>
      <c r="M278" s="21">
        <f t="shared" si="54"/>
        <v>1</v>
      </c>
      <c r="N278" s="11">
        <v>100</v>
      </c>
      <c r="O278" s="74">
        <f t="shared" si="64"/>
        <v>100</v>
      </c>
      <c r="P278" s="22">
        <f t="shared" si="66"/>
        <v>100</v>
      </c>
      <c r="Q278" s="23">
        <v>100</v>
      </c>
      <c r="R278" s="31" t="s">
        <v>846</v>
      </c>
    </row>
    <row r="279" spans="1:18" ht="45" hidden="1" outlineLevel="1" x14ac:dyDescent="0.25">
      <c r="A279" s="31"/>
      <c r="B279" s="126"/>
      <c r="C279" s="134"/>
      <c r="D279" s="135"/>
      <c r="E279" s="120"/>
      <c r="F279" s="128"/>
      <c r="G279" s="18" t="s">
        <v>847</v>
      </c>
      <c r="H279" s="95">
        <v>10800000</v>
      </c>
      <c r="I279" s="12">
        <v>43845</v>
      </c>
      <c r="J279" s="12">
        <v>44180</v>
      </c>
      <c r="K279" s="65">
        <f t="shared" si="65"/>
        <v>44180</v>
      </c>
      <c r="L279" s="21">
        <f t="shared" si="63"/>
        <v>1</v>
      </c>
      <c r="M279" s="21">
        <f t="shared" si="54"/>
        <v>1</v>
      </c>
      <c r="N279" s="11">
        <v>85</v>
      </c>
      <c r="O279" s="74">
        <f t="shared" si="64"/>
        <v>88</v>
      </c>
      <c r="P279" s="22">
        <f t="shared" si="66"/>
        <v>88</v>
      </c>
      <c r="Q279" s="23">
        <v>100</v>
      </c>
      <c r="R279" s="31" t="s">
        <v>848</v>
      </c>
    </row>
    <row r="280" spans="1:18" ht="45" hidden="1" outlineLevel="1" x14ac:dyDescent="0.25">
      <c r="A280" s="31"/>
      <c r="B280" s="126"/>
      <c r="C280" s="134"/>
      <c r="D280" s="135"/>
      <c r="E280" s="120"/>
      <c r="F280" s="128"/>
      <c r="G280" s="18" t="s">
        <v>691</v>
      </c>
      <c r="H280" s="95">
        <v>21600000</v>
      </c>
      <c r="I280" s="12">
        <v>43845</v>
      </c>
      <c r="J280" s="12">
        <v>44180</v>
      </c>
      <c r="K280" s="65">
        <f t="shared" si="65"/>
        <v>44180</v>
      </c>
      <c r="L280" s="21">
        <f t="shared" si="63"/>
        <v>1</v>
      </c>
      <c r="M280" s="21">
        <f t="shared" si="54"/>
        <v>1</v>
      </c>
      <c r="N280" s="11">
        <v>100</v>
      </c>
      <c r="O280" s="74">
        <f t="shared" si="64"/>
        <v>100</v>
      </c>
      <c r="P280" s="22">
        <f t="shared" si="66"/>
        <v>100</v>
      </c>
      <c r="Q280" s="23">
        <v>100</v>
      </c>
      <c r="R280" s="31" t="s">
        <v>849</v>
      </c>
    </row>
    <row r="281" spans="1:18" ht="30" hidden="1" outlineLevel="1" x14ac:dyDescent="0.25">
      <c r="A281" s="31"/>
      <c r="B281" s="126"/>
      <c r="C281" s="134"/>
      <c r="D281" s="135"/>
      <c r="E281" s="120"/>
      <c r="F281" s="128" t="s">
        <v>574</v>
      </c>
      <c r="G281" s="18" t="s">
        <v>692</v>
      </c>
      <c r="H281" s="95">
        <v>10000000</v>
      </c>
      <c r="I281" s="12">
        <v>43845</v>
      </c>
      <c r="J281" s="12">
        <v>44180</v>
      </c>
      <c r="K281" s="65">
        <v>44180</v>
      </c>
      <c r="L281" s="21">
        <f t="shared" ref="L281" si="67">+(+_xlfn.DAYS(I281,K281))/(+_xlfn.DAYS(I281,J281))</f>
        <v>1</v>
      </c>
      <c r="M281" s="21">
        <f t="shared" si="54"/>
        <v>1</v>
      </c>
      <c r="N281" s="11">
        <v>10</v>
      </c>
      <c r="O281" s="74">
        <f t="shared" ref="O281" si="68">+P281</f>
        <v>23.462686567164177</v>
      </c>
      <c r="P281" s="44">
        <v>23.462686567164177</v>
      </c>
      <c r="Q281" s="23">
        <v>100</v>
      </c>
      <c r="R281" s="31" t="s">
        <v>850</v>
      </c>
    </row>
    <row r="282" spans="1:18" ht="30" hidden="1" outlineLevel="1" x14ac:dyDescent="0.25">
      <c r="A282" s="31"/>
      <c r="B282" s="126"/>
      <c r="C282" s="134"/>
      <c r="D282" s="135"/>
      <c r="E282" s="120"/>
      <c r="F282" s="128"/>
      <c r="G282" s="18" t="s">
        <v>693</v>
      </c>
      <c r="H282" s="95" t="s">
        <v>1011</v>
      </c>
      <c r="I282" s="12">
        <v>43845</v>
      </c>
      <c r="J282" s="12">
        <v>44180</v>
      </c>
      <c r="K282" s="65">
        <v>44180</v>
      </c>
      <c r="L282" s="21">
        <f t="shared" ref="L282:L313" si="69">+(+_xlfn.DAYS(I282,K282))/(+_xlfn.DAYS(I282,J282))</f>
        <v>1</v>
      </c>
      <c r="M282" s="21">
        <f t="shared" si="54"/>
        <v>1</v>
      </c>
      <c r="N282" s="11">
        <v>100</v>
      </c>
      <c r="O282" s="74">
        <f t="shared" ref="O282:O313" si="70">+P282</f>
        <v>100</v>
      </c>
      <c r="P282" s="22">
        <f t="shared" ref="P282:P313" si="71">+(N282*80%)+((M282*100)*20%)</f>
        <v>100</v>
      </c>
      <c r="Q282" s="23">
        <v>100</v>
      </c>
      <c r="R282" s="31" t="s">
        <v>826</v>
      </c>
    </row>
    <row r="283" spans="1:18" ht="30" hidden="1" outlineLevel="1" x14ac:dyDescent="0.25">
      <c r="A283" s="31"/>
      <c r="B283" s="126"/>
      <c r="C283" s="134"/>
      <c r="D283" s="135"/>
      <c r="E283" s="120"/>
      <c r="F283" s="128"/>
      <c r="G283" s="18" t="s">
        <v>694</v>
      </c>
      <c r="H283" s="95" t="s">
        <v>1009</v>
      </c>
      <c r="I283" s="12">
        <v>43845</v>
      </c>
      <c r="J283" s="12">
        <v>44180</v>
      </c>
      <c r="K283" s="65">
        <v>44180</v>
      </c>
      <c r="L283" s="21">
        <f t="shared" si="69"/>
        <v>1</v>
      </c>
      <c r="M283" s="21">
        <f t="shared" si="54"/>
        <v>1</v>
      </c>
      <c r="N283" s="11">
        <v>10</v>
      </c>
      <c r="O283" s="74">
        <f t="shared" si="70"/>
        <v>23.462686567164177</v>
      </c>
      <c r="P283" s="44">
        <v>23.462686567164177</v>
      </c>
      <c r="Q283" s="23">
        <v>100</v>
      </c>
      <c r="R283" s="11" t="s">
        <v>735</v>
      </c>
    </row>
    <row r="284" spans="1:18" ht="30" hidden="1" outlineLevel="1" x14ac:dyDescent="0.25">
      <c r="A284" s="31"/>
      <c r="B284" s="126"/>
      <c r="C284" s="134"/>
      <c r="D284" s="135"/>
      <c r="E284" s="120"/>
      <c r="F284" s="128"/>
      <c r="G284" s="18" t="s">
        <v>695</v>
      </c>
      <c r="H284" s="95" t="s">
        <v>1009</v>
      </c>
      <c r="I284" s="12">
        <v>43845</v>
      </c>
      <c r="J284" s="12">
        <v>44180</v>
      </c>
      <c r="K284" s="65">
        <v>44180</v>
      </c>
      <c r="L284" s="21">
        <f t="shared" si="69"/>
        <v>1</v>
      </c>
      <c r="M284" s="21">
        <f t="shared" si="54"/>
        <v>1</v>
      </c>
      <c r="N284" s="11">
        <v>10</v>
      </c>
      <c r="O284" s="74">
        <f t="shared" si="70"/>
        <v>23.462686567164177</v>
      </c>
      <c r="P284" s="44">
        <v>23.462686567164177</v>
      </c>
      <c r="Q284" s="23">
        <v>100</v>
      </c>
      <c r="R284" s="11" t="s">
        <v>735</v>
      </c>
    </row>
    <row r="285" spans="1:18" ht="30" hidden="1" outlineLevel="1" x14ac:dyDescent="0.25">
      <c r="A285" s="31"/>
      <c r="B285" s="126"/>
      <c r="C285" s="134"/>
      <c r="D285" s="135"/>
      <c r="E285" s="120"/>
      <c r="F285" s="128"/>
      <c r="G285" s="18" t="s">
        <v>696</v>
      </c>
      <c r="H285" s="95" t="s">
        <v>1009</v>
      </c>
      <c r="I285" s="12">
        <v>43845</v>
      </c>
      <c r="J285" s="12">
        <v>44180</v>
      </c>
      <c r="K285" s="65">
        <v>44180</v>
      </c>
      <c r="L285" s="21">
        <f t="shared" si="69"/>
        <v>1</v>
      </c>
      <c r="M285" s="21">
        <f t="shared" si="54"/>
        <v>1</v>
      </c>
      <c r="N285" s="11">
        <v>10</v>
      </c>
      <c r="O285" s="74">
        <f t="shared" si="70"/>
        <v>23.462686567164177</v>
      </c>
      <c r="P285" s="44">
        <v>23.462686567164177</v>
      </c>
      <c r="Q285" s="23">
        <v>100</v>
      </c>
      <c r="R285" s="11" t="s">
        <v>735</v>
      </c>
    </row>
    <row r="286" spans="1:18" ht="45" hidden="1" outlineLevel="1" x14ac:dyDescent="0.25">
      <c r="A286" s="31"/>
      <c r="B286" s="126"/>
      <c r="C286" s="134"/>
      <c r="D286" s="135"/>
      <c r="E286" s="120"/>
      <c r="F286" s="36" t="s">
        <v>549</v>
      </c>
      <c r="G286" s="18" t="s">
        <v>697</v>
      </c>
      <c r="H286" s="95">
        <v>10000000</v>
      </c>
      <c r="I286" s="12">
        <v>43845</v>
      </c>
      <c r="J286" s="12">
        <v>44180</v>
      </c>
      <c r="K286" s="65">
        <f t="shared" ref="K286:K289" si="72">+K277</f>
        <v>44180</v>
      </c>
      <c r="L286" s="21">
        <f t="shared" si="69"/>
        <v>1</v>
      </c>
      <c r="M286" s="21">
        <f t="shared" ref="M286:M313" si="73">+IF(L286&gt;=100,100,IF(L286&lt;=0,0,L286))</f>
        <v>1</v>
      </c>
      <c r="N286" s="11">
        <v>100</v>
      </c>
      <c r="O286" s="74">
        <f t="shared" si="70"/>
        <v>100</v>
      </c>
      <c r="P286" s="22">
        <f t="shared" si="71"/>
        <v>100</v>
      </c>
      <c r="Q286" s="23">
        <v>100</v>
      </c>
      <c r="R286" s="31" t="s">
        <v>851</v>
      </c>
    </row>
    <row r="287" spans="1:18" ht="30" hidden="1" outlineLevel="1" x14ac:dyDescent="0.25">
      <c r="A287" s="31"/>
      <c r="B287" s="126"/>
      <c r="C287" s="134"/>
      <c r="D287" s="135"/>
      <c r="E287" s="129" t="s">
        <v>273</v>
      </c>
      <c r="F287" s="127" t="s">
        <v>550</v>
      </c>
      <c r="G287" s="19" t="s">
        <v>551</v>
      </c>
      <c r="H287" s="96">
        <v>29700000</v>
      </c>
      <c r="I287" s="12">
        <v>43845</v>
      </c>
      <c r="J287" s="12">
        <v>44180</v>
      </c>
      <c r="K287" s="65">
        <f t="shared" si="72"/>
        <v>44180</v>
      </c>
      <c r="L287" s="21">
        <f t="shared" si="69"/>
        <v>1</v>
      </c>
      <c r="M287" s="21">
        <f t="shared" si="73"/>
        <v>1</v>
      </c>
      <c r="N287" s="11">
        <v>100</v>
      </c>
      <c r="O287" s="74">
        <f t="shared" si="70"/>
        <v>100</v>
      </c>
      <c r="P287" s="22">
        <f t="shared" si="71"/>
        <v>100</v>
      </c>
      <c r="Q287" s="23">
        <v>100</v>
      </c>
      <c r="R287" s="31" t="s">
        <v>827</v>
      </c>
    </row>
    <row r="288" spans="1:18" ht="105" hidden="1" outlineLevel="1" x14ac:dyDescent="0.25">
      <c r="A288" s="31"/>
      <c r="B288" s="126"/>
      <c r="C288" s="134"/>
      <c r="D288" s="135"/>
      <c r="E288" s="129"/>
      <c r="F288" s="127"/>
      <c r="G288" s="19" t="s">
        <v>567</v>
      </c>
      <c r="H288" s="90" t="s">
        <v>1015</v>
      </c>
      <c r="I288" s="12">
        <v>43845</v>
      </c>
      <c r="J288" s="12">
        <v>44180</v>
      </c>
      <c r="K288" s="65">
        <f t="shared" si="72"/>
        <v>44180</v>
      </c>
      <c r="L288" s="21">
        <f t="shared" si="69"/>
        <v>1</v>
      </c>
      <c r="M288" s="21">
        <f t="shared" si="73"/>
        <v>1</v>
      </c>
      <c r="N288" s="11">
        <v>100</v>
      </c>
      <c r="O288" s="74">
        <f t="shared" si="70"/>
        <v>100</v>
      </c>
      <c r="P288" s="22">
        <f t="shared" si="71"/>
        <v>100</v>
      </c>
      <c r="Q288" s="23">
        <v>100</v>
      </c>
      <c r="R288" s="31" t="s">
        <v>884</v>
      </c>
    </row>
    <row r="289" spans="1:18" ht="15.6" hidden="1" outlineLevel="1" x14ac:dyDescent="0.25">
      <c r="A289" s="31"/>
      <c r="B289" s="126"/>
      <c r="C289" s="134"/>
      <c r="D289" s="135"/>
      <c r="E289" s="129"/>
      <c r="F289" s="127"/>
      <c r="G289" s="19" t="s">
        <v>289</v>
      </c>
      <c r="H289" s="90" t="s">
        <v>1009</v>
      </c>
      <c r="I289" s="12">
        <v>43845</v>
      </c>
      <c r="J289" s="12">
        <v>44180</v>
      </c>
      <c r="K289" s="65">
        <f t="shared" si="72"/>
        <v>44180</v>
      </c>
      <c r="L289" s="21">
        <f t="shared" si="69"/>
        <v>1</v>
      </c>
      <c r="M289" s="21">
        <f t="shared" si="73"/>
        <v>1</v>
      </c>
      <c r="N289" s="11">
        <v>100</v>
      </c>
      <c r="O289" s="74">
        <f t="shared" si="70"/>
        <v>100</v>
      </c>
      <c r="P289" s="22">
        <f t="shared" si="71"/>
        <v>100</v>
      </c>
      <c r="Q289" s="23">
        <v>100</v>
      </c>
      <c r="R289" s="31" t="s">
        <v>828</v>
      </c>
    </row>
    <row r="290" spans="1:18" ht="30" hidden="1" outlineLevel="1" x14ac:dyDescent="0.25">
      <c r="A290" s="31"/>
      <c r="B290" s="126"/>
      <c r="C290" s="134"/>
      <c r="D290" s="135"/>
      <c r="E290" s="129"/>
      <c r="F290" s="127"/>
      <c r="G290" s="19" t="s">
        <v>552</v>
      </c>
      <c r="H290" s="90" t="s">
        <v>1009</v>
      </c>
      <c r="I290" s="12">
        <v>44013</v>
      </c>
      <c r="J290" s="12">
        <v>44165</v>
      </c>
      <c r="K290" s="65">
        <v>44165</v>
      </c>
      <c r="L290" s="21">
        <f t="shared" si="69"/>
        <v>1</v>
      </c>
      <c r="M290" s="21">
        <f t="shared" si="73"/>
        <v>1</v>
      </c>
      <c r="N290" s="11">
        <v>10</v>
      </c>
      <c r="O290" s="74">
        <f t="shared" si="70"/>
        <v>19.973684210526301</v>
      </c>
      <c r="P290" s="44">
        <v>19.973684210526301</v>
      </c>
      <c r="Q290" s="23">
        <v>100</v>
      </c>
      <c r="R290" s="11" t="s">
        <v>742</v>
      </c>
    </row>
    <row r="291" spans="1:18" ht="15.6" hidden="1" outlineLevel="1" x14ac:dyDescent="0.25">
      <c r="A291" s="31"/>
      <c r="B291" s="126"/>
      <c r="C291" s="134"/>
      <c r="D291" s="135"/>
      <c r="E291" s="129"/>
      <c r="F291" s="127"/>
      <c r="G291" s="19" t="s">
        <v>698</v>
      </c>
      <c r="H291" s="96">
        <v>32000000</v>
      </c>
      <c r="I291" s="12">
        <v>44013</v>
      </c>
      <c r="J291" s="12">
        <v>44165</v>
      </c>
      <c r="K291" s="65">
        <v>44165</v>
      </c>
      <c r="L291" s="21">
        <f t="shared" si="69"/>
        <v>1</v>
      </c>
      <c r="M291" s="21">
        <f t="shared" si="73"/>
        <v>1</v>
      </c>
      <c r="N291" s="11">
        <v>80</v>
      </c>
      <c r="O291" s="74">
        <f t="shared" si="70"/>
        <v>84</v>
      </c>
      <c r="P291" s="22">
        <f t="shared" si="71"/>
        <v>84</v>
      </c>
      <c r="Q291" s="23">
        <v>100</v>
      </c>
      <c r="R291" s="31" t="s">
        <v>885</v>
      </c>
    </row>
    <row r="292" spans="1:18" ht="15.6" hidden="1" outlineLevel="1" x14ac:dyDescent="0.25">
      <c r="A292" s="31"/>
      <c r="B292" s="126"/>
      <c r="C292" s="134"/>
      <c r="D292" s="135"/>
      <c r="E292" s="129"/>
      <c r="F292" s="127"/>
      <c r="G292" s="19" t="s">
        <v>553</v>
      </c>
      <c r="H292" s="96">
        <v>37100000</v>
      </c>
      <c r="I292" s="12">
        <v>43845</v>
      </c>
      <c r="J292" s="12">
        <v>44165</v>
      </c>
      <c r="K292" s="65">
        <v>44165</v>
      </c>
      <c r="L292" s="21">
        <f t="shared" si="69"/>
        <v>1</v>
      </c>
      <c r="M292" s="21">
        <f t="shared" si="73"/>
        <v>1</v>
      </c>
      <c r="N292" s="11">
        <v>10</v>
      </c>
      <c r="O292" s="74">
        <f t="shared" si="70"/>
        <v>24.1875</v>
      </c>
      <c r="P292" s="44">
        <v>24.1875</v>
      </c>
      <c r="Q292" s="23">
        <v>100</v>
      </c>
      <c r="R292" s="11" t="s">
        <v>752</v>
      </c>
    </row>
    <row r="293" spans="1:18" ht="15.6" hidden="1" outlineLevel="1" x14ac:dyDescent="0.25">
      <c r="A293" s="31"/>
      <c r="B293" s="126"/>
      <c r="C293" s="134"/>
      <c r="D293" s="135"/>
      <c r="E293" s="129"/>
      <c r="F293" s="127"/>
      <c r="G293" s="19" t="s">
        <v>554</v>
      </c>
      <c r="H293" s="90" t="s">
        <v>1013</v>
      </c>
      <c r="I293" s="12">
        <v>43845</v>
      </c>
      <c r="J293" s="12">
        <v>44180</v>
      </c>
      <c r="K293" s="65">
        <v>44180</v>
      </c>
      <c r="L293" s="21">
        <f t="shared" si="69"/>
        <v>1</v>
      </c>
      <c r="M293" s="21">
        <f t="shared" si="73"/>
        <v>1</v>
      </c>
      <c r="N293" s="11">
        <v>10</v>
      </c>
      <c r="O293" s="74">
        <f t="shared" si="70"/>
        <v>23.462686567164177</v>
      </c>
      <c r="P293" s="44">
        <v>23.462686567164177</v>
      </c>
      <c r="Q293" s="23">
        <v>100</v>
      </c>
      <c r="R293" s="11" t="s">
        <v>752</v>
      </c>
    </row>
    <row r="294" spans="1:18" ht="15.6" hidden="1" outlineLevel="1" x14ac:dyDescent="0.25">
      <c r="A294" s="31"/>
      <c r="B294" s="126"/>
      <c r="C294" s="134"/>
      <c r="D294" s="135"/>
      <c r="E294" s="129"/>
      <c r="F294" s="127"/>
      <c r="G294" s="19" t="s">
        <v>555</v>
      </c>
      <c r="H294" s="90" t="s">
        <v>1013</v>
      </c>
      <c r="I294" s="12">
        <v>43845</v>
      </c>
      <c r="J294" s="12">
        <v>44180</v>
      </c>
      <c r="K294" s="65">
        <v>44180</v>
      </c>
      <c r="L294" s="21">
        <f t="shared" si="69"/>
        <v>1</v>
      </c>
      <c r="M294" s="21">
        <f t="shared" si="73"/>
        <v>1</v>
      </c>
      <c r="N294" s="11">
        <v>10</v>
      </c>
      <c r="O294" s="74">
        <f t="shared" si="70"/>
        <v>23.462686567164177</v>
      </c>
      <c r="P294" s="44">
        <v>23.462686567164177</v>
      </c>
      <c r="Q294" s="23">
        <v>100</v>
      </c>
      <c r="R294" s="11" t="s">
        <v>752</v>
      </c>
    </row>
    <row r="295" spans="1:18" ht="15.6" hidden="1" outlineLevel="1" x14ac:dyDescent="0.25">
      <c r="A295" s="31"/>
      <c r="B295" s="126"/>
      <c r="C295" s="134"/>
      <c r="D295" s="135"/>
      <c r="E295" s="129"/>
      <c r="F295" s="127"/>
      <c r="G295" s="19" t="s">
        <v>556</v>
      </c>
      <c r="H295" s="90" t="s">
        <v>1013</v>
      </c>
      <c r="I295" s="12">
        <v>43845</v>
      </c>
      <c r="J295" s="12">
        <v>44180</v>
      </c>
      <c r="K295" s="65">
        <f>+K281</f>
        <v>44180</v>
      </c>
      <c r="L295" s="21">
        <f t="shared" si="69"/>
        <v>1</v>
      </c>
      <c r="M295" s="21">
        <f t="shared" si="73"/>
        <v>1</v>
      </c>
      <c r="N295" s="11">
        <v>10</v>
      </c>
      <c r="O295" s="74">
        <f t="shared" si="70"/>
        <v>23.462686567164177</v>
      </c>
      <c r="P295" s="44">
        <v>23.462686567164177</v>
      </c>
      <c r="Q295" s="23">
        <v>100</v>
      </c>
      <c r="R295" s="11" t="s">
        <v>752</v>
      </c>
    </row>
    <row r="296" spans="1:18" ht="30" hidden="1" outlineLevel="1" x14ac:dyDescent="0.25">
      <c r="A296" s="31"/>
      <c r="B296" s="126"/>
      <c r="C296" s="134"/>
      <c r="D296" s="135"/>
      <c r="E296" s="129"/>
      <c r="F296" s="127"/>
      <c r="G296" s="19" t="s">
        <v>557</v>
      </c>
      <c r="H296" s="90" t="s">
        <v>1014</v>
      </c>
      <c r="I296" s="12">
        <v>43845</v>
      </c>
      <c r="J296" s="12">
        <v>44180</v>
      </c>
      <c r="K296" s="65">
        <v>44180</v>
      </c>
      <c r="L296" s="21">
        <f t="shared" si="69"/>
        <v>1</v>
      </c>
      <c r="M296" s="21">
        <f t="shared" si="73"/>
        <v>1</v>
      </c>
      <c r="N296" s="11">
        <v>10</v>
      </c>
      <c r="O296" s="74">
        <f t="shared" si="70"/>
        <v>23.462686567164177</v>
      </c>
      <c r="P296" s="44">
        <v>23.462686567164177</v>
      </c>
      <c r="Q296" s="23">
        <v>100</v>
      </c>
      <c r="R296" s="11" t="s">
        <v>752</v>
      </c>
    </row>
    <row r="297" spans="1:18" ht="30" hidden="1" outlineLevel="1" x14ac:dyDescent="0.25">
      <c r="A297" s="31"/>
      <c r="B297" s="126"/>
      <c r="C297" s="134"/>
      <c r="D297" s="135"/>
      <c r="E297" s="129"/>
      <c r="F297" s="127"/>
      <c r="G297" s="19" t="s">
        <v>699</v>
      </c>
      <c r="H297" s="90" t="s">
        <v>1011</v>
      </c>
      <c r="I297" s="12">
        <v>43845</v>
      </c>
      <c r="J297" s="12">
        <v>44180</v>
      </c>
      <c r="K297" s="65">
        <f t="shared" si="65"/>
        <v>44180</v>
      </c>
      <c r="L297" s="21">
        <f t="shared" si="69"/>
        <v>1</v>
      </c>
      <c r="M297" s="21">
        <f t="shared" si="73"/>
        <v>1</v>
      </c>
      <c r="N297" s="11">
        <v>50</v>
      </c>
      <c r="O297" s="74">
        <f t="shared" si="70"/>
        <v>60</v>
      </c>
      <c r="P297" s="22">
        <f t="shared" si="71"/>
        <v>60</v>
      </c>
      <c r="Q297" s="23">
        <v>100</v>
      </c>
      <c r="R297" s="11" t="s">
        <v>752</v>
      </c>
    </row>
    <row r="298" spans="1:18" ht="15.6" hidden="1" outlineLevel="1" x14ac:dyDescent="0.25">
      <c r="A298" s="31"/>
      <c r="B298" s="126"/>
      <c r="C298" s="134"/>
      <c r="D298" s="135"/>
      <c r="E298" s="129"/>
      <c r="F298" s="127"/>
      <c r="G298" s="19" t="s">
        <v>700</v>
      </c>
      <c r="H298" s="90" t="s">
        <v>1011</v>
      </c>
      <c r="I298" s="12">
        <v>43845</v>
      </c>
      <c r="J298" s="12">
        <v>44180</v>
      </c>
      <c r="K298" s="65">
        <f>+K284</f>
        <v>44180</v>
      </c>
      <c r="L298" s="21">
        <f t="shared" si="69"/>
        <v>1</v>
      </c>
      <c r="M298" s="21">
        <f t="shared" si="73"/>
        <v>1</v>
      </c>
      <c r="N298" s="11">
        <v>100</v>
      </c>
      <c r="O298" s="74">
        <f t="shared" si="70"/>
        <v>100</v>
      </c>
      <c r="P298" s="22">
        <f t="shared" si="71"/>
        <v>100</v>
      </c>
      <c r="Q298" s="23">
        <v>100</v>
      </c>
      <c r="R298" s="31" t="s">
        <v>761</v>
      </c>
    </row>
    <row r="299" spans="1:18" ht="30" hidden="1" outlineLevel="1" x14ac:dyDescent="0.25">
      <c r="A299" s="31"/>
      <c r="B299" s="126"/>
      <c r="C299" s="134"/>
      <c r="D299" s="135"/>
      <c r="E299" s="129"/>
      <c r="F299" s="127" t="s">
        <v>558</v>
      </c>
      <c r="G299" s="19" t="s">
        <v>553</v>
      </c>
      <c r="H299" s="90">
        <v>37100000</v>
      </c>
      <c r="I299" s="12">
        <v>44013</v>
      </c>
      <c r="J299" s="12">
        <v>44165</v>
      </c>
      <c r="K299" s="65">
        <v>44165</v>
      </c>
      <c r="L299" s="21">
        <f t="shared" si="69"/>
        <v>1</v>
      </c>
      <c r="M299" s="21">
        <f t="shared" si="73"/>
        <v>1</v>
      </c>
      <c r="N299" s="11">
        <v>70</v>
      </c>
      <c r="O299" s="74">
        <f t="shared" si="70"/>
        <v>76</v>
      </c>
      <c r="P299" s="22">
        <f t="shared" si="71"/>
        <v>76</v>
      </c>
      <c r="Q299" s="23">
        <v>100</v>
      </c>
      <c r="R299" s="31" t="s">
        <v>886</v>
      </c>
    </row>
    <row r="300" spans="1:18" ht="15.6" hidden="1" outlineLevel="1" x14ac:dyDescent="0.25">
      <c r="A300" s="31"/>
      <c r="B300" s="126"/>
      <c r="C300" s="134"/>
      <c r="D300" s="135"/>
      <c r="E300" s="129"/>
      <c r="F300" s="127"/>
      <c r="G300" s="19" t="s">
        <v>554</v>
      </c>
      <c r="H300" s="90" t="s">
        <v>1013</v>
      </c>
      <c r="I300" s="12">
        <v>44013</v>
      </c>
      <c r="J300" s="12">
        <v>44165</v>
      </c>
      <c r="K300" s="65">
        <v>44165</v>
      </c>
      <c r="L300" s="21">
        <f t="shared" si="69"/>
        <v>1</v>
      </c>
      <c r="M300" s="21">
        <f t="shared" si="73"/>
        <v>1</v>
      </c>
      <c r="N300" s="11">
        <v>10</v>
      </c>
      <c r="O300" s="74">
        <f t="shared" si="70"/>
        <v>19.973684210526315</v>
      </c>
      <c r="P300" s="44">
        <v>19.973684210526315</v>
      </c>
      <c r="Q300" s="23">
        <v>100</v>
      </c>
      <c r="R300" s="11" t="s">
        <v>743</v>
      </c>
    </row>
    <row r="301" spans="1:18" ht="15.6" hidden="1" outlineLevel="1" x14ac:dyDescent="0.25">
      <c r="A301" s="31"/>
      <c r="B301" s="126"/>
      <c r="C301" s="134"/>
      <c r="D301" s="135"/>
      <c r="E301" s="129"/>
      <c r="F301" s="127"/>
      <c r="G301" s="19" t="s">
        <v>555</v>
      </c>
      <c r="H301" s="90" t="s">
        <v>1013</v>
      </c>
      <c r="I301" s="12">
        <v>44013</v>
      </c>
      <c r="J301" s="12">
        <v>44165</v>
      </c>
      <c r="K301" s="65">
        <v>44165</v>
      </c>
      <c r="L301" s="21">
        <f t="shared" si="69"/>
        <v>1</v>
      </c>
      <c r="M301" s="21">
        <f t="shared" si="73"/>
        <v>1</v>
      </c>
      <c r="N301" s="11">
        <v>10</v>
      </c>
      <c r="O301" s="74">
        <f t="shared" si="70"/>
        <v>19.973684210526315</v>
      </c>
      <c r="P301" s="44">
        <v>19.973684210526315</v>
      </c>
      <c r="Q301" s="23">
        <v>100</v>
      </c>
      <c r="R301" s="11" t="s">
        <v>743</v>
      </c>
    </row>
    <row r="302" spans="1:18" ht="15.6" hidden="1" outlineLevel="1" x14ac:dyDescent="0.25">
      <c r="A302" s="31"/>
      <c r="B302" s="126"/>
      <c r="C302" s="134"/>
      <c r="D302" s="135"/>
      <c r="E302" s="129"/>
      <c r="F302" s="127"/>
      <c r="G302" s="19" t="s">
        <v>556</v>
      </c>
      <c r="H302" s="90" t="s">
        <v>1013</v>
      </c>
      <c r="I302" s="12">
        <v>44013</v>
      </c>
      <c r="J302" s="12">
        <v>44165</v>
      </c>
      <c r="K302" s="65">
        <v>44165</v>
      </c>
      <c r="L302" s="21">
        <f t="shared" si="69"/>
        <v>1</v>
      </c>
      <c r="M302" s="21">
        <f t="shared" si="73"/>
        <v>1</v>
      </c>
      <c r="N302" s="11">
        <v>10</v>
      </c>
      <c r="O302" s="74">
        <f t="shared" si="70"/>
        <v>19.973684210526315</v>
      </c>
      <c r="P302" s="44">
        <v>19.973684210526315</v>
      </c>
      <c r="Q302" s="23">
        <v>100</v>
      </c>
      <c r="R302" s="11" t="s">
        <v>743</v>
      </c>
    </row>
    <row r="303" spans="1:18" ht="45" hidden="1" outlineLevel="1" x14ac:dyDescent="0.25">
      <c r="A303" s="31"/>
      <c r="B303" s="126"/>
      <c r="C303" s="134"/>
      <c r="D303" s="135"/>
      <c r="E303" s="129"/>
      <c r="F303" s="127"/>
      <c r="G303" s="19" t="s">
        <v>559</v>
      </c>
      <c r="H303" s="90" t="s">
        <v>1009</v>
      </c>
      <c r="I303" s="12">
        <v>44013</v>
      </c>
      <c r="J303" s="12">
        <v>44165</v>
      </c>
      <c r="K303" s="65">
        <v>44165</v>
      </c>
      <c r="L303" s="21">
        <f t="shared" si="69"/>
        <v>1</v>
      </c>
      <c r="M303" s="21">
        <f t="shared" si="73"/>
        <v>1</v>
      </c>
      <c r="N303" s="11">
        <v>20</v>
      </c>
      <c r="O303" s="74">
        <f t="shared" si="70"/>
        <v>36</v>
      </c>
      <c r="P303" s="22">
        <f t="shared" si="71"/>
        <v>36</v>
      </c>
      <c r="Q303" s="23">
        <v>100</v>
      </c>
      <c r="R303" s="11" t="s">
        <v>893</v>
      </c>
    </row>
    <row r="304" spans="1:18" ht="15.6" hidden="1" outlineLevel="1" x14ac:dyDescent="0.25">
      <c r="A304" s="31"/>
      <c r="B304" s="126"/>
      <c r="C304" s="134"/>
      <c r="D304" s="135"/>
      <c r="E304" s="129"/>
      <c r="F304" s="127"/>
      <c r="G304" s="19" t="s">
        <v>288</v>
      </c>
      <c r="H304" s="90" t="s">
        <v>1009</v>
      </c>
      <c r="I304" s="12">
        <v>44013</v>
      </c>
      <c r="J304" s="12">
        <v>44165</v>
      </c>
      <c r="K304" s="65">
        <f>+K290</f>
        <v>44165</v>
      </c>
      <c r="L304" s="21">
        <f t="shared" si="69"/>
        <v>1</v>
      </c>
      <c r="M304" s="21">
        <f t="shared" si="73"/>
        <v>1</v>
      </c>
      <c r="N304" s="11">
        <v>10</v>
      </c>
      <c r="O304" s="74">
        <f t="shared" si="70"/>
        <v>28</v>
      </c>
      <c r="P304" s="22">
        <f t="shared" si="71"/>
        <v>28</v>
      </c>
      <c r="Q304" s="23">
        <v>100</v>
      </c>
      <c r="R304" s="31" t="s">
        <v>889</v>
      </c>
    </row>
    <row r="305" spans="1:19" ht="30" hidden="1" outlineLevel="1" x14ac:dyDescent="0.25">
      <c r="A305" s="31"/>
      <c r="B305" s="126"/>
      <c r="C305" s="134"/>
      <c r="D305" s="135"/>
      <c r="E305" s="121" t="s">
        <v>277</v>
      </c>
      <c r="F305" s="147" t="s">
        <v>152</v>
      </c>
      <c r="G305" s="20" t="s">
        <v>560</v>
      </c>
      <c r="H305" s="97">
        <v>21600000</v>
      </c>
      <c r="I305" s="12">
        <v>43845</v>
      </c>
      <c r="J305" s="12">
        <v>44180</v>
      </c>
      <c r="K305" s="65">
        <v>44180</v>
      </c>
      <c r="L305" s="21">
        <f t="shared" si="69"/>
        <v>1</v>
      </c>
      <c r="M305" s="21">
        <f t="shared" si="73"/>
        <v>1</v>
      </c>
      <c r="N305" s="11">
        <v>50</v>
      </c>
      <c r="O305" s="74">
        <f t="shared" si="70"/>
        <v>55.462686567164177</v>
      </c>
      <c r="P305" s="44">
        <v>55.462686567164177</v>
      </c>
      <c r="Q305" s="23">
        <v>100</v>
      </c>
      <c r="R305" s="31" t="s">
        <v>890</v>
      </c>
    </row>
    <row r="306" spans="1:19" ht="30" hidden="1" outlineLevel="1" x14ac:dyDescent="0.25">
      <c r="A306" s="31"/>
      <c r="B306" s="126"/>
      <c r="C306" s="134"/>
      <c r="D306" s="135"/>
      <c r="E306" s="121"/>
      <c r="F306" s="147"/>
      <c r="G306" s="20" t="s">
        <v>290</v>
      </c>
      <c r="H306" s="91" t="s">
        <v>1009</v>
      </c>
      <c r="I306" s="12">
        <v>43845</v>
      </c>
      <c r="J306" s="12">
        <v>44180</v>
      </c>
      <c r="K306" s="65">
        <v>44180</v>
      </c>
      <c r="L306" s="21">
        <f t="shared" si="69"/>
        <v>1</v>
      </c>
      <c r="M306" s="21">
        <f t="shared" si="73"/>
        <v>1</v>
      </c>
      <c r="N306" s="11">
        <v>100</v>
      </c>
      <c r="O306" s="74">
        <f>+P306</f>
        <v>100</v>
      </c>
      <c r="P306" s="22">
        <f t="shared" si="71"/>
        <v>100</v>
      </c>
      <c r="Q306" s="23">
        <v>100</v>
      </c>
      <c r="R306" s="31" t="s">
        <v>891</v>
      </c>
    </row>
    <row r="307" spans="1:19" ht="60" hidden="1" outlineLevel="1" x14ac:dyDescent="0.25">
      <c r="A307" s="31"/>
      <c r="B307" s="126"/>
      <c r="C307" s="134"/>
      <c r="D307" s="135"/>
      <c r="E307" s="121"/>
      <c r="F307" s="147"/>
      <c r="G307" s="20" t="s">
        <v>701</v>
      </c>
      <c r="H307" s="91" t="s">
        <v>1009</v>
      </c>
      <c r="I307" s="12">
        <v>43845</v>
      </c>
      <c r="J307" s="12">
        <v>44180</v>
      </c>
      <c r="K307" s="65">
        <v>44180</v>
      </c>
      <c r="L307" s="21">
        <f t="shared" si="69"/>
        <v>1</v>
      </c>
      <c r="M307" s="21">
        <f t="shared" si="73"/>
        <v>1</v>
      </c>
      <c r="N307" s="11">
        <v>100</v>
      </c>
      <c r="O307" s="74">
        <f t="shared" si="70"/>
        <v>100</v>
      </c>
      <c r="P307" s="22">
        <f t="shared" si="71"/>
        <v>100</v>
      </c>
      <c r="Q307" s="23">
        <v>100</v>
      </c>
      <c r="R307" s="31" t="s">
        <v>761</v>
      </c>
    </row>
    <row r="308" spans="1:19" ht="30" hidden="1" outlineLevel="1" x14ac:dyDescent="0.25">
      <c r="A308" s="31"/>
      <c r="B308" s="126"/>
      <c r="C308" s="134"/>
      <c r="D308" s="135"/>
      <c r="E308" s="121"/>
      <c r="F308" s="147"/>
      <c r="G308" s="20" t="s">
        <v>561</v>
      </c>
      <c r="H308" s="91" t="s">
        <v>1009</v>
      </c>
      <c r="I308" s="12">
        <v>43845</v>
      </c>
      <c r="J308" s="12">
        <v>44180</v>
      </c>
      <c r="K308" s="65">
        <f t="shared" ref="K308:K311" si="74">+K295</f>
        <v>44180</v>
      </c>
      <c r="L308" s="21">
        <f t="shared" si="69"/>
        <v>1</v>
      </c>
      <c r="M308" s="21">
        <f t="shared" si="73"/>
        <v>1</v>
      </c>
      <c r="N308" s="11">
        <v>50</v>
      </c>
      <c r="O308" s="74">
        <f t="shared" si="70"/>
        <v>60</v>
      </c>
      <c r="P308" s="22">
        <f t="shared" si="71"/>
        <v>60</v>
      </c>
      <c r="Q308" s="23">
        <v>100</v>
      </c>
      <c r="R308" s="31" t="s">
        <v>892</v>
      </c>
    </row>
    <row r="309" spans="1:19" ht="30" hidden="1" outlineLevel="1" x14ac:dyDescent="0.25">
      <c r="A309" s="31"/>
      <c r="B309" s="126"/>
      <c r="C309" s="134"/>
      <c r="D309" s="135"/>
      <c r="E309" s="121"/>
      <c r="F309" s="147"/>
      <c r="G309" s="20" t="s">
        <v>702</v>
      </c>
      <c r="H309" s="97">
        <v>5000000</v>
      </c>
      <c r="I309" s="12">
        <v>43845</v>
      </c>
      <c r="J309" s="12">
        <v>44180</v>
      </c>
      <c r="K309" s="65">
        <v>44180</v>
      </c>
      <c r="L309" s="21">
        <f t="shared" si="69"/>
        <v>1</v>
      </c>
      <c r="M309" s="21">
        <f t="shared" si="73"/>
        <v>1</v>
      </c>
      <c r="N309" s="11">
        <v>100</v>
      </c>
      <c r="O309" s="74">
        <f t="shared" si="70"/>
        <v>100</v>
      </c>
      <c r="P309" s="22">
        <f t="shared" si="71"/>
        <v>100</v>
      </c>
      <c r="Q309" s="23">
        <v>100</v>
      </c>
      <c r="R309" s="31" t="s">
        <v>894</v>
      </c>
    </row>
    <row r="310" spans="1:19" ht="60" hidden="1" outlineLevel="1" x14ac:dyDescent="0.25">
      <c r="A310" s="31"/>
      <c r="B310" s="126"/>
      <c r="C310" s="134"/>
      <c r="D310" s="135"/>
      <c r="E310" s="121"/>
      <c r="F310" s="147"/>
      <c r="G310" s="20" t="s">
        <v>562</v>
      </c>
      <c r="H310" s="91" t="s">
        <v>1009</v>
      </c>
      <c r="I310" s="12">
        <v>43845</v>
      </c>
      <c r="J310" s="12">
        <v>44180</v>
      </c>
      <c r="K310" s="65">
        <v>44180</v>
      </c>
      <c r="L310" s="21">
        <f t="shared" si="69"/>
        <v>1</v>
      </c>
      <c r="M310" s="21">
        <f t="shared" si="73"/>
        <v>1</v>
      </c>
      <c r="N310" s="11">
        <v>100</v>
      </c>
      <c r="O310" s="74">
        <f t="shared" si="70"/>
        <v>100</v>
      </c>
      <c r="P310" s="22">
        <f t="shared" si="71"/>
        <v>100</v>
      </c>
      <c r="Q310" s="23">
        <v>100</v>
      </c>
      <c r="R310" s="31" t="s">
        <v>935</v>
      </c>
    </row>
    <row r="311" spans="1:19" ht="30" hidden="1" outlineLevel="1" x14ac:dyDescent="0.25">
      <c r="A311" s="31"/>
      <c r="B311" s="126"/>
      <c r="C311" s="134"/>
      <c r="D311" s="135"/>
      <c r="E311" s="121"/>
      <c r="F311" s="147"/>
      <c r="G311" s="20" t="s">
        <v>563</v>
      </c>
      <c r="H311" s="91" t="s">
        <v>1009</v>
      </c>
      <c r="I311" s="12">
        <v>43845</v>
      </c>
      <c r="J311" s="12">
        <v>44180</v>
      </c>
      <c r="K311" s="65">
        <f t="shared" si="74"/>
        <v>44180</v>
      </c>
      <c r="L311" s="21">
        <f t="shared" si="69"/>
        <v>1</v>
      </c>
      <c r="M311" s="21">
        <f t="shared" si="73"/>
        <v>1</v>
      </c>
      <c r="N311" s="11">
        <v>10</v>
      </c>
      <c r="O311" s="74">
        <f t="shared" si="70"/>
        <v>23.462686567164177</v>
      </c>
      <c r="P311" s="44">
        <v>23.462686567164177</v>
      </c>
      <c r="Q311" s="23">
        <v>100</v>
      </c>
      <c r="R311" s="11" t="s">
        <v>744</v>
      </c>
    </row>
    <row r="312" spans="1:19" ht="46.8" hidden="1" outlineLevel="1" x14ac:dyDescent="0.25">
      <c r="A312" s="31"/>
      <c r="B312" s="126"/>
      <c r="C312" s="134"/>
      <c r="D312" s="135"/>
      <c r="E312" s="121"/>
      <c r="F312" s="37" t="s">
        <v>564</v>
      </c>
      <c r="G312" s="20" t="s">
        <v>575</v>
      </c>
      <c r="H312" s="97">
        <v>25000000</v>
      </c>
      <c r="I312" s="12">
        <v>44013</v>
      </c>
      <c r="J312" s="12">
        <v>44180</v>
      </c>
      <c r="K312" s="65">
        <v>44180</v>
      </c>
      <c r="L312" s="21">
        <f t="shared" si="69"/>
        <v>1</v>
      </c>
      <c r="M312" s="21">
        <f t="shared" si="73"/>
        <v>1</v>
      </c>
      <c r="N312" s="11">
        <v>100</v>
      </c>
      <c r="O312" s="74">
        <f t="shared" si="70"/>
        <v>100</v>
      </c>
      <c r="P312" s="22">
        <f t="shared" si="71"/>
        <v>100</v>
      </c>
      <c r="Q312" s="23">
        <v>100</v>
      </c>
      <c r="R312" s="31" t="s">
        <v>761</v>
      </c>
    </row>
    <row r="313" spans="1:19" ht="60.6" hidden="1" outlineLevel="1" thickBot="1" x14ac:dyDescent="0.3">
      <c r="A313" s="31"/>
      <c r="B313" s="126"/>
      <c r="C313" s="134"/>
      <c r="D313" s="135"/>
      <c r="E313" s="121"/>
      <c r="F313" s="37" t="s">
        <v>156</v>
      </c>
      <c r="G313" s="20" t="s">
        <v>291</v>
      </c>
      <c r="H313" s="91" t="s">
        <v>1009</v>
      </c>
      <c r="I313" s="12">
        <v>43845</v>
      </c>
      <c r="J313" s="12">
        <v>44180</v>
      </c>
      <c r="K313" s="65">
        <v>44180</v>
      </c>
      <c r="L313" s="21">
        <f t="shared" si="69"/>
        <v>1</v>
      </c>
      <c r="M313" s="21">
        <f t="shared" si="73"/>
        <v>1</v>
      </c>
      <c r="N313" s="11">
        <v>40</v>
      </c>
      <c r="O313" s="74">
        <f t="shared" si="70"/>
        <v>52</v>
      </c>
      <c r="P313" s="22">
        <f t="shared" si="71"/>
        <v>52</v>
      </c>
      <c r="Q313" s="63">
        <v>100</v>
      </c>
      <c r="R313" s="56" t="s">
        <v>895</v>
      </c>
    </row>
    <row r="314" spans="1:19" s="4" customFormat="1" ht="325.2" customHeight="1" collapsed="1" thickBot="1" x14ac:dyDescent="0.35">
      <c r="A314" s="125" t="s">
        <v>681</v>
      </c>
      <c r="B314" s="125"/>
      <c r="C314" s="125"/>
      <c r="D314" s="125"/>
      <c r="E314" s="125"/>
      <c r="F314" s="125"/>
      <c r="G314" s="125"/>
      <c r="H314" s="125"/>
      <c r="I314" s="125"/>
      <c r="J314" s="125"/>
      <c r="K314" s="26">
        <v>44180</v>
      </c>
      <c r="L314" s="27" cm="1">
        <f t="array" ref="L314">+AVERAGE((L226:L313)*100)</f>
        <v>100</v>
      </c>
      <c r="M314" s="27" cm="1">
        <f t="array" ref="M314">+AVERAGE((M226:M313)*100)</f>
        <v>100</v>
      </c>
      <c r="N314" s="28">
        <f>+AVERAGE(N226,N227:N229,N230:N233,N235,N237:N238,N239:N241,N243:N244,N246,N248:N249,N250:N252,N253,N254:N255,N256,N257,N259,N258,N260,N261,N262,N263,N264,N265,N266,N267,N268,N269,N272,N274:N275,N276,N277:N280,N282,N286:N287,N288,N289,N298,N291,N306:N310,N305,N312)</f>
        <v>96.06557377049181</v>
      </c>
      <c r="O314" s="73" t="str" cm="1">
        <f t="array" ref="O314">+_xlfn.IFS(P314&gt;=90,"😊",P314&gt;=65,"😶",P314&lt;=64,"😕")</f>
        <v>😊</v>
      </c>
      <c r="P314" s="75">
        <f>+AVERAGE(P226,P227:P228,P229,P230,P231,P232,P233,P235,P237,P237:P241,P243,P244,P246,P248:P249,P250,P251:P254,P255:P260,P261:P265,P266:P269,P272,P274:P275,P276,P277:P280,P282,P286,P287,P288,P289,P298,P299,P305:P307,P308:P312)</f>
        <v>95.538497986259188</v>
      </c>
      <c r="Q314" s="76">
        <v>100</v>
      </c>
      <c r="R314" s="31" t="s">
        <v>1003</v>
      </c>
      <c r="S314" s="9"/>
    </row>
    <row r="315" spans="1:19" ht="45" thickBot="1" x14ac:dyDescent="0.75">
      <c r="Q315" s="38"/>
      <c r="R315" s="29"/>
    </row>
    <row r="316" spans="1:19" ht="45" thickBot="1" x14ac:dyDescent="0.75">
      <c r="B316" s="42" t="s">
        <v>754</v>
      </c>
      <c r="C316" s="41" t="s">
        <v>758</v>
      </c>
      <c r="D316" s="43" t="s">
        <v>755</v>
      </c>
      <c r="E316" s="41" t="s">
        <v>756</v>
      </c>
      <c r="F316" s="43" t="s">
        <v>757</v>
      </c>
      <c r="G316" s="41">
        <v>1</v>
      </c>
      <c r="H316" s="93"/>
      <c r="Q316" s="38"/>
      <c r="R316" s="29"/>
    </row>
    <row r="317" spans="1:19" x14ac:dyDescent="0.7">
      <c r="Q317" s="38"/>
      <c r="R317" s="29"/>
    </row>
    <row r="318" spans="1:19" x14ac:dyDescent="0.7">
      <c r="Q318" s="38"/>
      <c r="R318" s="29"/>
    </row>
    <row r="319" spans="1:19" x14ac:dyDescent="0.7">
      <c r="Q319" s="38"/>
      <c r="R319" s="29"/>
    </row>
    <row r="320" spans="1:19" x14ac:dyDescent="0.7">
      <c r="Q320" s="38"/>
      <c r="R320" s="29"/>
    </row>
    <row r="321" spans="17:18" x14ac:dyDescent="0.7">
      <c r="Q321" s="38"/>
      <c r="R321" s="39"/>
    </row>
    <row r="322" spans="17:18" x14ac:dyDescent="0.7">
      <c r="Q322" s="38"/>
      <c r="R322" s="39"/>
    </row>
    <row r="323" spans="17:18" x14ac:dyDescent="0.7">
      <c r="Q323" s="38"/>
      <c r="R323" s="39"/>
    </row>
    <row r="324" spans="17:18" x14ac:dyDescent="0.7">
      <c r="Q324" s="38"/>
      <c r="R324" s="39"/>
    </row>
    <row r="325" spans="17:18" x14ac:dyDescent="0.7">
      <c r="Q325" s="38"/>
      <c r="R325" s="39"/>
    </row>
    <row r="326" spans="17:18" x14ac:dyDescent="0.7">
      <c r="Q326" s="38"/>
      <c r="R326" s="39"/>
    </row>
    <row r="327" spans="17:18" x14ac:dyDescent="0.7">
      <c r="Q327" s="38"/>
      <c r="R327" s="39"/>
    </row>
    <row r="328" spans="17:18" x14ac:dyDescent="0.7">
      <c r="Q328" s="38"/>
      <c r="R328" s="39"/>
    </row>
    <row r="329" spans="17:18" x14ac:dyDescent="0.7">
      <c r="Q329" s="38"/>
      <c r="R329" s="39"/>
    </row>
    <row r="330" spans="17:18" x14ac:dyDescent="0.7">
      <c r="Q330" s="38"/>
      <c r="R330" s="39"/>
    </row>
    <row r="331" spans="17:18" x14ac:dyDescent="0.7">
      <c r="Q331" s="38"/>
      <c r="R331" s="39"/>
    </row>
    <row r="332" spans="17:18" x14ac:dyDescent="0.7">
      <c r="Q332" s="38"/>
      <c r="R332" s="39"/>
    </row>
    <row r="333" spans="17:18" x14ac:dyDescent="0.7">
      <c r="Q333" s="38"/>
      <c r="R333" s="39"/>
    </row>
    <row r="334" spans="17:18" x14ac:dyDescent="0.7">
      <c r="Q334" s="38"/>
      <c r="R334" s="39"/>
    </row>
    <row r="335" spans="17:18" x14ac:dyDescent="0.7">
      <c r="Q335" s="38"/>
      <c r="R335" s="39"/>
    </row>
    <row r="336" spans="17:18" x14ac:dyDescent="0.7">
      <c r="Q336" s="38"/>
      <c r="R336" s="39"/>
    </row>
    <row r="337" spans="17:18" x14ac:dyDescent="0.7">
      <c r="Q337" s="38"/>
      <c r="R337" s="39"/>
    </row>
    <row r="338" spans="17:18" x14ac:dyDescent="0.7">
      <c r="Q338" s="38"/>
      <c r="R338" s="39"/>
    </row>
    <row r="339" spans="17:18" x14ac:dyDescent="0.7">
      <c r="Q339" s="38"/>
      <c r="R339" s="39"/>
    </row>
    <row r="340" spans="17:18" x14ac:dyDescent="0.7">
      <c r="Q340" s="38"/>
      <c r="R340" s="39"/>
    </row>
    <row r="341" spans="17:18" x14ac:dyDescent="0.7">
      <c r="Q341" s="38"/>
      <c r="R341" s="39"/>
    </row>
    <row r="342" spans="17:18" x14ac:dyDescent="0.7">
      <c r="Q342" s="38"/>
      <c r="R342" s="39"/>
    </row>
    <row r="343" spans="17:18" x14ac:dyDescent="0.7">
      <c r="Q343" s="38"/>
      <c r="R343" s="39"/>
    </row>
    <row r="344" spans="17:18" x14ac:dyDescent="0.7">
      <c r="Q344" s="38"/>
      <c r="R344" s="39"/>
    </row>
    <row r="345" spans="17:18" x14ac:dyDescent="0.7">
      <c r="Q345" s="38"/>
      <c r="R345" s="39"/>
    </row>
    <row r="346" spans="17:18" x14ac:dyDescent="0.7">
      <c r="Q346" s="38"/>
      <c r="R346" s="39"/>
    </row>
    <row r="347" spans="17:18" x14ac:dyDescent="0.7">
      <c r="Q347" s="38"/>
      <c r="R347" s="39"/>
    </row>
    <row r="348" spans="17:18" x14ac:dyDescent="0.7">
      <c r="Q348" s="38"/>
      <c r="R348" s="39"/>
    </row>
    <row r="349" spans="17:18" x14ac:dyDescent="0.7">
      <c r="Q349" s="38"/>
      <c r="R349" s="39"/>
    </row>
    <row r="350" spans="17:18" x14ac:dyDescent="0.7">
      <c r="Q350" s="38"/>
      <c r="R350" s="39"/>
    </row>
    <row r="351" spans="17:18" x14ac:dyDescent="0.7">
      <c r="Q351" s="38"/>
      <c r="R351" s="39"/>
    </row>
    <row r="352" spans="17:18" x14ac:dyDescent="0.7">
      <c r="Q352" s="38"/>
      <c r="R352" s="39"/>
    </row>
    <row r="353" spans="17:18" x14ac:dyDescent="0.7">
      <c r="Q353" s="38"/>
      <c r="R353" s="39"/>
    </row>
    <row r="354" spans="17:18" x14ac:dyDescent="0.7">
      <c r="Q354" s="38"/>
      <c r="R354" s="39"/>
    </row>
    <row r="355" spans="17:18" x14ac:dyDescent="0.7">
      <c r="Q355" s="38"/>
      <c r="R355" s="39"/>
    </row>
    <row r="356" spans="17:18" x14ac:dyDescent="0.7">
      <c r="Q356" s="38"/>
      <c r="R356" s="39"/>
    </row>
    <row r="357" spans="17:18" x14ac:dyDescent="0.7">
      <c r="Q357" s="38"/>
      <c r="R357" s="39"/>
    </row>
    <row r="358" spans="17:18" x14ac:dyDescent="0.7">
      <c r="Q358" s="38"/>
      <c r="R358" s="39"/>
    </row>
    <row r="359" spans="17:18" x14ac:dyDescent="0.7">
      <c r="Q359" s="38"/>
      <c r="R359" s="39"/>
    </row>
    <row r="360" spans="17:18" x14ac:dyDescent="0.7">
      <c r="Q360" s="38"/>
      <c r="R360" s="39"/>
    </row>
    <row r="361" spans="17:18" x14ac:dyDescent="0.7">
      <c r="Q361" s="38"/>
      <c r="R361" s="39"/>
    </row>
    <row r="362" spans="17:18" x14ac:dyDescent="0.7">
      <c r="Q362" s="38"/>
      <c r="R362" s="39"/>
    </row>
    <row r="363" spans="17:18" x14ac:dyDescent="0.7">
      <c r="Q363" s="38"/>
      <c r="R363" s="39"/>
    </row>
    <row r="364" spans="17:18" x14ac:dyDescent="0.7">
      <c r="Q364" s="38"/>
      <c r="R364" s="39"/>
    </row>
    <row r="365" spans="17:18" x14ac:dyDescent="0.7">
      <c r="Q365" s="38"/>
      <c r="R365" s="39"/>
    </row>
    <row r="366" spans="17:18" x14ac:dyDescent="0.7">
      <c r="Q366" s="38"/>
      <c r="R366" s="39"/>
    </row>
    <row r="367" spans="17:18" x14ac:dyDescent="0.7">
      <c r="Q367" s="38"/>
      <c r="R367" s="39"/>
    </row>
    <row r="368" spans="17:18" x14ac:dyDescent="0.7">
      <c r="Q368" s="38"/>
      <c r="R368" s="39"/>
    </row>
    <row r="369" spans="17:17" x14ac:dyDescent="0.7">
      <c r="Q369" s="38"/>
    </row>
    <row r="370" spans="17:17" x14ac:dyDescent="0.7">
      <c r="Q370" s="38"/>
    </row>
    <row r="371" spans="17:17" x14ac:dyDescent="0.7">
      <c r="Q371" s="38"/>
    </row>
    <row r="372" spans="17:17" x14ac:dyDescent="0.7">
      <c r="Q372" s="38"/>
    </row>
    <row r="373" spans="17:17" x14ac:dyDescent="0.7">
      <c r="Q373" s="38"/>
    </row>
    <row r="374" spans="17:17" x14ac:dyDescent="0.7">
      <c r="Q374" s="38"/>
    </row>
    <row r="375" spans="17:17" x14ac:dyDescent="0.7">
      <c r="Q375" s="38"/>
    </row>
    <row r="376" spans="17:17" x14ac:dyDescent="0.7">
      <c r="Q376" s="38"/>
    </row>
    <row r="377" spans="17:17" x14ac:dyDescent="0.7">
      <c r="Q377" s="38"/>
    </row>
    <row r="378" spans="17:17" x14ac:dyDescent="0.7">
      <c r="Q378" s="38"/>
    </row>
    <row r="379" spans="17:17" x14ac:dyDescent="0.7">
      <c r="Q379" s="38"/>
    </row>
    <row r="380" spans="17:17" x14ac:dyDescent="0.7">
      <c r="Q380" s="38"/>
    </row>
    <row r="381" spans="17:17" x14ac:dyDescent="0.7">
      <c r="Q381" s="38"/>
    </row>
    <row r="382" spans="17:17" x14ac:dyDescent="0.7">
      <c r="Q382" s="38"/>
    </row>
    <row r="383" spans="17:17" x14ac:dyDescent="0.7">
      <c r="Q383" s="38"/>
    </row>
    <row r="384" spans="17:17" x14ac:dyDescent="0.7">
      <c r="Q384" s="38"/>
    </row>
    <row r="385" spans="17:17" x14ac:dyDescent="0.7">
      <c r="Q385" s="38"/>
    </row>
    <row r="386" spans="17:17" x14ac:dyDescent="0.7">
      <c r="Q386" s="38"/>
    </row>
    <row r="387" spans="17:17" x14ac:dyDescent="0.7">
      <c r="Q387" s="38"/>
    </row>
    <row r="388" spans="17:17" x14ac:dyDescent="0.7">
      <c r="Q388" s="38"/>
    </row>
    <row r="389" spans="17:17" x14ac:dyDescent="0.7">
      <c r="Q389" s="38"/>
    </row>
    <row r="390" spans="17:17" x14ac:dyDescent="0.7">
      <c r="Q390" s="38"/>
    </row>
    <row r="391" spans="17:17" x14ac:dyDescent="0.7">
      <c r="Q391" s="38"/>
    </row>
    <row r="392" spans="17:17" x14ac:dyDescent="0.7">
      <c r="Q392" s="38"/>
    </row>
    <row r="393" spans="17:17" x14ac:dyDescent="0.7">
      <c r="Q393" s="38"/>
    </row>
    <row r="394" spans="17:17" x14ac:dyDescent="0.7">
      <c r="Q394" s="38"/>
    </row>
    <row r="395" spans="17:17" x14ac:dyDescent="0.7">
      <c r="Q395" s="38"/>
    </row>
    <row r="396" spans="17:17" x14ac:dyDescent="0.7">
      <c r="Q396" s="38"/>
    </row>
    <row r="397" spans="17:17" x14ac:dyDescent="0.7">
      <c r="Q397" s="38"/>
    </row>
    <row r="398" spans="17:17" x14ac:dyDescent="0.7">
      <c r="Q398" s="38"/>
    </row>
    <row r="399" spans="17:17" x14ac:dyDescent="0.7">
      <c r="Q399" s="38"/>
    </row>
    <row r="400" spans="17:17" x14ac:dyDescent="0.7">
      <c r="Q400" s="38"/>
    </row>
    <row r="401" spans="17:17" x14ac:dyDescent="0.7">
      <c r="Q401" s="38"/>
    </row>
    <row r="402" spans="17:17" x14ac:dyDescent="0.7">
      <c r="Q402" s="38"/>
    </row>
    <row r="403" spans="17:17" x14ac:dyDescent="0.7">
      <c r="Q403" s="38"/>
    </row>
    <row r="404" spans="17:17" x14ac:dyDescent="0.7">
      <c r="Q404" s="38"/>
    </row>
    <row r="405" spans="17:17" x14ac:dyDescent="0.7">
      <c r="Q405" s="38"/>
    </row>
    <row r="406" spans="17:17" x14ac:dyDescent="0.7">
      <c r="Q406" s="38"/>
    </row>
    <row r="407" spans="17:17" x14ac:dyDescent="0.7">
      <c r="Q407" s="38"/>
    </row>
    <row r="408" spans="17:17" x14ac:dyDescent="0.7">
      <c r="Q408" s="38"/>
    </row>
    <row r="409" spans="17:17" x14ac:dyDescent="0.7">
      <c r="Q409" s="38"/>
    </row>
    <row r="410" spans="17:17" x14ac:dyDescent="0.7">
      <c r="Q410" s="38"/>
    </row>
    <row r="411" spans="17:17" x14ac:dyDescent="0.7">
      <c r="Q411" s="38"/>
    </row>
    <row r="412" spans="17:17" x14ac:dyDescent="0.7">
      <c r="Q412" s="38"/>
    </row>
    <row r="413" spans="17:17" x14ac:dyDescent="0.7">
      <c r="Q413" s="38"/>
    </row>
    <row r="414" spans="17:17" x14ac:dyDescent="0.7">
      <c r="Q414" s="38"/>
    </row>
    <row r="415" spans="17:17" x14ac:dyDescent="0.7">
      <c r="Q415" s="38"/>
    </row>
    <row r="416" spans="17:17" x14ac:dyDescent="0.7">
      <c r="Q416" s="38"/>
    </row>
    <row r="417" spans="17:17" x14ac:dyDescent="0.7">
      <c r="Q417" s="38"/>
    </row>
    <row r="418" spans="17:17" x14ac:dyDescent="0.7">
      <c r="Q418" s="38"/>
    </row>
    <row r="419" spans="17:17" x14ac:dyDescent="0.7">
      <c r="Q419" s="38"/>
    </row>
    <row r="420" spans="17:17" x14ac:dyDescent="0.7">
      <c r="Q420" s="38"/>
    </row>
    <row r="421" spans="17:17" x14ac:dyDescent="0.7">
      <c r="Q421" s="38"/>
    </row>
    <row r="422" spans="17:17" x14ac:dyDescent="0.7">
      <c r="Q422" s="38"/>
    </row>
    <row r="423" spans="17:17" x14ac:dyDescent="0.7">
      <c r="Q423" s="38"/>
    </row>
    <row r="424" spans="17:17" x14ac:dyDescent="0.7">
      <c r="Q424" s="38"/>
    </row>
    <row r="425" spans="17:17" x14ac:dyDescent="0.7">
      <c r="Q425" s="38"/>
    </row>
    <row r="426" spans="17:17" x14ac:dyDescent="0.7">
      <c r="Q426" s="38"/>
    </row>
    <row r="427" spans="17:17" x14ac:dyDescent="0.7">
      <c r="Q427" s="38"/>
    </row>
    <row r="428" spans="17:17" x14ac:dyDescent="0.7">
      <c r="Q428" s="38"/>
    </row>
    <row r="429" spans="17:17" x14ac:dyDescent="0.7">
      <c r="Q429" s="38"/>
    </row>
    <row r="430" spans="17:17" x14ac:dyDescent="0.7">
      <c r="Q430" s="38"/>
    </row>
    <row r="431" spans="17:17" x14ac:dyDescent="0.7">
      <c r="Q431" s="38"/>
    </row>
    <row r="432" spans="17:17" x14ac:dyDescent="0.7">
      <c r="Q432" s="38"/>
    </row>
    <row r="433" spans="17:17" x14ac:dyDescent="0.7">
      <c r="Q433" s="38"/>
    </row>
    <row r="434" spans="17:17" x14ac:dyDescent="0.7">
      <c r="Q434" s="38"/>
    </row>
    <row r="435" spans="17:17" x14ac:dyDescent="0.7">
      <c r="Q435" s="38"/>
    </row>
    <row r="436" spans="17:17" x14ac:dyDescent="0.7">
      <c r="Q436" s="38"/>
    </row>
    <row r="437" spans="17:17" x14ac:dyDescent="0.7">
      <c r="Q437" s="38"/>
    </row>
    <row r="438" spans="17:17" x14ac:dyDescent="0.7">
      <c r="Q438" s="38"/>
    </row>
    <row r="439" spans="17:17" x14ac:dyDescent="0.7">
      <c r="Q439" s="38"/>
    </row>
    <row r="440" spans="17:17" x14ac:dyDescent="0.7">
      <c r="Q440" s="38"/>
    </row>
    <row r="441" spans="17:17" x14ac:dyDescent="0.7">
      <c r="Q441" s="38"/>
    </row>
    <row r="442" spans="17:17" x14ac:dyDescent="0.7">
      <c r="Q442" s="38"/>
    </row>
    <row r="443" spans="17:17" x14ac:dyDescent="0.7">
      <c r="Q443" s="38"/>
    </row>
    <row r="444" spans="17:17" x14ac:dyDescent="0.7">
      <c r="Q444" s="38"/>
    </row>
    <row r="445" spans="17:17" x14ac:dyDescent="0.7">
      <c r="Q445" s="38"/>
    </row>
    <row r="446" spans="17:17" x14ac:dyDescent="0.7">
      <c r="Q446" s="38"/>
    </row>
    <row r="447" spans="17:17" x14ac:dyDescent="0.7">
      <c r="Q447" s="38"/>
    </row>
    <row r="448" spans="17:17" x14ac:dyDescent="0.7">
      <c r="Q448" s="38"/>
    </row>
    <row r="449" spans="17:17" x14ac:dyDescent="0.7">
      <c r="Q449" s="38"/>
    </row>
    <row r="450" spans="17:17" x14ac:dyDescent="0.7">
      <c r="Q450" s="38"/>
    </row>
    <row r="451" spans="17:17" x14ac:dyDescent="0.7">
      <c r="Q451" s="38"/>
    </row>
    <row r="452" spans="17:17" x14ac:dyDescent="0.7">
      <c r="Q452" s="38"/>
    </row>
    <row r="453" spans="17:17" x14ac:dyDescent="0.7">
      <c r="Q453" s="38"/>
    </row>
    <row r="454" spans="17:17" x14ac:dyDescent="0.7">
      <c r="Q454" s="38"/>
    </row>
    <row r="455" spans="17:17" x14ac:dyDescent="0.7">
      <c r="Q455" s="38"/>
    </row>
    <row r="456" spans="17:17" x14ac:dyDescent="0.7">
      <c r="Q456" s="38"/>
    </row>
    <row r="457" spans="17:17" x14ac:dyDescent="0.7">
      <c r="Q457" s="38"/>
    </row>
    <row r="458" spans="17:17" x14ac:dyDescent="0.7">
      <c r="Q458" s="38"/>
    </row>
    <row r="459" spans="17:17" x14ac:dyDescent="0.7">
      <c r="Q459" s="38"/>
    </row>
    <row r="460" spans="17:17" x14ac:dyDescent="0.7">
      <c r="Q460" s="38"/>
    </row>
    <row r="461" spans="17:17" x14ac:dyDescent="0.7">
      <c r="Q461" s="38"/>
    </row>
    <row r="462" spans="17:17" x14ac:dyDescent="0.7">
      <c r="Q462" s="38"/>
    </row>
    <row r="463" spans="17:17" x14ac:dyDescent="0.7">
      <c r="Q463" s="38"/>
    </row>
    <row r="464" spans="17:17" x14ac:dyDescent="0.7">
      <c r="Q464" s="38"/>
    </row>
    <row r="465" spans="17:17" x14ac:dyDescent="0.7">
      <c r="Q465" s="38"/>
    </row>
    <row r="466" spans="17:17" x14ac:dyDescent="0.7">
      <c r="Q466" s="38"/>
    </row>
    <row r="467" spans="17:17" x14ac:dyDescent="0.7">
      <c r="Q467" s="38"/>
    </row>
    <row r="468" spans="17:17" x14ac:dyDescent="0.7">
      <c r="Q468" s="38"/>
    </row>
    <row r="469" spans="17:17" x14ac:dyDescent="0.7">
      <c r="Q469" s="38"/>
    </row>
    <row r="470" spans="17:17" x14ac:dyDescent="0.7">
      <c r="Q470" s="38"/>
    </row>
    <row r="471" spans="17:17" x14ac:dyDescent="0.7">
      <c r="Q471" s="38"/>
    </row>
    <row r="472" spans="17:17" x14ac:dyDescent="0.7">
      <c r="Q472" s="38"/>
    </row>
    <row r="473" spans="17:17" x14ac:dyDescent="0.7">
      <c r="Q473" s="38"/>
    </row>
    <row r="474" spans="17:17" x14ac:dyDescent="0.7">
      <c r="Q474" s="38"/>
    </row>
    <row r="475" spans="17:17" x14ac:dyDescent="0.7">
      <c r="Q475" s="38"/>
    </row>
    <row r="476" spans="17:17" x14ac:dyDescent="0.7">
      <c r="Q476" s="38"/>
    </row>
    <row r="477" spans="17:17" x14ac:dyDescent="0.7">
      <c r="Q477" s="38"/>
    </row>
    <row r="478" spans="17:17" x14ac:dyDescent="0.7">
      <c r="Q478" s="38"/>
    </row>
    <row r="479" spans="17:17" x14ac:dyDescent="0.7">
      <c r="Q479" s="38"/>
    </row>
    <row r="480" spans="17:17" x14ac:dyDescent="0.7">
      <c r="Q480" s="38"/>
    </row>
    <row r="481" spans="17:17" x14ac:dyDescent="0.7">
      <c r="Q481" s="38"/>
    </row>
    <row r="482" spans="17:17" x14ac:dyDescent="0.7">
      <c r="Q482" s="38"/>
    </row>
    <row r="483" spans="17:17" x14ac:dyDescent="0.7">
      <c r="Q483" s="38"/>
    </row>
    <row r="484" spans="17:17" x14ac:dyDescent="0.7">
      <c r="Q484" s="38"/>
    </row>
    <row r="485" spans="17:17" x14ac:dyDescent="0.7">
      <c r="Q485" s="38"/>
    </row>
    <row r="486" spans="17:17" x14ac:dyDescent="0.7">
      <c r="Q486" s="38"/>
    </row>
    <row r="487" spans="17:17" x14ac:dyDescent="0.7">
      <c r="Q487" s="38"/>
    </row>
    <row r="488" spans="17:17" x14ac:dyDescent="0.7">
      <c r="Q488" s="38"/>
    </row>
    <row r="489" spans="17:17" x14ac:dyDescent="0.7">
      <c r="Q489" s="38"/>
    </row>
    <row r="490" spans="17:17" x14ac:dyDescent="0.7">
      <c r="Q490" s="38"/>
    </row>
    <row r="491" spans="17:17" x14ac:dyDescent="0.7">
      <c r="Q491" s="38"/>
    </row>
    <row r="492" spans="17:17" x14ac:dyDescent="0.7">
      <c r="Q492" s="38"/>
    </row>
    <row r="493" spans="17:17" x14ac:dyDescent="0.7">
      <c r="Q493" s="38"/>
    </row>
    <row r="494" spans="17:17" x14ac:dyDescent="0.7">
      <c r="Q494" s="38"/>
    </row>
    <row r="495" spans="17:17" x14ac:dyDescent="0.7">
      <c r="Q495" s="38"/>
    </row>
    <row r="496" spans="17:17" x14ac:dyDescent="0.7">
      <c r="Q496" s="38"/>
    </row>
    <row r="497" spans="17:17" x14ac:dyDescent="0.7">
      <c r="Q497" s="38"/>
    </row>
    <row r="498" spans="17:17" x14ac:dyDescent="0.7">
      <c r="Q498" s="38"/>
    </row>
    <row r="499" spans="17:17" x14ac:dyDescent="0.7">
      <c r="Q499" s="38"/>
    </row>
    <row r="500" spans="17:17" x14ac:dyDescent="0.7">
      <c r="Q500" s="38"/>
    </row>
    <row r="501" spans="17:17" x14ac:dyDescent="0.7">
      <c r="Q501" s="38"/>
    </row>
    <row r="502" spans="17:17" x14ac:dyDescent="0.7">
      <c r="Q502" s="38"/>
    </row>
    <row r="503" spans="17:17" x14ac:dyDescent="0.7">
      <c r="Q503" s="38"/>
    </row>
    <row r="504" spans="17:17" x14ac:dyDescent="0.7">
      <c r="Q504" s="38"/>
    </row>
    <row r="505" spans="17:17" x14ac:dyDescent="0.7">
      <c r="Q505" s="38"/>
    </row>
    <row r="506" spans="17:17" x14ac:dyDescent="0.7">
      <c r="Q506" s="38"/>
    </row>
    <row r="507" spans="17:17" x14ac:dyDescent="0.7">
      <c r="Q507" s="38"/>
    </row>
    <row r="508" spans="17:17" x14ac:dyDescent="0.7">
      <c r="Q508" s="38"/>
    </row>
    <row r="509" spans="17:17" x14ac:dyDescent="0.7">
      <c r="Q509" s="38"/>
    </row>
    <row r="510" spans="17:17" x14ac:dyDescent="0.7">
      <c r="Q510" s="38"/>
    </row>
    <row r="511" spans="17:17" x14ac:dyDescent="0.7">
      <c r="Q511" s="38"/>
    </row>
    <row r="512" spans="17:17" x14ac:dyDescent="0.7">
      <c r="Q512" s="38"/>
    </row>
    <row r="513" spans="17:17" x14ac:dyDescent="0.7">
      <c r="Q513" s="38"/>
    </row>
    <row r="514" spans="17:17" x14ac:dyDescent="0.7">
      <c r="Q514" s="38"/>
    </row>
    <row r="515" spans="17:17" x14ac:dyDescent="0.7">
      <c r="Q515" s="38"/>
    </row>
    <row r="516" spans="17:17" x14ac:dyDescent="0.7">
      <c r="Q516" s="38"/>
    </row>
    <row r="517" spans="17:17" x14ac:dyDescent="0.7">
      <c r="Q517" s="38"/>
    </row>
    <row r="518" spans="17:17" x14ac:dyDescent="0.7">
      <c r="Q518" s="38"/>
    </row>
    <row r="519" spans="17:17" x14ac:dyDescent="0.7">
      <c r="Q519" s="38"/>
    </row>
    <row r="520" spans="17:17" x14ac:dyDescent="0.7">
      <c r="Q520" s="38"/>
    </row>
    <row r="521" spans="17:17" x14ac:dyDescent="0.7">
      <c r="Q521" s="38"/>
    </row>
    <row r="522" spans="17:17" x14ac:dyDescent="0.7">
      <c r="Q522" s="38"/>
    </row>
    <row r="523" spans="17:17" x14ac:dyDescent="0.7">
      <c r="Q523" s="38"/>
    </row>
    <row r="524" spans="17:17" x14ac:dyDescent="0.7">
      <c r="Q524" s="38"/>
    </row>
    <row r="525" spans="17:17" x14ac:dyDescent="0.7">
      <c r="Q525" s="38"/>
    </row>
    <row r="526" spans="17:17" x14ac:dyDescent="0.7">
      <c r="Q526" s="38"/>
    </row>
    <row r="527" spans="17:17" x14ac:dyDescent="0.7">
      <c r="Q527" s="38"/>
    </row>
    <row r="528" spans="17:17" x14ac:dyDescent="0.7">
      <c r="Q528" s="38"/>
    </row>
    <row r="529" spans="17:17" x14ac:dyDescent="0.7">
      <c r="Q529" s="38"/>
    </row>
    <row r="530" spans="17:17" x14ac:dyDescent="0.7">
      <c r="Q530" s="38"/>
    </row>
    <row r="531" spans="17:17" x14ac:dyDescent="0.7">
      <c r="Q531" s="38"/>
    </row>
    <row r="532" spans="17:17" x14ac:dyDescent="0.7">
      <c r="Q532" s="38"/>
    </row>
    <row r="533" spans="17:17" x14ac:dyDescent="0.7">
      <c r="Q533" s="38"/>
    </row>
    <row r="534" spans="17:17" x14ac:dyDescent="0.7">
      <c r="Q534" s="38"/>
    </row>
    <row r="535" spans="17:17" x14ac:dyDescent="0.7">
      <c r="Q535" s="38"/>
    </row>
    <row r="536" spans="17:17" x14ac:dyDescent="0.7">
      <c r="Q536" s="38"/>
    </row>
    <row r="537" spans="17:17" x14ac:dyDescent="0.7">
      <c r="Q537" s="38"/>
    </row>
    <row r="538" spans="17:17" x14ac:dyDescent="0.7">
      <c r="Q538" s="38"/>
    </row>
    <row r="539" spans="17:17" x14ac:dyDescent="0.7">
      <c r="Q539" s="38"/>
    </row>
    <row r="540" spans="17:17" x14ac:dyDescent="0.7">
      <c r="Q540" s="38"/>
    </row>
    <row r="541" spans="17:17" x14ac:dyDescent="0.7">
      <c r="Q541" s="38"/>
    </row>
    <row r="542" spans="17:17" x14ac:dyDescent="0.7">
      <c r="Q542" s="38"/>
    </row>
    <row r="543" spans="17:17" x14ac:dyDescent="0.7">
      <c r="Q543" s="38"/>
    </row>
    <row r="544" spans="17:17" x14ac:dyDescent="0.7">
      <c r="Q544" s="38"/>
    </row>
    <row r="545" spans="17:17" x14ac:dyDescent="0.7">
      <c r="Q545" s="38"/>
    </row>
    <row r="546" spans="17:17" x14ac:dyDescent="0.7">
      <c r="Q546" s="38"/>
    </row>
    <row r="547" spans="17:17" x14ac:dyDescent="0.7">
      <c r="Q547" s="38"/>
    </row>
    <row r="548" spans="17:17" x14ac:dyDescent="0.7">
      <c r="Q548" s="38"/>
    </row>
    <row r="549" spans="17:17" x14ac:dyDescent="0.7">
      <c r="Q549" s="38"/>
    </row>
    <row r="550" spans="17:17" x14ac:dyDescent="0.7">
      <c r="Q550" s="38"/>
    </row>
    <row r="551" spans="17:17" x14ac:dyDescent="0.7">
      <c r="Q551" s="38"/>
    </row>
    <row r="552" spans="17:17" x14ac:dyDescent="0.7">
      <c r="Q552" s="38"/>
    </row>
    <row r="553" spans="17:17" x14ac:dyDescent="0.7">
      <c r="Q553" s="38"/>
    </row>
    <row r="554" spans="17:17" x14ac:dyDescent="0.7">
      <c r="Q554" s="38"/>
    </row>
    <row r="555" spans="17:17" x14ac:dyDescent="0.7">
      <c r="Q555" s="38"/>
    </row>
    <row r="556" spans="17:17" x14ac:dyDescent="0.7">
      <c r="Q556" s="38"/>
    </row>
    <row r="557" spans="17:17" x14ac:dyDescent="0.7">
      <c r="Q557" s="38"/>
    </row>
    <row r="558" spans="17:17" x14ac:dyDescent="0.7">
      <c r="Q558" s="38"/>
    </row>
    <row r="559" spans="17:17" x14ac:dyDescent="0.7">
      <c r="Q559" s="38"/>
    </row>
    <row r="560" spans="17:17" x14ac:dyDescent="0.7">
      <c r="Q560" s="38"/>
    </row>
    <row r="561" spans="17:17" x14ac:dyDescent="0.7">
      <c r="Q561" s="38"/>
    </row>
  </sheetData>
  <dataConsolidate/>
  <mergeCells count="90">
    <mergeCell ref="F305:F311"/>
    <mergeCell ref="E256:E268"/>
    <mergeCell ref="F281:F285"/>
    <mergeCell ref="F287:F298"/>
    <mergeCell ref="F266:F268"/>
    <mergeCell ref="A102:J102"/>
    <mergeCell ref="B39:B101"/>
    <mergeCell ref="D226:D268"/>
    <mergeCell ref="D103:D224"/>
    <mergeCell ref="C103:C224"/>
    <mergeCell ref="E189:E224"/>
    <mergeCell ref="A225:J225"/>
    <mergeCell ref="E176:E185"/>
    <mergeCell ref="E186:E188"/>
    <mergeCell ref="B103:B224"/>
    <mergeCell ref="E110:E118"/>
    <mergeCell ref="E119:E124"/>
    <mergeCell ref="E125:E157"/>
    <mergeCell ref="E158:E163"/>
    <mergeCell ref="F103:F109"/>
    <mergeCell ref="E103:E109"/>
    <mergeCell ref="F156:F157"/>
    <mergeCell ref="E164:E172"/>
    <mergeCell ref="E173:E175"/>
    <mergeCell ref="E10:E13"/>
    <mergeCell ref="F35:F37"/>
    <mergeCell ref="A38:J38"/>
    <mergeCell ref="E17:E37"/>
    <mergeCell ref="B2:B37"/>
    <mergeCell ref="C14:C23"/>
    <mergeCell ref="D14:D23"/>
    <mergeCell ref="D2:D9"/>
    <mergeCell ref="D10:D13"/>
    <mergeCell ref="F17:F19"/>
    <mergeCell ref="F21:F23"/>
    <mergeCell ref="F24:F28"/>
    <mergeCell ref="F29:F34"/>
    <mergeCell ref="D24:D28"/>
    <mergeCell ref="D29:D37"/>
    <mergeCell ref="C2:C9"/>
    <mergeCell ref="E39:E50"/>
    <mergeCell ref="E51:E82"/>
    <mergeCell ref="D39:D101"/>
    <mergeCell ref="C10:C13"/>
    <mergeCell ref="C39:C101"/>
    <mergeCell ref="C24:C28"/>
    <mergeCell ref="C29:C37"/>
    <mergeCell ref="F73:F75"/>
    <mergeCell ref="F76:F77"/>
    <mergeCell ref="F71:F72"/>
    <mergeCell ref="F39:F42"/>
    <mergeCell ref="F51:F54"/>
    <mergeCell ref="F55:F70"/>
    <mergeCell ref="A314:J314"/>
    <mergeCell ref="B226:B313"/>
    <mergeCell ref="F299:F304"/>
    <mergeCell ref="F269:F280"/>
    <mergeCell ref="E269:E286"/>
    <mergeCell ref="E287:E304"/>
    <mergeCell ref="E305:E313"/>
    <mergeCell ref="E226:E255"/>
    <mergeCell ref="F226:F229"/>
    <mergeCell ref="F230:F235"/>
    <mergeCell ref="F256:F262"/>
    <mergeCell ref="F263:F265"/>
    <mergeCell ref="F236:F255"/>
    <mergeCell ref="C269:C313"/>
    <mergeCell ref="D269:D313"/>
    <mergeCell ref="C226:C268"/>
    <mergeCell ref="R116:R117"/>
    <mergeCell ref="F8:F9"/>
    <mergeCell ref="F2:F7"/>
    <mergeCell ref="E2:E7"/>
    <mergeCell ref="E8:E9"/>
    <mergeCell ref="E14:E16"/>
    <mergeCell ref="F14:F16"/>
    <mergeCell ref="E96:E101"/>
    <mergeCell ref="F99:F100"/>
    <mergeCell ref="F94:F95"/>
    <mergeCell ref="E94:E95"/>
    <mergeCell ref="F78:F80"/>
    <mergeCell ref="F81:F82"/>
    <mergeCell ref="F84:F87"/>
    <mergeCell ref="F88:F93"/>
    <mergeCell ref="E83:E93"/>
    <mergeCell ref="H34:H37"/>
    <mergeCell ref="H30:H31"/>
    <mergeCell ref="H21:H23"/>
    <mergeCell ref="H17:H19"/>
    <mergeCell ref="H2:H7"/>
  </mergeCells>
  <conditionalFormatting sqref="L102">
    <cfRule type="colorScale" priority="102">
      <colorScale>
        <cfvo type="num" val="50"/>
        <cfvo type="num" val="70"/>
        <cfvo type="num" val="90"/>
        <color rgb="FFF8696B"/>
        <color rgb="FFFFEB84"/>
        <color rgb="FF63BE7B"/>
      </colorScale>
    </cfRule>
    <cfRule type="colorScale" priority="103">
      <colorScale>
        <cfvo type="min"/>
        <cfvo type="percentile" val="50"/>
        <cfvo type="max"/>
        <color rgb="FFF8696B"/>
        <color rgb="FFFFEB84"/>
        <color rgb="FF63BE7B"/>
      </colorScale>
    </cfRule>
  </conditionalFormatting>
  <conditionalFormatting sqref="L225">
    <cfRule type="colorScale" priority="94">
      <colorScale>
        <cfvo type="num" val="50"/>
        <cfvo type="num" val="70"/>
        <cfvo type="num" val="90"/>
        <color rgb="FFF8696B"/>
        <color rgb="FFFFEB84"/>
        <color rgb="FF63BE7B"/>
      </colorScale>
    </cfRule>
    <cfRule type="colorScale" priority="95">
      <colorScale>
        <cfvo type="min"/>
        <cfvo type="percentile" val="50"/>
        <cfvo type="max"/>
        <color rgb="FFF8696B"/>
        <color rgb="FFFFEB84"/>
        <color rgb="FF63BE7B"/>
      </colorScale>
    </cfRule>
  </conditionalFormatting>
  <conditionalFormatting sqref="L314">
    <cfRule type="colorScale" priority="89">
      <colorScale>
        <cfvo type="num" val="50"/>
        <cfvo type="num" val="70"/>
        <cfvo type="num" val="90"/>
        <color rgb="FFF8696B"/>
        <color rgb="FFFFEB84"/>
        <color rgb="FF63BE7B"/>
      </colorScale>
    </cfRule>
    <cfRule type="colorScale" priority="90">
      <colorScale>
        <cfvo type="min"/>
        <cfvo type="percentile" val="50"/>
        <cfvo type="max"/>
        <color rgb="FFF8696B"/>
        <color rgb="FFFFEB84"/>
        <color rgb="FF63BE7B"/>
      </colorScale>
    </cfRule>
  </conditionalFormatting>
  <conditionalFormatting sqref="O9">
    <cfRule type="iconSet" priority="168">
      <iconSet iconSet="3Symbols">
        <cfvo type="percent" val="0"/>
        <cfvo type="num" val="65"/>
        <cfvo type="num" val="90"/>
      </iconSet>
    </cfRule>
  </conditionalFormatting>
  <conditionalFormatting sqref="O2">
    <cfRule type="iconSet" priority="175">
      <iconSet iconSet="3Symbols">
        <cfvo type="percent" val="0"/>
        <cfvo type="num" val="65"/>
        <cfvo type="num" val="90"/>
      </iconSet>
    </cfRule>
  </conditionalFormatting>
  <conditionalFormatting sqref="O3">
    <cfRule type="iconSet" priority="176">
      <iconSet iconSet="3Symbols">
        <cfvo type="percent" val="0"/>
        <cfvo type="num" val="65"/>
        <cfvo type="num" val="90"/>
      </iconSet>
    </cfRule>
  </conditionalFormatting>
  <conditionalFormatting sqref="O4">
    <cfRule type="iconSet" priority="177">
      <iconSet iconSet="3Symbols">
        <cfvo type="percent" val="0"/>
        <cfvo type="num" val="65"/>
        <cfvo type="num" val="90"/>
      </iconSet>
    </cfRule>
  </conditionalFormatting>
  <conditionalFormatting sqref="O5">
    <cfRule type="iconSet" priority="178">
      <iconSet iconSet="3Symbols">
        <cfvo type="percent" val="0"/>
        <cfvo type="num" val="65"/>
        <cfvo type="num" val="90"/>
      </iconSet>
    </cfRule>
  </conditionalFormatting>
  <conditionalFormatting sqref="O6">
    <cfRule type="iconSet" priority="179">
      <iconSet iconSet="3Symbols">
        <cfvo type="percent" val="0"/>
        <cfvo type="num" val="65"/>
        <cfvo type="num" val="90"/>
      </iconSet>
    </cfRule>
  </conditionalFormatting>
  <conditionalFormatting sqref="O7">
    <cfRule type="iconSet" priority="180">
      <iconSet iconSet="3Symbols">
        <cfvo type="percent" val="0"/>
        <cfvo type="num" val="65"/>
        <cfvo type="num" val="90"/>
      </iconSet>
    </cfRule>
  </conditionalFormatting>
  <conditionalFormatting sqref="O10">
    <cfRule type="iconSet" priority="181">
      <iconSet iconSet="3Symbols">
        <cfvo type="percent" val="0"/>
        <cfvo type="num" val="65"/>
        <cfvo type="num" val="90"/>
      </iconSet>
    </cfRule>
  </conditionalFormatting>
  <conditionalFormatting sqref="O11">
    <cfRule type="iconSet" priority="184">
      <iconSet iconSet="3Symbols">
        <cfvo type="percent" val="0"/>
        <cfvo type="num" val="65"/>
        <cfvo type="num" val="90"/>
      </iconSet>
    </cfRule>
  </conditionalFormatting>
  <conditionalFormatting sqref="O12">
    <cfRule type="iconSet" priority="185">
      <iconSet iconSet="3Symbols">
        <cfvo type="percent" val="0"/>
        <cfvo type="num" val="65"/>
        <cfvo type="num" val="90"/>
      </iconSet>
    </cfRule>
  </conditionalFormatting>
  <conditionalFormatting sqref="O13">
    <cfRule type="iconSet" priority="186">
      <iconSet iconSet="3Symbols">
        <cfvo type="percent" val="0"/>
        <cfvo type="num" val="65"/>
        <cfvo type="num" val="90"/>
      </iconSet>
    </cfRule>
  </conditionalFormatting>
  <conditionalFormatting sqref="O14">
    <cfRule type="iconSet" priority="190">
      <iconSet iconSet="3Symbols">
        <cfvo type="percent" val="0"/>
        <cfvo type="num" val="65"/>
        <cfvo type="num" val="90"/>
      </iconSet>
    </cfRule>
  </conditionalFormatting>
  <conditionalFormatting sqref="O103">
    <cfRule type="iconSet" priority="197">
      <iconSet iconSet="3Symbols">
        <cfvo type="percent" val="0"/>
        <cfvo type="num" val="65"/>
        <cfvo type="num" val="90"/>
      </iconSet>
    </cfRule>
  </conditionalFormatting>
  <conditionalFormatting sqref="O39">
    <cfRule type="iconSet" priority="198">
      <iconSet iconSet="3Symbols">
        <cfvo type="percent" val="0"/>
        <cfvo type="num" val="65"/>
        <cfvo type="num" val="90"/>
      </iconSet>
    </cfRule>
  </conditionalFormatting>
  <conditionalFormatting sqref="O40">
    <cfRule type="iconSet" priority="199">
      <iconSet iconSet="3Symbols">
        <cfvo type="percent" val="0"/>
        <cfvo type="num" val="65"/>
        <cfvo type="num" val="90"/>
      </iconSet>
    </cfRule>
  </conditionalFormatting>
  <conditionalFormatting sqref="O104">
    <cfRule type="iconSet" priority="200">
      <iconSet iconSet="3Symbols">
        <cfvo type="percent" val="0"/>
        <cfvo type="num" val="65"/>
        <cfvo type="num" val="90"/>
      </iconSet>
    </cfRule>
  </conditionalFormatting>
  <conditionalFormatting sqref="O226">
    <cfRule type="iconSet" priority="203">
      <iconSet iconSet="3Symbols">
        <cfvo type="percent" val="0"/>
        <cfvo type="num" val="65"/>
        <cfvo type="num" val="90"/>
      </iconSet>
    </cfRule>
  </conditionalFormatting>
  <conditionalFormatting sqref="O229">
    <cfRule type="iconSet" priority="204">
      <iconSet iconSet="3Symbols">
        <cfvo type="percent" val="0"/>
        <cfvo type="num" val="65"/>
        <cfvo type="num" val="90"/>
      </iconSet>
    </cfRule>
  </conditionalFormatting>
  <conditionalFormatting sqref="O314">
    <cfRule type="colorScale" priority="80">
      <colorScale>
        <cfvo type="min"/>
        <cfvo type="percentile" val="65"/>
        <cfvo type="max"/>
        <color rgb="FFF8696B"/>
        <color rgb="FFFFEB84"/>
        <color rgb="FF63BE7B"/>
      </colorScale>
    </cfRule>
    <cfRule type="colorScale" priority="85">
      <colorScale>
        <cfvo type="num" val="50"/>
        <cfvo type="num" val="70"/>
        <cfvo type="num" val="90"/>
        <color rgb="FFF8696B"/>
        <color rgb="FFFFEB84"/>
        <color rgb="FF63BE7B"/>
      </colorScale>
    </cfRule>
    <cfRule type="colorScale" priority="86">
      <colorScale>
        <cfvo type="min"/>
        <cfvo type="percentile" val="50"/>
        <cfvo type="max"/>
        <color rgb="FFF8696B"/>
        <color rgb="FFFFEB84"/>
        <color rgb="FF63BE7B"/>
      </colorScale>
    </cfRule>
  </conditionalFormatting>
  <conditionalFormatting sqref="O102">
    <cfRule type="colorScale" priority="83">
      <colorScale>
        <cfvo type="num" val="50"/>
        <cfvo type="num" val="70"/>
        <cfvo type="num" val="90"/>
        <color rgb="FFF8696B"/>
        <color rgb="FFFFEB84"/>
        <color rgb="FF63BE7B"/>
      </colorScale>
    </cfRule>
    <cfRule type="colorScale" priority="84">
      <colorScale>
        <cfvo type="min"/>
        <cfvo type="percentile" val="50"/>
        <cfvo type="max"/>
        <color rgb="FFF8696B"/>
        <color rgb="FFFFEB84"/>
        <color rgb="FF63BE7B"/>
      </colorScale>
    </cfRule>
  </conditionalFormatting>
  <conditionalFormatting sqref="O15:O21 O23:O25">
    <cfRule type="iconSet" priority="228">
      <iconSet iconSet="3Symbols">
        <cfvo type="percent" val="0"/>
        <cfvo type="num" val="65"/>
        <cfvo type="num" val="90"/>
      </iconSet>
    </cfRule>
  </conditionalFormatting>
  <conditionalFormatting sqref="O27">
    <cfRule type="iconSet" priority="79">
      <iconSet iconSet="3Symbols">
        <cfvo type="percent" val="0"/>
        <cfvo type="num" val="65"/>
        <cfvo type="num" val="90"/>
      </iconSet>
    </cfRule>
  </conditionalFormatting>
  <conditionalFormatting sqref="O94">
    <cfRule type="iconSet" priority="77">
      <iconSet iconSet="3Symbols">
        <cfvo type="percent" val="0"/>
        <cfvo type="num" val="65"/>
        <cfvo type="num" val="90"/>
      </iconSet>
    </cfRule>
  </conditionalFormatting>
  <conditionalFormatting sqref="O22">
    <cfRule type="iconSet" priority="76">
      <iconSet iconSet="3Symbols">
        <cfvo type="percent" val="0"/>
        <cfvo type="num" val="65"/>
        <cfvo type="num" val="90"/>
      </iconSet>
    </cfRule>
  </conditionalFormatting>
  <conditionalFormatting sqref="O93 O71:O91">
    <cfRule type="iconSet" priority="230">
      <iconSet iconSet="3Symbols">
        <cfvo type="percent" val="0"/>
        <cfvo type="num" val="65"/>
        <cfvo type="num" val="90"/>
      </iconSet>
    </cfRule>
  </conditionalFormatting>
  <conditionalFormatting sqref="O92">
    <cfRule type="iconSet" priority="75">
      <iconSet iconSet="3Symbols">
        <cfvo type="percent" val="0"/>
        <cfvo type="num" val="65"/>
        <cfvo type="num" val="90"/>
      </iconSet>
    </cfRule>
  </conditionalFormatting>
  <conditionalFormatting sqref="O107">
    <cfRule type="iconSet" priority="74">
      <iconSet iconSet="3Symbols">
        <cfvo type="percent" val="0"/>
        <cfvo type="num" val="65"/>
        <cfvo type="num" val="90"/>
      </iconSet>
    </cfRule>
  </conditionalFormatting>
  <conditionalFormatting sqref="O142">
    <cfRule type="iconSet" priority="73">
      <iconSet iconSet="3Symbols">
        <cfvo type="percent" val="0"/>
        <cfvo type="num" val="65"/>
        <cfvo type="num" val="90"/>
      </iconSet>
    </cfRule>
  </conditionalFormatting>
  <conditionalFormatting sqref="O172">
    <cfRule type="iconSet" priority="72">
      <iconSet iconSet="3Symbols">
        <cfvo type="percent" val="0"/>
        <cfvo type="num" val="65"/>
        <cfvo type="num" val="90"/>
      </iconSet>
    </cfRule>
  </conditionalFormatting>
  <conditionalFormatting sqref="O227">
    <cfRule type="iconSet" priority="71">
      <iconSet iconSet="3Symbols">
        <cfvo type="percent" val="0"/>
        <cfvo type="num" val="65"/>
        <cfvo type="num" val="90"/>
      </iconSet>
    </cfRule>
  </conditionalFormatting>
  <conditionalFormatting sqref="O228">
    <cfRule type="iconSet" priority="70">
      <iconSet iconSet="3Symbols">
        <cfvo type="percent" val="0"/>
        <cfvo type="num" val="65"/>
        <cfvo type="num" val="90"/>
      </iconSet>
    </cfRule>
  </conditionalFormatting>
  <conditionalFormatting sqref="O233">
    <cfRule type="iconSet" priority="69">
      <iconSet iconSet="3Symbols">
        <cfvo type="percent" val="0"/>
        <cfvo type="num" val="65"/>
        <cfvo type="num" val="90"/>
      </iconSet>
    </cfRule>
  </conditionalFormatting>
  <conditionalFormatting sqref="O237:O245">
    <cfRule type="iconSet" priority="63">
      <iconSet iconSet="3Symbols">
        <cfvo type="percent" val="0"/>
        <cfvo type="num" val="65"/>
        <cfvo type="num" val="90"/>
      </iconSet>
    </cfRule>
  </conditionalFormatting>
  <conditionalFormatting sqref="N102">
    <cfRule type="colorScale" priority="263">
      <colorScale>
        <cfvo type="num" val="50"/>
        <cfvo type="num" val="70"/>
        <cfvo type="num" val="90"/>
        <color rgb="FFF8696B"/>
        <color rgb="FFFFEB84"/>
        <color rgb="FF63BE7B"/>
      </colorScale>
    </cfRule>
    <cfRule type="colorScale" priority="264">
      <colorScale>
        <cfvo type="min"/>
        <cfvo type="percentile" val="50"/>
        <cfvo type="max"/>
        <color rgb="FFF8696B"/>
        <color rgb="FFFFEB84"/>
        <color rgb="FF63BE7B"/>
      </colorScale>
    </cfRule>
  </conditionalFormatting>
  <conditionalFormatting sqref="N225:O225">
    <cfRule type="colorScale" priority="265">
      <colorScale>
        <cfvo type="num" val="50"/>
        <cfvo type="num" val="70"/>
        <cfvo type="num" val="90"/>
        <color rgb="FFF8696B"/>
        <color rgb="FFFFEB84"/>
        <color rgb="FF63BE7B"/>
      </colorScale>
    </cfRule>
    <cfRule type="colorScale" priority="266">
      <colorScale>
        <cfvo type="min"/>
        <cfvo type="percentile" val="50"/>
        <cfvo type="max"/>
        <color rgb="FFF8696B"/>
        <color rgb="FFFFEB84"/>
        <color rgb="FF63BE7B"/>
      </colorScale>
    </cfRule>
  </conditionalFormatting>
  <conditionalFormatting sqref="N314">
    <cfRule type="colorScale" priority="267">
      <colorScale>
        <cfvo type="num" val="50"/>
        <cfvo type="num" val="70"/>
        <cfvo type="num" val="90"/>
        <color rgb="FFF8696B"/>
        <color rgb="FFFFEB84"/>
        <color rgb="FF63BE7B"/>
      </colorScale>
    </cfRule>
    <cfRule type="colorScale" priority="268">
      <colorScale>
        <cfvo type="min"/>
        <cfvo type="percentile" val="50"/>
        <cfvo type="max"/>
        <color rgb="FFF8696B"/>
        <color rgb="FFFFEB84"/>
        <color rgb="FF63BE7B"/>
      </colorScale>
    </cfRule>
  </conditionalFormatting>
  <conditionalFormatting sqref="O33">
    <cfRule type="iconSet" priority="62">
      <iconSet iconSet="3Symbols">
        <cfvo type="percent" val="0"/>
        <cfvo type="num" val="65"/>
        <cfvo type="num" val="90"/>
      </iconSet>
    </cfRule>
  </conditionalFormatting>
  <conditionalFormatting sqref="O32">
    <cfRule type="iconSet" priority="60">
      <iconSet iconSet="3Symbols">
        <cfvo type="percent" val="0"/>
        <cfvo type="num" val="65"/>
        <cfvo type="num" val="90"/>
      </iconSet>
    </cfRule>
  </conditionalFormatting>
  <conditionalFormatting sqref="O34">
    <cfRule type="iconSet" priority="59">
      <iconSet iconSet="3Symbols">
        <cfvo type="percent" val="0"/>
        <cfvo type="num" val="65"/>
        <cfvo type="num" val="90"/>
      </iconSet>
    </cfRule>
  </conditionalFormatting>
  <conditionalFormatting sqref="M314">
    <cfRule type="colorScale" priority="57">
      <colorScale>
        <cfvo type="num" val="50"/>
        <cfvo type="num" val="70"/>
        <cfvo type="num" val="90"/>
        <color rgb="FFF8696B"/>
        <color rgb="FFFFEB84"/>
        <color rgb="FF63BE7B"/>
      </colorScale>
    </cfRule>
    <cfRule type="colorScale" priority="58">
      <colorScale>
        <cfvo type="min"/>
        <cfvo type="percentile" val="50"/>
        <cfvo type="max"/>
        <color rgb="FFF8696B"/>
        <color rgb="FFFFEB84"/>
        <color rgb="FF63BE7B"/>
      </colorScale>
    </cfRule>
  </conditionalFormatting>
  <conditionalFormatting sqref="M102">
    <cfRule type="colorScale" priority="51">
      <colorScale>
        <cfvo type="num" val="50"/>
        <cfvo type="num" val="70"/>
        <cfvo type="num" val="90"/>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M225">
    <cfRule type="colorScale" priority="49">
      <colorScale>
        <cfvo type="num" val="50"/>
        <cfvo type="num" val="70"/>
        <cfvo type="num" val="90"/>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O8">
    <cfRule type="iconSet" priority="48">
      <iconSet iconSet="3Symbols">
        <cfvo type="percent" val="0"/>
        <cfvo type="num" val="65"/>
        <cfvo type="num" val="90"/>
      </iconSet>
    </cfRule>
  </conditionalFormatting>
  <conditionalFormatting sqref="O35:O37 O26 O28:O31">
    <cfRule type="iconSet" priority="287">
      <iconSet iconSet="3Symbols">
        <cfvo type="percent" val="0"/>
        <cfvo type="num" val="65"/>
        <cfvo type="num" val="90"/>
      </iconSet>
    </cfRule>
  </conditionalFormatting>
  <conditionalFormatting sqref="O61">
    <cfRule type="iconSet" priority="47">
      <iconSet iconSet="3Symbols">
        <cfvo type="percent" val="0"/>
        <cfvo type="num" val="65"/>
        <cfvo type="num" val="90"/>
      </iconSet>
    </cfRule>
  </conditionalFormatting>
  <conditionalFormatting sqref="O41:O60 O62:O70">
    <cfRule type="iconSet" priority="296">
      <iconSet iconSet="3Symbols">
        <cfvo type="percent" val="0"/>
        <cfvo type="num" val="65"/>
        <cfvo type="num" val="90"/>
      </iconSet>
    </cfRule>
  </conditionalFormatting>
  <conditionalFormatting sqref="O262:O263 O265:O268 O256:O257">
    <cfRule type="iconSet" priority="46">
      <iconSet iconSet="3Symbols">
        <cfvo type="percent" val="0"/>
        <cfvo type="num" val="65"/>
        <cfvo type="num" val="90"/>
      </iconSet>
    </cfRule>
  </conditionalFormatting>
  <conditionalFormatting sqref="O258">
    <cfRule type="iconSet" priority="45">
      <iconSet iconSet="3Symbols">
        <cfvo type="percent" val="0"/>
        <cfvo type="num" val="65"/>
        <cfvo type="num" val="90"/>
      </iconSet>
    </cfRule>
  </conditionalFormatting>
  <conditionalFormatting sqref="O259">
    <cfRule type="iconSet" priority="44">
      <iconSet iconSet="3Symbols">
        <cfvo type="percent" val="0"/>
        <cfvo type="num" val="65"/>
        <cfvo type="num" val="90"/>
      </iconSet>
    </cfRule>
  </conditionalFormatting>
  <conditionalFormatting sqref="O260">
    <cfRule type="iconSet" priority="43">
      <iconSet iconSet="3Symbols">
        <cfvo type="percent" val="0"/>
        <cfvo type="num" val="65"/>
        <cfvo type="num" val="90"/>
      </iconSet>
    </cfRule>
  </conditionalFormatting>
  <conditionalFormatting sqref="O261">
    <cfRule type="iconSet" priority="42">
      <iconSet iconSet="3Symbols">
        <cfvo type="percent" val="0"/>
        <cfvo type="num" val="65"/>
        <cfvo type="num" val="90"/>
      </iconSet>
    </cfRule>
  </conditionalFormatting>
  <conditionalFormatting sqref="O264">
    <cfRule type="iconSet" priority="41">
      <iconSet iconSet="3Symbols">
        <cfvo type="percent" val="0"/>
        <cfvo type="num" val="65"/>
        <cfvo type="num" val="90"/>
      </iconSet>
    </cfRule>
  </conditionalFormatting>
  <conditionalFormatting sqref="O173:O203 O205:O218 O220:O222 O224">
    <cfRule type="iconSet" priority="304">
      <iconSet iconSet="3Symbols">
        <cfvo type="percent" val="0"/>
        <cfvo type="num" val="65"/>
        <cfvo type="num" val="90"/>
      </iconSet>
    </cfRule>
  </conditionalFormatting>
  <conditionalFormatting sqref="O204">
    <cfRule type="iconSet" priority="40">
      <iconSet iconSet="3Symbols">
        <cfvo type="percent" val="0"/>
        <cfvo type="num" val="65"/>
        <cfvo type="num" val="90"/>
      </iconSet>
    </cfRule>
  </conditionalFormatting>
  <conditionalFormatting sqref="O219">
    <cfRule type="iconSet" priority="39">
      <iconSet iconSet="3Symbols">
        <cfvo type="percent" val="0"/>
        <cfvo type="num" val="65"/>
        <cfvo type="num" val="90"/>
      </iconSet>
    </cfRule>
  </conditionalFormatting>
  <conditionalFormatting sqref="O223">
    <cfRule type="iconSet" priority="38">
      <iconSet iconSet="3Symbols">
        <cfvo type="percent" val="0"/>
        <cfvo type="num" val="65"/>
        <cfvo type="num" val="90"/>
      </iconSet>
    </cfRule>
  </conditionalFormatting>
  <conditionalFormatting sqref="O281">
    <cfRule type="iconSet" priority="37">
      <iconSet iconSet="3Symbols">
        <cfvo type="percent" val="0"/>
        <cfvo type="num" val="65"/>
        <cfvo type="num" val="90"/>
      </iconSet>
    </cfRule>
  </conditionalFormatting>
  <conditionalFormatting sqref="Q314">
    <cfRule type="colorScale" priority="34">
      <colorScale>
        <cfvo type="num" val="50"/>
        <cfvo type="num" val="70"/>
        <cfvo type="num" val="90"/>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Q225">
    <cfRule type="colorScale" priority="32">
      <colorScale>
        <cfvo type="num" val="50"/>
        <cfvo type="num" val="70"/>
        <cfvo type="num" val="90"/>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Q102">
    <cfRule type="colorScale" priority="30">
      <colorScale>
        <cfvo type="num" val="50"/>
        <cfvo type="num" val="70"/>
        <cfvo type="num" val="90"/>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O96">
    <cfRule type="iconSet" priority="19">
      <iconSet iconSet="3Symbols">
        <cfvo type="percent" val="0"/>
        <cfvo type="num" val="65"/>
        <cfvo type="num" val="90"/>
      </iconSet>
    </cfRule>
  </conditionalFormatting>
  <conditionalFormatting sqref="O97">
    <cfRule type="iconSet" priority="21">
      <iconSet iconSet="3Symbols">
        <cfvo type="percent" val="0"/>
        <cfvo type="num" val="65"/>
        <cfvo type="num" val="90"/>
      </iconSet>
    </cfRule>
  </conditionalFormatting>
  <conditionalFormatting sqref="O98">
    <cfRule type="iconSet" priority="22">
      <iconSet iconSet="3Symbols">
        <cfvo type="percent" val="0"/>
        <cfvo type="num" val="65"/>
        <cfvo type="num" val="90"/>
      </iconSet>
    </cfRule>
  </conditionalFormatting>
  <conditionalFormatting sqref="O99">
    <cfRule type="iconSet" priority="23">
      <iconSet iconSet="3Symbols">
        <cfvo type="percent" val="0"/>
        <cfvo type="num" val="65"/>
        <cfvo type="num" val="90"/>
      </iconSet>
    </cfRule>
  </conditionalFormatting>
  <conditionalFormatting sqref="O100">
    <cfRule type="iconSet" priority="24">
      <iconSet iconSet="3Symbols">
        <cfvo type="percent" val="0"/>
        <cfvo type="num" val="65"/>
        <cfvo type="num" val="90"/>
      </iconSet>
    </cfRule>
  </conditionalFormatting>
  <conditionalFormatting sqref="O101">
    <cfRule type="iconSet" priority="27">
      <iconSet iconSet="3Symbols">
        <cfvo type="percent" val="0"/>
        <cfvo type="num" val="65"/>
        <cfvo type="num" val="90"/>
      </iconSet>
    </cfRule>
  </conditionalFormatting>
  <conditionalFormatting sqref="O95">
    <cfRule type="iconSet" priority="315">
      <iconSet iconSet="3Symbols">
        <cfvo type="percent" val="0"/>
        <cfvo type="num" val="65"/>
        <cfvo type="num" val="90"/>
      </iconSet>
    </cfRule>
  </conditionalFormatting>
  <conditionalFormatting sqref="O38">
    <cfRule type="colorScale" priority="316">
      <colorScale>
        <cfvo type="num" val="50"/>
        <cfvo type="num" val="70"/>
        <cfvo type="num" val="90"/>
        <color rgb="FFF8696B"/>
        <color rgb="FFFFEB84"/>
        <color rgb="FF63BE7B"/>
      </colorScale>
    </cfRule>
    <cfRule type="colorScale" priority="317">
      <colorScale>
        <cfvo type="min"/>
        <cfvo type="percentile" val="50"/>
        <cfvo type="max"/>
        <color rgb="FFF8696B"/>
        <color rgb="FFFFEB84"/>
        <color rgb="FF63BE7B"/>
      </colorScale>
    </cfRule>
  </conditionalFormatting>
  <conditionalFormatting sqref="Q38">
    <cfRule type="colorScale" priority="334">
      <colorScale>
        <cfvo type="num" val="50"/>
        <cfvo type="num" val="70"/>
        <cfvo type="num" val="90"/>
        <color rgb="FFF8696B"/>
        <color rgb="FFFFEB84"/>
        <color rgb="FF63BE7B"/>
      </colorScale>
    </cfRule>
    <cfRule type="colorScale" priority="335">
      <colorScale>
        <cfvo type="min"/>
        <cfvo type="percentile" val="50"/>
        <cfvo type="max"/>
        <color rgb="FFF8696B"/>
        <color rgb="FFFFEB84"/>
        <color rgb="FF63BE7B"/>
      </colorScale>
    </cfRule>
  </conditionalFormatting>
  <conditionalFormatting sqref="P225">
    <cfRule type="colorScale" priority="336">
      <colorScale>
        <cfvo type="num" val="50"/>
        <cfvo type="num" val="70"/>
        <cfvo type="num" val="90"/>
        <color rgb="FFF8696B"/>
        <color rgb="FFFFEB84"/>
        <color rgb="FF63BE7B"/>
      </colorScale>
    </cfRule>
    <cfRule type="colorScale" priority="337">
      <colorScale>
        <cfvo type="min"/>
        <cfvo type="percentile" val="50"/>
        <cfvo type="max"/>
        <color rgb="FFF8696B"/>
        <color rgb="FFFFEB84"/>
        <color rgb="FF63BE7B"/>
      </colorScale>
    </cfRule>
  </conditionalFormatting>
  <conditionalFormatting sqref="P314">
    <cfRule type="colorScale" priority="338">
      <colorScale>
        <cfvo type="num" val="50"/>
        <cfvo type="num" val="70"/>
        <cfvo type="num" val="90"/>
        <color rgb="FFF8696B"/>
        <color rgb="FFFFEB84"/>
        <color rgb="FF63BE7B"/>
      </colorScale>
    </cfRule>
    <cfRule type="colorScale" priority="339">
      <colorScale>
        <cfvo type="min"/>
        <cfvo type="percentile" val="50"/>
        <cfvo type="max"/>
        <color rgb="FFF8696B"/>
        <color rgb="FFFFEB84"/>
        <color rgb="FF63BE7B"/>
      </colorScale>
    </cfRule>
  </conditionalFormatting>
  <conditionalFormatting sqref="L38:N38 P38">
    <cfRule type="colorScale" priority="340">
      <colorScale>
        <cfvo type="num" val="50"/>
        <cfvo type="num" val="70"/>
        <cfvo type="num" val="90"/>
        <color rgb="FFF8696B"/>
        <color rgb="FFFFEB84"/>
        <color rgb="FF63BE7B"/>
      </colorScale>
    </cfRule>
    <cfRule type="colorScale" priority="341">
      <colorScale>
        <cfvo type="min"/>
        <cfvo type="percentile" val="50"/>
        <cfvo type="max"/>
        <color rgb="FFF8696B"/>
        <color rgb="FFFFEB84"/>
        <color rgb="FF63BE7B"/>
      </colorScale>
    </cfRule>
  </conditionalFormatting>
  <conditionalFormatting sqref="P102">
    <cfRule type="colorScale" priority="344">
      <colorScale>
        <cfvo type="num" val="50"/>
        <cfvo type="num" val="70"/>
        <cfvo type="num" val="90"/>
        <color rgb="FFF8696B"/>
        <color rgb="FFFFEB84"/>
        <color rgb="FF63BE7B"/>
      </colorScale>
    </cfRule>
    <cfRule type="colorScale" priority="345">
      <colorScale>
        <cfvo type="min"/>
        <cfvo type="percentile" val="50"/>
        <cfvo type="max"/>
        <color rgb="FFF8696B"/>
        <color rgb="FFFFEB84"/>
        <color rgb="FF63BE7B"/>
      </colorScale>
    </cfRule>
  </conditionalFormatting>
  <conditionalFormatting sqref="O230:O232 O234:O236 O246:O255 O269:O280">
    <cfRule type="iconSet" priority="346">
      <iconSet iconSet="3Symbols">
        <cfvo type="percent" val="0"/>
        <cfvo type="num" val="65"/>
        <cfvo type="num" val="90"/>
      </iconSet>
    </cfRule>
  </conditionalFormatting>
  <conditionalFormatting sqref="O282:O313">
    <cfRule type="iconSet" priority="366">
      <iconSet iconSet="3Symbols">
        <cfvo type="percent" val="0"/>
        <cfvo type="num" val="65"/>
        <cfvo type="num" val="90"/>
      </iconSet>
    </cfRule>
  </conditionalFormatting>
  <conditionalFormatting sqref="O143:O171 O105:O106 O108:O141">
    <cfRule type="iconSet" priority="393">
      <iconSet iconSet="3Symbols">
        <cfvo type="percent" val="0"/>
        <cfvo type="num" val="65"/>
        <cfvo type="num" val="90"/>
      </iconSet>
    </cfRule>
  </conditionalFormatting>
  <printOptions gridLinesSet="0"/>
  <pageMargins left="0.75" right="0.75" top="1" bottom="1" header="0.5" footer="0.5"/>
  <pageSetup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3305D-6236-4C56-A7F5-E7F5B2DCAA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AB121C-0D54-449E-A3C1-DCD06D27E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mylife</cp:lastModifiedBy>
  <cp:revision/>
  <dcterms:created xsi:type="dcterms:W3CDTF">2019-12-26T17:32:37Z</dcterms:created>
  <dcterms:modified xsi:type="dcterms:W3CDTF">2021-05-17T15:47:48Z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