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ylife\Desktop\planes de acción\"/>
    </mc:Choice>
  </mc:AlternateContent>
  <xr:revisionPtr revIDLastSave="0" documentId="8_{91F6070F-72E5-450B-942D-9CC0C92A6E55}" xr6:coauthVersionLast="45" xr6:coauthVersionMax="45" xr10:uidLastSave="{00000000-0000-0000-0000-000000000000}"/>
  <bookViews>
    <workbookView xWindow="-120" yWindow="-120" windowWidth="20730" windowHeight="11160" activeTab="1" xr2:uid="{00000000-000D-0000-FFFF-FFFF00000000}"/>
  </bookViews>
  <sheets>
    <sheet name="CONSOLIDADO" sheetId="1" r:id="rId1"/>
    <sheet name="DETALLAD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24" i="1" l="1"/>
  <c r="R402" i="1" l="1"/>
  <c r="R401" i="1"/>
  <c r="M398" i="1"/>
  <c r="N392" i="1"/>
  <c r="R513" i="1" l="1"/>
  <c r="R512" i="1"/>
  <c r="R511" i="1"/>
  <c r="R510" i="1"/>
  <c r="R509" i="1"/>
  <c r="R508" i="1"/>
  <c r="R507" i="1"/>
  <c r="S48" i="1"/>
  <c r="M469" i="1" l="1"/>
  <c r="N469" i="1"/>
  <c r="P469" i="1" s="1"/>
  <c r="N468" i="1"/>
  <c r="P468" i="1" s="1"/>
  <c r="M468" i="1"/>
  <c r="L468" i="1"/>
  <c r="S469" i="1" l="1"/>
  <c r="T469" i="1" s="1"/>
  <c r="U469" i="1" s="1"/>
  <c r="Q469" i="1"/>
  <c r="W469" i="1" s="1"/>
  <c r="Q468" i="1"/>
  <c r="R468" i="1" s="1"/>
  <c r="W468" i="1" s="1"/>
  <c r="Q379" i="1"/>
  <c r="Q378" i="1"/>
  <c r="Q377" i="1"/>
  <c r="R377" i="1" s="1"/>
  <c r="Q285" i="1"/>
  <c r="Q278" i="1"/>
  <c r="R278" i="1" s="1"/>
  <c r="R91" i="1"/>
  <c r="S468" i="1" l="1"/>
  <c r="T468" i="1" s="1"/>
  <c r="U468" i="1" s="1"/>
  <c r="R263" i="1"/>
  <c r="W263" i="1" s="1"/>
  <c r="R262" i="1"/>
  <c r="W262" i="1" s="1"/>
  <c r="R261" i="1"/>
  <c r="W261" i="1" s="1"/>
  <c r="R260" i="1"/>
  <c r="W260" i="1" s="1"/>
  <c r="R150" i="1" l="1"/>
  <c r="R149" i="1"/>
  <c r="R142" i="1"/>
  <c r="R141" i="1"/>
  <c r="O464" i="1" l="1"/>
  <c r="N464" i="1"/>
  <c r="W475" i="1"/>
  <c r="N475" i="1"/>
  <c r="P475" i="1" s="1"/>
  <c r="S475" i="1" s="1"/>
  <c r="T475" i="1" s="1"/>
  <c r="U475" i="1" s="1"/>
  <c r="M475" i="1"/>
  <c r="W474" i="1"/>
  <c r="N474" i="1"/>
  <c r="P474" i="1" s="1"/>
  <c r="S474" i="1" s="1"/>
  <c r="T474" i="1" s="1"/>
  <c r="U474" i="1" s="1"/>
  <c r="M474" i="1"/>
  <c r="L475" i="1"/>
  <c r="L474" i="1"/>
  <c r="W473" i="1"/>
  <c r="N473" i="1"/>
  <c r="P473" i="1" s="1"/>
  <c r="S473" i="1" s="1"/>
  <c r="T473" i="1" s="1"/>
  <c r="U473" i="1" s="1"/>
  <c r="M473" i="1"/>
  <c r="L473" i="1"/>
  <c r="N472" i="1"/>
  <c r="P472" i="1" s="1"/>
  <c r="M472" i="1"/>
  <c r="L472" i="1"/>
  <c r="L471" i="1"/>
  <c r="L477" i="1"/>
  <c r="L476" i="1"/>
  <c r="L478" i="1"/>
  <c r="M478" i="1"/>
  <c r="N478" i="1"/>
  <c r="P478" i="1" s="1"/>
  <c r="S478" i="1" s="1"/>
  <c r="T478" i="1" s="1"/>
  <c r="U478" i="1" s="1"/>
  <c r="R478" i="1"/>
  <c r="W478" i="1" s="1"/>
  <c r="Q472" i="1" l="1"/>
  <c r="R472" i="1" s="1"/>
  <c r="W472" i="1" s="1"/>
  <c r="S472" i="1" l="1"/>
  <c r="T472" i="1" s="1"/>
  <c r="U472" i="1" s="1"/>
  <c r="B1" i="2"/>
  <c r="N442" i="1" l="1"/>
  <c r="P442" i="1" s="1"/>
  <c r="S442" i="1" s="1"/>
  <c r="T442" i="1" s="1"/>
  <c r="U442" i="1" s="1"/>
  <c r="N444" i="1"/>
  <c r="N443" i="1"/>
  <c r="N441" i="1"/>
  <c r="P441" i="1" s="1"/>
  <c r="S441" i="1" s="1"/>
  <c r="T441" i="1" s="1"/>
  <c r="U441" i="1" s="1"/>
  <c r="M547" i="1"/>
  <c r="W546" i="1"/>
  <c r="N546" i="1"/>
  <c r="P546" i="1" s="1"/>
  <c r="S546" i="1" s="1"/>
  <c r="T546" i="1" s="1"/>
  <c r="U546" i="1" s="1"/>
  <c r="M546" i="1"/>
  <c r="W545" i="1"/>
  <c r="N545" i="1"/>
  <c r="P545" i="1" s="1"/>
  <c r="S545" i="1" s="1"/>
  <c r="T545" i="1" s="1"/>
  <c r="U545" i="1" s="1"/>
  <c r="M545" i="1"/>
  <c r="W544" i="1"/>
  <c r="N544" i="1"/>
  <c r="P544" i="1" s="1"/>
  <c r="S544" i="1" s="1"/>
  <c r="T544" i="1" s="1"/>
  <c r="U544" i="1" s="1"/>
  <c r="M544" i="1"/>
  <c r="W543" i="1"/>
  <c r="N543" i="1"/>
  <c r="P543" i="1" s="1"/>
  <c r="S543" i="1" s="1"/>
  <c r="T543" i="1" s="1"/>
  <c r="U543" i="1" s="1"/>
  <c r="M543" i="1"/>
  <c r="W542" i="1"/>
  <c r="N542" i="1"/>
  <c r="P542" i="1" s="1"/>
  <c r="S542" i="1" s="1"/>
  <c r="T542" i="1" s="1"/>
  <c r="U542" i="1" s="1"/>
  <c r="M542" i="1"/>
  <c r="W541" i="1"/>
  <c r="N541" i="1"/>
  <c r="P541" i="1" s="1"/>
  <c r="S541" i="1" s="1"/>
  <c r="T541" i="1" s="1"/>
  <c r="U541" i="1" s="1"/>
  <c r="M541" i="1"/>
  <c r="W540" i="1"/>
  <c r="N540" i="1"/>
  <c r="P540" i="1" s="1"/>
  <c r="S540" i="1" s="1"/>
  <c r="T540" i="1" s="1"/>
  <c r="U540" i="1" s="1"/>
  <c r="M540" i="1"/>
  <c r="W539" i="1"/>
  <c r="N539" i="1"/>
  <c r="P539" i="1" s="1"/>
  <c r="S539" i="1" s="1"/>
  <c r="T539" i="1" s="1"/>
  <c r="U539" i="1" s="1"/>
  <c r="M539" i="1"/>
  <c r="W538" i="1"/>
  <c r="N538" i="1"/>
  <c r="P538" i="1" s="1"/>
  <c r="S538" i="1" s="1"/>
  <c r="T538" i="1" s="1"/>
  <c r="U538" i="1" s="1"/>
  <c r="M538" i="1"/>
  <c r="R537" i="1"/>
  <c r="W537" i="1" s="1"/>
  <c r="N537" i="1"/>
  <c r="S537" i="1" s="1"/>
  <c r="T537" i="1" s="1"/>
  <c r="U537" i="1" s="1"/>
  <c r="M537" i="1"/>
  <c r="L537" i="1"/>
  <c r="W536" i="1"/>
  <c r="N536" i="1"/>
  <c r="P536" i="1" s="1"/>
  <c r="S536" i="1" s="1"/>
  <c r="T536" i="1" s="1"/>
  <c r="U536" i="1" s="1"/>
  <c r="M536" i="1"/>
  <c r="W535" i="1"/>
  <c r="N535" i="1"/>
  <c r="P535" i="1" s="1"/>
  <c r="S535" i="1" s="1"/>
  <c r="T535" i="1" s="1"/>
  <c r="U535" i="1" s="1"/>
  <c r="M535" i="1"/>
  <c r="W534" i="1"/>
  <c r="N534" i="1"/>
  <c r="P534" i="1" s="1"/>
  <c r="S534" i="1" s="1"/>
  <c r="T534" i="1" s="1"/>
  <c r="U534" i="1" s="1"/>
  <c r="M534" i="1"/>
  <c r="W533" i="1"/>
  <c r="N533" i="1"/>
  <c r="P533" i="1" s="1"/>
  <c r="S533" i="1" s="1"/>
  <c r="T533" i="1" s="1"/>
  <c r="U533" i="1" s="1"/>
  <c r="M533" i="1"/>
  <c r="W532" i="1"/>
  <c r="N532" i="1"/>
  <c r="P532" i="1" s="1"/>
  <c r="S532" i="1" s="1"/>
  <c r="T532" i="1" s="1"/>
  <c r="U532" i="1" s="1"/>
  <c r="M532" i="1"/>
  <c r="W531" i="1"/>
  <c r="N531" i="1"/>
  <c r="P531" i="1" s="1"/>
  <c r="S531" i="1" s="1"/>
  <c r="T531" i="1" s="1"/>
  <c r="U531" i="1" s="1"/>
  <c r="M531" i="1"/>
  <c r="W530" i="1"/>
  <c r="N530" i="1"/>
  <c r="P530" i="1" s="1"/>
  <c r="S530" i="1" s="1"/>
  <c r="T530" i="1" s="1"/>
  <c r="U530" i="1" s="1"/>
  <c r="M530" i="1"/>
  <c r="W529" i="1"/>
  <c r="N529" i="1"/>
  <c r="P529" i="1" s="1"/>
  <c r="S529" i="1" s="1"/>
  <c r="T529" i="1" s="1"/>
  <c r="U529" i="1" s="1"/>
  <c r="M529" i="1"/>
  <c r="W528" i="1"/>
  <c r="N528" i="1"/>
  <c r="P528" i="1" s="1"/>
  <c r="S528" i="1" s="1"/>
  <c r="T528" i="1" s="1"/>
  <c r="U528" i="1" s="1"/>
  <c r="M528" i="1"/>
  <c r="W527" i="1"/>
  <c r="N527" i="1"/>
  <c r="P527" i="1" s="1"/>
  <c r="S527" i="1" s="1"/>
  <c r="T527" i="1" s="1"/>
  <c r="U527" i="1" s="1"/>
  <c r="M527" i="1"/>
  <c r="R526" i="1"/>
  <c r="W526" i="1" s="1"/>
  <c r="N526" i="1"/>
  <c r="S526" i="1" s="1"/>
  <c r="T526" i="1" s="1"/>
  <c r="U526" i="1" s="1"/>
  <c r="M526" i="1"/>
  <c r="L526" i="1"/>
  <c r="N525" i="1"/>
  <c r="P525" i="1" s="1"/>
  <c r="Q525" i="1" s="1"/>
  <c r="R525" i="1" s="1"/>
  <c r="W525" i="1" s="1"/>
  <c r="M525" i="1"/>
  <c r="K525" i="1"/>
  <c r="L525" i="1" s="1"/>
  <c r="N524" i="1"/>
  <c r="P524" i="1" s="1"/>
  <c r="M524" i="1"/>
  <c r="K524" i="1"/>
  <c r="L524" i="1" s="1"/>
  <c r="N523" i="1"/>
  <c r="P523" i="1" s="1"/>
  <c r="Q523" i="1" s="1"/>
  <c r="R523" i="1" s="1"/>
  <c r="W523" i="1" s="1"/>
  <c r="M523" i="1"/>
  <c r="K523" i="1"/>
  <c r="L523" i="1" s="1"/>
  <c r="N522" i="1"/>
  <c r="P522" i="1" s="1"/>
  <c r="M522" i="1"/>
  <c r="K522" i="1"/>
  <c r="L522" i="1" s="1"/>
  <c r="W521" i="1"/>
  <c r="N521" i="1"/>
  <c r="P521" i="1" s="1"/>
  <c r="S521" i="1" s="1"/>
  <c r="T521" i="1" s="1"/>
  <c r="U521" i="1" s="1"/>
  <c r="M521" i="1"/>
  <c r="L521" i="1"/>
  <c r="W520" i="1"/>
  <c r="N520" i="1"/>
  <c r="P520" i="1" s="1"/>
  <c r="S520" i="1" s="1"/>
  <c r="T520" i="1" s="1"/>
  <c r="U520" i="1" s="1"/>
  <c r="M520" i="1"/>
  <c r="L520" i="1"/>
  <c r="W519" i="1"/>
  <c r="N519" i="1"/>
  <c r="P519" i="1" s="1"/>
  <c r="S519" i="1" s="1"/>
  <c r="T519" i="1" s="1"/>
  <c r="U519" i="1" s="1"/>
  <c r="M519" i="1"/>
  <c r="L519" i="1"/>
  <c r="W518" i="1"/>
  <c r="N518" i="1"/>
  <c r="P518" i="1" s="1"/>
  <c r="S518" i="1" s="1"/>
  <c r="T518" i="1" s="1"/>
  <c r="U518" i="1" s="1"/>
  <c r="M518" i="1"/>
  <c r="L518" i="1"/>
  <c r="W517" i="1"/>
  <c r="N517" i="1"/>
  <c r="P517" i="1" s="1"/>
  <c r="S517" i="1" s="1"/>
  <c r="T517" i="1" s="1"/>
  <c r="U517" i="1" s="1"/>
  <c r="M517" i="1"/>
  <c r="L517" i="1"/>
  <c r="W516" i="1"/>
  <c r="N516" i="1"/>
  <c r="P516" i="1" s="1"/>
  <c r="S516" i="1" s="1"/>
  <c r="T516" i="1" s="1"/>
  <c r="U516" i="1" s="1"/>
  <c r="M516" i="1"/>
  <c r="L516" i="1"/>
  <c r="W515" i="1"/>
  <c r="N515" i="1"/>
  <c r="P515" i="1" s="1"/>
  <c r="S515" i="1" s="1"/>
  <c r="T515" i="1" s="1"/>
  <c r="U515" i="1" s="1"/>
  <c r="M515" i="1"/>
  <c r="L515" i="1"/>
  <c r="W514" i="1"/>
  <c r="N514" i="1"/>
  <c r="P514" i="1" s="1"/>
  <c r="S514" i="1" s="1"/>
  <c r="T514" i="1" s="1"/>
  <c r="U514" i="1" s="1"/>
  <c r="M514" i="1"/>
  <c r="L514" i="1"/>
  <c r="W513" i="1"/>
  <c r="N513" i="1"/>
  <c r="P513" i="1" s="1"/>
  <c r="S513" i="1" s="1"/>
  <c r="T513" i="1" s="1"/>
  <c r="U513" i="1" s="1"/>
  <c r="M513" i="1"/>
  <c r="L513" i="1"/>
  <c r="W512" i="1"/>
  <c r="N512" i="1"/>
  <c r="P512" i="1" s="1"/>
  <c r="S512" i="1" s="1"/>
  <c r="T512" i="1" s="1"/>
  <c r="U512" i="1" s="1"/>
  <c r="M512" i="1"/>
  <c r="L512" i="1"/>
  <c r="W511" i="1"/>
  <c r="N511" i="1"/>
  <c r="P511" i="1" s="1"/>
  <c r="S511" i="1" s="1"/>
  <c r="T511" i="1" s="1"/>
  <c r="U511" i="1" s="1"/>
  <c r="M511" i="1"/>
  <c r="L511" i="1"/>
  <c r="W510" i="1"/>
  <c r="N510" i="1"/>
  <c r="P510" i="1" s="1"/>
  <c r="S510" i="1" s="1"/>
  <c r="T510" i="1" s="1"/>
  <c r="U510" i="1" s="1"/>
  <c r="M510" i="1"/>
  <c r="L510" i="1"/>
  <c r="W509" i="1"/>
  <c r="N509" i="1"/>
  <c r="P509" i="1" s="1"/>
  <c r="S509" i="1" s="1"/>
  <c r="T509" i="1" s="1"/>
  <c r="U509" i="1" s="1"/>
  <c r="M509" i="1"/>
  <c r="L509" i="1"/>
  <c r="W508" i="1"/>
  <c r="N508" i="1"/>
  <c r="P508" i="1" s="1"/>
  <c r="S508" i="1" s="1"/>
  <c r="T508" i="1" s="1"/>
  <c r="U508" i="1" s="1"/>
  <c r="M508" i="1"/>
  <c r="L508" i="1"/>
  <c r="W507" i="1"/>
  <c r="N507" i="1"/>
  <c r="P507" i="1" s="1"/>
  <c r="S507" i="1" s="1"/>
  <c r="T507" i="1" s="1"/>
  <c r="U507" i="1" s="1"/>
  <c r="M507" i="1"/>
  <c r="L507" i="1"/>
  <c r="R506" i="1"/>
  <c r="W506" i="1" s="1"/>
  <c r="N506" i="1"/>
  <c r="S506" i="1" s="1"/>
  <c r="T506" i="1" s="1"/>
  <c r="U506" i="1" s="1"/>
  <c r="M506" i="1"/>
  <c r="L506" i="1"/>
  <c r="N505" i="1"/>
  <c r="P505" i="1" s="1"/>
  <c r="M505" i="1"/>
  <c r="L505" i="1"/>
  <c r="W504" i="1"/>
  <c r="N504" i="1"/>
  <c r="P504" i="1" s="1"/>
  <c r="S504" i="1" s="1"/>
  <c r="T504" i="1" s="1"/>
  <c r="U504" i="1" s="1"/>
  <c r="M504" i="1"/>
  <c r="L504" i="1"/>
  <c r="R503" i="1"/>
  <c r="W503" i="1" s="1"/>
  <c r="N503" i="1"/>
  <c r="P503" i="1" s="1"/>
  <c r="S503" i="1" s="1"/>
  <c r="T503" i="1" s="1"/>
  <c r="U503" i="1" s="1"/>
  <c r="M503" i="1"/>
  <c r="L503" i="1"/>
  <c r="N502" i="1"/>
  <c r="P502" i="1" s="1"/>
  <c r="M502" i="1"/>
  <c r="L502" i="1"/>
  <c r="N501" i="1"/>
  <c r="M501" i="1"/>
  <c r="L501" i="1"/>
  <c r="N500" i="1"/>
  <c r="Q500" i="1" s="1"/>
  <c r="R500" i="1" s="1"/>
  <c r="W500" i="1" s="1"/>
  <c r="M500" i="1"/>
  <c r="L500" i="1"/>
  <c r="W499" i="1"/>
  <c r="N499" i="1"/>
  <c r="P499" i="1" s="1"/>
  <c r="S499" i="1" s="1"/>
  <c r="T499" i="1" s="1"/>
  <c r="U499" i="1" s="1"/>
  <c r="M499" i="1"/>
  <c r="K499" i="1"/>
  <c r="L499" i="1" s="1"/>
  <c r="N498" i="1"/>
  <c r="P498" i="1" s="1"/>
  <c r="M498" i="1"/>
  <c r="L498" i="1"/>
  <c r="N497" i="1"/>
  <c r="Q497" i="1" s="1"/>
  <c r="R497" i="1" s="1"/>
  <c r="W497" i="1" s="1"/>
  <c r="M497" i="1"/>
  <c r="R496" i="1"/>
  <c r="W496" i="1" s="1"/>
  <c r="N496" i="1"/>
  <c r="S496" i="1" s="1"/>
  <c r="T496" i="1" s="1"/>
  <c r="U496" i="1" s="1"/>
  <c r="M496" i="1"/>
  <c r="L496" i="1"/>
  <c r="N495" i="1"/>
  <c r="P495" i="1" s="1"/>
  <c r="M495" i="1"/>
  <c r="N494" i="1"/>
  <c r="P494" i="1" s="1"/>
  <c r="M494" i="1"/>
  <c r="L494" i="1"/>
  <c r="N493" i="1"/>
  <c r="P493" i="1" s="1"/>
  <c r="M493" i="1"/>
  <c r="N492" i="1"/>
  <c r="P492" i="1" s="1"/>
  <c r="M492" i="1"/>
  <c r="L492" i="1"/>
  <c r="N491" i="1"/>
  <c r="P491" i="1" s="1"/>
  <c r="Q491" i="1" s="1"/>
  <c r="R491" i="1" s="1"/>
  <c r="W491" i="1" s="1"/>
  <c r="M491" i="1"/>
  <c r="L491" i="1"/>
  <c r="W490" i="1"/>
  <c r="N490" i="1"/>
  <c r="P490" i="1" s="1"/>
  <c r="S490" i="1" s="1"/>
  <c r="T490" i="1" s="1"/>
  <c r="U490" i="1" s="1"/>
  <c r="M490" i="1"/>
  <c r="W489" i="1"/>
  <c r="N489" i="1"/>
  <c r="P489" i="1" s="1"/>
  <c r="S489" i="1" s="1"/>
  <c r="T489" i="1" s="1"/>
  <c r="U489" i="1" s="1"/>
  <c r="M489" i="1"/>
  <c r="W488" i="1"/>
  <c r="N488" i="1"/>
  <c r="P488" i="1" s="1"/>
  <c r="S488" i="1" s="1"/>
  <c r="T488" i="1" s="1"/>
  <c r="U488" i="1" s="1"/>
  <c r="M488" i="1"/>
  <c r="W487" i="1"/>
  <c r="N487" i="1"/>
  <c r="P487" i="1" s="1"/>
  <c r="S487" i="1" s="1"/>
  <c r="T487" i="1" s="1"/>
  <c r="U487" i="1" s="1"/>
  <c r="M487" i="1"/>
  <c r="W486" i="1"/>
  <c r="N486" i="1"/>
  <c r="P486" i="1" s="1"/>
  <c r="S486" i="1" s="1"/>
  <c r="T486" i="1" s="1"/>
  <c r="U486" i="1" s="1"/>
  <c r="M486" i="1"/>
  <c r="W485" i="1"/>
  <c r="N485" i="1"/>
  <c r="P485" i="1" s="1"/>
  <c r="S485" i="1" s="1"/>
  <c r="T485" i="1" s="1"/>
  <c r="U485" i="1" s="1"/>
  <c r="M485" i="1"/>
  <c r="W484" i="1"/>
  <c r="N484" i="1"/>
  <c r="S484" i="1" s="1"/>
  <c r="T484" i="1" s="1"/>
  <c r="U484" i="1" s="1"/>
  <c r="M484" i="1"/>
  <c r="W483" i="1"/>
  <c r="N483" i="1"/>
  <c r="S483" i="1" s="1"/>
  <c r="T483" i="1" s="1"/>
  <c r="U483" i="1" s="1"/>
  <c r="M483" i="1"/>
  <c r="L483" i="1"/>
  <c r="W482" i="1"/>
  <c r="N482" i="1"/>
  <c r="S482" i="1" s="1"/>
  <c r="T482" i="1" s="1"/>
  <c r="U482" i="1" s="1"/>
  <c r="M482" i="1"/>
  <c r="L482" i="1"/>
  <c r="W481" i="1"/>
  <c r="N481" i="1"/>
  <c r="S481" i="1" s="1"/>
  <c r="T481" i="1" s="1"/>
  <c r="U481" i="1" s="1"/>
  <c r="M481" i="1"/>
  <c r="R480" i="1"/>
  <c r="W480" i="1" s="1"/>
  <c r="N480" i="1"/>
  <c r="M480" i="1"/>
  <c r="N479" i="1"/>
  <c r="M479" i="1"/>
  <c r="N477" i="1"/>
  <c r="P477" i="1" s="1"/>
  <c r="M477" i="1"/>
  <c r="R476" i="1"/>
  <c r="W476" i="1" s="1"/>
  <c r="N476" i="1"/>
  <c r="P476" i="1" s="1"/>
  <c r="S476" i="1" s="1"/>
  <c r="T476" i="1" s="1"/>
  <c r="U476" i="1" s="1"/>
  <c r="M476" i="1"/>
  <c r="N471" i="1"/>
  <c r="P471" i="1" s="1"/>
  <c r="Q471" i="1" s="1"/>
  <c r="R471" i="1" s="1"/>
  <c r="W471" i="1" s="1"/>
  <c r="M471" i="1"/>
  <c r="N470" i="1"/>
  <c r="P470" i="1" s="1"/>
  <c r="M470" i="1"/>
  <c r="L470" i="1"/>
  <c r="N467" i="1"/>
  <c r="P467" i="1" s="1"/>
  <c r="Q467" i="1" s="1"/>
  <c r="M467" i="1"/>
  <c r="N466" i="1"/>
  <c r="P466" i="1" s="1"/>
  <c r="M466" i="1"/>
  <c r="L466" i="1"/>
  <c r="R465" i="1"/>
  <c r="W465" i="1" s="1"/>
  <c r="N465" i="1"/>
  <c r="S465" i="1" s="1"/>
  <c r="T465" i="1" s="1"/>
  <c r="U465" i="1" s="1"/>
  <c r="M465" i="1"/>
  <c r="L465" i="1"/>
  <c r="R463" i="1"/>
  <c r="W463" i="1" s="1"/>
  <c r="N463" i="1"/>
  <c r="P463" i="1" s="1"/>
  <c r="S463" i="1" s="1"/>
  <c r="T463" i="1" s="1"/>
  <c r="U463" i="1" s="1"/>
  <c r="M463" i="1"/>
  <c r="L463" i="1"/>
  <c r="N462" i="1"/>
  <c r="P462" i="1" s="1"/>
  <c r="M462" i="1"/>
  <c r="L462" i="1"/>
  <c r="R461" i="1"/>
  <c r="W461" i="1" s="1"/>
  <c r="N461" i="1"/>
  <c r="P461" i="1" s="1"/>
  <c r="S461" i="1" s="1"/>
  <c r="T461" i="1" s="1"/>
  <c r="U461" i="1" s="1"/>
  <c r="M461" i="1"/>
  <c r="L461" i="1"/>
  <c r="R460" i="1"/>
  <c r="W460" i="1" s="1"/>
  <c r="N460" i="1"/>
  <c r="P460" i="1" s="1"/>
  <c r="S460" i="1" s="1"/>
  <c r="T460" i="1" s="1"/>
  <c r="U460" i="1" s="1"/>
  <c r="M460" i="1"/>
  <c r="L460" i="1"/>
  <c r="R459" i="1"/>
  <c r="W459" i="1" s="1"/>
  <c r="N459" i="1"/>
  <c r="P459" i="1" s="1"/>
  <c r="S459" i="1" s="1"/>
  <c r="T459" i="1" s="1"/>
  <c r="U459" i="1" s="1"/>
  <c r="M459" i="1"/>
  <c r="K459" i="1"/>
  <c r="L459" i="1" s="1"/>
  <c r="R458" i="1"/>
  <c r="W458" i="1" s="1"/>
  <c r="N458" i="1"/>
  <c r="P458" i="1" s="1"/>
  <c r="S458" i="1" s="1"/>
  <c r="T458" i="1" s="1"/>
  <c r="U458" i="1" s="1"/>
  <c r="M458" i="1"/>
  <c r="L458" i="1"/>
  <c r="R457" i="1"/>
  <c r="W457" i="1" s="1"/>
  <c r="N457" i="1"/>
  <c r="P457" i="1" s="1"/>
  <c r="S457" i="1" s="1"/>
  <c r="T457" i="1" s="1"/>
  <c r="U457" i="1" s="1"/>
  <c r="M457" i="1"/>
  <c r="L457" i="1"/>
  <c r="R456" i="1"/>
  <c r="W456" i="1" s="1"/>
  <c r="N456" i="1"/>
  <c r="S456" i="1" s="1"/>
  <c r="T456" i="1" s="1"/>
  <c r="U456" i="1" s="1"/>
  <c r="M456" i="1"/>
  <c r="L456" i="1"/>
  <c r="R455" i="1"/>
  <c r="W455" i="1" s="1"/>
  <c r="N455" i="1"/>
  <c r="P455" i="1" s="1"/>
  <c r="S455" i="1" s="1"/>
  <c r="T455" i="1" s="1"/>
  <c r="U455" i="1" s="1"/>
  <c r="M455" i="1"/>
  <c r="L455" i="1"/>
  <c r="R454" i="1"/>
  <c r="W454" i="1" s="1"/>
  <c r="N454" i="1"/>
  <c r="P454" i="1" s="1"/>
  <c r="S454" i="1" s="1"/>
  <c r="T454" i="1" s="1"/>
  <c r="U454" i="1" s="1"/>
  <c r="M454" i="1"/>
  <c r="K454" i="1"/>
  <c r="L454" i="1" s="1"/>
  <c r="R453" i="1"/>
  <c r="W453" i="1" s="1"/>
  <c r="N453" i="1"/>
  <c r="P453" i="1" s="1"/>
  <c r="S453" i="1" s="1"/>
  <c r="T453" i="1" s="1"/>
  <c r="U453" i="1" s="1"/>
  <c r="M453" i="1"/>
  <c r="L453" i="1"/>
  <c r="R452" i="1"/>
  <c r="W452" i="1" s="1"/>
  <c r="N452" i="1"/>
  <c r="P452" i="1" s="1"/>
  <c r="S452" i="1" s="1"/>
  <c r="T452" i="1" s="1"/>
  <c r="U452" i="1" s="1"/>
  <c r="M452" i="1"/>
  <c r="L452" i="1"/>
  <c r="R451" i="1"/>
  <c r="W451" i="1" s="1"/>
  <c r="N451" i="1"/>
  <c r="P451" i="1" s="1"/>
  <c r="S451" i="1" s="1"/>
  <c r="T451" i="1" s="1"/>
  <c r="U451" i="1" s="1"/>
  <c r="M451" i="1"/>
  <c r="L451" i="1"/>
  <c r="R450" i="1"/>
  <c r="W450" i="1" s="1"/>
  <c r="N450" i="1"/>
  <c r="P450" i="1" s="1"/>
  <c r="S450" i="1" s="1"/>
  <c r="T450" i="1" s="1"/>
  <c r="U450" i="1" s="1"/>
  <c r="M450" i="1"/>
  <c r="L450" i="1"/>
  <c r="R449" i="1"/>
  <c r="W449" i="1" s="1"/>
  <c r="N449" i="1"/>
  <c r="P449" i="1" s="1"/>
  <c r="S449" i="1" s="1"/>
  <c r="T449" i="1" s="1"/>
  <c r="U449" i="1" s="1"/>
  <c r="M449" i="1"/>
  <c r="L449" i="1"/>
  <c r="R448" i="1"/>
  <c r="W448" i="1" s="1"/>
  <c r="N448" i="1"/>
  <c r="P448" i="1" s="1"/>
  <c r="S448" i="1" s="1"/>
  <c r="T448" i="1" s="1"/>
  <c r="U448" i="1" s="1"/>
  <c r="M448" i="1"/>
  <c r="L448" i="1"/>
  <c r="R447" i="1"/>
  <c r="W447" i="1" s="1"/>
  <c r="N447" i="1"/>
  <c r="P447" i="1" s="1"/>
  <c r="S447" i="1" s="1"/>
  <c r="T447" i="1" s="1"/>
  <c r="U447" i="1" s="1"/>
  <c r="M447" i="1"/>
  <c r="K447" i="1"/>
  <c r="L447" i="1" s="1"/>
  <c r="R446" i="1"/>
  <c r="W446" i="1" s="1"/>
  <c r="N446" i="1"/>
  <c r="S446" i="1" s="1"/>
  <c r="T446" i="1" s="1"/>
  <c r="U446" i="1" s="1"/>
  <c r="M446" i="1"/>
  <c r="L446" i="1"/>
  <c r="R445" i="1"/>
  <c r="W445" i="1" s="1"/>
  <c r="N445" i="1"/>
  <c r="S445" i="1" s="1"/>
  <c r="T445" i="1" s="1"/>
  <c r="U445" i="1" s="1"/>
  <c r="M445" i="1"/>
  <c r="L445" i="1"/>
  <c r="R444" i="1"/>
  <c r="W444" i="1" s="1"/>
  <c r="S444" i="1"/>
  <c r="T444" i="1" s="1"/>
  <c r="U444" i="1" s="1"/>
  <c r="M444" i="1"/>
  <c r="R443" i="1"/>
  <c r="W443" i="1" s="1"/>
  <c r="S443" i="1"/>
  <c r="T443" i="1" s="1"/>
  <c r="U443" i="1" s="1"/>
  <c r="M443" i="1"/>
  <c r="R442" i="1"/>
  <c r="W442" i="1" s="1"/>
  <c r="M442" i="1"/>
  <c r="R441" i="1"/>
  <c r="W441" i="1" s="1"/>
  <c r="M441" i="1"/>
  <c r="R440" i="1"/>
  <c r="W440" i="1" s="1"/>
  <c r="N440" i="1"/>
  <c r="P440" i="1" s="1"/>
  <c r="S440" i="1" s="1"/>
  <c r="T440" i="1" s="1"/>
  <c r="U440" i="1" s="1"/>
  <c r="M440" i="1"/>
  <c r="N439" i="1"/>
  <c r="P439" i="1" s="1"/>
  <c r="M439" i="1"/>
  <c r="K439" i="1"/>
  <c r="L439" i="1" s="1"/>
  <c r="R438" i="1"/>
  <c r="W438" i="1" s="1"/>
  <c r="N438" i="1"/>
  <c r="S438" i="1" s="1"/>
  <c r="T438" i="1" s="1"/>
  <c r="U438" i="1" s="1"/>
  <c r="M438" i="1"/>
  <c r="L438" i="1"/>
  <c r="R437" i="1"/>
  <c r="W437" i="1" s="1"/>
  <c r="N437" i="1"/>
  <c r="S437" i="1" s="1"/>
  <c r="T437" i="1" s="1"/>
  <c r="U437" i="1" s="1"/>
  <c r="M437" i="1"/>
  <c r="L437" i="1"/>
  <c r="R436" i="1"/>
  <c r="W436" i="1" s="1"/>
  <c r="N436" i="1"/>
  <c r="P436" i="1" s="1"/>
  <c r="S436" i="1" s="1"/>
  <c r="T436" i="1" s="1"/>
  <c r="U436" i="1" s="1"/>
  <c r="M436" i="1"/>
  <c r="L436" i="1"/>
  <c r="R435" i="1"/>
  <c r="W435" i="1" s="1"/>
  <c r="N435" i="1"/>
  <c r="P435" i="1" s="1"/>
  <c r="S435" i="1" s="1"/>
  <c r="T435" i="1" s="1"/>
  <c r="U435" i="1" s="1"/>
  <c r="M435" i="1"/>
  <c r="K435" i="1"/>
  <c r="L435" i="1" s="1"/>
  <c r="R434" i="1"/>
  <c r="N434" i="1"/>
  <c r="P434" i="1" s="1"/>
  <c r="S434" i="1" s="1"/>
  <c r="T434" i="1" s="1"/>
  <c r="U434" i="1" s="1"/>
  <c r="M434" i="1"/>
  <c r="L434" i="1"/>
  <c r="N432" i="1"/>
  <c r="M432" i="1"/>
  <c r="W431" i="1"/>
  <c r="N431" i="1"/>
  <c r="P431" i="1" s="1"/>
  <c r="S431" i="1" s="1"/>
  <c r="T431" i="1" s="1"/>
  <c r="U431" i="1" s="1"/>
  <c r="M431" i="1"/>
  <c r="W430" i="1"/>
  <c r="N430" i="1"/>
  <c r="P430" i="1" s="1"/>
  <c r="S430" i="1" s="1"/>
  <c r="T430" i="1" s="1"/>
  <c r="U430" i="1" s="1"/>
  <c r="M430" i="1"/>
  <c r="W429" i="1"/>
  <c r="N429" i="1"/>
  <c r="P429" i="1" s="1"/>
  <c r="S429" i="1" s="1"/>
  <c r="T429" i="1" s="1"/>
  <c r="U429" i="1" s="1"/>
  <c r="M429" i="1"/>
  <c r="L429" i="1"/>
  <c r="W428" i="1"/>
  <c r="N428" i="1"/>
  <c r="P428" i="1" s="1"/>
  <c r="S428" i="1" s="1"/>
  <c r="T428" i="1" s="1"/>
  <c r="U428" i="1" s="1"/>
  <c r="M428" i="1"/>
  <c r="L428" i="1"/>
  <c r="W427" i="1"/>
  <c r="N427" i="1"/>
  <c r="P427" i="1" s="1"/>
  <c r="S427" i="1" s="1"/>
  <c r="T427" i="1" s="1"/>
  <c r="U427" i="1" s="1"/>
  <c r="M427" i="1"/>
  <c r="L427" i="1"/>
  <c r="W426" i="1"/>
  <c r="N426" i="1"/>
  <c r="P426" i="1" s="1"/>
  <c r="S426" i="1" s="1"/>
  <c r="T426" i="1" s="1"/>
  <c r="U426" i="1" s="1"/>
  <c r="M426" i="1"/>
  <c r="L426" i="1"/>
  <c r="N425" i="1"/>
  <c r="P425" i="1" s="1"/>
  <c r="M425" i="1"/>
  <c r="L425" i="1"/>
  <c r="W424" i="1"/>
  <c r="N424" i="1"/>
  <c r="P424" i="1" s="1"/>
  <c r="S424" i="1" s="1"/>
  <c r="T424" i="1" s="1"/>
  <c r="U424" i="1" s="1"/>
  <c r="M424" i="1"/>
  <c r="L424" i="1"/>
  <c r="N423" i="1"/>
  <c r="P423" i="1" s="1"/>
  <c r="M423" i="1"/>
  <c r="L423" i="1"/>
  <c r="W422" i="1"/>
  <c r="N422" i="1"/>
  <c r="P422" i="1" s="1"/>
  <c r="S422" i="1" s="1"/>
  <c r="T422" i="1" s="1"/>
  <c r="U422" i="1" s="1"/>
  <c r="M422" i="1"/>
  <c r="L422" i="1"/>
  <c r="W421" i="1"/>
  <c r="N421" i="1"/>
  <c r="P421" i="1" s="1"/>
  <c r="S421" i="1" s="1"/>
  <c r="T421" i="1" s="1"/>
  <c r="U421" i="1" s="1"/>
  <c r="M421" i="1"/>
  <c r="L421" i="1"/>
  <c r="W420" i="1"/>
  <c r="N420" i="1"/>
  <c r="P420" i="1" s="1"/>
  <c r="S420" i="1" s="1"/>
  <c r="T420" i="1" s="1"/>
  <c r="U420" i="1" s="1"/>
  <c r="M420" i="1"/>
  <c r="L420" i="1"/>
  <c r="W419" i="1"/>
  <c r="N419" i="1"/>
  <c r="P419" i="1" s="1"/>
  <c r="S419" i="1" s="1"/>
  <c r="T419" i="1" s="1"/>
  <c r="U419" i="1" s="1"/>
  <c r="M419" i="1"/>
  <c r="W418" i="1"/>
  <c r="N418" i="1"/>
  <c r="P418" i="1" s="1"/>
  <c r="S418" i="1" s="1"/>
  <c r="T418" i="1" s="1"/>
  <c r="U418" i="1" s="1"/>
  <c r="M418" i="1"/>
  <c r="L418" i="1"/>
  <c r="W417" i="1"/>
  <c r="N417" i="1"/>
  <c r="P417" i="1" s="1"/>
  <c r="S417" i="1" s="1"/>
  <c r="T417" i="1" s="1"/>
  <c r="U417" i="1" s="1"/>
  <c r="M417" i="1"/>
  <c r="L417" i="1"/>
  <c r="W416" i="1"/>
  <c r="N416" i="1"/>
  <c r="P416" i="1" s="1"/>
  <c r="S416" i="1" s="1"/>
  <c r="T416" i="1" s="1"/>
  <c r="U416" i="1" s="1"/>
  <c r="M416" i="1"/>
  <c r="W415" i="1"/>
  <c r="N415" i="1"/>
  <c r="P415" i="1" s="1"/>
  <c r="S415" i="1" s="1"/>
  <c r="T415" i="1" s="1"/>
  <c r="U415" i="1" s="1"/>
  <c r="M415" i="1"/>
  <c r="W414" i="1"/>
  <c r="N414" i="1"/>
  <c r="P414" i="1" s="1"/>
  <c r="S414" i="1" s="1"/>
  <c r="T414" i="1" s="1"/>
  <c r="U414" i="1" s="1"/>
  <c r="M414" i="1"/>
  <c r="N413" i="1"/>
  <c r="P413" i="1" s="1"/>
  <c r="M413" i="1"/>
  <c r="W412" i="1"/>
  <c r="N412" i="1"/>
  <c r="S412" i="1" s="1"/>
  <c r="T412" i="1" s="1"/>
  <c r="U412" i="1" s="1"/>
  <c r="M412" i="1"/>
  <c r="L412" i="1"/>
  <c r="W411" i="1"/>
  <c r="N411" i="1"/>
  <c r="S411" i="1" s="1"/>
  <c r="T411" i="1" s="1"/>
  <c r="U411" i="1" s="1"/>
  <c r="M411" i="1"/>
  <c r="L411" i="1"/>
  <c r="N410" i="1"/>
  <c r="P410" i="1" s="1"/>
  <c r="M410" i="1"/>
  <c r="L410" i="1"/>
  <c r="N409" i="1"/>
  <c r="P409" i="1" s="1"/>
  <c r="M409" i="1"/>
  <c r="L409" i="1"/>
  <c r="N408" i="1"/>
  <c r="P408" i="1" s="1"/>
  <c r="M408" i="1"/>
  <c r="L408" i="1"/>
  <c r="N407" i="1"/>
  <c r="M407" i="1"/>
  <c r="L407" i="1"/>
  <c r="N406" i="1"/>
  <c r="M406" i="1"/>
  <c r="N405" i="1"/>
  <c r="P405" i="1" s="1"/>
  <c r="M405" i="1"/>
  <c r="N404" i="1"/>
  <c r="P404" i="1" s="1"/>
  <c r="M404" i="1"/>
  <c r="N403" i="1"/>
  <c r="P403" i="1" s="1"/>
  <c r="M403" i="1"/>
  <c r="W402" i="1"/>
  <c r="N402" i="1"/>
  <c r="P402" i="1" s="1"/>
  <c r="S402" i="1" s="1"/>
  <c r="T402" i="1" s="1"/>
  <c r="U402" i="1" s="1"/>
  <c r="M402" i="1"/>
  <c r="W401" i="1"/>
  <c r="N401" i="1"/>
  <c r="P401" i="1" s="1"/>
  <c r="S401" i="1" s="1"/>
  <c r="T401" i="1" s="1"/>
  <c r="U401" i="1" s="1"/>
  <c r="M401" i="1"/>
  <c r="N400" i="1"/>
  <c r="P400" i="1" s="1"/>
  <c r="M400" i="1"/>
  <c r="N399" i="1"/>
  <c r="P399" i="1" s="1"/>
  <c r="M399" i="1"/>
  <c r="N398" i="1"/>
  <c r="P398" i="1" s="1"/>
  <c r="N397" i="1"/>
  <c r="P397" i="1" s="1"/>
  <c r="M397" i="1"/>
  <c r="W396" i="1"/>
  <c r="N396" i="1"/>
  <c r="P396" i="1" s="1"/>
  <c r="S396" i="1" s="1"/>
  <c r="T396" i="1" s="1"/>
  <c r="U396" i="1" s="1"/>
  <c r="M396" i="1"/>
  <c r="N395" i="1"/>
  <c r="P395" i="1" s="1"/>
  <c r="M395" i="1"/>
  <c r="N394" i="1"/>
  <c r="P394" i="1" s="1"/>
  <c r="M394" i="1"/>
  <c r="N393" i="1"/>
  <c r="P393" i="1" s="1"/>
  <c r="M393" i="1"/>
  <c r="P392" i="1"/>
  <c r="Q392" i="1" s="1"/>
  <c r="R392" i="1" s="1"/>
  <c r="W392" i="1" s="1"/>
  <c r="M392" i="1"/>
  <c r="N391" i="1"/>
  <c r="M391" i="1"/>
  <c r="R390" i="1"/>
  <c r="W390" i="1" s="1"/>
  <c r="N390" i="1"/>
  <c r="P390" i="1" s="1"/>
  <c r="S390" i="1" s="1"/>
  <c r="T390" i="1" s="1"/>
  <c r="U390" i="1" s="1"/>
  <c r="M390" i="1"/>
  <c r="L390" i="1"/>
  <c r="R389" i="1"/>
  <c r="W389" i="1" s="1"/>
  <c r="N389" i="1"/>
  <c r="P389" i="1" s="1"/>
  <c r="S389" i="1" s="1"/>
  <c r="T389" i="1" s="1"/>
  <c r="U389" i="1" s="1"/>
  <c r="M389" i="1"/>
  <c r="L389" i="1"/>
  <c r="R388" i="1"/>
  <c r="W388" i="1" s="1"/>
  <c r="N388" i="1"/>
  <c r="P388" i="1" s="1"/>
  <c r="S388" i="1" s="1"/>
  <c r="T388" i="1" s="1"/>
  <c r="U388" i="1" s="1"/>
  <c r="M388" i="1"/>
  <c r="L388" i="1"/>
  <c r="R387" i="1"/>
  <c r="W387" i="1" s="1"/>
  <c r="N387" i="1"/>
  <c r="P387" i="1" s="1"/>
  <c r="S387" i="1" s="1"/>
  <c r="T387" i="1" s="1"/>
  <c r="U387" i="1" s="1"/>
  <c r="M387" i="1"/>
  <c r="L387" i="1"/>
  <c r="R386" i="1"/>
  <c r="W386" i="1" s="1"/>
  <c r="N386" i="1"/>
  <c r="P386" i="1" s="1"/>
  <c r="S386" i="1" s="1"/>
  <c r="T386" i="1" s="1"/>
  <c r="U386" i="1" s="1"/>
  <c r="M386" i="1"/>
  <c r="L386" i="1"/>
  <c r="R385" i="1"/>
  <c r="W385" i="1" s="1"/>
  <c r="N385" i="1"/>
  <c r="P385" i="1" s="1"/>
  <c r="S385" i="1" s="1"/>
  <c r="T385" i="1" s="1"/>
  <c r="U385" i="1" s="1"/>
  <c r="M385" i="1"/>
  <c r="L385" i="1"/>
  <c r="R384" i="1"/>
  <c r="W384" i="1" s="1"/>
  <c r="N384" i="1"/>
  <c r="P384" i="1" s="1"/>
  <c r="S384" i="1" s="1"/>
  <c r="T384" i="1" s="1"/>
  <c r="U384" i="1" s="1"/>
  <c r="M384" i="1"/>
  <c r="L384" i="1"/>
  <c r="R383" i="1"/>
  <c r="W383" i="1" s="1"/>
  <c r="N383" i="1"/>
  <c r="P383" i="1" s="1"/>
  <c r="S383" i="1" s="1"/>
  <c r="T383" i="1" s="1"/>
  <c r="U383" i="1" s="1"/>
  <c r="M383" i="1"/>
  <c r="L383" i="1"/>
  <c r="R382" i="1"/>
  <c r="W382" i="1" s="1"/>
  <c r="N382" i="1"/>
  <c r="P382" i="1" s="1"/>
  <c r="S382" i="1" s="1"/>
  <c r="T382" i="1" s="1"/>
  <c r="U382" i="1" s="1"/>
  <c r="M382" i="1"/>
  <c r="L382" i="1"/>
  <c r="N381" i="1"/>
  <c r="P381" i="1" s="1"/>
  <c r="M381" i="1"/>
  <c r="L381" i="1"/>
  <c r="R380" i="1"/>
  <c r="W380" i="1" s="1"/>
  <c r="N380" i="1"/>
  <c r="P380" i="1" s="1"/>
  <c r="S380" i="1" s="1"/>
  <c r="T380" i="1" s="1"/>
  <c r="U380" i="1" s="1"/>
  <c r="M380" i="1"/>
  <c r="L380" i="1"/>
  <c r="R379" i="1"/>
  <c r="W379" i="1" s="1"/>
  <c r="N379" i="1"/>
  <c r="S379" i="1" s="1"/>
  <c r="T379" i="1" s="1"/>
  <c r="U379" i="1" s="1"/>
  <c r="M379" i="1"/>
  <c r="L379" i="1"/>
  <c r="R378" i="1"/>
  <c r="W378" i="1" s="1"/>
  <c r="N378" i="1"/>
  <c r="S378" i="1" s="1"/>
  <c r="T378" i="1" s="1"/>
  <c r="U378" i="1" s="1"/>
  <c r="M378" i="1"/>
  <c r="L378" i="1"/>
  <c r="W377" i="1"/>
  <c r="N377" i="1"/>
  <c r="M377" i="1"/>
  <c r="L377" i="1"/>
  <c r="N376" i="1"/>
  <c r="M376" i="1"/>
  <c r="W375" i="1"/>
  <c r="N375" i="1"/>
  <c r="P375" i="1" s="1"/>
  <c r="S375" i="1" s="1"/>
  <c r="T375" i="1" s="1"/>
  <c r="U375" i="1" s="1"/>
  <c r="M375" i="1"/>
  <c r="L375" i="1"/>
  <c r="R374" i="1"/>
  <c r="W374" i="1" s="1"/>
  <c r="N374" i="1"/>
  <c r="P374" i="1" s="1"/>
  <c r="S374" i="1" s="1"/>
  <c r="T374" i="1" s="1"/>
  <c r="U374" i="1" s="1"/>
  <c r="M374" i="1"/>
  <c r="L374" i="1"/>
  <c r="R373" i="1"/>
  <c r="W373" i="1" s="1"/>
  <c r="N373" i="1"/>
  <c r="P373" i="1" s="1"/>
  <c r="S373" i="1" s="1"/>
  <c r="T373" i="1" s="1"/>
  <c r="U373" i="1" s="1"/>
  <c r="M373" i="1"/>
  <c r="L373" i="1"/>
  <c r="R372" i="1"/>
  <c r="W372" i="1" s="1"/>
  <c r="N372" i="1"/>
  <c r="P372" i="1" s="1"/>
  <c r="S372" i="1" s="1"/>
  <c r="T372" i="1" s="1"/>
  <c r="U372" i="1" s="1"/>
  <c r="M372" i="1"/>
  <c r="L372" i="1"/>
  <c r="R371" i="1"/>
  <c r="W371" i="1" s="1"/>
  <c r="N371" i="1"/>
  <c r="P371" i="1" s="1"/>
  <c r="S371" i="1" s="1"/>
  <c r="T371" i="1" s="1"/>
  <c r="U371" i="1" s="1"/>
  <c r="M371" i="1"/>
  <c r="L371" i="1"/>
  <c r="R370" i="1"/>
  <c r="W370" i="1" s="1"/>
  <c r="N370" i="1"/>
  <c r="P370" i="1" s="1"/>
  <c r="S370" i="1" s="1"/>
  <c r="T370" i="1" s="1"/>
  <c r="U370" i="1" s="1"/>
  <c r="M370" i="1"/>
  <c r="L370" i="1"/>
  <c r="R369" i="1"/>
  <c r="W369" i="1" s="1"/>
  <c r="N369" i="1"/>
  <c r="P369" i="1" s="1"/>
  <c r="S369" i="1" s="1"/>
  <c r="T369" i="1" s="1"/>
  <c r="U369" i="1" s="1"/>
  <c r="M369" i="1"/>
  <c r="L369" i="1"/>
  <c r="R368" i="1"/>
  <c r="W368" i="1" s="1"/>
  <c r="N368" i="1"/>
  <c r="P368" i="1" s="1"/>
  <c r="S368" i="1" s="1"/>
  <c r="T368" i="1" s="1"/>
  <c r="U368" i="1" s="1"/>
  <c r="M368" i="1"/>
  <c r="L368" i="1"/>
  <c r="R367" i="1"/>
  <c r="W367" i="1" s="1"/>
  <c r="N367" i="1"/>
  <c r="P367" i="1" s="1"/>
  <c r="S367" i="1" s="1"/>
  <c r="T367" i="1" s="1"/>
  <c r="U367" i="1" s="1"/>
  <c r="M367" i="1"/>
  <c r="L367" i="1"/>
  <c r="R366" i="1"/>
  <c r="W366" i="1" s="1"/>
  <c r="N366" i="1"/>
  <c r="P366" i="1" s="1"/>
  <c r="S366" i="1" s="1"/>
  <c r="T366" i="1" s="1"/>
  <c r="U366" i="1" s="1"/>
  <c r="M366" i="1"/>
  <c r="L366" i="1"/>
  <c r="R365" i="1"/>
  <c r="W365" i="1" s="1"/>
  <c r="N365" i="1"/>
  <c r="P365" i="1" s="1"/>
  <c r="S365" i="1" s="1"/>
  <c r="T365" i="1" s="1"/>
  <c r="U365" i="1" s="1"/>
  <c r="M365" i="1"/>
  <c r="L365" i="1"/>
  <c r="R364" i="1"/>
  <c r="W364" i="1" s="1"/>
  <c r="N364" i="1"/>
  <c r="P364" i="1" s="1"/>
  <c r="S364" i="1" s="1"/>
  <c r="T364" i="1" s="1"/>
  <c r="U364" i="1" s="1"/>
  <c r="M364" i="1"/>
  <c r="L364" i="1"/>
  <c r="N363" i="1"/>
  <c r="P363" i="1" s="1"/>
  <c r="M363" i="1"/>
  <c r="L363" i="1"/>
  <c r="N362" i="1"/>
  <c r="P362" i="1" s="1"/>
  <c r="M362" i="1"/>
  <c r="L362" i="1"/>
  <c r="N361" i="1"/>
  <c r="P361" i="1" s="1"/>
  <c r="M361" i="1"/>
  <c r="L361" i="1"/>
  <c r="N360" i="1"/>
  <c r="P360" i="1" s="1"/>
  <c r="Q360" i="1" s="1"/>
  <c r="R360" i="1" s="1"/>
  <c r="M360" i="1"/>
  <c r="L360" i="1"/>
  <c r="N359" i="1"/>
  <c r="M359" i="1"/>
  <c r="R358" i="1"/>
  <c r="W358" i="1" s="1"/>
  <c r="N358" i="1"/>
  <c r="P358" i="1" s="1"/>
  <c r="S358" i="1" s="1"/>
  <c r="T358" i="1" s="1"/>
  <c r="U358" i="1" s="1"/>
  <c r="M358" i="1"/>
  <c r="L358" i="1"/>
  <c r="R357" i="1"/>
  <c r="W357" i="1" s="1"/>
  <c r="N357" i="1"/>
  <c r="P357" i="1" s="1"/>
  <c r="S357" i="1" s="1"/>
  <c r="T357" i="1" s="1"/>
  <c r="U357" i="1" s="1"/>
  <c r="M357" i="1"/>
  <c r="L357" i="1"/>
  <c r="R356" i="1"/>
  <c r="W356" i="1" s="1"/>
  <c r="N356" i="1"/>
  <c r="P356" i="1" s="1"/>
  <c r="S356" i="1" s="1"/>
  <c r="T356" i="1" s="1"/>
  <c r="U356" i="1" s="1"/>
  <c r="M356" i="1"/>
  <c r="L356" i="1"/>
  <c r="R355" i="1"/>
  <c r="W355" i="1" s="1"/>
  <c r="N355" i="1"/>
  <c r="P355" i="1" s="1"/>
  <c r="S355" i="1" s="1"/>
  <c r="T355" i="1" s="1"/>
  <c r="U355" i="1" s="1"/>
  <c r="M355" i="1"/>
  <c r="L355" i="1"/>
  <c r="R354" i="1"/>
  <c r="W354" i="1" s="1"/>
  <c r="N354" i="1"/>
  <c r="P354" i="1" s="1"/>
  <c r="S354" i="1" s="1"/>
  <c r="T354" i="1" s="1"/>
  <c r="U354" i="1" s="1"/>
  <c r="M354" i="1"/>
  <c r="L354" i="1"/>
  <c r="R353" i="1"/>
  <c r="W353" i="1" s="1"/>
  <c r="N353" i="1"/>
  <c r="P353" i="1" s="1"/>
  <c r="S353" i="1" s="1"/>
  <c r="T353" i="1" s="1"/>
  <c r="U353" i="1" s="1"/>
  <c r="M353" i="1"/>
  <c r="L353" i="1"/>
  <c r="R352" i="1"/>
  <c r="W352" i="1" s="1"/>
  <c r="N352" i="1"/>
  <c r="P352" i="1" s="1"/>
  <c r="S352" i="1" s="1"/>
  <c r="T352" i="1" s="1"/>
  <c r="U352" i="1" s="1"/>
  <c r="M352" i="1"/>
  <c r="L352" i="1"/>
  <c r="R351" i="1"/>
  <c r="W351" i="1" s="1"/>
  <c r="N351" i="1"/>
  <c r="P351" i="1" s="1"/>
  <c r="S351" i="1" s="1"/>
  <c r="T351" i="1" s="1"/>
  <c r="U351" i="1" s="1"/>
  <c r="M351" i="1"/>
  <c r="L351" i="1"/>
  <c r="R350" i="1"/>
  <c r="W350" i="1" s="1"/>
  <c r="N350" i="1"/>
  <c r="P350" i="1" s="1"/>
  <c r="S350" i="1" s="1"/>
  <c r="T350" i="1" s="1"/>
  <c r="U350" i="1" s="1"/>
  <c r="M350" i="1"/>
  <c r="L350" i="1"/>
  <c r="R349" i="1"/>
  <c r="W349" i="1" s="1"/>
  <c r="N349" i="1"/>
  <c r="P349" i="1" s="1"/>
  <c r="S349" i="1" s="1"/>
  <c r="T349" i="1" s="1"/>
  <c r="U349" i="1" s="1"/>
  <c r="M349" i="1"/>
  <c r="L349" i="1"/>
  <c r="N348" i="1"/>
  <c r="P348" i="1" s="1"/>
  <c r="M348" i="1"/>
  <c r="L348" i="1"/>
  <c r="N347" i="1"/>
  <c r="P347" i="1" s="1"/>
  <c r="M347" i="1"/>
  <c r="L347" i="1"/>
  <c r="N346" i="1"/>
  <c r="P346" i="1" s="1"/>
  <c r="M346" i="1"/>
  <c r="L346" i="1"/>
  <c r="N345" i="1"/>
  <c r="P345" i="1" s="1"/>
  <c r="M345" i="1"/>
  <c r="L345" i="1"/>
  <c r="N344" i="1"/>
  <c r="P344" i="1" s="1"/>
  <c r="S344" i="1" s="1"/>
  <c r="T344" i="1" s="1"/>
  <c r="U344" i="1" s="1"/>
  <c r="M344" i="1"/>
  <c r="N343" i="1"/>
  <c r="P343" i="1" s="1"/>
  <c r="S343" i="1" s="1"/>
  <c r="T343" i="1" s="1"/>
  <c r="U343" i="1" s="1"/>
  <c r="M343" i="1"/>
  <c r="W342" i="1"/>
  <c r="N342" i="1"/>
  <c r="P342" i="1" s="1"/>
  <c r="S342" i="1" s="1"/>
  <c r="T342" i="1" s="1"/>
  <c r="U342" i="1" s="1"/>
  <c r="M342" i="1"/>
  <c r="W341" i="1"/>
  <c r="N341" i="1"/>
  <c r="P341" i="1" s="1"/>
  <c r="S341" i="1" s="1"/>
  <c r="T341" i="1" s="1"/>
  <c r="U341" i="1" s="1"/>
  <c r="M341" i="1"/>
  <c r="W340" i="1"/>
  <c r="N340" i="1"/>
  <c r="P340" i="1" s="1"/>
  <c r="S340" i="1" s="1"/>
  <c r="T340" i="1" s="1"/>
  <c r="U340" i="1" s="1"/>
  <c r="M340" i="1"/>
  <c r="W339" i="1"/>
  <c r="N339" i="1"/>
  <c r="P339" i="1" s="1"/>
  <c r="S339" i="1" s="1"/>
  <c r="T339" i="1" s="1"/>
  <c r="U339" i="1" s="1"/>
  <c r="M339" i="1"/>
  <c r="N338" i="1"/>
  <c r="P338" i="1" s="1"/>
  <c r="M338" i="1"/>
  <c r="N337" i="1"/>
  <c r="M337" i="1"/>
  <c r="R336" i="1"/>
  <c r="W336" i="1" s="1"/>
  <c r="N336" i="1"/>
  <c r="P336" i="1" s="1"/>
  <c r="S336" i="1" s="1"/>
  <c r="T336" i="1" s="1"/>
  <c r="U336" i="1" s="1"/>
  <c r="M336" i="1"/>
  <c r="L336" i="1"/>
  <c r="R335" i="1"/>
  <c r="W335" i="1" s="1"/>
  <c r="N335" i="1"/>
  <c r="P335" i="1" s="1"/>
  <c r="S335" i="1" s="1"/>
  <c r="T335" i="1" s="1"/>
  <c r="U335" i="1" s="1"/>
  <c r="M335" i="1"/>
  <c r="L335" i="1"/>
  <c r="R334" i="1"/>
  <c r="W334" i="1" s="1"/>
  <c r="N334" i="1"/>
  <c r="P334" i="1" s="1"/>
  <c r="S334" i="1" s="1"/>
  <c r="T334" i="1" s="1"/>
  <c r="U334" i="1" s="1"/>
  <c r="M334" i="1"/>
  <c r="L334" i="1"/>
  <c r="R333" i="1"/>
  <c r="W333" i="1" s="1"/>
  <c r="N333" i="1"/>
  <c r="P333" i="1" s="1"/>
  <c r="S333" i="1" s="1"/>
  <c r="T333" i="1" s="1"/>
  <c r="U333" i="1" s="1"/>
  <c r="M333" i="1"/>
  <c r="L333" i="1"/>
  <c r="R332" i="1"/>
  <c r="W332" i="1" s="1"/>
  <c r="N332" i="1"/>
  <c r="P332" i="1" s="1"/>
  <c r="S332" i="1" s="1"/>
  <c r="T332" i="1" s="1"/>
  <c r="U332" i="1" s="1"/>
  <c r="M332" i="1"/>
  <c r="L332" i="1"/>
  <c r="R331" i="1"/>
  <c r="W331" i="1" s="1"/>
  <c r="N331" i="1"/>
  <c r="P331" i="1" s="1"/>
  <c r="S331" i="1" s="1"/>
  <c r="T331" i="1" s="1"/>
  <c r="U331" i="1" s="1"/>
  <c r="M331" i="1"/>
  <c r="L331" i="1"/>
  <c r="R330" i="1"/>
  <c r="W330" i="1" s="1"/>
  <c r="N330" i="1"/>
  <c r="P330" i="1" s="1"/>
  <c r="S330" i="1" s="1"/>
  <c r="T330" i="1" s="1"/>
  <c r="U330" i="1" s="1"/>
  <c r="M330" i="1"/>
  <c r="L330" i="1"/>
  <c r="N329" i="1"/>
  <c r="P329" i="1" s="1"/>
  <c r="M329" i="1"/>
  <c r="L329" i="1"/>
  <c r="N328" i="1"/>
  <c r="P328" i="1" s="1"/>
  <c r="M328" i="1"/>
  <c r="L328" i="1"/>
  <c r="R327" i="1"/>
  <c r="W327" i="1" s="1"/>
  <c r="N327" i="1"/>
  <c r="P327" i="1" s="1"/>
  <c r="S327" i="1" s="1"/>
  <c r="T327" i="1" s="1"/>
  <c r="U327" i="1" s="1"/>
  <c r="M327" i="1"/>
  <c r="L327" i="1"/>
  <c r="R326" i="1"/>
  <c r="W326" i="1" s="1"/>
  <c r="N326" i="1"/>
  <c r="P326" i="1" s="1"/>
  <c r="S326" i="1" s="1"/>
  <c r="T326" i="1" s="1"/>
  <c r="U326" i="1" s="1"/>
  <c r="M326" i="1"/>
  <c r="L326" i="1"/>
  <c r="R325" i="1"/>
  <c r="W325" i="1" s="1"/>
  <c r="N325" i="1"/>
  <c r="P325" i="1" s="1"/>
  <c r="S325" i="1" s="1"/>
  <c r="T325" i="1" s="1"/>
  <c r="U325" i="1" s="1"/>
  <c r="M325" i="1"/>
  <c r="L325" i="1"/>
  <c r="R324" i="1"/>
  <c r="N324" i="1"/>
  <c r="P324" i="1" s="1"/>
  <c r="M324" i="1"/>
  <c r="K324" i="1"/>
  <c r="N323" i="1"/>
  <c r="M323" i="1"/>
  <c r="N322" i="1"/>
  <c r="P322" i="1" s="1"/>
  <c r="M322" i="1"/>
  <c r="L322" i="1"/>
  <c r="W321" i="1"/>
  <c r="N321" i="1"/>
  <c r="P321" i="1" s="1"/>
  <c r="S321" i="1" s="1"/>
  <c r="T321" i="1" s="1"/>
  <c r="U321" i="1" s="1"/>
  <c r="M321" i="1"/>
  <c r="L321" i="1"/>
  <c r="R320" i="1"/>
  <c r="W320" i="1" s="1"/>
  <c r="N320" i="1"/>
  <c r="P320" i="1" s="1"/>
  <c r="S320" i="1" s="1"/>
  <c r="T320" i="1" s="1"/>
  <c r="U320" i="1" s="1"/>
  <c r="M320" i="1"/>
  <c r="L320" i="1"/>
  <c r="R319" i="1"/>
  <c r="W319" i="1" s="1"/>
  <c r="N319" i="1"/>
  <c r="P319" i="1" s="1"/>
  <c r="S319" i="1" s="1"/>
  <c r="T319" i="1" s="1"/>
  <c r="U319" i="1" s="1"/>
  <c r="M319" i="1"/>
  <c r="L319" i="1"/>
  <c r="R318" i="1"/>
  <c r="W318" i="1" s="1"/>
  <c r="N318" i="1"/>
  <c r="P318" i="1" s="1"/>
  <c r="S318" i="1" s="1"/>
  <c r="T318" i="1" s="1"/>
  <c r="U318" i="1" s="1"/>
  <c r="M318" i="1"/>
  <c r="L318" i="1"/>
  <c r="R317" i="1"/>
  <c r="W317" i="1" s="1"/>
  <c r="N317" i="1"/>
  <c r="P317" i="1" s="1"/>
  <c r="S317" i="1" s="1"/>
  <c r="T317" i="1" s="1"/>
  <c r="U317" i="1" s="1"/>
  <c r="M317" i="1"/>
  <c r="L317" i="1"/>
  <c r="R316" i="1"/>
  <c r="W316" i="1" s="1"/>
  <c r="N316" i="1"/>
  <c r="P316" i="1" s="1"/>
  <c r="S316" i="1" s="1"/>
  <c r="T316" i="1" s="1"/>
  <c r="U316" i="1" s="1"/>
  <c r="M316" i="1"/>
  <c r="L316" i="1"/>
  <c r="R315" i="1"/>
  <c r="W315" i="1" s="1"/>
  <c r="N315" i="1"/>
  <c r="P315" i="1" s="1"/>
  <c r="S315" i="1" s="1"/>
  <c r="T315" i="1" s="1"/>
  <c r="U315" i="1" s="1"/>
  <c r="M315" i="1"/>
  <c r="L315" i="1"/>
  <c r="R314" i="1"/>
  <c r="W314" i="1" s="1"/>
  <c r="N314" i="1"/>
  <c r="P314" i="1" s="1"/>
  <c r="S314" i="1" s="1"/>
  <c r="T314" i="1" s="1"/>
  <c r="U314" i="1" s="1"/>
  <c r="M314" i="1"/>
  <c r="L314" i="1"/>
  <c r="R313" i="1"/>
  <c r="W313" i="1" s="1"/>
  <c r="N313" i="1"/>
  <c r="P313" i="1" s="1"/>
  <c r="S313" i="1" s="1"/>
  <c r="T313" i="1" s="1"/>
  <c r="U313" i="1" s="1"/>
  <c r="M313" i="1"/>
  <c r="L313" i="1"/>
  <c r="R312" i="1"/>
  <c r="W312" i="1" s="1"/>
  <c r="N312" i="1"/>
  <c r="P312" i="1" s="1"/>
  <c r="S312" i="1" s="1"/>
  <c r="T312" i="1" s="1"/>
  <c r="U312" i="1" s="1"/>
  <c r="M312" i="1"/>
  <c r="L312" i="1"/>
  <c r="N311" i="1"/>
  <c r="P311" i="1" s="1"/>
  <c r="M311" i="1"/>
  <c r="L311" i="1"/>
  <c r="N310" i="1"/>
  <c r="P310" i="1" s="1"/>
  <c r="M310" i="1"/>
  <c r="L310" i="1"/>
  <c r="N309" i="1"/>
  <c r="P309" i="1" s="1"/>
  <c r="M309" i="1"/>
  <c r="L309" i="1"/>
  <c r="N308" i="1"/>
  <c r="P308" i="1" s="1"/>
  <c r="M308" i="1"/>
  <c r="L308" i="1"/>
  <c r="N307" i="1"/>
  <c r="P307" i="1" s="1"/>
  <c r="Q307" i="1" s="1"/>
  <c r="R307" i="1" s="1"/>
  <c r="W307" i="1" s="1"/>
  <c r="M307" i="1"/>
  <c r="L307" i="1"/>
  <c r="N306" i="1"/>
  <c r="M306" i="1"/>
  <c r="W305" i="1"/>
  <c r="N305" i="1"/>
  <c r="P305" i="1" s="1"/>
  <c r="S305" i="1" s="1"/>
  <c r="T305" i="1" s="1"/>
  <c r="U305" i="1" s="1"/>
  <c r="M305" i="1"/>
  <c r="L305" i="1"/>
  <c r="W304" i="1"/>
  <c r="N304" i="1"/>
  <c r="P304" i="1" s="1"/>
  <c r="S304" i="1" s="1"/>
  <c r="T304" i="1" s="1"/>
  <c r="U304" i="1" s="1"/>
  <c r="M304" i="1"/>
  <c r="L304" i="1"/>
  <c r="W303" i="1"/>
  <c r="N303" i="1"/>
  <c r="P303" i="1" s="1"/>
  <c r="S303" i="1" s="1"/>
  <c r="T303" i="1" s="1"/>
  <c r="U303" i="1" s="1"/>
  <c r="M303" i="1"/>
  <c r="L303" i="1"/>
  <c r="W302" i="1"/>
  <c r="N302" i="1"/>
  <c r="P302" i="1" s="1"/>
  <c r="S302" i="1" s="1"/>
  <c r="T302" i="1" s="1"/>
  <c r="U302" i="1" s="1"/>
  <c r="M302" i="1"/>
  <c r="L302" i="1"/>
  <c r="W301" i="1"/>
  <c r="N301" i="1"/>
  <c r="P301" i="1" s="1"/>
  <c r="S301" i="1" s="1"/>
  <c r="T301" i="1" s="1"/>
  <c r="U301" i="1" s="1"/>
  <c r="M301" i="1"/>
  <c r="L301" i="1"/>
  <c r="W300" i="1"/>
  <c r="N300" i="1"/>
  <c r="P300" i="1" s="1"/>
  <c r="S300" i="1" s="1"/>
  <c r="T300" i="1" s="1"/>
  <c r="U300" i="1" s="1"/>
  <c r="M300" i="1"/>
  <c r="L300" i="1"/>
  <c r="W299" i="1"/>
  <c r="N299" i="1"/>
  <c r="P299" i="1" s="1"/>
  <c r="S299" i="1" s="1"/>
  <c r="T299" i="1" s="1"/>
  <c r="U299" i="1" s="1"/>
  <c r="M299" i="1"/>
  <c r="L299" i="1"/>
  <c r="W298" i="1"/>
  <c r="N298" i="1"/>
  <c r="P298" i="1" s="1"/>
  <c r="S298" i="1" s="1"/>
  <c r="T298" i="1" s="1"/>
  <c r="U298" i="1" s="1"/>
  <c r="M298" i="1"/>
  <c r="L298" i="1"/>
  <c r="W297" i="1"/>
  <c r="N297" i="1"/>
  <c r="P297" i="1" s="1"/>
  <c r="S297" i="1" s="1"/>
  <c r="T297" i="1" s="1"/>
  <c r="U297" i="1" s="1"/>
  <c r="M297" i="1"/>
  <c r="L297" i="1"/>
  <c r="W296" i="1"/>
  <c r="N296" i="1"/>
  <c r="P296" i="1" s="1"/>
  <c r="S296" i="1" s="1"/>
  <c r="T296" i="1" s="1"/>
  <c r="U296" i="1" s="1"/>
  <c r="M296" i="1"/>
  <c r="L296" i="1"/>
  <c r="W295" i="1"/>
  <c r="N295" i="1"/>
  <c r="P295" i="1" s="1"/>
  <c r="S295" i="1" s="1"/>
  <c r="T295" i="1" s="1"/>
  <c r="U295" i="1" s="1"/>
  <c r="M295" i="1"/>
  <c r="L295" i="1"/>
  <c r="W294" i="1"/>
  <c r="N294" i="1"/>
  <c r="P294" i="1" s="1"/>
  <c r="S294" i="1" s="1"/>
  <c r="T294" i="1" s="1"/>
  <c r="U294" i="1" s="1"/>
  <c r="M294" i="1"/>
  <c r="L294" i="1"/>
  <c r="W293" i="1"/>
  <c r="N293" i="1"/>
  <c r="P293" i="1" s="1"/>
  <c r="S293" i="1" s="1"/>
  <c r="T293" i="1" s="1"/>
  <c r="U293" i="1" s="1"/>
  <c r="M293" i="1"/>
  <c r="L293" i="1"/>
  <c r="W292" i="1"/>
  <c r="N292" i="1"/>
  <c r="P292" i="1" s="1"/>
  <c r="S292" i="1" s="1"/>
  <c r="T292" i="1" s="1"/>
  <c r="U292" i="1" s="1"/>
  <c r="M292" i="1"/>
  <c r="L292" i="1"/>
  <c r="W291" i="1"/>
  <c r="N291" i="1"/>
  <c r="P291" i="1" s="1"/>
  <c r="S291" i="1" s="1"/>
  <c r="T291" i="1" s="1"/>
  <c r="U291" i="1" s="1"/>
  <c r="M291" i="1"/>
  <c r="L291" i="1"/>
  <c r="W290" i="1"/>
  <c r="N290" i="1"/>
  <c r="P290" i="1" s="1"/>
  <c r="S290" i="1" s="1"/>
  <c r="T290" i="1" s="1"/>
  <c r="U290" i="1" s="1"/>
  <c r="M290" i="1"/>
  <c r="L290" i="1"/>
  <c r="W289" i="1"/>
  <c r="N289" i="1"/>
  <c r="P289" i="1" s="1"/>
  <c r="S289" i="1" s="1"/>
  <c r="T289" i="1" s="1"/>
  <c r="U289" i="1" s="1"/>
  <c r="M289" i="1"/>
  <c r="L289" i="1"/>
  <c r="W288" i="1"/>
  <c r="N288" i="1"/>
  <c r="P288" i="1" s="1"/>
  <c r="S288" i="1" s="1"/>
  <c r="T288" i="1" s="1"/>
  <c r="U288" i="1" s="1"/>
  <c r="M288" i="1"/>
  <c r="L288" i="1"/>
  <c r="R287" i="1"/>
  <c r="W287" i="1" s="1"/>
  <c r="N287" i="1"/>
  <c r="P287" i="1" s="1"/>
  <c r="S287" i="1" s="1"/>
  <c r="T287" i="1" s="1"/>
  <c r="U287" i="1" s="1"/>
  <c r="N286" i="1"/>
  <c r="P286" i="1" s="1"/>
  <c r="M286" i="1"/>
  <c r="L286" i="1"/>
  <c r="R285" i="1"/>
  <c r="W285" i="1" s="1"/>
  <c r="N285" i="1"/>
  <c r="S285" i="1" s="1"/>
  <c r="T285" i="1" s="1"/>
  <c r="U285" i="1" s="1"/>
  <c r="M285" i="1"/>
  <c r="L285" i="1"/>
  <c r="S284" i="1"/>
  <c r="T284" i="1" s="1"/>
  <c r="U284" i="1" s="1"/>
  <c r="R284" i="1"/>
  <c r="R283" i="1"/>
  <c r="W283" i="1" s="1"/>
  <c r="N283" i="1"/>
  <c r="P283" i="1" s="1"/>
  <c r="S283" i="1" s="1"/>
  <c r="T283" i="1" s="1"/>
  <c r="U283" i="1" s="1"/>
  <c r="M283" i="1"/>
  <c r="L283" i="1"/>
  <c r="S282" i="1"/>
  <c r="T282" i="1" s="1"/>
  <c r="U282" i="1" s="1"/>
  <c r="R282" i="1"/>
  <c r="S281" i="1"/>
  <c r="T281" i="1" s="1"/>
  <c r="U281" i="1" s="1"/>
  <c r="R281" i="1"/>
  <c r="R280" i="1"/>
  <c r="W280" i="1" s="1"/>
  <c r="N280" i="1"/>
  <c r="S280" i="1" s="1"/>
  <c r="T280" i="1" s="1"/>
  <c r="U280" i="1" s="1"/>
  <c r="M280" i="1"/>
  <c r="L280" i="1"/>
  <c r="R279" i="1"/>
  <c r="W279" i="1" s="1"/>
  <c r="N279" i="1"/>
  <c r="S279" i="1" s="1"/>
  <c r="T279" i="1" s="1"/>
  <c r="U279" i="1" s="1"/>
  <c r="M279" i="1"/>
  <c r="L279" i="1"/>
  <c r="W278" i="1"/>
  <c r="N278" i="1"/>
  <c r="S278" i="1" s="1"/>
  <c r="T278" i="1" s="1"/>
  <c r="U278" i="1" s="1"/>
  <c r="M278" i="1"/>
  <c r="L278" i="1"/>
  <c r="N277" i="1"/>
  <c r="M277" i="1"/>
  <c r="W276" i="1"/>
  <c r="N276" i="1"/>
  <c r="P276" i="1" s="1"/>
  <c r="S276" i="1" s="1"/>
  <c r="T276" i="1" s="1"/>
  <c r="U276" i="1" s="1"/>
  <c r="M276" i="1"/>
  <c r="L276" i="1"/>
  <c r="N275" i="1"/>
  <c r="P275" i="1" s="1"/>
  <c r="S275" i="1" s="1"/>
  <c r="T275" i="1" s="1"/>
  <c r="U275" i="1" s="1"/>
  <c r="M275" i="1"/>
  <c r="N274" i="1"/>
  <c r="P274" i="1" s="1"/>
  <c r="M274" i="1"/>
  <c r="N273" i="1"/>
  <c r="P273" i="1" s="1"/>
  <c r="S273" i="1" s="1"/>
  <c r="T273" i="1" s="1"/>
  <c r="U273" i="1" s="1"/>
  <c r="M273" i="1"/>
  <c r="W272" i="1"/>
  <c r="N272" i="1"/>
  <c r="P272" i="1" s="1"/>
  <c r="S272" i="1" s="1"/>
  <c r="T272" i="1" s="1"/>
  <c r="U272" i="1" s="1"/>
  <c r="M272" i="1"/>
  <c r="L272" i="1"/>
  <c r="N271" i="1"/>
  <c r="P271" i="1" s="1"/>
  <c r="Q271" i="1" s="1"/>
  <c r="M271" i="1"/>
  <c r="L271" i="1"/>
  <c r="N270" i="1"/>
  <c r="P270" i="1" s="1"/>
  <c r="M270" i="1"/>
  <c r="L270" i="1"/>
  <c r="N269" i="1"/>
  <c r="P269" i="1" s="1"/>
  <c r="Q269" i="1" s="1"/>
  <c r="M269" i="1"/>
  <c r="L269" i="1"/>
  <c r="N268" i="1"/>
  <c r="P268" i="1" s="1"/>
  <c r="M268" i="1"/>
  <c r="L268" i="1"/>
  <c r="R267" i="1"/>
  <c r="W267" i="1" s="1"/>
  <c r="N267" i="1"/>
  <c r="P267" i="1" s="1"/>
  <c r="S267" i="1" s="1"/>
  <c r="T267" i="1" s="1"/>
  <c r="U267" i="1" s="1"/>
  <c r="M267" i="1"/>
  <c r="L267" i="1"/>
  <c r="R266" i="1"/>
  <c r="W266" i="1" s="1"/>
  <c r="N266" i="1"/>
  <c r="P266" i="1" s="1"/>
  <c r="S266" i="1" s="1"/>
  <c r="T266" i="1" s="1"/>
  <c r="U266" i="1" s="1"/>
  <c r="M266" i="1"/>
  <c r="L266" i="1"/>
  <c r="R265" i="1"/>
  <c r="W265" i="1" s="1"/>
  <c r="N265" i="1"/>
  <c r="P265" i="1" s="1"/>
  <c r="R264" i="1"/>
  <c r="W264" i="1" s="1"/>
  <c r="N264" i="1"/>
  <c r="P264" i="1" s="1"/>
  <c r="S264" i="1" s="1"/>
  <c r="T264" i="1" s="1"/>
  <c r="U264" i="1" s="1"/>
  <c r="M264" i="1"/>
  <c r="L264" i="1"/>
  <c r="N263" i="1"/>
  <c r="P263" i="1" s="1"/>
  <c r="S263" i="1" s="1"/>
  <c r="T263" i="1" s="1"/>
  <c r="U263" i="1" s="1"/>
  <c r="N262" i="1"/>
  <c r="P262" i="1" s="1"/>
  <c r="S262" i="1" s="1"/>
  <c r="T262" i="1" s="1"/>
  <c r="U262" i="1" s="1"/>
  <c r="N261" i="1"/>
  <c r="P261" i="1" s="1"/>
  <c r="S261" i="1" s="1"/>
  <c r="T261" i="1" s="1"/>
  <c r="U261" i="1" s="1"/>
  <c r="N260" i="1"/>
  <c r="P260" i="1" s="1"/>
  <c r="S260" i="1" s="1"/>
  <c r="T260" i="1" s="1"/>
  <c r="U260" i="1" s="1"/>
  <c r="N259" i="1"/>
  <c r="N258" i="1"/>
  <c r="P258" i="1" s="1"/>
  <c r="S258" i="1" s="1"/>
  <c r="T258" i="1" s="1"/>
  <c r="U258" i="1" s="1"/>
  <c r="M258" i="1"/>
  <c r="W257" i="1"/>
  <c r="N257" i="1"/>
  <c r="P257" i="1" s="1"/>
  <c r="S257" i="1" s="1"/>
  <c r="T257" i="1" s="1"/>
  <c r="U257" i="1" s="1"/>
  <c r="M257" i="1"/>
  <c r="L257" i="1"/>
  <c r="W256" i="1"/>
  <c r="N256" i="1"/>
  <c r="P256" i="1" s="1"/>
  <c r="S256" i="1" s="1"/>
  <c r="T256" i="1" s="1"/>
  <c r="U256" i="1" s="1"/>
  <c r="M256" i="1"/>
  <c r="L256" i="1"/>
  <c r="W255" i="1"/>
  <c r="N255" i="1"/>
  <c r="P255" i="1" s="1"/>
  <c r="S255" i="1" s="1"/>
  <c r="T255" i="1" s="1"/>
  <c r="U255" i="1" s="1"/>
  <c r="M255" i="1"/>
  <c r="L255" i="1"/>
  <c r="W254" i="1"/>
  <c r="N254" i="1"/>
  <c r="P254" i="1" s="1"/>
  <c r="S254" i="1" s="1"/>
  <c r="T254" i="1" s="1"/>
  <c r="U254" i="1" s="1"/>
  <c r="M254" i="1"/>
  <c r="L254" i="1"/>
  <c r="W253" i="1"/>
  <c r="N253" i="1"/>
  <c r="P253" i="1" s="1"/>
  <c r="S253" i="1" s="1"/>
  <c r="T253" i="1" s="1"/>
  <c r="U253" i="1" s="1"/>
  <c r="M253" i="1"/>
  <c r="L253" i="1"/>
  <c r="W252" i="1"/>
  <c r="N252" i="1"/>
  <c r="P252" i="1" s="1"/>
  <c r="S252" i="1" s="1"/>
  <c r="T252" i="1" s="1"/>
  <c r="U252" i="1" s="1"/>
  <c r="M252" i="1"/>
  <c r="L252" i="1"/>
  <c r="W251" i="1"/>
  <c r="N251" i="1"/>
  <c r="P251" i="1" s="1"/>
  <c r="S251" i="1" s="1"/>
  <c r="T251" i="1" s="1"/>
  <c r="U251" i="1" s="1"/>
  <c r="M251" i="1"/>
  <c r="L251" i="1"/>
  <c r="W250" i="1"/>
  <c r="N250" i="1"/>
  <c r="P250" i="1" s="1"/>
  <c r="S250" i="1" s="1"/>
  <c r="T250" i="1" s="1"/>
  <c r="U250" i="1" s="1"/>
  <c r="M250" i="1"/>
  <c r="L250" i="1"/>
  <c r="W249" i="1"/>
  <c r="N249" i="1"/>
  <c r="P249" i="1" s="1"/>
  <c r="S249" i="1" s="1"/>
  <c r="T249" i="1" s="1"/>
  <c r="U249" i="1" s="1"/>
  <c r="M249" i="1"/>
  <c r="L249" i="1"/>
  <c r="W248" i="1"/>
  <c r="N248" i="1"/>
  <c r="P248" i="1" s="1"/>
  <c r="S248" i="1" s="1"/>
  <c r="T248" i="1" s="1"/>
  <c r="U248" i="1" s="1"/>
  <c r="M248" i="1"/>
  <c r="L248" i="1"/>
  <c r="N247" i="1"/>
  <c r="P247" i="1" s="1"/>
  <c r="M247" i="1"/>
  <c r="L247" i="1"/>
  <c r="N246" i="1"/>
  <c r="P246" i="1" s="1"/>
  <c r="M246" i="1"/>
  <c r="N245" i="1"/>
  <c r="P245" i="1" s="1"/>
  <c r="Q245" i="1" s="1"/>
  <c r="R245" i="1" s="1"/>
  <c r="M245" i="1"/>
  <c r="R244" i="1"/>
  <c r="W244" i="1" s="1"/>
  <c r="N244" i="1"/>
  <c r="P244" i="1" s="1"/>
  <c r="S244" i="1" s="1"/>
  <c r="T244" i="1" s="1"/>
  <c r="U244" i="1" s="1"/>
  <c r="M244" i="1"/>
  <c r="L244" i="1"/>
  <c r="R243" i="1"/>
  <c r="W243" i="1" s="1"/>
  <c r="N243" i="1"/>
  <c r="P243" i="1" s="1"/>
  <c r="S243" i="1" s="1"/>
  <c r="T243" i="1" s="1"/>
  <c r="U243" i="1" s="1"/>
  <c r="M243" i="1"/>
  <c r="L243" i="1"/>
  <c r="R242" i="1"/>
  <c r="W242" i="1" s="1"/>
  <c r="N242" i="1"/>
  <c r="P242" i="1" s="1"/>
  <c r="S242" i="1" s="1"/>
  <c r="T242" i="1" s="1"/>
  <c r="U242" i="1" s="1"/>
  <c r="M242" i="1"/>
  <c r="L242" i="1"/>
  <c r="R241" i="1"/>
  <c r="W241" i="1" s="1"/>
  <c r="N241" i="1"/>
  <c r="P241" i="1" s="1"/>
  <c r="S241" i="1" s="1"/>
  <c r="T241" i="1" s="1"/>
  <c r="U241" i="1" s="1"/>
  <c r="M241" i="1"/>
  <c r="L241" i="1"/>
  <c r="R240" i="1"/>
  <c r="W240" i="1" s="1"/>
  <c r="N240" i="1"/>
  <c r="P240" i="1" s="1"/>
  <c r="S240" i="1" s="1"/>
  <c r="T240" i="1" s="1"/>
  <c r="U240" i="1" s="1"/>
  <c r="M240" i="1"/>
  <c r="L240" i="1"/>
  <c r="R239" i="1"/>
  <c r="W239" i="1" s="1"/>
  <c r="N239" i="1"/>
  <c r="P239" i="1" s="1"/>
  <c r="S239" i="1" s="1"/>
  <c r="T239" i="1" s="1"/>
  <c r="U239" i="1" s="1"/>
  <c r="M239" i="1"/>
  <c r="L239" i="1"/>
  <c r="R238" i="1"/>
  <c r="W238" i="1" s="1"/>
  <c r="N238" i="1"/>
  <c r="P238" i="1" s="1"/>
  <c r="S238" i="1" s="1"/>
  <c r="T238" i="1" s="1"/>
  <c r="U238" i="1" s="1"/>
  <c r="M238" i="1"/>
  <c r="L238" i="1"/>
  <c r="R237" i="1"/>
  <c r="W237" i="1" s="1"/>
  <c r="N237" i="1"/>
  <c r="P237" i="1" s="1"/>
  <c r="S237" i="1" s="1"/>
  <c r="T237" i="1" s="1"/>
  <c r="U237" i="1" s="1"/>
  <c r="M237" i="1"/>
  <c r="L237" i="1"/>
  <c r="R236" i="1"/>
  <c r="W236" i="1" s="1"/>
  <c r="N236" i="1"/>
  <c r="P236" i="1" s="1"/>
  <c r="S236" i="1" s="1"/>
  <c r="T236" i="1" s="1"/>
  <c r="U236" i="1" s="1"/>
  <c r="M236" i="1"/>
  <c r="L236" i="1"/>
  <c r="R235" i="1"/>
  <c r="W235" i="1" s="1"/>
  <c r="N235" i="1"/>
  <c r="P235" i="1" s="1"/>
  <c r="S235" i="1" s="1"/>
  <c r="T235" i="1" s="1"/>
  <c r="U235" i="1" s="1"/>
  <c r="M235" i="1"/>
  <c r="L235" i="1"/>
  <c r="R234" i="1"/>
  <c r="W234" i="1" s="1"/>
  <c r="N234" i="1"/>
  <c r="P234" i="1" s="1"/>
  <c r="S234" i="1" s="1"/>
  <c r="T234" i="1" s="1"/>
  <c r="U234" i="1" s="1"/>
  <c r="M234" i="1"/>
  <c r="L234" i="1"/>
  <c r="R233" i="1"/>
  <c r="W233" i="1" s="1"/>
  <c r="N233" i="1"/>
  <c r="P233" i="1" s="1"/>
  <c r="S233" i="1" s="1"/>
  <c r="T233" i="1" s="1"/>
  <c r="U233" i="1" s="1"/>
  <c r="M233" i="1"/>
  <c r="L233" i="1"/>
  <c r="R232" i="1"/>
  <c r="W232" i="1" s="1"/>
  <c r="N232" i="1"/>
  <c r="P232" i="1" s="1"/>
  <c r="S232" i="1" s="1"/>
  <c r="T232" i="1" s="1"/>
  <c r="U232" i="1" s="1"/>
  <c r="M232" i="1"/>
  <c r="L232" i="1"/>
  <c r="N231" i="1"/>
  <c r="P231" i="1" s="1"/>
  <c r="Q231" i="1" s="1"/>
  <c r="M231" i="1"/>
  <c r="L231" i="1"/>
  <c r="N230" i="1"/>
  <c r="P230" i="1" s="1"/>
  <c r="S230" i="1" s="1"/>
  <c r="T230" i="1" s="1"/>
  <c r="U230" i="1" s="1"/>
  <c r="M230" i="1"/>
  <c r="N229" i="1"/>
  <c r="P229" i="1" s="1"/>
  <c r="S229" i="1" s="1"/>
  <c r="T229" i="1" s="1"/>
  <c r="U229" i="1" s="1"/>
  <c r="M229" i="1"/>
  <c r="R228" i="1"/>
  <c r="N228" i="1"/>
  <c r="R227" i="1"/>
  <c r="N227" i="1"/>
  <c r="R226" i="1"/>
  <c r="N226" i="1"/>
  <c r="N225" i="1"/>
  <c r="P225" i="1" s="1"/>
  <c r="Q225" i="1" s="1"/>
  <c r="R225" i="1" s="1"/>
  <c r="N224" i="1"/>
  <c r="P224" i="1" s="1"/>
  <c r="R223" i="1"/>
  <c r="N223" i="1"/>
  <c r="P223" i="1" s="1"/>
  <c r="S223" i="1" s="1"/>
  <c r="T223" i="1" s="1"/>
  <c r="U223" i="1" s="1"/>
  <c r="R222" i="1"/>
  <c r="N222" i="1"/>
  <c r="P222" i="1" s="1"/>
  <c r="S222" i="1" s="1"/>
  <c r="T222" i="1" s="1"/>
  <c r="U222" i="1" s="1"/>
  <c r="M222" i="1"/>
  <c r="R221" i="1"/>
  <c r="N221" i="1"/>
  <c r="P221" i="1" s="1"/>
  <c r="S221" i="1" s="1"/>
  <c r="T221" i="1" s="1"/>
  <c r="U221" i="1" s="1"/>
  <c r="M221" i="1"/>
  <c r="N220" i="1"/>
  <c r="P220" i="1" s="1"/>
  <c r="M220" i="1"/>
  <c r="N219" i="1"/>
  <c r="P219" i="1" s="1"/>
  <c r="Q219" i="1" s="1"/>
  <c r="R219" i="1" s="1"/>
  <c r="W219" i="1" s="1"/>
  <c r="M219" i="1"/>
  <c r="L219" i="1"/>
  <c r="R218" i="1"/>
  <c r="N218" i="1"/>
  <c r="P218" i="1" s="1"/>
  <c r="S218" i="1" s="1"/>
  <c r="T218" i="1" s="1"/>
  <c r="U218" i="1" s="1"/>
  <c r="M218" i="1"/>
  <c r="R217" i="1"/>
  <c r="W217" i="1" s="1"/>
  <c r="N217" i="1"/>
  <c r="P217" i="1" s="1"/>
  <c r="S217" i="1" s="1"/>
  <c r="T217" i="1" s="1"/>
  <c r="U217" i="1" s="1"/>
  <c r="M217" i="1"/>
  <c r="L217" i="1"/>
  <c r="R216" i="1"/>
  <c r="W216" i="1" s="1"/>
  <c r="N216" i="1"/>
  <c r="P216" i="1" s="1"/>
  <c r="S216" i="1" s="1"/>
  <c r="T216" i="1" s="1"/>
  <c r="U216" i="1" s="1"/>
  <c r="M216" i="1"/>
  <c r="L216" i="1"/>
  <c r="N215" i="1"/>
  <c r="P215" i="1" s="1"/>
  <c r="M215" i="1"/>
  <c r="L215" i="1"/>
  <c r="W214" i="1"/>
  <c r="N214" i="1"/>
  <c r="P214" i="1" s="1"/>
  <c r="S214" i="1" s="1"/>
  <c r="T214" i="1" s="1"/>
  <c r="U214" i="1" s="1"/>
  <c r="M214" i="1"/>
  <c r="L214" i="1"/>
  <c r="N213" i="1"/>
  <c r="P213" i="1" s="1"/>
  <c r="S213" i="1" s="1"/>
  <c r="T213" i="1" s="1"/>
  <c r="U213" i="1" s="1"/>
  <c r="M213" i="1"/>
  <c r="R212" i="1"/>
  <c r="N212" i="1"/>
  <c r="P212" i="1" s="1"/>
  <c r="S212" i="1" s="1"/>
  <c r="T212" i="1" s="1"/>
  <c r="U212" i="1" s="1"/>
  <c r="M212" i="1"/>
  <c r="R211" i="1"/>
  <c r="N211" i="1"/>
  <c r="P211" i="1" s="1"/>
  <c r="S211" i="1" s="1"/>
  <c r="T211" i="1" s="1"/>
  <c r="U211" i="1" s="1"/>
  <c r="M211" i="1"/>
  <c r="N210" i="1"/>
  <c r="P210" i="1" s="1"/>
  <c r="M210" i="1"/>
  <c r="R209" i="1"/>
  <c r="W209" i="1" s="1"/>
  <c r="N209" i="1"/>
  <c r="P209" i="1" s="1"/>
  <c r="S209" i="1" s="1"/>
  <c r="T209" i="1" s="1"/>
  <c r="U209" i="1" s="1"/>
  <c r="M209" i="1"/>
  <c r="L209" i="1"/>
  <c r="R208" i="1"/>
  <c r="N208" i="1"/>
  <c r="P208" i="1" s="1"/>
  <c r="S208" i="1" s="1"/>
  <c r="T208" i="1" s="1"/>
  <c r="U208" i="1" s="1"/>
  <c r="M208" i="1"/>
  <c r="N207" i="1"/>
  <c r="P207" i="1" s="1"/>
  <c r="M207" i="1"/>
  <c r="L207" i="1"/>
  <c r="R206" i="1"/>
  <c r="N206" i="1"/>
  <c r="P206" i="1" s="1"/>
  <c r="S206" i="1" s="1"/>
  <c r="T206" i="1" s="1"/>
  <c r="U206" i="1" s="1"/>
  <c r="M206" i="1"/>
  <c r="N205" i="1"/>
  <c r="P205" i="1" s="1"/>
  <c r="M205" i="1"/>
  <c r="L205" i="1"/>
  <c r="N204" i="1"/>
  <c r="M204" i="1"/>
  <c r="W203" i="1"/>
  <c r="N203" i="1"/>
  <c r="P203" i="1" s="1"/>
  <c r="S203" i="1" s="1"/>
  <c r="T203" i="1" s="1"/>
  <c r="U203" i="1" s="1"/>
  <c r="M203" i="1"/>
  <c r="N202" i="1"/>
  <c r="P202" i="1" s="1"/>
  <c r="S202" i="1" s="1"/>
  <c r="T202" i="1" s="1"/>
  <c r="U202" i="1" s="1"/>
  <c r="M202" i="1"/>
  <c r="N201" i="1"/>
  <c r="M201" i="1"/>
  <c r="N200" i="1"/>
  <c r="P200" i="1" s="1"/>
  <c r="M200" i="1"/>
  <c r="R199" i="1"/>
  <c r="W199" i="1" s="1"/>
  <c r="N199" i="1"/>
  <c r="P199" i="1" s="1"/>
  <c r="S199" i="1" s="1"/>
  <c r="T199" i="1" s="1"/>
  <c r="U199" i="1" s="1"/>
  <c r="M199" i="1"/>
  <c r="R198" i="1"/>
  <c r="W198" i="1" s="1"/>
  <c r="N198" i="1"/>
  <c r="P198" i="1" s="1"/>
  <c r="S198" i="1" s="1"/>
  <c r="T198" i="1" s="1"/>
  <c r="U198" i="1" s="1"/>
  <c r="M198" i="1"/>
  <c r="N197" i="1"/>
  <c r="P197" i="1" s="1"/>
  <c r="M197" i="1"/>
  <c r="R196" i="1"/>
  <c r="W196" i="1" s="1"/>
  <c r="N196" i="1"/>
  <c r="P196" i="1" s="1"/>
  <c r="S196" i="1" s="1"/>
  <c r="T196" i="1" s="1"/>
  <c r="U196" i="1" s="1"/>
  <c r="M196" i="1"/>
  <c r="N195" i="1"/>
  <c r="M195" i="1"/>
  <c r="L195" i="1"/>
  <c r="N194" i="1"/>
  <c r="P194" i="1" s="1"/>
  <c r="M194" i="1"/>
  <c r="L194" i="1"/>
  <c r="N193" i="1"/>
  <c r="P193" i="1" s="1"/>
  <c r="M193" i="1"/>
  <c r="L193" i="1"/>
  <c r="N192" i="1"/>
  <c r="P192" i="1" s="1"/>
  <c r="M192" i="1"/>
  <c r="L192" i="1"/>
  <c r="N191" i="1"/>
  <c r="P191" i="1" s="1"/>
  <c r="M191" i="1"/>
  <c r="L191" i="1"/>
  <c r="N190" i="1"/>
  <c r="P190" i="1" s="1"/>
  <c r="M190" i="1"/>
  <c r="W189" i="1"/>
  <c r="N189" i="1"/>
  <c r="P189" i="1" s="1"/>
  <c r="S189" i="1" s="1"/>
  <c r="T189" i="1" s="1"/>
  <c r="U189" i="1" s="1"/>
  <c r="L189" i="1"/>
  <c r="W188" i="1"/>
  <c r="N188" i="1"/>
  <c r="P188" i="1" s="1"/>
  <c r="S188" i="1" s="1"/>
  <c r="T188" i="1" s="1"/>
  <c r="U188" i="1" s="1"/>
  <c r="M188" i="1"/>
  <c r="L188" i="1"/>
  <c r="W187" i="1"/>
  <c r="N187" i="1"/>
  <c r="P187" i="1" s="1"/>
  <c r="S187" i="1" s="1"/>
  <c r="T187" i="1" s="1"/>
  <c r="U187" i="1" s="1"/>
  <c r="M187" i="1"/>
  <c r="L187" i="1"/>
  <c r="N186" i="1"/>
  <c r="M186" i="1"/>
  <c r="L186" i="1"/>
  <c r="N185" i="1"/>
  <c r="M185" i="1"/>
  <c r="L185" i="1"/>
  <c r="W184" i="1"/>
  <c r="N184" i="1"/>
  <c r="P184" i="1" s="1"/>
  <c r="S184" i="1" s="1"/>
  <c r="T184" i="1" s="1"/>
  <c r="U184" i="1" s="1"/>
  <c r="M184" i="1"/>
  <c r="L184" i="1"/>
  <c r="W183" i="1"/>
  <c r="N183" i="1"/>
  <c r="P183" i="1" s="1"/>
  <c r="S183" i="1" s="1"/>
  <c r="T183" i="1" s="1"/>
  <c r="U183" i="1" s="1"/>
  <c r="M183" i="1"/>
  <c r="L183" i="1"/>
  <c r="W182" i="1"/>
  <c r="N182" i="1"/>
  <c r="P182" i="1" s="1"/>
  <c r="S182" i="1" s="1"/>
  <c r="T182" i="1" s="1"/>
  <c r="U182" i="1" s="1"/>
  <c r="M182" i="1"/>
  <c r="L182" i="1"/>
  <c r="W181" i="1"/>
  <c r="N181" i="1"/>
  <c r="P181" i="1" s="1"/>
  <c r="S181" i="1" s="1"/>
  <c r="T181" i="1" s="1"/>
  <c r="U181" i="1" s="1"/>
  <c r="M181" i="1"/>
  <c r="L181" i="1"/>
  <c r="W180" i="1"/>
  <c r="N180" i="1"/>
  <c r="P180" i="1" s="1"/>
  <c r="S180" i="1" s="1"/>
  <c r="T180" i="1" s="1"/>
  <c r="U180" i="1" s="1"/>
  <c r="M180" i="1"/>
  <c r="L180" i="1"/>
  <c r="W179" i="1"/>
  <c r="N179" i="1"/>
  <c r="P179" i="1" s="1"/>
  <c r="M179" i="1"/>
  <c r="L179" i="1"/>
  <c r="N177" i="1"/>
  <c r="M177" i="1"/>
  <c r="R176" i="1"/>
  <c r="W176" i="1" s="1"/>
  <c r="N176" i="1"/>
  <c r="P176" i="1" s="1"/>
  <c r="S176" i="1" s="1"/>
  <c r="T176" i="1" s="1"/>
  <c r="U176" i="1" s="1"/>
  <c r="M176" i="1"/>
  <c r="L176" i="1"/>
  <c r="R175" i="1"/>
  <c r="W175" i="1" s="1"/>
  <c r="N175" i="1"/>
  <c r="P175" i="1" s="1"/>
  <c r="S175" i="1" s="1"/>
  <c r="T175" i="1" s="1"/>
  <c r="U175" i="1" s="1"/>
  <c r="M175" i="1"/>
  <c r="L175" i="1"/>
  <c r="R174" i="1"/>
  <c r="W174" i="1" s="1"/>
  <c r="N174" i="1"/>
  <c r="P174" i="1" s="1"/>
  <c r="S174" i="1" s="1"/>
  <c r="T174" i="1" s="1"/>
  <c r="U174" i="1" s="1"/>
  <c r="M174" i="1"/>
  <c r="L174" i="1"/>
  <c r="R173" i="1"/>
  <c r="W173" i="1" s="1"/>
  <c r="N173" i="1"/>
  <c r="P173" i="1" s="1"/>
  <c r="S173" i="1" s="1"/>
  <c r="T173" i="1" s="1"/>
  <c r="U173" i="1" s="1"/>
  <c r="M173" i="1"/>
  <c r="L173" i="1"/>
  <c r="N172" i="1"/>
  <c r="P172" i="1" s="1"/>
  <c r="M172" i="1"/>
  <c r="R171" i="1"/>
  <c r="W171" i="1" s="1"/>
  <c r="N171" i="1"/>
  <c r="P171" i="1" s="1"/>
  <c r="S171" i="1" s="1"/>
  <c r="T171" i="1" s="1"/>
  <c r="U171" i="1" s="1"/>
  <c r="M171" i="1"/>
  <c r="L171" i="1"/>
  <c r="R170" i="1"/>
  <c r="W170" i="1" s="1"/>
  <c r="N170" i="1"/>
  <c r="P170" i="1" s="1"/>
  <c r="S170" i="1" s="1"/>
  <c r="T170" i="1" s="1"/>
  <c r="U170" i="1" s="1"/>
  <c r="M170" i="1"/>
  <c r="L170" i="1"/>
  <c r="N169" i="1"/>
  <c r="P169" i="1" s="1"/>
  <c r="M169" i="1"/>
  <c r="L169" i="1"/>
  <c r="R168" i="1"/>
  <c r="W168" i="1" s="1"/>
  <c r="N168" i="1"/>
  <c r="P168" i="1" s="1"/>
  <c r="S168" i="1" s="1"/>
  <c r="T168" i="1" s="1"/>
  <c r="U168" i="1" s="1"/>
  <c r="M168" i="1"/>
  <c r="L168" i="1"/>
  <c r="R167" i="1"/>
  <c r="W167" i="1" s="1"/>
  <c r="N167" i="1"/>
  <c r="P167" i="1" s="1"/>
  <c r="S167" i="1" s="1"/>
  <c r="T167" i="1" s="1"/>
  <c r="U167" i="1" s="1"/>
  <c r="M167" i="1"/>
  <c r="L167" i="1"/>
  <c r="R166" i="1"/>
  <c r="W166" i="1" s="1"/>
  <c r="N166" i="1"/>
  <c r="P166" i="1" s="1"/>
  <c r="S166" i="1" s="1"/>
  <c r="T166" i="1" s="1"/>
  <c r="U166" i="1" s="1"/>
  <c r="M166" i="1"/>
  <c r="L166" i="1"/>
  <c r="N165" i="1"/>
  <c r="P165" i="1" s="1"/>
  <c r="M165" i="1"/>
  <c r="L165" i="1"/>
  <c r="R164" i="1"/>
  <c r="W164" i="1" s="1"/>
  <c r="N164" i="1"/>
  <c r="P164" i="1" s="1"/>
  <c r="S164" i="1" s="1"/>
  <c r="T164" i="1" s="1"/>
  <c r="U164" i="1" s="1"/>
  <c r="M164" i="1"/>
  <c r="L164" i="1"/>
  <c r="N163" i="1"/>
  <c r="P163" i="1" s="1"/>
  <c r="M163" i="1"/>
  <c r="L163" i="1"/>
  <c r="R162" i="1"/>
  <c r="W162" i="1" s="1"/>
  <c r="N162" i="1"/>
  <c r="P162" i="1" s="1"/>
  <c r="M162" i="1"/>
  <c r="L162" i="1"/>
  <c r="R161" i="1"/>
  <c r="W161" i="1" s="1"/>
  <c r="N161" i="1"/>
  <c r="P161" i="1" s="1"/>
  <c r="S161" i="1" s="1"/>
  <c r="T161" i="1" s="1"/>
  <c r="U161" i="1" s="1"/>
  <c r="M161" i="1"/>
  <c r="L161" i="1"/>
  <c r="N160" i="1"/>
  <c r="M160" i="1"/>
  <c r="N159" i="1"/>
  <c r="P159" i="1" s="1"/>
  <c r="M159" i="1"/>
  <c r="L159" i="1"/>
  <c r="W158" i="1"/>
  <c r="N158" i="1"/>
  <c r="P158" i="1" s="1"/>
  <c r="S158" i="1" s="1"/>
  <c r="T158" i="1" s="1"/>
  <c r="U158" i="1" s="1"/>
  <c r="M158" i="1"/>
  <c r="L158" i="1"/>
  <c r="N157" i="1"/>
  <c r="P157" i="1" s="1"/>
  <c r="M157" i="1"/>
  <c r="L157" i="1"/>
  <c r="W156" i="1"/>
  <c r="N156" i="1"/>
  <c r="M156" i="1"/>
  <c r="L156" i="1"/>
  <c r="N155" i="1"/>
  <c r="M155" i="1"/>
  <c r="L155" i="1"/>
  <c r="N154" i="1"/>
  <c r="M154" i="1"/>
  <c r="L154" i="1"/>
  <c r="N153" i="1"/>
  <c r="P153" i="1" s="1"/>
  <c r="M153" i="1"/>
  <c r="L153" i="1"/>
  <c r="W152" i="1"/>
  <c r="N152" i="1"/>
  <c r="P152" i="1" s="1"/>
  <c r="S152" i="1" s="1"/>
  <c r="T152" i="1" s="1"/>
  <c r="U152" i="1" s="1"/>
  <c r="M152" i="1"/>
  <c r="L152" i="1"/>
  <c r="W151" i="1"/>
  <c r="N151" i="1"/>
  <c r="P151" i="1" s="1"/>
  <c r="S151" i="1" s="1"/>
  <c r="T151" i="1" s="1"/>
  <c r="U151" i="1" s="1"/>
  <c r="M151" i="1"/>
  <c r="L151" i="1"/>
  <c r="W150" i="1"/>
  <c r="N150" i="1"/>
  <c r="P150" i="1" s="1"/>
  <c r="S150" i="1" s="1"/>
  <c r="T150" i="1" s="1"/>
  <c r="U150" i="1" s="1"/>
  <c r="M150" i="1"/>
  <c r="L150" i="1"/>
  <c r="W149" i="1"/>
  <c r="N149" i="1"/>
  <c r="P149" i="1" s="1"/>
  <c r="S149" i="1" s="1"/>
  <c r="T149" i="1" s="1"/>
  <c r="U149" i="1" s="1"/>
  <c r="M149" i="1"/>
  <c r="L149" i="1"/>
  <c r="N148" i="1"/>
  <c r="P148" i="1" s="1"/>
  <c r="M148" i="1"/>
  <c r="L148" i="1"/>
  <c r="R147" i="1"/>
  <c r="W147" i="1" s="1"/>
  <c r="N147" i="1"/>
  <c r="P147" i="1" s="1"/>
  <c r="S147" i="1" s="1"/>
  <c r="T147" i="1" s="1"/>
  <c r="U147" i="1" s="1"/>
  <c r="M147" i="1"/>
  <c r="L147" i="1"/>
  <c r="R146" i="1"/>
  <c r="N146" i="1"/>
  <c r="P146" i="1" s="1"/>
  <c r="S146" i="1" s="1"/>
  <c r="T146" i="1" s="1"/>
  <c r="U146" i="1" s="1"/>
  <c r="M146" i="1"/>
  <c r="L146" i="1"/>
  <c r="W145" i="1"/>
  <c r="N145" i="1"/>
  <c r="P145" i="1" s="1"/>
  <c r="S145" i="1" s="1"/>
  <c r="T145" i="1" s="1"/>
  <c r="U145" i="1" s="1"/>
  <c r="M145" i="1"/>
  <c r="L145" i="1"/>
  <c r="W144" i="1"/>
  <c r="N144" i="1"/>
  <c r="P144" i="1" s="1"/>
  <c r="S144" i="1" s="1"/>
  <c r="T144" i="1" s="1"/>
  <c r="U144" i="1" s="1"/>
  <c r="M144" i="1"/>
  <c r="L144" i="1"/>
  <c r="W143" i="1"/>
  <c r="N143" i="1"/>
  <c r="P143" i="1" s="1"/>
  <c r="S143" i="1" s="1"/>
  <c r="T143" i="1" s="1"/>
  <c r="U143" i="1" s="1"/>
  <c r="M143" i="1"/>
  <c r="L143" i="1"/>
  <c r="W142" i="1"/>
  <c r="N142" i="1"/>
  <c r="P142" i="1" s="1"/>
  <c r="S142" i="1" s="1"/>
  <c r="T142" i="1" s="1"/>
  <c r="U142" i="1" s="1"/>
  <c r="M142" i="1"/>
  <c r="L142" i="1"/>
  <c r="W141" i="1"/>
  <c r="N141" i="1"/>
  <c r="P141" i="1" s="1"/>
  <c r="S141" i="1" s="1"/>
  <c r="T141" i="1" s="1"/>
  <c r="U141" i="1" s="1"/>
  <c r="M141" i="1"/>
  <c r="L141" i="1"/>
  <c r="N140" i="1"/>
  <c r="P140" i="1" s="1"/>
  <c r="M140" i="1"/>
  <c r="L140" i="1"/>
  <c r="N139" i="1"/>
  <c r="M139" i="1"/>
  <c r="W138" i="1"/>
  <c r="N138" i="1"/>
  <c r="P138" i="1" s="1"/>
  <c r="S138" i="1" s="1"/>
  <c r="T138" i="1" s="1"/>
  <c r="U138" i="1" s="1"/>
  <c r="M138" i="1"/>
  <c r="L138" i="1"/>
  <c r="W137" i="1"/>
  <c r="N137" i="1"/>
  <c r="P137" i="1" s="1"/>
  <c r="S137" i="1" s="1"/>
  <c r="T137" i="1" s="1"/>
  <c r="U137" i="1" s="1"/>
  <c r="M137" i="1"/>
  <c r="L137" i="1"/>
  <c r="W136" i="1"/>
  <c r="N136" i="1"/>
  <c r="P136" i="1" s="1"/>
  <c r="S136" i="1" s="1"/>
  <c r="T136" i="1" s="1"/>
  <c r="U136" i="1" s="1"/>
  <c r="M136" i="1"/>
  <c r="L136" i="1"/>
  <c r="W135" i="1"/>
  <c r="N135" i="1"/>
  <c r="P135" i="1" s="1"/>
  <c r="S135" i="1" s="1"/>
  <c r="T135" i="1" s="1"/>
  <c r="U135" i="1" s="1"/>
  <c r="M135" i="1"/>
  <c r="L135" i="1"/>
  <c r="W134" i="1"/>
  <c r="N134" i="1"/>
  <c r="P134" i="1" s="1"/>
  <c r="S134" i="1" s="1"/>
  <c r="T134" i="1" s="1"/>
  <c r="U134" i="1" s="1"/>
  <c r="M134" i="1"/>
  <c r="L134" i="1"/>
  <c r="W133" i="1"/>
  <c r="N133" i="1"/>
  <c r="P133" i="1" s="1"/>
  <c r="S133" i="1" s="1"/>
  <c r="T133" i="1" s="1"/>
  <c r="U133" i="1" s="1"/>
  <c r="M133" i="1"/>
  <c r="L133" i="1"/>
  <c r="W132" i="1"/>
  <c r="N132" i="1"/>
  <c r="P132" i="1" s="1"/>
  <c r="S132" i="1" s="1"/>
  <c r="T132" i="1" s="1"/>
  <c r="U132" i="1" s="1"/>
  <c r="M132" i="1"/>
  <c r="L132" i="1"/>
  <c r="N131" i="1"/>
  <c r="P131" i="1" s="1"/>
  <c r="M131" i="1"/>
  <c r="L131" i="1"/>
  <c r="W130" i="1"/>
  <c r="N130" i="1"/>
  <c r="P130" i="1" s="1"/>
  <c r="M130" i="1"/>
  <c r="L130" i="1"/>
  <c r="N129" i="1"/>
  <c r="P129" i="1" s="1"/>
  <c r="M129" i="1"/>
  <c r="L129" i="1"/>
  <c r="R128" i="1"/>
  <c r="W128" i="1" s="1"/>
  <c r="N128" i="1"/>
  <c r="P128" i="1" s="1"/>
  <c r="S128" i="1" s="1"/>
  <c r="T128" i="1" s="1"/>
  <c r="U128" i="1" s="1"/>
  <c r="M128" i="1"/>
  <c r="L128" i="1"/>
  <c r="N127" i="1"/>
  <c r="P127" i="1" s="1"/>
  <c r="R127" i="1" s="1"/>
  <c r="W127" i="1" s="1"/>
  <c r="M127" i="1"/>
  <c r="L127" i="1"/>
  <c r="N126" i="1"/>
  <c r="P126" i="1" s="1"/>
  <c r="M126" i="1"/>
  <c r="L126" i="1"/>
  <c r="N125" i="1"/>
  <c r="P125" i="1" s="1"/>
  <c r="M125" i="1"/>
  <c r="L125" i="1"/>
  <c r="N124" i="1"/>
  <c r="P124" i="1" s="1"/>
  <c r="M124" i="1"/>
  <c r="L124" i="1"/>
  <c r="W123" i="1"/>
  <c r="N123" i="1"/>
  <c r="P123" i="1" s="1"/>
  <c r="S123" i="1" s="1"/>
  <c r="T123" i="1" s="1"/>
  <c r="U123" i="1" s="1"/>
  <c r="M123" i="1"/>
  <c r="L123" i="1"/>
  <c r="W122" i="1"/>
  <c r="N122" i="1"/>
  <c r="P122" i="1" s="1"/>
  <c r="S122" i="1" s="1"/>
  <c r="T122" i="1" s="1"/>
  <c r="U122" i="1" s="1"/>
  <c r="M122" i="1"/>
  <c r="L122" i="1"/>
  <c r="W121" i="1"/>
  <c r="N121" i="1"/>
  <c r="P121" i="1" s="1"/>
  <c r="S121" i="1" s="1"/>
  <c r="T121" i="1" s="1"/>
  <c r="U121" i="1" s="1"/>
  <c r="M121" i="1"/>
  <c r="L121" i="1"/>
  <c r="W120" i="1"/>
  <c r="N120" i="1"/>
  <c r="P120" i="1" s="1"/>
  <c r="S120" i="1" s="1"/>
  <c r="T120" i="1" s="1"/>
  <c r="U120" i="1" s="1"/>
  <c r="M120" i="1"/>
  <c r="L120" i="1"/>
  <c r="N119" i="1"/>
  <c r="P119" i="1" s="1"/>
  <c r="M119" i="1"/>
  <c r="L119" i="1"/>
  <c r="W118" i="1"/>
  <c r="N118" i="1"/>
  <c r="P118" i="1" s="1"/>
  <c r="S118" i="1" s="1"/>
  <c r="T118" i="1" s="1"/>
  <c r="U118" i="1" s="1"/>
  <c r="M118" i="1"/>
  <c r="W117" i="1"/>
  <c r="N117" i="1"/>
  <c r="P117" i="1" s="1"/>
  <c r="S117" i="1" s="1"/>
  <c r="T117" i="1" s="1"/>
  <c r="U117" i="1" s="1"/>
  <c r="M117" i="1"/>
  <c r="N116" i="1"/>
  <c r="P116" i="1" s="1"/>
  <c r="M116" i="1"/>
  <c r="L116" i="1"/>
  <c r="W115" i="1"/>
  <c r="N115" i="1"/>
  <c r="P115" i="1" s="1"/>
  <c r="S115" i="1" s="1"/>
  <c r="T115" i="1" s="1"/>
  <c r="U115" i="1" s="1"/>
  <c r="M115" i="1"/>
  <c r="W114" i="1"/>
  <c r="N114" i="1"/>
  <c r="P114" i="1" s="1"/>
  <c r="S114" i="1" s="1"/>
  <c r="T114" i="1" s="1"/>
  <c r="U114" i="1" s="1"/>
  <c r="M114" i="1"/>
  <c r="L114" i="1"/>
  <c r="W113" i="1"/>
  <c r="N113" i="1"/>
  <c r="P113" i="1" s="1"/>
  <c r="S113" i="1" s="1"/>
  <c r="T113" i="1" s="1"/>
  <c r="U113" i="1" s="1"/>
  <c r="M113" i="1"/>
  <c r="W112" i="1"/>
  <c r="N112" i="1"/>
  <c r="P112" i="1" s="1"/>
  <c r="S112" i="1" s="1"/>
  <c r="T112" i="1" s="1"/>
  <c r="U112" i="1" s="1"/>
  <c r="M112" i="1"/>
  <c r="L112" i="1"/>
  <c r="N111" i="1"/>
  <c r="P111" i="1" s="1"/>
  <c r="M111" i="1"/>
  <c r="W110" i="1"/>
  <c r="N110" i="1"/>
  <c r="P110" i="1" s="1"/>
  <c r="S110" i="1" s="1"/>
  <c r="T110" i="1" s="1"/>
  <c r="U110" i="1" s="1"/>
  <c r="M110" i="1"/>
  <c r="L110" i="1"/>
  <c r="N108" i="1"/>
  <c r="M108" i="1"/>
  <c r="N107" i="1"/>
  <c r="P107" i="1" s="1"/>
  <c r="M107" i="1"/>
  <c r="N106" i="1"/>
  <c r="P106" i="1" s="1"/>
  <c r="M106" i="1"/>
  <c r="N105" i="1"/>
  <c r="P105" i="1" s="1"/>
  <c r="M105" i="1"/>
  <c r="L105" i="1"/>
  <c r="N104" i="1"/>
  <c r="P104" i="1" s="1"/>
  <c r="Q104" i="1" s="1"/>
  <c r="R104" i="1" s="1"/>
  <c r="W104" i="1" s="1"/>
  <c r="M104" i="1"/>
  <c r="L104" i="1"/>
  <c r="W103" i="1"/>
  <c r="N103" i="1"/>
  <c r="P103" i="1" s="1"/>
  <c r="S103" i="1" s="1"/>
  <c r="T103" i="1" s="1"/>
  <c r="U103" i="1" s="1"/>
  <c r="M103" i="1"/>
  <c r="W102" i="1"/>
  <c r="N102" i="1"/>
  <c r="P102" i="1" s="1"/>
  <c r="S102" i="1" s="1"/>
  <c r="T102" i="1" s="1"/>
  <c r="U102" i="1" s="1"/>
  <c r="M102" i="1"/>
  <c r="L102" i="1"/>
  <c r="W101" i="1"/>
  <c r="N101" i="1"/>
  <c r="P101" i="1" s="1"/>
  <c r="S101" i="1" s="1"/>
  <c r="T101" i="1" s="1"/>
  <c r="U101" i="1" s="1"/>
  <c r="M101" i="1"/>
  <c r="W100" i="1"/>
  <c r="N100" i="1"/>
  <c r="P100" i="1" s="1"/>
  <c r="S100" i="1" s="1"/>
  <c r="T100" i="1" s="1"/>
  <c r="U100" i="1" s="1"/>
  <c r="M100" i="1"/>
  <c r="L100" i="1"/>
  <c r="N99" i="1"/>
  <c r="P99" i="1" s="1"/>
  <c r="Q99" i="1" s="1"/>
  <c r="R99" i="1" s="1"/>
  <c r="W99" i="1" s="1"/>
  <c r="M99" i="1"/>
  <c r="L99" i="1"/>
  <c r="N98" i="1"/>
  <c r="P98" i="1" s="1"/>
  <c r="M98" i="1"/>
  <c r="N97" i="1"/>
  <c r="P97" i="1" s="1"/>
  <c r="M97" i="1"/>
  <c r="W96" i="1"/>
  <c r="N96" i="1"/>
  <c r="P96" i="1" s="1"/>
  <c r="S96" i="1" s="1"/>
  <c r="T96" i="1" s="1"/>
  <c r="U96" i="1" s="1"/>
  <c r="M96" i="1"/>
  <c r="W95" i="1"/>
  <c r="N95" i="1"/>
  <c r="P95" i="1" s="1"/>
  <c r="S95" i="1" s="1"/>
  <c r="T95" i="1" s="1"/>
  <c r="U95" i="1" s="1"/>
  <c r="M95" i="1"/>
  <c r="W94" i="1"/>
  <c r="N94" i="1"/>
  <c r="P94" i="1" s="1"/>
  <c r="S94" i="1" s="1"/>
  <c r="T94" i="1" s="1"/>
  <c r="U94" i="1" s="1"/>
  <c r="M94" i="1"/>
  <c r="W93" i="1"/>
  <c r="N93" i="1"/>
  <c r="P93" i="1" s="1"/>
  <c r="S93" i="1" s="1"/>
  <c r="T93" i="1" s="1"/>
  <c r="U93" i="1" s="1"/>
  <c r="M93" i="1"/>
  <c r="N92" i="1"/>
  <c r="P92" i="1" s="1"/>
  <c r="M92" i="1"/>
  <c r="W91" i="1"/>
  <c r="N91" i="1"/>
  <c r="P91" i="1" s="1"/>
  <c r="S91" i="1" s="1"/>
  <c r="T91" i="1" s="1"/>
  <c r="U91" i="1" s="1"/>
  <c r="M91" i="1"/>
  <c r="R90" i="1"/>
  <c r="W90" i="1" s="1"/>
  <c r="N90" i="1"/>
  <c r="P90" i="1" s="1"/>
  <c r="S90" i="1" s="1"/>
  <c r="T90" i="1" s="1"/>
  <c r="U90" i="1" s="1"/>
  <c r="M90" i="1"/>
  <c r="R89" i="1"/>
  <c r="W89" i="1" s="1"/>
  <c r="N89" i="1"/>
  <c r="P89" i="1" s="1"/>
  <c r="S89" i="1" s="1"/>
  <c r="T89" i="1" s="1"/>
  <c r="U89" i="1" s="1"/>
  <c r="M89" i="1"/>
  <c r="L89" i="1"/>
  <c r="W88" i="1"/>
  <c r="N88" i="1"/>
  <c r="P88" i="1" s="1"/>
  <c r="S88" i="1" s="1"/>
  <c r="T88" i="1" s="1"/>
  <c r="U88" i="1" s="1"/>
  <c r="M88" i="1"/>
  <c r="W87" i="1"/>
  <c r="N87" i="1"/>
  <c r="P87" i="1" s="1"/>
  <c r="S87" i="1" s="1"/>
  <c r="T87" i="1" s="1"/>
  <c r="U87" i="1" s="1"/>
  <c r="M87" i="1"/>
  <c r="W86" i="1"/>
  <c r="N86" i="1"/>
  <c r="P86" i="1" s="1"/>
  <c r="S86" i="1" s="1"/>
  <c r="T86" i="1" s="1"/>
  <c r="U86" i="1" s="1"/>
  <c r="M86" i="1"/>
  <c r="W85" i="1"/>
  <c r="N85" i="1"/>
  <c r="P85" i="1" s="1"/>
  <c r="S85" i="1" s="1"/>
  <c r="T85" i="1" s="1"/>
  <c r="U85" i="1" s="1"/>
  <c r="M85" i="1"/>
  <c r="L85" i="1"/>
  <c r="N84" i="1"/>
  <c r="P84" i="1" s="1"/>
  <c r="M84" i="1"/>
  <c r="L84" i="1"/>
  <c r="R83" i="1"/>
  <c r="W83" i="1" s="1"/>
  <c r="N83" i="1"/>
  <c r="P83" i="1" s="1"/>
  <c r="M83" i="1"/>
  <c r="L83" i="1"/>
  <c r="N82" i="1"/>
  <c r="M82" i="1"/>
  <c r="N81" i="1"/>
  <c r="P81" i="1" s="1"/>
  <c r="Q81" i="1" s="1"/>
  <c r="R81" i="1" s="1"/>
  <c r="W81" i="1" s="1"/>
  <c r="M81" i="1"/>
  <c r="L81" i="1"/>
  <c r="N80" i="1"/>
  <c r="P80" i="1" s="1"/>
  <c r="M80" i="1"/>
  <c r="L80" i="1"/>
  <c r="N79" i="1"/>
  <c r="P79" i="1" s="1"/>
  <c r="Q79" i="1" s="1"/>
  <c r="R79" i="1" s="1"/>
  <c r="W79" i="1" s="1"/>
  <c r="M79" i="1"/>
  <c r="L79" i="1"/>
  <c r="N78" i="1"/>
  <c r="P78" i="1" s="1"/>
  <c r="M78" i="1"/>
  <c r="L78" i="1"/>
  <c r="R77" i="1"/>
  <c r="W77" i="1" s="1"/>
  <c r="N77" i="1"/>
  <c r="P77" i="1" s="1"/>
  <c r="S77" i="1" s="1"/>
  <c r="T77" i="1" s="1"/>
  <c r="U77" i="1" s="1"/>
  <c r="M77" i="1"/>
  <c r="L77" i="1"/>
  <c r="N76" i="1"/>
  <c r="P76" i="1" s="1"/>
  <c r="M76" i="1"/>
  <c r="L76" i="1"/>
  <c r="N75" i="1"/>
  <c r="P75" i="1" s="1"/>
  <c r="M75" i="1"/>
  <c r="L75" i="1"/>
  <c r="N74" i="1"/>
  <c r="P74" i="1" s="1"/>
  <c r="Q74" i="1" s="1"/>
  <c r="R74" i="1" s="1"/>
  <c r="W74" i="1" s="1"/>
  <c r="M74" i="1"/>
  <c r="L74" i="1"/>
  <c r="R73" i="1"/>
  <c r="W73" i="1" s="1"/>
  <c r="N73" i="1"/>
  <c r="P73" i="1" s="1"/>
  <c r="S73" i="1" s="1"/>
  <c r="T73" i="1" s="1"/>
  <c r="U73" i="1" s="1"/>
  <c r="M73" i="1"/>
  <c r="L73" i="1"/>
  <c r="N72" i="1"/>
  <c r="P72" i="1" s="1"/>
  <c r="M72" i="1"/>
  <c r="L72" i="1"/>
  <c r="N71" i="1"/>
  <c r="P71" i="1" s="1"/>
  <c r="M71" i="1"/>
  <c r="L71" i="1"/>
  <c r="N70" i="1"/>
  <c r="P70" i="1" s="1"/>
  <c r="M70" i="1"/>
  <c r="L70" i="1"/>
  <c r="R69" i="1"/>
  <c r="W69" i="1" s="1"/>
  <c r="N69" i="1"/>
  <c r="P69" i="1" s="1"/>
  <c r="S69" i="1" s="1"/>
  <c r="T69" i="1" s="1"/>
  <c r="U69" i="1" s="1"/>
  <c r="M69" i="1"/>
  <c r="L69" i="1"/>
  <c r="N68" i="1"/>
  <c r="P68" i="1" s="1"/>
  <c r="M68" i="1"/>
  <c r="L68" i="1"/>
  <c r="N67" i="1"/>
  <c r="P67" i="1" s="1"/>
  <c r="M67" i="1"/>
  <c r="L67" i="1"/>
  <c r="R66" i="1"/>
  <c r="W66" i="1" s="1"/>
  <c r="N66" i="1"/>
  <c r="S66" i="1" s="1"/>
  <c r="T66" i="1" s="1"/>
  <c r="U66" i="1" s="1"/>
  <c r="M66" i="1"/>
  <c r="L66" i="1"/>
  <c r="R65" i="1"/>
  <c r="W65" i="1" s="1"/>
  <c r="N65" i="1"/>
  <c r="P65" i="1" s="1"/>
  <c r="S65" i="1" s="1"/>
  <c r="T65" i="1" s="1"/>
  <c r="U65" i="1" s="1"/>
  <c r="M65" i="1"/>
  <c r="L65" i="1"/>
  <c r="N64" i="1"/>
  <c r="P64" i="1" s="1"/>
  <c r="M64" i="1"/>
  <c r="L64" i="1"/>
  <c r="N63" i="1"/>
  <c r="P63" i="1" s="1"/>
  <c r="M63" i="1"/>
  <c r="L63" i="1"/>
  <c r="N62" i="1"/>
  <c r="P62" i="1" s="1"/>
  <c r="M62" i="1"/>
  <c r="L62" i="1"/>
  <c r="R61" i="1"/>
  <c r="W61" i="1" s="1"/>
  <c r="N61" i="1"/>
  <c r="P61" i="1" s="1"/>
  <c r="S61" i="1" s="1"/>
  <c r="T61" i="1" s="1"/>
  <c r="U61" i="1" s="1"/>
  <c r="M61" i="1"/>
  <c r="L61" i="1"/>
  <c r="N60" i="1"/>
  <c r="P60" i="1" s="1"/>
  <c r="Q60" i="1" s="1"/>
  <c r="M60" i="1"/>
  <c r="L60" i="1"/>
  <c r="R59" i="1"/>
  <c r="W59" i="1" s="1"/>
  <c r="N59" i="1"/>
  <c r="P59" i="1" s="1"/>
  <c r="S59" i="1" s="1"/>
  <c r="T59" i="1" s="1"/>
  <c r="U59" i="1" s="1"/>
  <c r="M59" i="1"/>
  <c r="L59" i="1"/>
  <c r="N58" i="1"/>
  <c r="P58" i="1" s="1"/>
  <c r="M58" i="1"/>
  <c r="L58" i="1"/>
  <c r="R57" i="1"/>
  <c r="W57" i="1" s="1"/>
  <c r="N57" i="1"/>
  <c r="P57" i="1" s="1"/>
  <c r="S57" i="1" s="1"/>
  <c r="T57" i="1" s="1"/>
  <c r="U57" i="1" s="1"/>
  <c r="M57" i="1"/>
  <c r="L57" i="1"/>
  <c r="R56" i="1"/>
  <c r="W56" i="1" s="1"/>
  <c r="N56" i="1"/>
  <c r="P56" i="1" s="1"/>
  <c r="S56" i="1" s="1"/>
  <c r="T56" i="1" s="1"/>
  <c r="U56" i="1" s="1"/>
  <c r="M56" i="1"/>
  <c r="L56" i="1"/>
  <c r="R55" i="1"/>
  <c r="W55" i="1" s="1"/>
  <c r="N55" i="1"/>
  <c r="P55" i="1" s="1"/>
  <c r="S55" i="1" s="1"/>
  <c r="T55" i="1" s="1"/>
  <c r="U55" i="1" s="1"/>
  <c r="M55" i="1"/>
  <c r="L55" i="1"/>
  <c r="R54" i="1"/>
  <c r="W54" i="1" s="1"/>
  <c r="N54" i="1"/>
  <c r="S54" i="1" s="1"/>
  <c r="T54" i="1" s="1"/>
  <c r="U54" i="1" s="1"/>
  <c r="M54" i="1"/>
  <c r="L54" i="1"/>
  <c r="R53" i="1"/>
  <c r="W53" i="1" s="1"/>
  <c r="N53" i="1"/>
  <c r="P53" i="1" s="1"/>
  <c r="S53" i="1" s="1"/>
  <c r="T53" i="1" s="1"/>
  <c r="U53" i="1" s="1"/>
  <c r="M53" i="1"/>
  <c r="L53" i="1"/>
  <c r="N52" i="1"/>
  <c r="P52" i="1" s="1"/>
  <c r="Q52" i="1" s="1"/>
  <c r="M52" i="1"/>
  <c r="L52" i="1"/>
  <c r="R51" i="1"/>
  <c r="W51" i="1" s="1"/>
  <c r="N51" i="1"/>
  <c r="M51" i="1"/>
  <c r="L51" i="1"/>
  <c r="R50" i="1"/>
  <c r="N50" i="1"/>
  <c r="M50" i="1"/>
  <c r="L50" i="1"/>
  <c r="N49" i="1"/>
  <c r="M49" i="1"/>
  <c r="T48" i="1"/>
  <c r="U48" i="1" s="1"/>
  <c r="R48" i="1"/>
  <c r="W48" i="1" s="1"/>
  <c r="N48" i="1"/>
  <c r="M48" i="1"/>
  <c r="L48" i="1"/>
  <c r="N47" i="1"/>
  <c r="P47" i="1" s="1"/>
  <c r="S47" i="1" s="1"/>
  <c r="M47" i="1"/>
  <c r="N46" i="1"/>
  <c r="P46" i="1" s="1"/>
  <c r="M46" i="1"/>
  <c r="U45" i="1"/>
  <c r="N45" i="1"/>
  <c r="P45" i="1" s="1"/>
  <c r="M45" i="1"/>
  <c r="W44" i="1"/>
  <c r="N44" i="1"/>
  <c r="P44" i="1" s="1"/>
  <c r="S44" i="1" s="1"/>
  <c r="T44" i="1" s="1"/>
  <c r="U44" i="1" s="1"/>
  <c r="M44" i="1"/>
  <c r="W43" i="1"/>
  <c r="N43" i="1"/>
  <c r="P43" i="1" s="1"/>
  <c r="S43" i="1" s="1"/>
  <c r="T43" i="1" s="1"/>
  <c r="U43" i="1" s="1"/>
  <c r="M43" i="1"/>
  <c r="L43" i="1"/>
  <c r="W42" i="1"/>
  <c r="N42" i="1"/>
  <c r="P42" i="1" s="1"/>
  <c r="S42" i="1" s="1"/>
  <c r="T42" i="1" s="1"/>
  <c r="U42" i="1" s="1"/>
  <c r="M42" i="1"/>
  <c r="W41" i="1"/>
  <c r="N41" i="1"/>
  <c r="P41" i="1" s="1"/>
  <c r="S41" i="1" s="1"/>
  <c r="T41" i="1" s="1"/>
  <c r="U41" i="1" s="1"/>
  <c r="M41" i="1"/>
  <c r="W40" i="1"/>
  <c r="N40" i="1"/>
  <c r="P40" i="1" s="1"/>
  <c r="S40" i="1" s="1"/>
  <c r="T40" i="1" s="1"/>
  <c r="U40" i="1" s="1"/>
  <c r="M40" i="1"/>
  <c r="W39" i="1"/>
  <c r="N39" i="1"/>
  <c r="P39" i="1" s="1"/>
  <c r="S39" i="1" s="1"/>
  <c r="T39" i="1" s="1"/>
  <c r="U39" i="1" s="1"/>
  <c r="M39" i="1"/>
  <c r="W38" i="1"/>
  <c r="N38" i="1"/>
  <c r="P38" i="1" s="1"/>
  <c r="S38" i="1" s="1"/>
  <c r="T38" i="1" s="1"/>
  <c r="U38" i="1" s="1"/>
  <c r="M38" i="1"/>
  <c r="W37" i="1"/>
  <c r="N37" i="1"/>
  <c r="P37" i="1" s="1"/>
  <c r="S37" i="1" s="1"/>
  <c r="T37" i="1" s="1"/>
  <c r="U37" i="1" s="1"/>
  <c r="M37" i="1"/>
  <c r="W36" i="1"/>
  <c r="N36" i="1"/>
  <c r="P36" i="1" s="1"/>
  <c r="S36" i="1" s="1"/>
  <c r="T36" i="1" s="1"/>
  <c r="U36" i="1" s="1"/>
  <c r="M36" i="1"/>
  <c r="W35" i="1"/>
  <c r="N35" i="1"/>
  <c r="P35" i="1" s="1"/>
  <c r="S35" i="1" s="1"/>
  <c r="T35" i="1" s="1"/>
  <c r="U35" i="1" s="1"/>
  <c r="M35" i="1"/>
  <c r="W34" i="1"/>
  <c r="N34" i="1"/>
  <c r="P34" i="1" s="1"/>
  <c r="S34" i="1" s="1"/>
  <c r="T34" i="1" s="1"/>
  <c r="U34" i="1" s="1"/>
  <c r="M34" i="1"/>
  <c r="W33" i="1"/>
  <c r="N33" i="1"/>
  <c r="P33" i="1" s="1"/>
  <c r="S33" i="1" s="1"/>
  <c r="T33" i="1" s="1"/>
  <c r="U33" i="1" s="1"/>
  <c r="M33" i="1"/>
  <c r="N32" i="1"/>
  <c r="P32" i="1" s="1"/>
  <c r="M32" i="1"/>
  <c r="N31" i="1"/>
  <c r="P31" i="1" s="1"/>
  <c r="M31" i="1"/>
  <c r="R30" i="1"/>
  <c r="W30" i="1" s="1"/>
  <c r="N30" i="1"/>
  <c r="P30" i="1" s="1"/>
  <c r="S30" i="1" s="1"/>
  <c r="T30" i="1" s="1"/>
  <c r="U30" i="1" s="1"/>
  <c r="R29" i="1"/>
  <c r="W29" i="1" s="1"/>
  <c r="N29" i="1"/>
  <c r="P29" i="1" s="1"/>
  <c r="S29" i="1" s="1"/>
  <c r="T29" i="1" s="1"/>
  <c r="U29" i="1" s="1"/>
  <c r="R28" i="1"/>
  <c r="W28" i="1" s="1"/>
  <c r="N28" i="1"/>
  <c r="P28" i="1" s="1"/>
  <c r="S28" i="1" s="1"/>
  <c r="T28" i="1" s="1"/>
  <c r="U28" i="1" s="1"/>
  <c r="R27" i="1"/>
  <c r="W27" i="1" s="1"/>
  <c r="N27" i="1"/>
  <c r="P27" i="1" s="1"/>
  <c r="S27" i="1" s="1"/>
  <c r="T27" i="1" s="1"/>
  <c r="U27" i="1" s="1"/>
  <c r="R26" i="1"/>
  <c r="W26" i="1" s="1"/>
  <c r="N26" i="1"/>
  <c r="P26" i="1" s="1"/>
  <c r="S26" i="1" s="1"/>
  <c r="T26" i="1" s="1"/>
  <c r="U26" i="1" s="1"/>
  <c r="R25" i="1"/>
  <c r="W25" i="1" s="1"/>
  <c r="N25" i="1"/>
  <c r="P25" i="1" s="1"/>
  <c r="S25" i="1" s="1"/>
  <c r="T25" i="1" s="1"/>
  <c r="U25" i="1" s="1"/>
  <c r="R24" i="1"/>
  <c r="N24" i="1"/>
  <c r="P24" i="1" s="1"/>
  <c r="S24" i="1" s="1"/>
  <c r="T24" i="1" s="1"/>
  <c r="U24" i="1" s="1"/>
  <c r="M24" i="1"/>
  <c r="W23" i="1"/>
  <c r="N23" i="1"/>
  <c r="P23" i="1" s="1"/>
  <c r="S23" i="1" s="1"/>
  <c r="T23" i="1" s="1"/>
  <c r="U23" i="1" s="1"/>
  <c r="M23" i="1"/>
  <c r="W22" i="1"/>
  <c r="N22" i="1"/>
  <c r="P22" i="1" s="1"/>
  <c r="S22" i="1" s="1"/>
  <c r="T22" i="1" s="1"/>
  <c r="U22" i="1" s="1"/>
  <c r="M22" i="1"/>
  <c r="W21" i="1"/>
  <c r="N21" i="1"/>
  <c r="P21" i="1" s="1"/>
  <c r="S21" i="1" s="1"/>
  <c r="T21" i="1" s="1"/>
  <c r="U21" i="1" s="1"/>
  <c r="M21" i="1"/>
  <c r="W20" i="1"/>
  <c r="N20" i="1"/>
  <c r="P20" i="1" s="1"/>
  <c r="S20" i="1" s="1"/>
  <c r="T20" i="1" s="1"/>
  <c r="U20" i="1" s="1"/>
  <c r="M20" i="1"/>
  <c r="W19" i="1"/>
  <c r="N19" i="1"/>
  <c r="P19" i="1" s="1"/>
  <c r="S19" i="1" s="1"/>
  <c r="T19" i="1" s="1"/>
  <c r="U19" i="1" s="1"/>
  <c r="M19" i="1"/>
  <c r="L19" i="1"/>
  <c r="W18" i="1"/>
  <c r="N18" i="1"/>
  <c r="P18" i="1" s="1"/>
  <c r="S18" i="1" s="1"/>
  <c r="T18" i="1" s="1"/>
  <c r="U18" i="1" s="1"/>
  <c r="M18" i="1"/>
  <c r="W17" i="1"/>
  <c r="N17" i="1"/>
  <c r="P17" i="1" s="1"/>
  <c r="S17" i="1" s="1"/>
  <c r="T17" i="1" s="1"/>
  <c r="U17" i="1" s="1"/>
  <c r="M17" i="1"/>
  <c r="N16" i="1"/>
  <c r="P16" i="1" s="1"/>
  <c r="M16" i="1"/>
  <c r="N15" i="1"/>
  <c r="M15" i="1"/>
  <c r="W14" i="1"/>
  <c r="N14" i="1"/>
  <c r="P14" i="1" s="1"/>
  <c r="S14" i="1" s="1"/>
  <c r="T14" i="1" s="1"/>
  <c r="U14" i="1" s="1"/>
  <c r="M14" i="1"/>
  <c r="L14" i="1"/>
  <c r="R13" i="1"/>
  <c r="W13" i="1" s="1"/>
  <c r="N13" i="1"/>
  <c r="P13" i="1" s="1"/>
  <c r="S13" i="1" s="1"/>
  <c r="T13" i="1" s="1"/>
  <c r="U13" i="1" s="1"/>
  <c r="M13" i="1"/>
  <c r="L13" i="1"/>
  <c r="R12" i="1"/>
  <c r="W12" i="1" s="1"/>
  <c r="N12" i="1"/>
  <c r="P12" i="1" s="1"/>
  <c r="S12" i="1" s="1"/>
  <c r="T12" i="1" s="1"/>
  <c r="U12" i="1" s="1"/>
  <c r="M12" i="1"/>
  <c r="L12" i="1"/>
  <c r="R11" i="1"/>
  <c r="W11" i="1" s="1"/>
  <c r="N11" i="1"/>
  <c r="M11" i="1"/>
  <c r="L11" i="1"/>
  <c r="W10" i="1"/>
  <c r="Q413" i="1" l="1"/>
  <c r="R413" i="1" s="1"/>
  <c r="W413" i="1" s="1"/>
  <c r="R409" i="1"/>
  <c r="W409" i="1" s="1"/>
  <c r="Q409" i="1"/>
  <c r="S409" i="1" s="1"/>
  <c r="T409" i="1" s="1"/>
  <c r="U409" i="1" s="1"/>
  <c r="Q408" i="1"/>
  <c r="R408" i="1" s="1"/>
  <c r="W408" i="1" s="1"/>
  <c r="Q410" i="1"/>
  <c r="R410" i="1" s="1"/>
  <c r="W410" i="1" s="1"/>
  <c r="Q423" i="1"/>
  <c r="R423" i="1" s="1"/>
  <c r="W423" i="1" s="1"/>
  <c r="Q425" i="1"/>
  <c r="R425" i="1" s="1"/>
  <c r="W425" i="1" s="1"/>
  <c r="Q462" i="1"/>
  <c r="R462" i="1" s="1"/>
  <c r="W462" i="1" s="1"/>
  <c r="Q439" i="1"/>
  <c r="R439" i="1" s="1"/>
  <c r="W439" i="1" s="1"/>
  <c r="Q495" i="1"/>
  <c r="R495" i="1" s="1"/>
  <c r="W495" i="1" s="1"/>
  <c r="Q494" i="1"/>
  <c r="R494" i="1" s="1"/>
  <c r="W494" i="1" s="1"/>
  <c r="Q493" i="1"/>
  <c r="R493" i="1" s="1"/>
  <c r="W493" i="1" s="1"/>
  <c r="Q498" i="1"/>
  <c r="R498" i="1" s="1"/>
  <c r="W498" i="1" s="1"/>
  <c r="Q361" i="1"/>
  <c r="R361" i="1" s="1"/>
  <c r="W361" i="1" s="1"/>
  <c r="Q362" i="1"/>
  <c r="R362" i="1" s="1"/>
  <c r="W362" i="1" s="1"/>
  <c r="Q363" i="1"/>
  <c r="R363" i="1" s="1"/>
  <c r="W363" i="1" s="1"/>
  <c r="Q70" i="1"/>
  <c r="R70" i="1" s="1"/>
  <c r="W70" i="1" s="1"/>
  <c r="Q71" i="1"/>
  <c r="R71" i="1" s="1"/>
  <c r="W71" i="1" s="1"/>
  <c r="Q72" i="1"/>
  <c r="R72" i="1" s="1"/>
  <c r="W72" i="1" s="1"/>
  <c r="Q75" i="1"/>
  <c r="R75" i="1" s="1"/>
  <c r="W75" i="1" s="1"/>
  <c r="Q197" i="1"/>
  <c r="R197" i="1" s="1"/>
  <c r="W197" i="1" s="1"/>
  <c r="Q200" i="1"/>
  <c r="R200" i="1" s="1"/>
  <c r="W200" i="1" s="1"/>
  <c r="Q393" i="1"/>
  <c r="R393" i="1" s="1"/>
  <c r="W393" i="1" s="1"/>
  <c r="Q400" i="1"/>
  <c r="R400" i="1" s="1"/>
  <c r="W400" i="1" s="1"/>
  <c r="Q399" i="1"/>
  <c r="R399" i="1" s="1"/>
  <c r="W399" i="1" s="1"/>
  <c r="Q403" i="1"/>
  <c r="R403" i="1" s="1"/>
  <c r="W403" i="1" s="1"/>
  <c r="Q397" i="1"/>
  <c r="R397" i="1" s="1"/>
  <c r="W397" i="1" s="1"/>
  <c r="Q404" i="1"/>
  <c r="R404" i="1" s="1"/>
  <c r="W404" i="1" s="1"/>
  <c r="Q395" i="1"/>
  <c r="R395" i="1" s="1"/>
  <c r="W395" i="1" s="1"/>
  <c r="Q398" i="1"/>
  <c r="R398" i="1" s="1"/>
  <c r="W398" i="1" s="1"/>
  <c r="Q394" i="1"/>
  <c r="R394" i="1" s="1"/>
  <c r="W394" i="1" s="1"/>
  <c r="Q405" i="1"/>
  <c r="R405" i="1" s="1"/>
  <c r="W405" i="1" s="1"/>
  <c r="Q308" i="1"/>
  <c r="R308" i="1" s="1"/>
  <c r="W308" i="1" s="1"/>
  <c r="Q310" i="1"/>
  <c r="R310" i="1" s="1"/>
  <c r="W310" i="1" s="1"/>
  <c r="Q309" i="1"/>
  <c r="R309" i="1" s="1"/>
  <c r="W309" i="1" s="1"/>
  <c r="Q311" i="1"/>
  <c r="R311" i="1" s="1"/>
  <c r="W311" i="1" s="1"/>
  <c r="Q322" i="1"/>
  <c r="R322" i="1" s="1"/>
  <c r="W322" i="1" s="1"/>
  <c r="Q32" i="1"/>
  <c r="R32" i="1" s="1"/>
  <c r="W32" i="1" s="1"/>
  <c r="Q46" i="1"/>
  <c r="R46" i="1" s="1"/>
  <c r="W46" i="1" s="1"/>
  <c r="Q157" i="1"/>
  <c r="R157" i="1" s="1"/>
  <c r="W157" i="1" s="1"/>
  <c r="Q159" i="1"/>
  <c r="R159" i="1" s="1"/>
  <c r="W159" i="1" s="1"/>
  <c r="Q153" i="1"/>
  <c r="R153" i="1" s="1"/>
  <c r="W153" i="1" s="1"/>
  <c r="Q172" i="1"/>
  <c r="R172" i="1" s="1"/>
  <c r="W172" i="1" s="1"/>
  <c r="Q163" i="1"/>
  <c r="R163" i="1" s="1"/>
  <c r="W163" i="1" s="1"/>
  <c r="Q165" i="1"/>
  <c r="R165" i="1" s="1"/>
  <c r="W165" i="1" s="1"/>
  <c r="Q169" i="1"/>
  <c r="R169" i="1" s="1"/>
  <c r="W169" i="1" s="1"/>
  <c r="Q381" i="1"/>
  <c r="R381" i="1" s="1"/>
  <c r="W381" i="1" s="1"/>
  <c r="Q345" i="1"/>
  <c r="R345" i="1" s="1"/>
  <c r="W345" i="1" s="1"/>
  <c r="Q348" i="1"/>
  <c r="R348" i="1" s="1"/>
  <c r="W348" i="1" s="1"/>
  <c r="Q347" i="1"/>
  <c r="R347" i="1" s="1"/>
  <c r="W347" i="1" s="1"/>
  <c r="Q338" i="1"/>
  <c r="R338" i="1" s="1"/>
  <c r="W338" i="1" s="1"/>
  <c r="Q346" i="1"/>
  <c r="R346" i="1" s="1"/>
  <c r="W346" i="1" s="1"/>
  <c r="Q329" i="1"/>
  <c r="R329" i="1" s="1"/>
  <c r="W329" i="1" s="1"/>
  <c r="Q328" i="1"/>
  <c r="R328" i="1" s="1"/>
  <c r="W328" i="1" s="1"/>
  <c r="Q286" i="1"/>
  <c r="R286" i="1" s="1"/>
  <c r="W286" i="1" s="1"/>
  <c r="Q92" i="1"/>
  <c r="R92" i="1" s="1"/>
  <c r="W92" i="1" s="1"/>
  <c r="Q105" i="1"/>
  <c r="R105" i="1" s="1"/>
  <c r="W105" i="1" s="1"/>
  <c r="Q274" i="1"/>
  <c r="S274" i="1" s="1"/>
  <c r="T274" i="1" s="1"/>
  <c r="U274" i="1" s="1"/>
  <c r="Q215" i="1"/>
  <c r="R215" i="1" s="1"/>
  <c r="W215" i="1" s="1"/>
  <c r="Q224" i="1"/>
  <c r="R224" i="1" s="1"/>
  <c r="Q125" i="1"/>
  <c r="R125" i="1" s="1"/>
  <c r="W125" i="1" s="1"/>
  <c r="Q124" i="1"/>
  <c r="R124" i="1" s="1"/>
  <c r="W124" i="1" s="1"/>
  <c r="Q126" i="1"/>
  <c r="R126" i="1" s="1"/>
  <c r="W126" i="1" s="1"/>
  <c r="Q111" i="1"/>
  <c r="R111" i="1" s="1"/>
  <c r="W111" i="1" s="1"/>
  <c r="Q140" i="1"/>
  <c r="R140" i="1" s="1"/>
  <c r="W140" i="1" s="1"/>
  <c r="Q148" i="1"/>
  <c r="R148" i="1" s="1"/>
  <c r="W148" i="1" s="1"/>
  <c r="P464" i="1"/>
  <c r="B25" i="2" s="1"/>
  <c r="R467" i="1"/>
  <c r="W467" i="1" s="1"/>
  <c r="W466" i="1"/>
  <c r="P479" i="1"/>
  <c r="B27" i="2" s="1"/>
  <c r="W434" i="1"/>
  <c r="P51" i="1"/>
  <c r="S51" i="1" s="1"/>
  <c r="T51" i="1" s="1"/>
  <c r="U51" i="1" s="1"/>
  <c r="P156" i="1"/>
  <c r="P160" i="1" s="1"/>
  <c r="B11" i="2" s="1"/>
  <c r="S265" i="1"/>
  <c r="T265" i="1" s="1"/>
  <c r="U265" i="1" s="1"/>
  <c r="Q67" i="1"/>
  <c r="R67" i="1" s="1"/>
  <c r="W67" i="1" s="1"/>
  <c r="Q68" i="1"/>
  <c r="R68" i="1" s="1"/>
  <c r="W68" i="1" s="1"/>
  <c r="R15" i="1"/>
  <c r="Q501" i="1"/>
  <c r="R501" i="1" s="1"/>
  <c r="W501" i="1" s="1"/>
  <c r="P376" i="1"/>
  <c r="B20" i="2" s="1"/>
  <c r="S466" i="1"/>
  <c r="T466" i="1" s="1"/>
  <c r="U466" i="1" s="1"/>
  <c r="S523" i="1"/>
  <c r="T523" i="1" s="1"/>
  <c r="U523" i="1" s="1"/>
  <c r="Q15" i="1"/>
  <c r="C5" i="2" s="1"/>
  <c r="R470" i="1"/>
  <c r="W470" i="1" s="1"/>
  <c r="R502" i="1"/>
  <c r="W502" i="1" s="1"/>
  <c r="S467" i="1"/>
  <c r="T467" i="1" s="1"/>
  <c r="U467" i="1" s="1"/>
  <c r="R58" i="1"/>
  <c r="W58" i="1" s="1"/>
  <c r="Q63" i="1"/>
  <c r="R63" i="1" s="1"/>
  <c r="W63" i="1" s="1"/>
  <c r="Q97" i="1"/>
  <c r="R97" i="1" s="1"/>
  <c r="W97" i="1" s="1"/>
  <c r="Q185" i="1"/>
  <c r="Q195" i="1"/>
  <c r="R195" i="1" s="1"/>
  <c r="W195" i="1" s="1"/>
  <c r="R52" i="1"/>
  <c r="W52" i="1" s="1"/>
  <c r="Q62" i="1"/>
  <c r="R62" i="1" s="1"/>
  <c r="W62" i="1" s="1"/>
  <c r="Q76" i="1"/>
  <c r="R76" i="1" s="1"/>
  <c r="W76" i="1" s="1"/>
  <c r="R116" i="1"/>
  <c r="Q155" i="1"/>
  <c r="R155" i="1" s="1"/>
  <c r="W155" i="1" s="1"/>
  <c r="Q190" i="1"/>
  <c r="R190" i="1" s="1"/>
  <c r="W190" i="1" s="1"/>
  <c r="R194" i="1"/>
  <c r="W194" i="1" s="1"/>
  <c r="R269" i="1"/>
  <c r="W269" i="1" s="1"/>
  <c r="S269" i="1"/>
  <c r="T269" i="1" s="1"/>
  <c r="U269" i="1" s="1"/>
  <c r="Q129" i="1"/>
  <c r="R129" i="1" s="1"/>
  <c r="W129" i="1" s="1"/>
  <c r="P204" i="1"/>
  <c r="B14" i="2" s="1"/>
  <c r="S179" i="1"/>
  <c r="T179" i="1" s="1"/>
  <c r="U179" i="1" s="1"/>
  <c r="S83" i="1"/>
  <c r="T83" i="1" s="1"/>
  <c r="U83" i="1" s="1"/>
  <c r="P108" i="1"/>
  <c r="B8" i="2" s="1"/>
  <c r="Q106" i="1"/>
  <c r="R106" i="1" s="1"/>
  <c r="W106" i="1" s="1"/>
  <c r="Q154" i="1"/>
  <c r="S154" i="1" s="1"/>
  <c r="T154" i="1" s="1"/>
  <c r="U154" i="1" s="1"/>
  <c r="Q193" i="1"/>
  <c r="R193" i="1" s="1"/>
  <c r="W193" i="1" s="1"/>
  <c r="Q207" i="1"/>
  <c r="R207" i="1" s="1"/>
  <c r="W207" i="1" s="1"/>
  <c r="R231" i="1"/>
  <c r="W231" i="1" s="1"/>
  <c r="S231" i="1"/>
  <c r="T231" i="1" s="1"/>
  <c r="U231" i="1" s="1"/>
  <c r="P177" i="1"/>
  <c r="B12" i="2" s="1"/>
  <c r="S162" i="1"/>
  <c r="T162" i="1" s="1"/>
  <c r="U162" i="1" s="1"/>
  <c r="Q191" i="1"/>
  <c r="R191" i="1" s="1"/>
  <c r="W191" i="1" s="1"/>
  <c r="P15" i="1"/>
  <c r="B5" i="2" s="1"/>
  <c r="S11" i="1"/>
  <c r="T11" i="1" s="1"/>
  <c r="U11" i="1" s="1"/>
  <c r="P49" i="1"/>
  <c r="B6" i="2" s="1"/>
  <c r="Q64" i="1"/>
  <c r="R64" i="1" s="1"/>
  <c r="W64" i="1" s="1"/>
  <c r="R84" i="1"/>
  <c r="W84" i="1" s="1"/>
  <c r="P139" i="1"/>
  <c r="B10" i="2" s="1"/>
  <c r="Q119" i="1"/>
  <c r="R119" i="1" s="1"/>
  <c r="W119" i="1" s="1"/>
  <c r="Q130" i="1"/>
  <c r="S130" i="1"/>
  <c r="T130" i="1" s="1"/>
  <c r="U130" i="1" s="1"/>
  <c r="Q186" i="1"/>
  <c r="R186" i="1" s="1"/>
  <c r="W186" i="1" s="1"/>
  <c r="Q192" i="1"/>
  <c r="R192" i="1" s="1"/>
  <c r="W192" i="1" s="1"/>
  <c r="Q201" i="1"/>
  <c r="R271" i="1"/>
  <c r="W271" i="1" s="1"/>
  <c r="S271" i="1"/>
  <c r="T271" i="1" s="1"/>
  <c r="U271" i="1" s="1"/>
  <c r="W24" i="1"/>
  <c r="P277" i="1"/>
  <c r="B15" i="2" s="1"/>
  <c r="Q210" i="1"/>
  <c r="R210" i="1" s="1"/>
  <c r="W50" i="1"/>
  <c r="S52" i="1"/>
  <c r="T52" i="1" s="1"/>
  <c r="U52" i="1" s="1"/>
  <c r="R60" i="1"/>
  <c r="W60" i="1" s="1"/>
  <c r="S74" i="1"/>
  <c r="T74" i="1" s="1"/>
  <c r="U74" i="1" s="1"/>
  <c r="Q78" i="1"/>
  <c r="W78" i="1" s="1"/>
  <c r="S79" i="1"/>
  <c r="T79" i="1" s="1"/>
  <c r="U79" i="1" s="1"/>
  <c r="W80" i="1"/>
  <c r="S81" i="1"/>
  <c r="T81" i="1" s="1"/>
  <c r="U81" i="1" s="1"/>
  <c r="S84" i="1"/>
  <c r="T84" i="1" s="1"/>
  <c r="U84" i="1" s="1"/>
  <c r="Q98" i="1"/>
  <c r="R98" i="1" s="1"/>
  <c r="W98" i="1" s="1"/>
  <c r="S99" i="1"/>
  <c r="T99" i="1" s="1"/>
  <c r="U99" i="1" s="1"/>
  <c r="S104" i="1"/>
  <c r="T104" i="1" s="1"/>
  <c r="U104" i="1" s="1"/>
  <c r="Q107" i="1"/>
  <c r="R107" i="1" s="1"/>
  <c r="W107" i="1" s="1"/>
  <c r="S127" i="1"/>
  <c r="T127" i="1" s="1"/>
  <c r="U127" i="1" s="1"/>
  <c r="R131" i="1"/>
  <c r="W131" i="1" s="1"/>
  <c r="Q205" i="1"/>
  <c r="S219" i="1"/>
  <c r="T219" i="1" s="1"/>
  <c r="U219" i="1" s="1"/>
  <c r="Q220" i="1"/>
  <c r="R220" i="1" s="1"/>
  <c r="S245" i="1"/>
  <c r="T245" i="1" s="1"/>
  <c r="U245" i="1" s="1"/>
  <c r="Q246" i="1"/>
  <c r="R246" i="1" s="1"/>
  <c r="R268" i="1"/>
  <c r="W268" i="1" s="1"/>
  <c r="Q270" i="1"/>
  <c r="R270" i="1" s="1"/>
  <c r="W270" i="1" s="1"/>
  <c r="P359" i="1"/>
  <c r="B19" i="2" s="1"/>
  <c r="S50" i="1"/>
  <c r="T50" i="1" s="1"/>
  <c r="U50" i="1" s="1"/>
  <c r="W146" i="1"/>
  <c r="W324" i="1"/>
  <c r="S360" i="1"/>
  <c r="T360" i="1" s="1"/>
  <c r="U360" i="1" s="1"/>
  <c r="S377" i="1"/>
  <c r="T377" i="1" s="1"/>
  <c r="U377" i="1" s="1"/>
  <c r="P391" i="1"/>
  <c r="B21" i="2" s="1"/>
  <c r="R247" i="1"/>
  <c r="W247" i="1" s="1"/>
  <c r="P306" i="1"/>
  <c r="B16" i="2" s="1"/>
  <c r="P323" i="1"/>
  <c r="B17" i="2" s="1"/>
  <c r="S307" i="1"/>
  <c r="T307" i="1" s="1"/>
  <c r="U307" i="1" s="1"/>
  <c r="P337" i="1"/>
  <c r="S324" i="1"/>
  <c r="T324" i="1" s="1"/>
  <c r="U324" i="1" s="1"/>
  <c r="W360" i="1"/>
  <c r="P406" i="1"/>
  <c r="B22" i="2" s="1"/>
  <c r="S392" i="1"/>
  <c r="T392" i="1" s="1"/>
  <c r="U392" i="1" s="1"/>
  <c r="Q407" i="1"/>
  <c r="S407" i="1" s="1"/>
  <c r="T407" i="1" s="1"/>
  <c r="U407" i="1" s="1"/>
  <c r="P432" i="1"/>
  <c r="B23" i="2" s="1"/>
  <c r="W477" i="1"/>
  <c r="S471" i="1"/>
  <c r="T471" i="1" s="1"/>
  <c r="U471" i="1" s="1"/>
  <c r="S497" i="1"/>
  <c r="T497" i="1" s="1"/>
  <c r="U497" i="1" s="1"/>
  <c r="Q524" i="1"/>
  <c r="R524" i="1" s="1"/>
  <c r="W524" i="1" s="1"/>
  <c r="R492" i="1"/>
  <c r="W492" i="1" s="1"/>
  <c r="P547" i="1"/>
  <c r="B26" i="2" s="1"/>
  <c r="S480" i="1"/>
  <c r="T480" i="1" s="1"/>
  <c r="U480" i="1" s="1"/>
  <c r="S491" i="1"/>
  <c r="T491" i="1" s="1"/>
  <c r="U491" i="1" s="1"/>
  <c r="S500" i="1"/>
  <c r="T500" i="1" s="1"/>
  <c r="U500" i="1" s="1"/>
  <c r="Q522" i="1"/>
  <c r="R522" i="1" s="1"/>
  <c r="W522" i="1" s="1"/>
  <c r="S525" i="1"/>
  <c r="T525" i="1" s="1"/>
  <c r="U525" i="1" s="1"/>
  <c r="S505" i="1"/>
  <c r="T505" i="1" s="1"/>
  <c r="U505" i="1" s="1"/>
  <c r="R49" i="1" l="1"/>
  <c r="W49" i="1" s="1"/>
  <c r="H6" i="2" s="1"/>
  <c r="S361" i="1"/>
  <c r="T361" i="1" s="1"/>
  <c r="U361" i="1" s="1"/>
  <c r="S423" i="1"/>
  <c r="T423" i="1" s="1"/>
  <c r="U423" i="1" s="1"/>
  <c r="S408" i="1"/>
  <c r="T408" i="1" s="1"/>
  <c r="U408" i="1" s="1"/>
  <c r="Q547" i="1"/>
  <c r="C26" i="2" s="1"/>
  <c r="S493" i="1"/>
  <c r="T493" i="1" s="1"/>
  <c r="U493" i="1" s="1"/>
  <c r="Q464" i="1"/>
  <c r="C25" i="2" s="1"/>
  <c r="R464" i="1"/>
  <c r="W464" i="1" s="1"/>
  <c r="H25" i="2" s="1"/>
  <c r="S439" i="1"/>
  <c r="T439" i="1" s="1"/>
  <c r="U439" i="1" s="1"/>
  <c r="S363" i="1"/>
  <c r="T363" i="1" s="1"/>
  <c r="U363" i="1" s="1"/>
  <c r="S410" i="1"/>
  <c r="T410" i="1" s="1"/>
  <c r="U410" i="1" s="1"/>
  <c r="S197" i="1"/>
  <c r="T197" i="1" s="1"/>
  <c r="U197" i="1" s="1"/>
  <c r="S425" i="1"/>
  <c r="T425" i="1" s="1"/>
  <c r="U425" i="1" s="1"/>
  <c r="S413" i="1"/>
  <c r="T413" i="1" s="1"/>
  <c r="U413" i="1" s="1"/>
  <c r="S462" i="1"/>
  <c r="T462" i="1" s="1"/>
  <c r="U462" i="1" s="1"/>
  <c r="S498" i="1"/>
  <c r="T498" i="1" s="1"/>
  <c r="U498" i="1" s="1"/>
  <c r="S494" i="1"/>
  <c r="T494" i="1" s="1"/>
  <c r="U494" i="1" s="1"/>
  <c r="S495" i="1"/>
  <c r="T495" i="1" s="1"/>
  <c r="U495" i="1" s="1"/>
  <c r="Q376" i="1"/>
  <c r="C20" i="2" s="1"/>
  <c r="S395" i="1"/>
  <c r="T395" i="1" s="1"/>
  <c r="U395" i="1" s="1"/>
  <c r="R376" i="1"/>
  <c r="W376" i="1" s="1"/>
  <c r="H20" i="2" s="1"/>
  <c r="S362" i="1"/>
  <c r="T362" i="1" s="1"/>
  <c r="U362" i="1" s="1"/>
  <c r="S72" i="1"/>
  <c r="T72" i="1" s="1"/>
  <c r="U72" i="1" s="1"/>
  <c r="S70" i="1"/>
  <c r="T70" i="1" s="1"/>
  <c r="U70" i="1" s="1"/>
  <c r="S75" i="1"/>
  <c r="T75" i="1" s="1"/>
  <c r="U75" i="1" s="1"/>
  <c r="S71" i="1"/>
  <c r="T71" i="1" s="1"/>
  <c r="U71" i="1" s="1"/>
  <c r="R406" i="1"/>
  <c r="D22" i="2" s="1"/>
  <c r="S394" i="1"/>
  <c r="T394" i="1" s="1"/>
  <c r="U394" i="1" s="1"/>
  <c r="S393" i="1"/>
  <c r="T393" i="1" s="1"/>
  <c r="U393" i="1" s="1"/>
  <c r="Q406" i="1"/>
  <c r="C22" i="2" s="1"/>
  <c r="S399" i="1"/>
  <c r="T399" i="1" s="1"/>
  <c r="U399" i="1" s="1"/>
  <c r="S397" i="1"/>
  <c r="T397" i="1" s="1"/>
  <c r="U397" i="1" s="1"/>
  <c r="S200" i="1"/>
  <c r="T200" i="1" s="1"/>
  <c r="U200" i="1" s="1"/>
  <c r="S201" i="1"/>
  <c r="T201" i="1" s="1"/>
  <c r="U201" i="1" s="1"/>
  <c r="R201" i="1"/>
  <c r="W201" i="1" s="1"/>
  <c r="S398" i="1"/>
  <c r="T398" i="1" s="1"/>
  <c r="U398" i="1" s="1"/>
  <c r="S404" i="1"/>
  <c r="T404" i="1" s="1"/>
  <c r="U404" i="1" s="1"/>
  <c r="S403" i="1"/>
  <c r="T403" i="1" s="1"/>
  <c r="U403" i="1" s="1"/>
  <c r="S400" i="1"/>
  <c r="T400" i="1" s="1"/>
  <c r="U400" i="1" s="1"/>
  <c r="S405" i="1"/>
  <c r="T405" i="1" s="1"/>
  <c r="U405" i="1" s="1"/>
  <c r="S310" i="1"/>
  <c r="T310" i="1" s="1"/>
  <c r="U310" i="1" s="1"/>
  <c r="R323" i="1"/>
  <c r="W323" i="1" s="1"/>
  <c r="H17" i="2" s="1"/>
  <c r="S311" i="1"/>
  <c r="T311" i="1" s="1"/>
  <c r="U311" i="1" s="1"/>
  <c r="Q323" i="1"/>
  <c r="C17" i="2" s="1"/>
  <c r="S322" i="1"/>
  <c r="T322" i="1" s="1"/>
  <c r="U322" i="1" s="1"/>
  <c r="S309" i="1"/>
  <c r="T309" i="1" s="1"/>
  <c r="U309" i="1" s="1"/>
  <c r="S308" i="1"/>
  <c r="T308" i="1" s="1"/>
  <c r="U308" i="1" s="1"/>
  <c r="Q49" i="1"/>
  <c r="C6" i="2" s="1"/>
  <c r="S32" i="1"/>
  <c r="T32" i="1" s="1"/>
  <c r="U32" i="1" s="1"/>
  <c r="S46" i="1"/>
  <c r="T46" i="1" s="1"/>
  <c r="U46" i="1" s="1"/>
  <c r="R391" i="1"/>
  <c r="W391" i="1" s="1"/>
  <c r="H21" i="2" s="1"/>
  <c r="R306" i="1"/>
  <c r="W306" i="1" s="1"/>
  <c r="H16" i="2" s="1"/>
  <c r="Q391" i="1"/>
  <c r="C21" i="2" s="1"/>
  <c r="S159" i="1"/>
  <c r="T159" i="1" s="1"/>
  <c r="U159" i="1" s="1"/>
  <c r="S153" i="1"/>
  <c r="T153" i="1" s="1"/>
  <c r="U153" i="1" s="1"/>
  <c r="S157" i="1"/>
  <c r="T157" i="1" s="1"/>
  <c r="U157" i="1" s="1"/>
  <c r="R177" i="1"/>
  <c r="D12" i="2" s="1"/>
  <c r="S169" i="1"/>
  <c r="T169" i="1" s="1"/>
  <c r="U169" i="1" s="1"/>
  <c r="S163" i="1"/>
  <c r="T163" i="1" s="1"/>
  <c r="U163" i="1" s="1"/>
  <c r="Q177" i="1"/>
  <c r="C12" i="2" s="1"/>
  <c r="S165" i="1"/>
  <c r="T165" i="1" s="1"/>
  <c r="U165" i="1" s="1"/>
  <c r="S172" i="1"/>
  <c r="T172" i="1" s="1"/>
  <c r="U172" i="1" s="1"/>
  <c r="Q337" i="1"/>
  <c r="C18" i="2" s="1"/>
  <c r="S92" i="1"/>
  <c r="T92" i="1" s="1"/>
  <c r="U92" i="1" s="1"/>
  <c r="S346" i="1"/>
  <c r="T346" i="1" s="1"/>
  <c r="U346" i="1" s="1"/>
  <c r="S345" i="1"/>
  <c r="T345" i="1" s="1"/>
  <c r="U345" i="1" s="1"/>
  <c r="S381" i="1"/>
  <c r="T381" i="1" s="1"/>
  <c r="U381" i="1" s="1"/>
  <c r="Q359" i="1"/>
  <c r="C19" i="2" s="1"/>
  <c r="S338" i="1"/>
  <c r="T338" i="1" s="1"/>
  <c r="U338" i="1" s="1"/>
  <c r="R359" i="1"/>
  <c r="W359" i="1" s="1"/>
  <c r="H19" i="2" s="1"/>
  <c r="S348" i="1"/>
  <c r="T348" i="1" s="1"/>
  <c r="U348" i="1" s="1"/>
  <c r="S347" i="1"/>
  <c r="T347" i="1" s="1"/>
  <c r="U347" i="1" s="1"/>
  <c r="R337" i="1"/>
  <c r="W337" i="1" s="1"/>
  <c r="H18" i="2" s="1"/>
  <c r="S328" i="1"/>
  <c r="T328" i="1" s="1"/>
  <c r="U328" i="1" s="1"/>
  <c r="S329" i="1"/>
  <c r="T329" i="1" s="1"/>
  <c r="U329" i="1" s="1"/>
  <c r="S286" i="1"/>
  <c r="T286" i="1" s="1"/>
  <c r="U286" i="1" s="1"/>
  <c r="Q306" i="1"/>
  <c r="C16" i="2" s="1"/>
  <c r="S105" i="1"/>
  <c r="T105" i="1" s="1"/>
  <c r="U105" i="1" s="1"/>
  <c r="S215" i="1"/>
  <c r="T215" i="1" s="1"/>
  <c r="U215" i="1" s="1"/>
  <c r="S224" i="1"/>
  <c r="T224" i="1" s="1"/>
  <c r="U224" i="1" s="1"/>
  <c r="S140" i="1"/>
  <c r="T140" i="1" s="1"/>
  <c r="U140" i="1" s="1"/>
  <c r="S126" i="1"/>
  <c r="T126" i="1" s="1"/>
  <c r="U126" i="1" s="1"/>
  <c r="S111" i="1"/>
  <c r="T111" i="1" s="1"/>
  <c r="U111" i="1" s="1"/>
  <c r="S124" i="1"/>
  <c r="T124" i="1" s="1"/>
  <c r="U124" i="1" s="1"/>
  <c r="S125" i="1"/>
  <c r="T125" i="1" s="1"/>
  <c r="U125" i="1" s="1"/>
  <c r="S148" i="1"/>
  <c r="T148" i="1" s="1"/>
  <c r="U148" i="1" s="1"/>
  <c r="R479" i="1"/>
  <c r="D27" i="2" s="1"/>
  <c r="Q479" i="1"/>
  <c r="P82" i="1"/>
  <c r="B7" i="2" s="1"/>
  <c r="D21" i="2"/>
  <c r="B18" i="2"/>
  <c r="W15" i="1"/>
  <c r="H5" i="2" s="1"/>
  <c r="D5" i="2"/>
  <c r="Q156" i="1"/>
  <c r="S156" i="1" s="1"/>
  <c r="T156" i="1" s="1"/>
  <c r="U156" i="1" s="1"/>
  <c r="S501" i="1"/>
  <c r="T501" i="1" s="1"/>
  <c r="U501" i="1" s="1"/>
  <c r="S68" i="1"/>
  <c r="T68" i="1" s="1"/>
  <c r="U68" i="1" s="1"/>
  <c r="S67" i="1"/>
  <c r="T67" i="1" s="1"/>
  <c r="U67" i="1" s="1"/>
  <c r="S247" i="1"/>
  <c r="T247" i="1" s="1"/>
  <c r="U247" i="1" s="1"/>
  <c r="S220" i="1"/>
  <c r="T220" i="1" s="1"/>
  <c r="U220" i="1" s="1"/>
  <c r="S119" i="1"/>
  <c r="T119" i="1" s="1"/>
  <c r="U119" i="1" s="1"/>
  <c r="S191" i="1"/>
  <c r="T191" i="1" s="1"/>
  <c r="U191" i="1" s="1"/>
  <c r="S376" i="1"/>
  <c r="S15" i="1"/>
  <c r="S492" i="1"/>
  <c r="T492" i="1" s="1"/>
  <c r="U492" i="1" s="1"/>
  <c r="S97" i="1"/>
  <c r="T97" i="1" s="1"/>
  <c r="U97" i="1" s="1"/>
  <c r="S470" i="1"/>
  <c r="T470" i="1" s="1"/>
  <c r="U470" i="1" s="1"/>
  <c r="S62" i="1"/>
  <c r="T62" i="1" s="1"/>
  <c r="U62" i="1" s="1"/>
  <c r="S58" i="1"/>
  <c r="T58" i="1" s="1"/>
  <c r="U58" i="1" s="1"/>
  <c r="S477" i="1"/>
  <c r="T477" i="1" s="1"/>
  <c r="U477" i="1" s="1"/>
  <c r="S502" i="1"/>
  <c r="T502" i="1" s="1"/>
  <c r="U502" i="1" s="1"/>
  <c r="S106" i="1"/>
  <c r="T106" i="1" s="1"/>
  <c r="U106" i="1" s="1"/>
  <c r="R505" i="1"/>
  <c r="P433" i="1"/>
  <c r="B24" i="2" s="1"/>
  <c r="Q277" i="1"/>
  <c r="R205" i="1"/>
  <c r="S205" i="1"/>
  <c r="T205" i="1" s="1"/>
  <c r="U205" i="1" s="1"/>
  <c r="Q139" i="1"/>
  <c r="S78" i="1"/>
  <c r="T78" i="1" s="1"/>
  <c r="U78" i="1" s="1"/>
  <c r="S270" i="1"/>
  <c r="T270" i="1" s="1"/>
  <c r="U270" i="1" s="1"/>
  <c r="Q204" i="1"/>
  <c r="R185" i="1"/>
  <c r="P548" i="1"/>
  <c r="B28" i="2" s="1"/>
  <c r="S524" i="1"/>
  <c r="T524" i="1" s="1"/>
  <c r="U524" i="1" s="1"/>
  <c r="S522" i="1"/>
  <c r="T522" i="1" s="1"/>
  <c r="U522" i="1" s="1"/>
  <c r="Q432" i="1"/>
  <c r="C23" i="2" s="1"/>
  <c r="R407" i="1"/>
  <c r="S210" i="1"/>
  <c r="T210" i="1" s="1"/>
  <c r="U210" i="1" s="1"/>
  <c r="S192" i="1"/>
  <c r="T192" i="1" s="1"/>
  <c r="U192" i="1" s="1"/>
  <c r="S98" i="1"/>
  <c r="T98" i="1" s="1"/>
  <c r="U98" i="1" s="1"/>
  <c r="S64" i="1"/>
  <c r="T64" i="1" s="1"/>
  <c r="U64" i="1" s="1"/>
  <c r="P178" i="1"/>
  <c r="B13" i="2" s="1"/>
  <c r="S207" i="1"/>
  <c r="T207" i="1" s="1"/>
  <c r="U207" i="1" s="1"/>
  <c r="R154" i="1"/>
  <c r="S60" i="1"/>
  <c r="T60" i="1" s="1"/>
  <c r="U60" i="1" s="1"/>
  <c r="S246" i="1"/>
  <c r="T246" i="1" s="1"/>
  <c r="U246" i="1" s="1"/>
  <c r="S190" i="1"/>
  <c r="T190" i="1" s="1"/>
  <c r="U190" i="1" s="1"/>
  <c r="S155" i="1"/>
  <c r="T155" i="1" s="1"/>
  <c r="U155" i="1" s="1"/>
  <c r="S107" i="1"/>
  <c r="T107" i="1" s="1"/>
  <c r="U107" i="1" s="1"/>
  <c r="S76" i="1"/>
  <c r="T76" i="1" s="1"/>
  <c r="U76" i="1" s="1"/>
  <c r="Q82" i="1"/>
  <c r="S195" i="1"/>
  <c r="T195" i="1" s="1"/>
  <c r="U195" i="1" s="1"/>
  <c r="Q108" i="1"/>
  <c r="C8" i="2" s="1"/>
  <c r="S268" i="1"/>
  <c r="T268" i="1" s="1"/>
  <c r="U268" i="1" s="1"/>
  <c r="S131" i="1"/>
  <c r="T131" i="1" s="1"/>
  <c r="U131" i="1" s="1"/>
  <c r="W116" i="1"/>
  <c r="R139" i="1"/>
  <c r="R108" i="1"/>
  <c r="D8" i="2" s="1"/>
  <c r="S186" i="1"/>
  <c r="T186" i="1" s="1"/>
  <c r="U186" i="1" s="1"/>
  <c r="S193" i="1"/>
  <c r="T193" i="1" s="1"/>
  <c r="U193" i="1" s="1"/>
  <c r="S129" i="1"/>
  <c r="T129" i="1" s="1"/>
  <c r="U129" i="1" s="1"/>
  <c r="S194" i="1"/>
  <c r="T194" i="1" s="1"/>
  <c r="U194" i="1" s="1"/>
  <c r="S116" i="1"/>
  <c r="T116" i="1" s="1"/>
  <c r="U116" i="1" s="1"/>
  <c r="S80" i="1"/>
  <c r="T80" i="1" s="1"/>
  <c r="U80" i="1" s="1"/>
  <c r="R82" i="1"/>
  <c r="S185" i="1"/>
  <c r="T185" i="1" s="1"/>
  <c r="U185" i="1" s="1"/>
  <c r="S63" i="1"/>
  <c r="T63" i="1" s="1"/>
  <c r="U63" i="1" s="1"/>
  <c r="W177" i="1" l="1"/>
  <c r="H12" i="2" s="1"/>
  <c r="D20" i="2"/>
  <c r="D6" i="2"/>
  <c r="W406" i="1"/>
  <c r="H22" i="2" s="1"/>
  <c r="S49" i="1"/>
  <c r="E6" i="2" s="1"/>
  <c r="D25" i="2"/>
  <c r="S464" i="1"/>
  <c r="E25" i="2" s="1"/>
  <c r="S391" i="1"/>
  <c r="T391" i="1" s="1"/>
  <c r="D16" i="2"/>
  <c r="S406" i="1"/>
  <c r="E22" i="2" s="1"/>
  <c r="D17" i="2"/>
  <c r="S323" i="1"/>
  <c r="T323" i="1" s="1"/>
  <c r="D19" i="2"/>
  <c r="S177" i="1"/>
  <c r="T177" i="1" s="1"/>
  <c r="S479" i="1"/>
  <c r="E27" i="2" s="1"/>
  <c r="C27" i="2"/>
  <c r="S337" i="1"/>
  <c r="E18" i="2" s="1"/>
  <c r="S359" i="1"/>
  <c r="T359" i="1" s="1"/>
  <c r="D18" i="2"/>
  <c r="S306" i="1"/>
  <c r="T306" i="1" s="1"/>
  <c r="P109" i="1"/>
  <c r="B9" i="2" s="1"/>
  <c r="Q160" i="1"/>
  <c r="C11" i="2" s="1"/>
  <c r="W139" i="1"/>
  <c r="H10" i="2" s="1"/>
  <c r="D10" i="2"/>
  <c r="S204" i="1"/>
  <c r="C14" i="2"/>
  <c r="T376" i="1"/>
  <c r="E20" i="2"/>
  <c r="W82" i="1"/>
  <c r="H7" i="2" s="1"/>
  <c r="D7" i="2"/>
  <c r="W479" i="1"/>
  <c r="H27" i="2" s="1"/>
  <c r="S277" i="1"/>
  <c r="C15" i="2"/>
  <c r="S82" i="1"/>
  <c r="C7" i="2"/>
  <c r="S139" i="1"/>
  <c r="C10" i="2"/>
  <c r="T15" i="1"/>
  <c r="E5" i="2"/>
  <c r="Q433" i="1"/>
  <c r="S432" i="1"/>
  <c r="W154" i="1"/>
  <c r="R160" i="1"/>
  <c r="D11" i="2" s="1"/>
  <c r="W185" i="1"/>
  <c r="R204" i="1"/>
  <c r="W108" i="1"/>
  <c r="H8" i="2" s="1"/>
  <c r="R109" i="1"/>
  <c r="W109" i="1" s="1"/>
  <c r="W505" i="1"/>
  <c r="R547" i="1"/>
  <c r="D26" i="2" s="1"/>
  <c r="S108" i="1"/>
  <c r="Q109" i="1"/>
  <c r="R432" i="1"/>
  <c r="D23" i="2" s="1"/>
  <c r="W407" i="1"/>
  <c r="R277" i="1"/>
  <c r="W205" i="1"/>
  <c r="Q548" i="1"/>
  <c r="C28" i="2" s="1"/>
  <c r="S547" i="1"/>
  <c r="T406" i="1" l="1"/>
  <c r="E12" i="2"/>
  <c r="X464" i="1"/>
  <c r="T464" i="1"/>
  <c r="F25" i="2" s="1"/>
  <c r="E21" i="2"/>
  <c r="T49" i="1"/>
  <c r="U49" i="1" s="1"/>
  <c r="G6" i="2" s="1"/>
  <c r="E17" i="2"/>
  <c r="T337" i="1"/>
  <c r="U337" i="1" s="1"/>
  <c r="G18" i="2" s="1"/>
  <c r="E19" i="2"/>
  <c r="U464" i="1"/>
  <c r="G25" i="2" s="1"/>
  <c r="E16" i="2"/>
  <c r="P549" i="1"/>
  <c r="B29" i="2" s="1"/>
  <c r="Q178" i="1"/>
  <c r="S178" i="1" s="1"/>
  <c r="S160" i="1"/>
  <c r="E11" i="2" s="1"/>
  <c r="T432" i="1"/>
  <c r="E23" i="2"/>
  <c r="S433" i="1"/>
  <c r="C24" i="2"/>
  <c r="U306" i="1"/>
  <c r="G16" i="2" s="1"/>
  <c r="F16" i="2"/>
  <c r="T139" i="1"/>
  <c r="E10" i="2"/>
  <c r="T82" i="1"/>
  <c r="E7" i="2"/>
  <c r="T277" i="1"/>
  <c r="E15" i="2"/>
  <c r="U391" i="1"/>
  <c r="G21" i="2" s="1"/>
  <c r="F21" i="2"/>
  <c r="U177" i="1"/>
  <c r="G12" i="2" s="1"/>
  <c r="F12" i="2"/>
  <c r="U323" i="1"/>
  <c r="G17" i="2" s="1"/>
  <c r="F17" i="2"/>
  <c r="T204" i="1"/>
  <c r="E14" i="2"/>
  <c r="S109" i="1"/>
  <c r="C9" i="2"/>
  <c r="H9" i="2"/>
  <c r="D9" i="2"/>
  <c r="W277" i="1"/>
  <c r="H15" i="2" s="1"/>
  <c r="D15" i="2"/>
  <c r="T108" i="1"/>
  <c r="E8" i="2"/>
  <c r="T547" i="1"/>
  <c r="E26" i="2"/>
  <c r="W204" i="1"/>
  <c r="H14" i="2" s="1"/>
  <c r="D14" i="2"/>
  <c r="U15" i="1"/>
  <c r="G5" i="2" s="1"/>
  <c r="F5" i="2"/>
  <c r="T479" i="1"/>
  <c r="F27" i="2" s="1"/>
  <c r="U359" i="1"/>
  <c r="G19" i="2" s="1"/>
  <c r="F19" i="2"/>
  <c r="U406" i="1"/>
  <c r="G22" i="2" s="1"/>
  <c r="F22" i="2"/>
  <c r="U376" i="1"/>
  <c r="G20" i="2" s="1"/>
  <c r="F20" i="2"/>
  <c r="W547" i="1"/>
  <c r="H26" i="2" s="1"/>
  <c r="R548" i="1"/>
  <c r="S548" i="1"/>
  <c r="W432" i="1"/>
  <c r="H23" i="2" s="1"/>
  <c r="R433" i="1"/>
  <c r="W160" i="1"/>
  <c r="H11" i="2" s="1"/>
  <c r="R178" i="1"/>
  <c r="F6" i="2" l="1"/>
  <c r="F18" i="2"/>
  <c r="C13" i="2"/>
  <c r="Q549" i="1"/>
  <c r="C29" i="2" s="1"/>
  <c r="T160" i="1"/>
  <c r="F11" i="2" s="1"/>
  <c r="W433" i="1"/>
  <c r="H24" i="2" s="1"/>
  <c r="D24" i="2"/>
  <c r="W548" i="1"/>
  <c r="H28" i="2" s="1"/>
  <c r="D28" i="2"/>
  <c r="U479" i="1"/>
  <c r="G27" i="2" s="1"/>
  <c r="U547" i="1"/>
  <c r="G26" i="2" s="1"/>
  <c r="F26" i="2"/>
  <c r="U204" i="1"/>
  <c r="G14" i="2" s="1"/>
  <c r="F14" i="2"/>
  <c r="U277" i="1"/>
  <c r="G15" i="2" s="1"/>
  <c r="F15" i="2"/>
  <c r="U139" i="1"/>
  <c r="G10" i="2" s="1"/>
  <c r="F10" i="2"/>
  <c r="T433" i="1"/>
  <c r="E24" i="2"/>
  <c r="U108" i="1"/>
  <c r="G8" i="2" s="1"/>
  <c r="F8" i="2"/>
  <c r="W178" i="1"/>
  <c r="H13" i="2" s="1"/>
  <c r="D13" i="2"/>
  <c r="T548" i="1"/>
  <c r="E28" i="2"/>
  <c r="T178" i="1"/>
  <c r="E13" i="2"/>
  <c r="T109" i="1"/>
  <c r="E9" i="2"/>
  <c r="U82" i="1"/>
  <c r="G7" i="2" s="1"/>
  <c r="F7" i="2"/>
  <c r="U432" i="1"/>
  <c r="G23" i="2" s="1"/>
  <c r="F23" i="2"/>
  <c r="R549" i="1" l="1"/>
  <c r="D29" i="2" s="1"/>
  <c r="S549" i="1"/>
  <c r="T549" i="1" s="1"/>
  <c r="U160" i="1"/>
  <c r="G11" i="2" s="1"/>
  <c r="U109" i="1"/>
  <c r="G9" i="2" s="1"/>
  <c r="F9" i="2"/>
  <c r="U548" i="1"/>
  <c r="G28" i="2" s="1"/>
  <c r="F28" i="2"/>
  <c r="U433" i="1"/>
  <c r="G24" i="2" s="1"/>
  <c r="F24" i="2"/>
  <c r="U178" i="1"/>
  <c r="G13" i="2" s="1"/>
  <c r="F13" i="2"/>
  <c r="E29" i="2" l="1"/>
  <c r="H32" i="2" s="1"/>
  <c r="W552" i="1"/>
  <c r="W549" i="1"/>
  <c r="H29" i="2" s="1"/>
  <c r="U549" i="1"/>
  <c r="G29" i="2" s="1"/>
  <c r="F29" i="2"/>
</calcChain>
</file>

<file path=xl/sharedStrings.xml><?xml version="1.0" encoding="utf-8"?>
<sst xmlns="http://schemas.openxmlformats.org/spreadsheetml/2006/main" count="2271" uniqueCount="1306">
  <si>
    <t>CRITICO</t>
  </si>
  <si>
    <t>MENOR DEL 60% DE AVANCE  DE GESTIÓN DEL PROYECTO, ACTIVIDAD Y/O PROMEDIO DEL ÁREA SOBRE LO PROYECTADO PARA EL PERIODO</t>
  </si>
  <si>
    <t>Fecha de medición</t>
  </si>
  <si>
    <t>EN PROCESO</t>
  </si>
  <si>
    <t>ENTRE EL 60% Y EL 95 % DE AVANCE DE GESTIÓN DEL PROYECTO, ACTIVIDAD Y/O PROMEDIO DEL ÁREA SOBRE LO PROYECTADO PARA EL PERIODO</t>
  </si>
  <si>
    <t>NORMAL</t>
  </si>
  <si>
    <t>ENTRE EL 95% Y EL 100% DE AVANCE DE GESTIÓN DEL PROYECTO, ACTIVIDAD Y/O PROMEDIO DEL ÁREA SOBRE LO PROYECTADO PARA EL PERIODO</t>
  </si>
  <si>
    <t>ÁREA</t>
  </si>
  <si>
    <t>ACTIVIDADES</t>
  </si>
  <si>
    <t>PLAN DE ADQUISICIONES</t>
  </si>
  <si>
    <t>DÍAS</t>
  </si>
  <si>
    <t>SEGUIMIENTO PLAN DE ACCIÓN</t>
  </si>
  <si>
    <t>Proyecto / Proceso</t>
  </si>
  <si>
    <t>Actividades</t>
  </si>
  <si>
    <t>Fecha</t>
  </si>
  <si>
    <t>Producto o entregable de la actividad o del proyecto</t>
  </si>
  <si>
    <t>OBJETO DE LA CONTRATACIÓN</t>
  </si>
  <si>
    <t>CLASE DE CONTRATACIÓN 
(Seleccionar de la lista)</t>
  </si>
  <si>
    <t xml:space="preserve">MES RADICACION ESTUDIOS PREVIOS </t>
  </si>
  <si>
    <t>CANTIDAD</t>
  </si>
  <si>
    <t xml:space="preserve"> VR. UNITARIO EN EL AÑO </t>
  </si>
  <si>
    <t xml:space="preserve"> VR. TOTAL </t>
  </si>
  <si>
    <t>Inicio</t>
  </si>
  <si>
    <t>Principales avances</t>
  </si>
  <si>
    <t>Avance en tiempo</t>
  </si>
  <si>
    <t>Avance del mes</t>
  </si>
  <si>
    <t>DESEMPEÑO</t>
  </si>
  <si>
    <t>Fin</t>
  </si>
  <si>
    <t>Avance acumulado</t>
  </si>
  <si>
    <t>Eficiencia del mes</t>
  </si>
  <si>
    <t>Valoración</t>
  </si>
  <si>
    <t>Acciones por realizar</t>
  </si>
  <si>
    <t>% Avance</t>
  </si>
  <si>
    <t>Observaciones</t>
  </si>
  <si>
    <t>Control Interno</t>
  </si>
  <si>
    <t xml:space="preserve">Plan Integral de Auditorias </t>
  </si>
  <si>
    <t xml:space="preserve">Evaluar el sistema integrado de control interno  </t>
  </si>
  <si>
    <t xml:space="preserve">Informe de auditorias </t>
  </si>
  <si>
    <t xml:space="preserve">Prestar los servicios profesionales para el apoyo y asisitencia tecnica y adelantar las demas actividades asignadas, en concordancia con los roles que cumple la oficina de Control Interno ,dentro de la Escuela Tecnologica Instituto Tecnico Central </t>
  </si>
  <si>
    <t>Contratación personas</t>
  </si>
  <si>
    <t>Febrero</t>
  </si>
  <si>
    <t>Se realiza la contratación del profesional de apoyo para el área, se da cierre a esta actividad ya que el profesional se encuentra laborando</t>
  </si>
  <si>
    <t xml:space="preserve">Actualizacion  y mejoramiento de los procesos de control inteno  </t>
  </si>
  <si>
    <t xml:space="preserve">Procesos del area publicados en la pagina </t>
  </si>
  <si>
    <t>Prestar el sevicio para el apoyo en la programacion y ejecucion de las auditorias a los diferentes procesos de la entidad y adelantar las demas actividades asignadas , en concordancia con los roles que cumple la oficina de Contro Interno dentro de la Escuela Tecnologica Instituto Tecnico Central.</t>
  </si>
  <si>
    <t>Enero</t>
  </si>
  <si>
    <t>* Primera medición de los índicadores de gestión
* Reunión interna del área</t>
  </si>
  <si>
    <t xml:space="preserve">Presentar la totalidad de los informes solicitados   </t>
  </si>
  <si>
    <t xml:space="preserve">Informes entregados entregados a los enter de control   </t>
  </si>
  <si>
    <t>*Solicitar informes  informe ejecutivo anual del sistema control interno, 
* Informe de control interno contable
* Certificación actualización Ekogui</t>
  </si>
  <si>
    <t xml:space="preserve">Seguimiento a los informes que la entidad debe entregar a los entes de control extreno </t>
  </si>
  <si>
    <t xml:space="preserve">Informes o presentacion de seguimiento </t>
  </si>
  <si>
    <t>* Seguimiento a los informes de las áreas : Sistemas, control interno.
* Auditoria talento humano</t>
  </si>
  <si>
    <t>Avance Control Interno</t>
  </si>
  <si>
    <t>Secretaria General</t>
  </si>
  <si>
    <t>ATENCIÓN AL CIUDADADO</t>
  </si>
  <si>
    <t>Implementación de la estrategia GEL</t>
  </si>
  <si>
    <t>Cronograma de Metas e Implementación  TIC Servicios</t>
  </si>
  <si>
    <t>Cronograma</t>
  </si>
  <si>
    <t>Contratación de profesional Para Implementación de estrategia GEL</t>
  </si>
  <si>
    <t xml:space="preserve">Enero </t>
  </si>
  <si>
    <t>Ejecución de Cronograma</t>
  </si>
  <si>
    <t xml:space="preserve">Estrategia GEL implementada </t>
  </si>
  <si>
    <t xml:space="preserve">Implementación de una herramienta de software que apoye la creación de un Sistema Integrado de PQRSD como parte del componente de Gestión de Servicios de GEL (Gobierno en Línea) </t>
  </si>
  <si>
    <t>Implementación de una herramienta de software como Sistema de Información Centralizado de PQRSD</t>
  </si>
  <si>
    <t>Estudios radicados</t>
  </si>
  <si>
    <t>Contratación de persona juridica para implementación de software</t>
  </si>
  <si>
    <t>Adquisición software administración</t>
  </si>
  <si>
    <t>Pruebas del sistema de información por los funcionarios de atención al ciudadano</t>
  </si>
  <si>
    <t>Sistema en funcionamiento</t>
  </si>
  <si>
    <t>Capacitación de uso a personal de atención al ciudadano</t>
  </si>
  <si>
    <t>Listados de asistencia/Personal Capacitado</t>
  </si>
  <si>
    <t xml:space="preserve"> -  </t>
  </si>
  <si>
    <t>Adecuación física puesto de atención al ciudadano - PQRD</t>
  </si>
  <si>
    <t>Adecuar un puesto físico único para Atención al Ciudadano y recepción de PQRS</t>
  </si>
  <si>
    <t xml:space="preserve">Puesto de atención adecuado </t>
  </si>
  <si>
    <t>Contratación Pérsona juridica para adecuación de puesto de trabajo</t>
  </si>
  <si>
    <t>Mejoramiento de los procesos de atención al ciudadano - PQRD</t>
  </si>
  <si>
    <t>Publicar informes trimestrales de PQRD y de  solicitudes de información</t>
  </si>
  <si>
    <t>Informes de PQRSD</t>
  </si>
  <si>
    <r>
      <t xml:space="preserve">* El informe semestre de PRDS </t>
    </r>
    <r>
      <rPr>
        <b/>
        <sz val="11"/>
        <color theme="1"/>
        <rFont val="Calibri"/>
        <family val="2"/>
        <scheme val="minor"/>
      </rPr>
      <t xml:space="preserve">NO </t>
    </r>
    <r>
      <rPr>
        <sz val="11"/>
        <color theme="1"/>
        <rFont val="Calibri"/>
        <family val="2"/>
        <scheme val="minor"/>
      </rPr>
      <t xml:space="preserve"> se entregó en los plazoz establecidos de ley
* Se solicitó al área formalmente la realizacióin del informe ante los vencimientos de terminos de acuerdo a la ley (</t>
    </r>
    <r>
      <rPr>
        <b/>
        <sz val="11"/>
        <color theme="1"/>
        <rFont val="Calibri"/>
        <family val="2"/>
        <scheme val="minor"/>
      </rPr>
      <t>Ver seguimiento en control interno</t>
    </r>
    <r>
      <rPr>
        <sz val="11"/>
        <color theme="1"/>
        <rFont val="Calibri"/>
        <family val="2"/>
        <scheme val="minor"/>
      </rPr>
      <t>)</t>
    </r>
  </si>
  <si>
    <t>Actualización de  caracterización de usuarios</t>
  </si>
  <si>
    <t>Caracterización de usuarios actualizada</t>
  </si>
  <si>
    <t>Contratación del profesional para el  área de PQRD</t>
  </si>
  <si>
    <t>(Recepción) y seguimiento a las solicitudes por los canales dispuestos</t>
  </si>
  <si>
    <t>Distribución</t>
  </si>
  <si>
    <t>Respuesta</t>
  </si>
  <si>
    <t>Reporte</t>
  </si>
  <si>
    <t>Capacitación</t>
  </si>
  <si>
    <t>ARCHIVO Y CORRESPONDENCIA</t>
  </si>
  <si>
    <t xml:space="preserve">Actualización del Programa de Gestión Documental  - PGD </t>
  </si>
  <si>
    <t>Programa de Gestión Documental actualizado</t>
  </si>
  <si>
    <t>Capacitación de uso del PGD al personal de la ETITC</t>
  </si>
  <si>
    <t>Actualización de Inventarios Documentales</t>
  </si>
  <si>
    <t>Revisión  de los inventarios documentales</t>
  </si>
  <si>
    <t xml:space="preserve">Inventario Documental Actualizado </t>
  </si>
  <si>
    <t>Contratar un (1)  técnico con experiencia en Archivística, que:  Realice la validación y verificación del inventario del Archivo de la ETITC, que reposan en el Archivo de la ETITC, de conformidad con las tablas de retención documental que se aprueben.</t>
  </si>
  <si>
    <t>Elaboración y validación  de los inventarios documentales</t>
  </si>
  <si>
    <t>Implementación de Instrumentos Archivisticos - PINAR</t>
  </si>
  <si>
    <t>Fase 1 : Situación actual y aspectos críticos</t>
  </si>
  <si>
    <t>Establecer convenios Con la Universidad de la Salle, con fin de realizar la Elaboración del PINAR</t>
  </si>
  <si>
    <t>Otro</t>
  </si>
  <si>
    <t xml:space="preserve"> - </t>
  </si>
  <si>
    <t>Fase 2 : Formulación Visión estratégica, objetivos y planes y proyectos</t>
  </si>
  <si>
    <t>Fase 3: Mapa de ruta, herramientas de seguimiento y control y plan de transferencia de conocimiento</t>
  </si>
  <si>
    <t>Fase 4: Estrategia de Implementación y despliegue</t>
  </si>
  <si>
    <t>Implementación de Instrumentos Archivisticos - TRD</t>
  </si>
  <si>
    <t xml:space="preserve">Revisión final de TRD </t>
  </si>
  <si>
    <t>Tablas de Retención Documental Aprobadas</t>
  </si>
  <si>
    <t>Envio de TRD para revisión por el Archivo General de la Nación</t>
  </si>
  <si>
    <t>Digitalización  del archivo de la ETITC -  Etapa 2 (Ejecución)</t>
  </si>
  <si>
    <t xml:space="preserve">Elaboración de Diagnostico </t>
  </si>
  <si>
    <t>Documento diagnostico</t>
  </si>
  <si>
    <t>Elaboración de Estudios Previos</t>
  </si>
  <si>
    <t>Estudios Previos</t>
  </si>
  <si>
    <t>Revisión de entrega final del Archivo Digitalizado</t>
  </si>
  <si>
    <t>Archivo Historico y central Digitalizado</t>
  </si>
  <si>
    <t>CONTROL INTER DISCIPLINARIO</t>
  </si>
  <si>
    <t>Gestión de Control Interno Disciplinario</t>
  </si>
  <si>
    <t>Sustanciar los procesos disciplinarios que se adelanten en contra de los servidores públicos de la ETITC, DOCUMENTAR PROCESOS DE GESTIÓN DISCIPLINARIA</t>
  </si>
  <si>
    <t>JURÍDICA</t>
  </si>
  <si>
    <t>Gestión Jurídica</t>
  </si>
  <si>
    <t>Dependencia judicial y apoyo IBTI</t>
  </si>
  <si>
    <t>Contratación profesional en derecho</t>
  </si>
  <si>
    <t>Se realiza la contratación del profesional de apoyo para el área</t>
  </si>
  <si>
    <t>Avance Secretaría General</t>
  </si>
  <si>
    <t>Planeación</t>
  </si>
  <si>
    <t>Certificación de calidad</t>
  </si>
  <si>
    <t>Consolidar y validar indicadores</t>
  </si>
  <si>
    <t>Tablero de indicadores</t>
  </si>
  <si>
    <t>Servicios técnicos de apoyo para el mantenimiento del Sistema de Gestión</t>
  </si>
  <si>
    <t>Se realiza la consolidación de los índicadores</t>
  </si>
  <si>
    <t>En febrero se realizará la presentación al comité del SIG</t>
  </si>
  <si>
    <t>Actualizar los mapas de riesgo de proceso</t>
  </si>
  <si>
    <t>Mapas publicados</t>
  </si>
  <si>
    <t>Se realizará el debido ajuste</t>
  </si>
  <si>
    <t>Identificar productos no conformes</t>
  </si>
  <si>
    <t>Informes de producto no conforme</t>
  </si>
  <si>
    <t>Se indican en primera instancia cuales son los productos no conformes de la entidad. En el mes de abril se espera tener la identificación</t>
  </si>
  <si>
    <t>La capacitación de realizará en el mes de febrero (21 y 22)</t>
  </si>
  <si>
    <t>Realizar la auditoría de certificación</t>
  </si>
  <si>
    <t>Informe de auditoría</t>
  </si>
  <si>
    <t>Contratación de la auditoría del Sistema de Gestión de Calidad</t>
  </si>
  <si>
    <t>Adquisición servicios</t>
  </si>
  <si>
    <t>Capacitación de producto no conforme</t>
  </si>
  <si>
    <t>Listas de asistencia</t>
  </si>
  <si>
    <t>Contratación capacitación en producto no conforme 
(Reserva presupuestal)</t>
  </si>
  <si>
    <t>Se realizo capacitación de producto no conforme</t>
  </si>
  <si>
    <t>Revisar y actualizar procedimiento del Bachillerato en lo referente a diseño y desarrollo del producto referente a etapas, responsabilidades y autoridades</t>
  </si>
  <si>
    <t>Procedimiento publicado</t>
  </si>
  <si>
    <t>No se ha realizado seguimiento a este componente debido a la visita de pares realizada en el mes de marzo, se reprograma fecha.</t>
  </si>
  <si>
    <t>Documentar el proceso de planificación y desarrollo del producto en Extensión y Proyección Social</t>
  </si>
  <si>
    <t>Apoyar la definición de competencias para la vinculación docente</t>
  </si>
  <si>
    <t>Documento con la definición</t>
  </si>
  <si>
    <t>Revisar y actualizar caracterizaciones de los procesos</t>
  </si>
  <si>
    <t>Caracterizaciones publicadas</t>
  </si>
  <si>
    <t>Consolidar los ajustes realizados por las áreas en el taller</t>
  </si>
  <si>
    <t>Gestión de calidad</t>
  </si>
  <si>
    <t>Elaborar y ejecutar el calendario de auditorías internas</t>
  </si>
  <si>
    <t>Calendario aprobado
Informes de auditoría
Revisión por la Dirección</t>
  </si>
  <si>
    <t>Seguimiento a planes de mejoramiento</t>
  </si>
  <si>
    <t>Formatos con seguimiento</t>
  </si>
  <si>
    <t>Actualizar el manual del sistema de gestión con la integración de los diferentes sistemas de gestión y las políticas de operación</t>
  </si>
  <si>
    <t>Manual aprobado y publicado</t>
  </si>
  <si>
    <t>Análisis y racionalización de trámites</t>
  </si>
  <si>
    <t>Un trámite racionalizado</t>
  </si>
  <si>
    <t>Se analizan los trámites y se publican en primera instancia en la web, se encuentra en observación la racionalización de un trámite</t>
  </si>
  <si>
    <t>Mantener las actividades de divulgación y socialización del SIG</t>
  </si>
  <si>
    <t>Informativos publicados y enviados</t>
  </si>
  <si>
    <t>Diseño y elaboración del material de divulgación y socialización del SG</t>
  </si>
  <si>
    <t>Se publica permanente la documentocaión en la  página, en las inducciones se divulgan las actividades del SIG, en las reuniones convocadas por el rector de la Entidad se mantiene la divulgación</t>
  </si>
  <si>
    <t>Análisis y publicación de informes de atención del servicio prestado
(Mecanismo para mejorar la atención al ciudadano)</t>
  </si>
  <si>
    <t>Informe publicado</t>
  </si>
  <si>
    <t>Se realiza la apertura de los buzones de servicio prestado, y se está pendiente de la consolidación</t>
  </si>
  <si>
    <t>Capacitación en actualización de la norma y de los diferentes sistemas de gestión</t>
  </si>
  <si>
    <t>Listado de asistencia</t>
  </si>
  <si>
    <t>Direccionamiento estratégico
(Transparencia y acceso a la información)</t>
  </si>
  <si>
    <t>Participación pasiva:</t>
  </si>
  <si>
    <t>Contratación profesional comunicaciones</t>
  </si>
  <si>
    <t>Elaboración del informe de gestión</t>
  </si>
  <si>
    <t>Contratación desarrollador de media</t>
  </si>
  <si>
    <t>Se seguirá construyendio el l infome de gestión</t>
  </si>
  <si>
    <t>Elaboración de los informes parciales de gestión (videos, presentaciones y gestión en redes sociales)</t>
  </si>
  <si>
    <t>Informes parciales publicados</t>
  </si>
  <si>
    <t>Participación activa:</t>
  </si>
  <si>
    <t>Reporte de percepción</t>
  </si>
  <si>
    <t>Se realiza la consolidación de la caracterización realizada en el año 2016</t>
  </si>
  <si>
    <t>Consultas directas a grupos de interés sobre temas de gestión y medios de consulta</t>
  </si>
  <si>
    <t>Se espera definir las conclusiones de la caracterización</t>
  </si>
  <si>
    <t>Publicación de informes en los medios identificados en el año 2016</t>
  </si>
  <si>
    <t>Monitoreo de acceso:</t>
  </si>
  <si>
    <t>Mediciones realizadas</t>
  </si>
  <si>
    <t>Se contemplara la medición 2017</t>
  </si>
  <si>
    <t>Evaluar el impacto de la información</t>
  </si>
  <si>
    <t>Direccionamiento estratégico
(Gestión de planeación)</t>
  </si>
  <si>
    <t>Actualización y mantenimiento de los indicadores</t>
  </si>
  <si>
    <t>Indicadores medidos</t>
  </si>
  <si>
    <t>Contratación profesional apoyo gestión</t>
  </si>
  <si>
    <t>Se definen índicadores y se inicia la validación y medición con todas las áreas</t>
  </si>
  <si>
    <t>Se trabajará en febrero y marzo</t>
  </si>
  <si>
    <t>Seguimiento y reporte de los resultados de los indicadores</t>
  </si>
  <si>
    <t>Publicación de resultados</t>
  </si>
  <si>
    <t>Seguimiento a planes de acción</t>
  </si>
  <si>
    <t>Informes publicados</t>
  </si>
  <si>
    <t>Se realizan el seguimiento al plan de acción, se revisaron y están en proceso de ajuste y actualización conforme a las nuevas personas vinculadas a la entidad (Secretaria general, talleres y laboratorios, bienestar)</t>
  </si>
  <si>
    <t>En el mes de febrero se realizará el seguimiento al plan de acción de las actividades realizadas en el mes de enero</t>
  </si>
  <si>
    <t>Actualizar mapas de riesgo de corrupción</t>
  </si>
  <si>
    <t>En febrero se empieza a gestionar la realización de esta actividad</t>
  </si>
  <si>
    <t>Seguimiento a trámites para actualización de información</t>
  </si>
  <si>
    <t>Trémites actualizados</t>
  </si>
  <si>
    <t>Se cargan en la pagina web los trámites que se realizaran para la vigencia 2017</t>
  </si>
  <si>
    <t>Se realizará seguimiento a los trámites</t>
  </si>
  <si>
    <t xml:space="preserve">Gestionar el proyecto ETITC - SED Kennedy </t>
  </si>
  <si>
    <t>NA</t>
  </si>
  <si>
    <t>Se está a la espera de la definición de la entrega por parte de la alcaldia local de kenedy y el DADEP para el recibo del inmueble y dar inicio a la operación</t>
  </si>
  <si>
    <t>Actualización del Plan Anticorrupción 2017</t>
  </si>
  <si>
    <t>Plan publicado</t>
  </si>
  <si>
    <t>Se realiza y se publica en la web instutcional</t>
  </si>
  <si>
    <t>Se realiza la publicación del plan anticorrupción de acuerdo a los lineamientos normativos</t>
  </si>
  <si>
    <t>Actualización del Plan de Desarrollo</t>
  </si>
  <si>
    <t>Plan aprobado y publicado</t>
  </si>
  <si>
    <t>Se realiza la consolidación (Base)  para realizar el ajuste al plan estratégico</t>
  </si>
  <si>
    <t>Consolidación del plan de desarrollo de las áreas</t>
  </si>
  <si>
    <t>Avance Planeación</t>
  </si>
  <si>
    <t>ORII</t>
  </si>
  <si>
    <t xml:space="preserve">Alianzas con instituciones nacionales e internacionales </t>
  </si>
  <si>
    <t>Firma de nuevos convenios de cooperación  con instituciones para procesos de pasantías, intercambios, investigación y demás actividades académicas</t>
  </si>
  <si>
    <t xml:space="preserve">Originales convenios debidamente firmados </t>
  </si>
  <si>
    <t>Tiquetes/inscripciones-viáticos</t>
  </si>
  <si>
    <t>Abril</t>
  </si>
  <si>
    <t>Se seguira en la busqueda de nuevos convenios</t>
  </si>
  <si>
    <t>Renovación de convenios pertinentes y funcionales para la ETITC</t>
  </si>
  <si>
    <t xml:space="preserve">Convenios debidamente firmados </t>
  </si>
  <si>
    <t>Julio</t>
  </si>
  <si>
    <t xml:space="preserve">Renovación de los convenios : Universidad de la Salle, Konrad Lorenz, </t>
  </si>
  <si>
    <t>Misión académica Europa: Rectoría/ORII</t>
  </si>
  <si>
    <t xml:space="preserve">Informe de la misión académica </t>
  </si>
  <si>
    <t>Tiquetes/gastos de viaje</t>
  </si>
  <si>
    <t>Misión académica Suramérica/ORII, Decanaturas</t>
  </si>
  <si>
    <t>Asamblea General CONAHEC- Canadá/Rector</t>
  </si>
  <si>
    <t xml:space="preserve">Informe de la actividad </t>
  </si>
  <si>
    <t>Tiquetes/gastos de viaje/Inscripciones</t>
  </si>
  <si>
    <t>NAFSA-IALU, Los Ángeles. Estados Unidos de América</t>
  </si>
  <si>
    <t xml:space="preserve">Tiquetes/gastos de viaje- Inscripción </t>
  </si>
  <si>
    <t xml:space="preserve">Fortalecimiento ORII </t>
  </si>
  <si>
    <t xml:space="preserve">Contratación profesional de apoyo para fortalecer y apoyar las labores de relaciones internacionales con Embajadas y Organizaciones </t>
  </si>
  <si>
    <t>Contrato profesional de apoyo</t>
  </si>
  <si>
    <t xml:space="preserve">Contratación profesional de apoyo </t>
  </si>
  <si>
    <t>No se aprueba la solicitud de la coontratación por razones presupuestales.
Se da cierre a esta actividad.</t>
  </si>
  <si>
    <t>Se da cierre a esta actividad</t>
  </si>
  <si>
    <t>Pasantes SENA para apoyar los procesos de archivo y atención en la oficina</t>
  </si>
  <si>
    <t>Contrato pasantes</t>
  </si>
  <si>
    <t xml:space="preserve">Contratación pasantes del SENA - mediante Convenio </t>
  </si>
  <si>
    <t>Se trámita el proceso de pasantia con el SENA.
Se da cierre a esta actividad ya que el SENA no cuenta con practicantes, solamente hasta enero del 2018</t>
  </si>
  <si>
    <t xml:space="preserve">Adquisición de equipos/heramientas para la Oficina </t>
  </si>
  <si>
    <t>Adquisición de equipos</t>
  </si>
  <si>
    <t>Adquisición impresora multifuncional, TV, computadora, 100 USB</t>
  </si>
  <si>
    <t>Adquisición equipos/ herramientas</t>
  </si>
  <si>
    <t xml:space="preserve">Software Gestión ORII </t>
  </si>
  <si>
    <t>Software implementado</t>
  </si>
  <si>
    <t xml:space="preserve">Convocatorias estudiantes de sistema </t>
  </si>
  <si>
    <t>Publicaciones</t>
  </si>
  <si>
    <t xml:space="preserve">Dar a conocer el  "Plan institucional de internacionalización" entre la comunidad educativa y "Acuerdo de movilidad". </t>
  </si>
  <si>
    <t>Librillo del "Plan institucional de internacionalización y Acuerdo de movilidad"</t>
  </si>
  <si>
    <t xml:space="preserve">Publicaciones </t>
  </si>
  <si>
    <t>Impresos y publicaciones</t>
  </si>
  <si>
    <t>Promoción de las funciones y actividades de la ORII entre la comunidad educativa</t>
  </si>
  <si>
    <t xml:space="preserve">Folleto promocional ORII </t>
  </si>
  <si>
    <t>Realizar la guía del estudiante extranjero como acompañamiento a los estudiantes por parte de la ORII</t>
  </si>
  <si>
    <t>Librillo "Guía del estudiante extranjero"</t>
  </si>
  <si>
    <t xml:space="preserve">Publicar el Manual para la firma de convenios de la ETITC </t>
  </si>
  <si>
    <t xml:space="preserve">Manual para firma de convenios </t>
  </si>
  <si>
    <t>Movilidad</t>
  </si>
  <si>
    <t>Movilidad académica estudiantes</t>
  </si>
  <si>
    <t xml:space="preserve">Informes o Certificados de participación </t>
  </si>
  <si>
    <t>Se reciben 1 solicitud de estudiante para medellin</t>
  </si>
  <si>
    <t>* Hacer seguimiento a las necesidades de movilidad académica de las áreas</t>
  </si>
  <si>
    <t>Movilidad académica docentes</t>
  </si>
  <si>
    <t xml:space="preserve">Movilidad académica administrativos </t>
  </si>
  <si>
    <t>Grados formación en maestrías</t>
  </si>
  <si>
    <t>Tiquetes/Viáticos</t>
  </si>
  <si>
    <t xml:space="preserve">Eventos </t>
  </si>
  <si>
    <t xml:space="preserve">Planeación y realización del V Congreso Técnico </t>
  </si>
  <si>
    <t>Informe final del Congreso</t>
  </si>
  <si>
    <t xml:space="preserve">Publicidad y otros recursos </t>
  </si>
  <si>
    <t>Adquisición elementos</t>
  </si>
  <si>
    <t>Planeación y realización del Día del país invitado: Alemania</t>
  </si>
  <si>
    <t xml:space="preserve">Publicación en la página web </t>
  </si>
  <si>
    <t>Publicidad, conferencistas, materiales y otros recursos</t>
  </si>
  <si>
    <t xml:space="preserve">Participación en LACHEC 2017 </t>
  </si>
  <si>
    <t xml:space="preserve">Certificación de participación </t>
  </si>
  <si>
    <t>Pago de inscripción y viáticos</t>
  </si>
  <si>
    <t xml:space="preserve">Planeación y realización del V Congreso Internacional - Nuevas Tendencias en la Gestión del Conocimiento de la Ingeniería </t>
  </si>
  <si>
    <t xml:space="preserve">Tiquetes aéreos, publicidad, conferencistas y otros recursos </t>
  </si>
  <si>
    <t>Participación en el evento anual de UNESCO - UNEVOC - México</t>
  </si>
  <si>
    <t>Reunión de rectores/ORII en Costa Rica en el marco de la IALU</t>
  </si>
  <si>
    <t>Se realiza de manera sastifactoria, se da cierre a esta actividad</t>
  </si>
  <si>
    <t>Requerimientos otras áreas</t>
  </si>
  <si>
    <t>Requerimientos de otras áreas</t>
  </si>
  <si>
    <t>Avance ORII</t>
  </si>
  <si>
    <t>RECTORÍA</t>
  </si>
  <si>
    <t>TECNOLÓGIA</t>
  </si>
  <si>
    <t>Implementación del componente de Seguridad y Privacidad de la Información de GEL (Gobierno en Línea)</t>
  </si>
  <si>
    <t>Plan de integración del MSPI y Sistema de Gestión Documental, actualización de Inv. de activos de información.</t>
  </si>
  <si>
    <t>informe de integración MSPI y SGD; Matriz inventario de activos actualizada</t>
  </si>
  <si>
    <t>Contratación profesional apoyo Implementación del MPSI</t>
  </si>
  <si>
    <t>Se finaliza los inventarios de información y se realiza la caracterización, para el mes de marzo se espera dar finalización a esta actividad</t>
  </si>
  <si>
    <t xml:space="preserve">* Se encuentra en elaboración las matrices de inventario activos actualizados y matriz de información clasificada por área.
* Adelanto de informes </t>
  </si>
  <si>
    <t>Caracterización del nivel de circulación de los activos tipo información que contengan datos personales y documento de analisis de riesgos</t>
  </si>
  <si>
    <t>Informe de caracterización e informe de analisis de riesgos</t>
  </si>
  <si>
    <t>Fase de Implementación del MSPI: FASE 3</t>
  </si>
  <si>
    <t>Resultados definidos en documento del MSPI</t>
  </si>
  <si>
    <t>Contratación de servicios de apoyo en las fases de implementación y evaluación de desempeño del componente de seguridad y privacidad de la información de GEL</t>
  </si>
  <si>
    <t>Fase de evaluación y desempeño del MSPI: FASE 4</t>
  </si>
  <si>
    <t>Implementación del logro Estrategia de TI del  componente de Gestión TI de GEL (Gobierno en Línea)</t>
  </si>
  <si>
    <t>Diseño de componentes de arquitectura empresarial</t>
  </si>
  <si>
    <t>Componentes de arquitectura</t>
  </si>
  <si>
    <t>Contratación de  servicios apoyo en el diseño de la Arquitectura empresarial y en la elaboración del plan estrategico de Tecnologías de información PETI</t>
  </si>
  <si>
    <t>Elaboración de Plan Estrategico de Tecnológias de información (PETI)</t>
  </si>
  <si>
    <t>PETI</t>
  </si>
  <si>
    <t>Implementación de la herramienta  como Sistema de Información Centralizado de PQRSD</t>
  </si>
  <si>
    <t>contratación de persona juridica</t>
  </si>
  <si>
    <t>Realización de estudios previos</t>
  </si>
  <si>
    <t>Listados de asistencia de reunión</t>
  </si>
  <si>
    <t xml:space="preserve"> Adopción de Tecnologías de Código Abierto para la ETITC: Fase II Gestión Académica</t>
  </si>
  <si>
    <t>Construcción</t>
  </si>
  <si>
    <t>Horas de soporte de segundo nivel para sistema SIGAF Administrativo y Académico.</t>
  </si>
  <si>
    <t xml:space="preserve">Ya se tiene la contratación del profesional </t>
  </si>
  <si>
    <t>* Contratación de desarrollador
* Estudios previos consultora</t>
  </si>
  <si>
    <t>Pruebas</t>
  </si>
  <si>
    <t>Desarrollador Senior</t>
  </si>
  <si>
    <t>Transición (capacitación y estabilización)</t>
  </si>
  <si>
    <t>Analista</t>
  </si>
  <si>
    <t xml:space="preserve"> Implementación  de soluciones de infraestructura para optimizar las operaciones criticas.</t>
  </si>
  <si>
    <t>Implementación del servidor de autenticación para la red WLAN</t>
  </si>
  <si>
    <t>contratación de servicios implementación de servidor de autenticación para la red WLAN</t>
  </si>
  <si>
    <t>Mayo</t>
  </si>
  <si>
    <t>Implementación de  servicios de respaldo de backups en la nube</t>
  </si>
  <si>
    <t>EStudios radicados</t>
  </si>
  <si>
    <t>Contratación de servicios de implementación de respaldo de backups en la nube</t>
  </si>
  <si>
    <t>Campus virtual</t>
  </si>
  <si>
    <t>Transición (capacitación y apropiación)</t>
  </si>
  <si>
    <t>Horas de soporte de segundo nivel para Campus virtual (Moodle)</t>
  </si>
  <si>
    <t>Gestión de Informática y Comunicaciones</t>
  </si>
  <si>
    <t>Mantenimiento especializado de impresoras</t>
  </si>
  <si>
    <t>contratación Mto especializado impresoras HP,Canon, OKI, Kyocera, Stickers, scanners</t>
  </si>
  <si>
    <t>Mantenimiento</t>
  </si>
  <si>
    <t>Mto  carnetizadoras Datacard</t>
  </si>
  <si>
    <t>Insumos impresoras</t>
  </si>
  <si>
    <t>Adquisición de insumos impresoras</t>
  </si>
  <si>
    <t>Adquisición insumos</t>
  </si>
  <si>
    <t>Estudios previos radicados</t>
  </si>
  <si>
    <t>Adquisición de insumos carnetización</t>
  </si>
  <si>
    <t>Se realiza la compra de los insumos de las carnetizadoras</t>
  </si>
  <si>
    <t>*Contrato
* Insumos entregados</t>
  </si>
  <si>
    <t>Contratación canales de internet</t>
  </si>
  <si>
    <t>Orden de compra</t>
  </si>
  <si>
    <t>Canal internet sede calle 13</t>
  </si>
  <si>
    <t>Se realiza la instalación del canal de internet, se está en la fase de realización de pruebas.</t>
  </si>
  <si>
    <t>Canal otras sedes</t>
  </si>
  <si>
    <t>Para esta actividad se propondra nueva fecha, hasta que se realice la entrega de las sedes correspondientes</t>
  </si>
  <si>
    <t>Hasta que no se tenga activa esta sede, no se puede realizar seguimiento a esta actividad</t>
  </si>
  <si>
    <t>Compra y Renovación de software (Rextore, Campus Agreement, SolidWorks, Virtual Plant, Catia, CREO, MasterCam, Adobe CS7, Unity, Matlab, Multisim, Rhinoceros, Corel Draw)</t>
  </si>
  <si>
    <t>Compra y renovación de software.</t>
  </si>
  <si>
    <t>Licenciamiento</t>
  </si>
  <si>
    <t>Estudios previos gnosoft, sevenet, enterprice  arquitect</t>
  </si>
  <si>
    <t>Renovación de 40 equipos AIO y 20 portatiles</t>
  </si>
  <si>
    <t>Junio</t>
  </si>
  <si>
    <t>Contratación personal soporte técnico y funcional al sistema SIGAF_Administrativo</t>
  </si>
  <si>
    <t xml:space="preserve">Se realiza la contratación </t>
  </si>
  <si>
    <t>Contratación Profesional infraestructura</t>
  </si>
  <si>
    <t>Contratación Coordinador de Mesa de Ayuda</t>
  </si>
  <si>
    <t>Contratación coordinador de Mesa de Ayuda</t>
  </si>
  <si>
    <t>Contratación Técnico Soporte y Mantenimiento</t>
  </si>
  <si>
    <t>Contratación Técnico Soporte y Mantenimiento sede Carvajal</t>
  </si>
  <si>
    <t>Contratación Técnico Soporte y Mantenimiento Sede Tintal</t>
  </si>
  <si>
    <t>Avance  Tecnología</t>
  </si>
  <si>
    <t>PLANTA FÍSICA</t>
  </si>
  <si>
    <t>Mantenimiento de la red eléctrica de la planta física de las diferentes sedes de la Escuela</t>
  </si>
  <si>
    <t>Realizar el mantenimiento del sistema eléctrico y demás necesidades locativas</t>
  </si>
  <si>
    <t>Cambio del sistema de iluminación. Disminución de incidencias.</t>
  </si>
  <si>
    <t>Contratación un técnico, un tecnólogo y un profesional</t>
  </si>
  <si>
    <t>* Iluminación patio carrera 17</t>
  </si>
  <si>
    <t>Suministro de materiales y herramientas para el mantenimiento eléctrico</t>
  </si>
  <si>
    <t>Adqusición de materiales</t>
  </si>
  <si>
    <t>Suministro de materiales eléctricos y herramientas para el mantenimiento eléctrico, adecuaciones y cambio de iluminaciónde las sedes principal y calle 18.</t>
  </si>
  <si>
    <t>* Se pasa propuesta de modificatorio al contrato vigente (333 - 2016)</t>
  </si>
  <si>
    <t>Mejoramiento de la planta física</t>
  </si>
  <si>
    <t>Consultoría para dimensionamiento</t>
  </si>
  <si>
    <t>Suministro, instalación y puesta en funcionamiento - Interventoría</t>
  </si>
  <si>
    <t>Agosto</t>
  </si>
  <si>
    <t>Modernización de espacios para la academia. Aulas multimediales . CCTV fase III</t>
  </si>
  <si>
    <t xml:space="preserve">Labs multimedia </t>
  </si>
  <si>
    <t>Suministro instalación y puesta en marcha del sistema de multimedia en los a¡laboratorios y talleres de la ETITC</t>
  </si>
  <si>
    <t>Instalación suministro e instalación sistema contol de acceso</t>
  </si>
  <si>
    <t>Pasillos de entrada funcionando, softawre funcional.</t>
  </si>
  <si>
    <t>Suministro, instalación y puesta en funcionamiento de un sistema control de acceso para personas, vehículos y motos de la ETITC sede principal.</t>
  </si>
  <si>
    <t>Mantenimiento de los sistemas de soporte,  de las diferentes sedes de la Escuela</t>
  </si>
  <si>
    <t>Mantenimiento de la planta de emergencia principal de la ETITC</t>
  </si>
  <si>
    <t>Disponibilidad funcional de la planta.</t>
  </si>
  <si>
    <t>Prestación de servicios para el mantenimiento de la planta eléctrica de emergencia de 515 kVA de la ETITC</t>
  </si>
  <si>
    <t>Mantenimiento del sistema de UPS, reguladores,.</t>
  </si>
  <si>
    <t>Disponibilidad funcional de las ups y reguladores</t>
  </si>
  <si>
    <t>Prestación de servicios para el mantenimiento de UPS, Reguladroes de la ETITC</t>
  </si>
  <si>
    <t>* Contratación debe hacer invitación pública</t>
  </si>
  <si>
    <t>Mantenimiento de la automatización de las puertes entrada calle 15 y carrera 17</t>
  </si>
  <si>
    <t>Disponibilidad funcional de las puertas calle 15 y carrera 17</t>
  </si>
  <si>
    <t>Prestación de servicios para el mantenimiento del sistema automatizado de la entrada por la calle 15 y carrera 17 de la ETITC</t>
  </si>
  <si>
    <t>Mantenimiento sistema audio, video, control acceso</t>
  </si>
  <si>
    <t>Disponibilidad funcional de los componentes del sistema de audio, video e eiluminación del auditorio</t>
  </si>
  <si>
    <t>Prestación de servicios para el mantenimiento del sistema automatizado del auditorio de la ETITC</t>
  </si>
  <si>
    <t>Marzo</t>
  </si>
  <si>
    <t>Recurso para mantenimiento locativo (Gestión administrativa y operativa)</t>
  </si>
  <si>
    <t>Diseños, estudios previos, comites, Asistencia a mesas de trabajo sedes carvajal y tintal. Coordinación de equipo operativo para adecuaciones, rehabilitaciones y mantenimiento locativo en general.</t>
  </si>
  <si>
    <t>Preservación de los edificios y mejoramiento</t>
  </si>
  <si>
    <t>Contratación de un profesional en ingenieria civil, arquitectura y auxiliar de ingenieria.</t>
  </si>
  <si>
    <t>Debido que no se han entregado las obras por parte de terceros, no se realiza avance a esta actividad.
Se espera en el mes de abril tener respuesta a este tema para empezar a dar acciones a esta actividad.</t>
  </si>
  <si>
    <t>* Adecuación de talleres (Ajuste, mecánica, fab lab) talleres en general</t>
  </si>
  <si>
    <t>Contratación de cuatro toderos y un carpintero</t>
  </si>
  <si>
    <t>Mantenimiento de pintura en fablab, mantenimiento de tableros, reparación de pupitres, atención de la mesa de ayuda, nivelación de la oficina del taller de fundición. En el mes de abril se espera dar continuidad con los mantenimientos establecidos de acuerdo a al cronograma del  área</t>
  </si>
  <si>
    <t>Mantenimiento de la Planta Física</t>
  </si>
  <si>
    <t>Realizar la consultoria del levantamiento de la Red hidrosanitaria y la consultoría a su actualización de acuerdo a la norma</t>
  </si>
  <si>
    <t>Planos actulizados de la red hidrosanitaria y actualizaciones para ejecución.</t>
  </si>
  <si>
    <t>Consultoria de personal idoneo para realizar los estudios hidrosanitarios de la ETITC.</t>
  </si>
  <si>
    <t>Diseño para la puesta en marcha de dos ascensores para el acceso a los edificios</t>
  </si>
  <si>
    <t>Planos aprobados por Mincultura y curaduría</t>
  </si>
  <si>
    <t>Consultoría para diseño ascensores de personas</t>
  </si>
  <si>
    <t>Impermeabilización de tanque subterraneo en cuarto de termicos</t>
  </si>
  <si>
    <t>Impermeabilizacion con membrana para mejorar la calidad del agua del banco de alimentos</t>
  </si>
  <si>
    <t>Contrato de obra para suministro y mano de obra</t>
  </si>
  <si>
    <t>Se elaboran estudios previos. En el mes de abril lse espera radicar los estudio previos.</t>
  </si>
  <si>
    <t>Restauración tarima central, monumentos y adecuación de rampas discpacitados</t>
  </si>
  <si>
    <t>Mejoramiento imagen de la ETITC y accesos a los edificios de personas en condición de discacidad.</t>
  </si>
  <si>
    <t>marzo</t>
  </si>
  <si>
    <t>Se realiza estudio previos. Se está a la espera de hacer presupuestop actualizado a este año y radicar</t>
  </si>
  <si>
    <t>Mobiliario</t>
  </si>
  <si>
    <t>Mobiliario para las nuevas oficinas y aulas de clase y sede calle 18</t>
  </si>
  <si>
    <t>Contrato de suministro de mobiliario</t>
  </si>
  <si>
    <t>Se radican estudios previos al área de contratación. Esta actividad se vio afectada por los retrasos en los tiempos de ejecución por parte de  contratación.</t>
  </si>
  <si>
    <t>* Se espera tener cotizaciones de elementos</t>
  </si>
  <si>
    <t>Ferreteria 2017 para cambio de cielo rasos edificio de electrónica, cuarto piso edificio central y patio oriental; mantenimiento general.</t>
  </si>
  <si>
    <t>Materiales de obra para reparaciones a los edificios de la planra física</t>
  </si>
  <si>
    <t>Contrato de suministro de materiales</t>
  </si>
  <si>
    <t>* Solicitar adición al contrato vigente</t>
  </si>
  <si>
    <t>Mantenimiento de cubierta del ala oriental costado norte</t>
  </si>
  <si>
    <t>Mejoramiento de la cubierta</t>
  </si>
  <si>
    <t>julio</t>
  </si>
  <si>
    <t>Mantenimiento en pintura de la fachada del edificio sede calle 18</t>
  </si>
  <si>
    <t>Mejoramiento imagen edificio calle 18</t>
  </si>
  <si>
    <t>Suministro y Mano de obra</t>
  </si>
  <si>
    <t>abril</t>
  </si>
  <si>
    <t>Avance  Recursos Físicos</t>
  </si>
  <si>
    <t>TALENTO HUMANO</t>
  </si>
  <si>
    <t>Gestión de Talento Humano MIPG</t>
  </si>
  <si>
    <t>Definición y publicación del plan de Talento Humano</t>
  </si>
  <si>
    <t>Actividades para bienestar social</t>
  </si>
  <si>
    <t>Por definir</t>
  </si>
  <si>
    <t>* Se ira alimentando esta actividad de acuerdo a lo estipulado en la normatividad
* Consolidado de plan de capacitaciones 
*  Plan de bienestar e Incentivos</t>
  </si>
  <si>
    <t>Capacitación e implementación del nuevo modelo de evaluación del desempeño</t>
  </si>
  <si>
    <t>Se realizó la capacitación el 27 de febrero, se cuenta con lista de asistencia.</t>
  </si>
  <si>
    <t>Revisar e implementarla herramienta de evaluación de desempeño</t>
  </si>
  <si>
    <t>Se realiza la capacitación con la CNSC, se socializa el nuevo módelo por funcionaria de la Comisión. El módelo se está implementando. Se da cierre a esta actividad.</t>
  </si>
  <si>
    <t>En agosto se efctuara el seguimiento y evaluación del primer semestre</t>
  </si>
  <si>
    <t>Incrementar la participación de los funcionarios en las actividades de Bienestar Social e Incentivos (70% participación y 3,5 satisfacción)</t>
  </si>
  <si>
    <t>Mantener el porcentaje de inscripción en el registro público de carrera administrativa en términos administrativos</t>
  </si>
  <si>
    <t>Solicitar acapcitación en SIGEP 2</t>
  </si>
  <si>
    <t>Ajustar e implementar el manual de funciones</t>
  </si>
  <si>
    <t>* Se realizará la publicación en el mes de febrero
* Inicio de la campaña de divulgación</t>
  </si>
  <si>
    <t>Gestión de Talento Humano - Implementación de sistemas tecnológicos y de gestión</t>
  </si>
  <si>
    <t>Implementar SST</t>
  </si>
  <si>
    <t>Contratista PIGA</t>
  </si>
  <si>
    <t>Consolidación ejecutiva del plan</t>
  </si>
  <si>
    <t>Implementar ERP</t>
  </si>
  <si>
    <t>Contratista Archivo</t>
  </si>
  <si>
    <t>Se esta esperando los ajustes técnicos a los errores reportados por el software</t>
  </si>
  <si>
    <t>Implementar el PIGA</t>
  </si>
  <si>
    <t>Contratista apoyo a la gestión</t>
  </si>
  <si>
    <t>Inicio de la ejecución del plan</t>
  </si>
  <si>
    <t>Implementar el plan de seguridad vial</t>
  </si>
  <si>
    <t xml:space="preserve">Se está a la espera de la aprobación </t>
  </si>
  <si>
    <t>Elección de los nuevos comités de convivencia laboral, COPASS y comisión de personal</t>
  </si>
  <si>
    <t>Gestión de archivo de historias laborales</t>
  </si>
  <si>
    <t>Estructura organizacional de planta</t>
  </si>
  <si>
    <t>Revisión estructura organizacional</t>
  </si>
  <si>
    <t>Consultoría para el análisis de estructura</t>
  </si>
  <si>
    <t>Estudio técnico Planta temporal</t>
  </si>
  <si>
    <t>Depende de la actividad anterior</t>
  </si>
  <si>
    <t>Consurso CNSC - 1 fase</t>
  </si>
  <si>
    <t>Pago convenio con el CNSC</t>
  </si>
  <si>
    <t>Concurso profesores medio tiempo (PES)</t>
  </si>
  <si>
    <t>Se realizó comité</t>
  </si>
  <si>
    <t>Esta actividad se retomará en el segundo semestre del 2017</t>
  </si>
  <si>
    <t>Avance  Talento Humano</t>
  </si>
  <si>
    <t>VICERRECTORÍA ADMINISTRATIVA</t>
  </si>
  <si>
    <t>ACADEMIA</t>
  </si>
  <si>
    <t>Actualización ACADEMUSOFT</t>
  </si>
  <si>
    <t>Reuniones preliminares con la Universidad de Plamplona para realizar la solicitud</t>
  </si>
  <si>
    <t>Contratación profesional para la construcción de indicadores y modelos de medición</t>
  </si>
  <si>
    <t>Elaboración de estudios previos</t>
  </si>
  <si>
    <t>Tablero preliminar presentado</t>
  </si>
  <si>
    <t>Solicitud de contratación</t>
  </si>
  <si>
    <t>Acta de inicio</t>
  </si>
  <si>
    <t>Modelo construido</t>
  </si>
  <si>
    <t>Pruebas e Implementación</t>
  </si>
  <si>
    <t>Actualización</t>
  </si>
  <si>
    <t>Modelos publicados</t>
  </si>
  <si>
    <t>Docencia PES</t>
  </si>
  <si>
    <t>Contratación de personal académico</t>
  </si>
  <si>
    <t>Contratación personal para la gestión de la vicerrectoria académica, cinco coordinadores académicos, una secretaria facultad de sistemas, una secretaria vicerrectoria académica, una secretaria especializaciones, tres coordinadores de facultad sedes Tintal y Carvajal,un coordinador general sedes. coordinador especializaciones, auxiliar de vicerrectoria académica, tecnologo para registro y control, archivista registro y control</t>
  </si>
  <si>
    <t>Se realiza la contratación de personal académico al 100%</t>
  </si>
  <si>
    <t>Terminar con la contratación de los docentes restantes (10%)</t>
  </si>
  <si>
    <t xml:space="preserve"> PROCESO: Docencia PES</t>
  </si>
  <si>
    <t>Docentes</t>
  </si>
  <si>
    <t>Contratación docentes hora cátedra I semestre</t>
  </si>
  <si>
    <t>Se realiza la contratación al 100%.</t>
  </si>
  <si>
    <t>Terminar con la contratación restante</t>
  </si>
  <si>
    <t>Contratación docentes hora cátedra II semestre</t>
  </si>
  <si>
    <t xml:space="preserve"> PROCESO: Gestión de recursos físicos</t>
  </si>
  <si>
    <t>Mantenimiento especializado a talleres</t>
  </si>
  <si>
    <t>Mantenimiento especializado para el taller de motores</t>
  </si>
  <si>
    <t>Personal para la atención de talleres y mantenimiento preventivo periódico</t>
  </si>
  <si>
    <t>Funcionamiento biblioteca</t>
  </si>
  <si>
    <t>Suscripción  diario el tiempo Estudios Previos</t>
  </si>
  <si>
    <t xml:space="preserve">recibo de  periodico e diario </t>
  </si>
  <si>
    <t>Suscripción  diario el tiempo</t>
  </si>
  <si>
    <t>Diciembre</t>
  </si>
  <si>
    <t>Tener contrato con el tiempo</t>
  </si>
  <si>
    <t>Suscripción  diario el espectador Estudios Previos</t>
  </si>
  <si>
    <t>Suscripción  diario el espectador</t>
  </si>
  <si>
    <t>Tener contrato con el espectador</t>
  </si>
  <si>
    <t>Renovación contrato  Pearson Estudios Previos</t>
  </si>
  <si>
    <t>estadisticas</t>
  </si>
  <si>
    <t>Renovación contrato  Pearson</t>
  </si>
  <si>
    <t>Se revisará la fecha de vencimiento de contrato</t>
  </si>
  <si>
    <t>Renovación contrato  Koha Estudios Previos</t>
  </si>
  <si>
    <t>Renovación contrato  Koha</t>
  </si>
  <si>
    <t>Se solicita cotización al asesor de koha para la renovación</t>
  </si>
  <si>
    <t>Renovación contrato virtual Pro Estudios Previos</t>
  </si>
  <si>
    <t>Renovación contrato virtual Pro</t>
  </si>
  <si>
    <t>Contratación personal para biblioteca</t>
  </si>
  <si>
    <t>Contratos firmados</t>
  </si>
  <si>
    <t>Contratación personal para biblioteca estudios previos</t>
  </si>
  <si>
    <t>Se realiza toda la contratación propuesta, se da cierre a esta actividad</t>
  </si>
  <si>
    <t>Inicien labores los contratistas de biblioteca</t>
  </si>
  <si>
    <t>Digitalización Trabajos de Grado  (2000) Estudios Previos</t>
  </si>
  <si>
    <t>Digitalizaci{on Trabajos de Grado  (2000)</t>
  </si>
  <si>
    <t>Tener cotización y estudios previos</t>
  </si>
  <si>
    <t>Renovación de material bibliográfico</t>
  </si>
  <si>
    <t xml:space="preserve">Adquisicíon de llibros </t>
  </si>
  <si>
    <t>Capacitación  funcionarios de biblioteca</t>
  </si>
  <si>
    <t>Cursos de atención a publico o atención a ciudadano</t>
  </si>
  <si>
    <t>Cursos de Catalogación</t>
  </si>
  <si>
    <t>Capacitacion en ACM-virtual pro-Person- Koha</t>
  </si>
  <si>
    <t>Estudios previos para compra de impresora</t>
  </si>
  <si>
    <t>Adquisicion de impresora</t>
  </si>
  <si>
    <t>Se instala una impresora sin ebargo se requiere una nueva, debido a que ya hay operatividad se da cierre a esta actividad.</t>
  </si>
  <si>
    <t>Tener impresora instalada</t>
  </si>
  <si>
    <t>Evento Académico</t>
  </si>
  <si>
    <t xml:space="preserve">Estudios previos </t>
  </si>
  <si>
    <t>Adquisición de ventilador para lipieza de libros (aspiradora)</t>
  </si>
  <si>
    <t>Avance  Despacho</t>
  </si>
  <si>
    <t>BIENESTAR</t>
  </si>
  <si>
    <t>Quédate en la ETITC. 
Trabajo social y psicología</t>
  </si>
  <si>
    <t>Monitorías</t>
  </si>
  <si>
    <t>Listado de  Personas de la comunidad educativa que participan de las actividades de trabajo social</t>
  </si>
  <si>
    <t>Adquisición de tableros acrilicos</t>
  </si>
  <si>
    <t>Consolidación de monitores (Listado)</t>
  </si>
  <si>
    <t>Curso nivelatorio de matemáticas</t>
  </si>
  <si>
    <t xml:space="preserve">Atención psicosocial y caracterización de la población </t>
  </si>
  <si>
    <t>Adquisición pruebas psicotecnicas</t>
  </si>
  <si>
    <t>Talleres de Marketing personal</t>
  </si>
  <si>
    <t xml:space="preserve">Programa Macgym memoria, atención y concentración </t>
  </si>
  <si>
    <t>Talleres</t>
  </si>
  <si>
    <t>Programa radial Trabajo Social</t>
  </si>
  <si>
    <t>Se realiza a cabidad el programa radial</t>
  </si>
  <si>
    <t>Socializarte</t>
  </si>
  <si>
    <t>Programa radial Psicologia</t>
  </si>
  <si>
    <t>Feria de servicios de psicologia y trabajo social</t>
  </si>
  <si>
    <t>Se lleva a cabo y se da por finalizada esta actividad</t>
  </si>
  <si>
    <t>Taller estilos de aprendizaje</t>
  </si>
  <si>
    <t>Logistica</t>
  </si>
  <si>
    <t>Se realiza durante la segunda semana del semestre se da finalizaciín</t>
  </si>
  <si>
    <t xml:space="preserve">Acompañamiento al estudiante Bogotá Noctámbula </t>
  </si>
  <si>
    <t>Transporte</t>
  </si>
  <si>
    <t>Transporte ruta cultural</t>
  </si>
  <si>
    <t xml:space="preserve">Subsidio Alimentario </t>
  </si>
  <si>
    <t>Contratación de prestación de servicios de cuatro personas para la atención delbanco de alimentos.</t>
  </si>
  <si>
    <t>Mujer B.I.T.</t>
  </si>
  <si>
    <t>Contratación de prestacion de servicios del conferencista</t>
  </si>
  <si>
    <t>Se reallizo el día de la mujer BIT el 10 de Marzo, se da cierre a esta actividad, en el segundo semesre se realizará el otro evento</t>
  </si>
  <si>
    <t>Tiempos de parciales, una excusa para estar bien</t>
  </si>
  <si>
    <t>Se realiza la actividad  el día  miércoles 15 de marzo, participaron 30 personas, se da cierre a esta actividad</t>
  </si>
  <si>
    <t>Torneo de Ajedrez</t>
  </si>
  <si>
    <t>Taller de parejas</t>
  </si>
  <si>
    <t>Fútbol con bienestar</t>
  </si>
  <si>
    <t>Jornada de toma de decisiones por un buen convivir</t>
  </si>
  <si>
    <t>Se realiza el 24 de marzo, hubo participación de 250 personas.</t>
  </si>
  <si>
    <t xml:space="preserve">Conferencias </t>
  </si>
  <si>
    <t xml:space="preserve">Alimenta tu bienestar </t>
  </si>
  <si>
    <t xml:space="preserve">Quédate en la ETITC. 
Una ETITC activa. Recreación  y Deporte </t>
  </si>
  <si>
    <t>Inscripciones Gimnasio</t>
  </si>
  <si>
    <t>Lista de inscritos</t>
  </si>
  <si>
    <t xml:space="preserve">Durate la evaluación se realizan inscripciones de los usuarios  / Actividad duramte el año, mantener las inscripciones </t>
  </si>
  <si>
    <t>Inscripciones selecciones deportivas</t>
  </si>
  <si>
    <t>Se realiza las inscripciones a travpes de un stand en el patio d ebienestar / Actividad durante el año  se espera mantener las inscripciones</t>
  </si>
  <si>
    <t xml:space="preserve">Entrenamientos </t>
  </si>
  <si>
    <t>Listado de  Personas de la comunidad educativa que participan de las actividades de deportes</t>
  </si>
  <si>
    <t>Dotación y adecuación de los espacios deportivos para la comunidad académica</t>
  </si>
  <si>
    <t xml:space="preserve">Campeonatos y torneos </t>
  </si>
  <si>
    <t>Uniformes para todas las selecciones deportivas. (Bachillerato y Programas de Educación Superior)</t>
  </si>
  <si>
    <t>Copa amistad en sus tres modalidades,  copa gatorade de futsal.</t>
  </si>
  <si>
    <t>Mantenimiento de áreas Deportivas (Canchas)</t>
  </si>
  <si>
    <t>Juzgamiento (Campeonatos Todas Disciplinas)</t>
  </si>
  <si>
    <t>Premiación (Trofeos)</t>
  </si>
  <si>
    <t>Premiación (Medallas)</t>
  </si>
  <si>
    <t xml:space="preserve">Acondicionamiento Físico </t>
  </si>
  <si>
    <t>Mantenimiento de maquinaria del Gimnasio</t>
  </si>
  <si>
    <t>Se tienen 38 rutinas personalizadas, índice de masa corporal .</t>
  </si>
  <si>
    <t>Contratación del personal para el desarrollo de actividades deportivas</t>
  </si>
  <si>
    <r>
      <rPr>
        <sz val="10"/>
        <color indexed="8"/>
        <rFont val="Calibri"/>
        <family val="2"/>
        <scheme val="minor"/>
      </rPr>
      <t>Parti</t>
    </r>
    <r>
      <rPr>
        <sz val="10"/>
        <rFont val="Calibri"/>
        <family val="2"/>
        <scheme val="minor"/>
      </rPr>
      <t>cipación en encuentros deportivos externos e internos</t>
    </r>
  </si>
  <si>
    <t xml:space="preserve">Inscripción de Campeonatos (Todas Disciplinas) </t>
  </si>
  <si>
    <t>Logística para el desarrollo de encuentros deportivos</t>
  </si>
  <si>
    <t>Programación de actividades recreativas</t>
  </si>
  <si>
    <t>Subsidio y seguro de transporte caminatas</t>
  </si>
  <si>
    <t xml:space="preserve">Se ejecutan las actividades de control de peso y % de grasa IMC /  Realizar ejecución </t>
  </si>
  <si>
    <t>Hidratación</t>
  </si>
  <si>
    <t xml:space="preserve">Refrigerios </t>
  </si>
  <si>
    <t>Camisetas Ciclo paseos</t>
  </si>
  <si>
    <t>Ciclopaseo</t>
  </si>
  <si>
    <t>Se realiza el ciclopaseo a cabidad, se da cierre a esta actividad</t>
  </si>
  <si>
    <t>Congreso Técnico</t>
  </si>
  <si>
    <t>Se realiza congreso técnico de manera satisfactoria (En voly estuvieron 4 equips, en basquet 2 y en futsal 4)</t>
  </si>
  <si>
    <t>Quédate en la ETITC. 
Una ETITC activa. Arte y Cultura.</t>
  </si>
  <si>
    <t xml:space="preserve">Inscripción  y puesta en marcha  de grupos </t>
  </si>
  <si>
    <t xml:space="preserve">Listado de personas de la comunidad educativa que participan de las actividades de Arte y Cultura </t>
  </si>
  <si>
    <t>Alquiler de vestuario (Danzas)</t>
  </si>
  <si>
    <t>Cursos de Danza Árabe y Yoga</t>
  </si>
  <si>
    <t>Inscripciones para Concursos de Bandas</t>
  </si>
  <si>
    <t>Transporte (Externo-Ciudades) Banda de marcha y Coro</t>
  </si>
  <si>
    <t>Jurados festival de la canción</t>
  </si>
  <si>
    <t xml:space="preserve">Instrumentos </t>
  </si>
  <si>
    <t>Contratación personal para el desarrollo de las actividades artísticas y culturales</t>
  </si>
  <si>
    <t xml:space="preserve">Creación de espacios culturales </t>
  </si>
  <si>
    <t>Arte y Cultura: Noches de tertulia</t>
  </si>
  <si>
    <t>Kits maquillaje artístico</t>
  </si>
  <si>
    <t>Kits material artístico (pintura, carboncillo, sanguina, ecolin)</t>
  </si>
  <si>
    <t>Placas premiación arte, cultura y música.</t>
  </si>
  <si>
    <t>CinETITC</t>
  </si>
  <si>
    <t>Se realiza esta actividas de manera satisfactoria el 22 de febrero</t>
  </si>
  <si>
    <t>Se realiza esta actividad el 8 de Marzo</t>
  </si>
  <si>
    <t>Noches de tertulia</t>
  </si>
  <si>
    <t xml:space="preserve">Participación de eventos </t>
  </si>
  <si>
    <t>Acompañamientos músciales</t>
  </si>
  <si>
    <t>Salud</t>
  </si>
  <si>
    <t>Atención Básica</t>
  </si>
  <si>
    <t>Listado de  Personas de la comunidad educativa que participan de las actividades de salud</t>
  </si>
  <si>
    <t>Suministros</t>
  </si>
  <si>
    <t>Conferencias  - Charlas</t>
  </si>
  <si>
    <t xml:space="preserve">Desarrollo de campañas </t>
  </si>
  <si>
    <t>Prestación de servicios</t>
  </si>
  <si>
    <t>Pastoral</t>
  </si>
  <si>
    <t>Convivencias</t>
  </si>
  <si>
    <t>Personas de la comunidad educativa que participan de las actividades de bienestar académico</t>
  </si>
  <si>
    <t>Logística para el desarrollo de la Semana Lasallista</t>
  </si>
  <si>
    <t>Eucaristias bachillerato</t>
  </si>
  <si>
    <t>Logística para el desarrollo de la Semana Técnica</t>
  </si>
  <si>
    <t>Jornada acción de gracias por la mujer</t>
  </si>
  <si>
    <t>Publicidad (Poster, pendones, afiches)</t>
  </si>
  <si>
    <t>Se realizo esta actividad el 9 de marzo</t>
  </si>
  <si>
    <t>Primeras comuniones</t>
  </si>
  <si>
    <t>Día del ingeniero (souvenir)</t>
  </si>
  <si>
    <t>Se inician las inscripciones para las primeras comuniones, para el mes de abril  se espera dar inicio a esta actividad</t>
  </si>
  <si>
    <t>Encuentros de parejas "Hágamole mantenimiento al amor"</t>
  </si>
  <si>
    <t>Logística para el desarrollo del Día del Estudiante</t>
  </si>
  <si>
    <t>Espal</t>
  </si>
  <si>
    <t xml:space="preserve">Retiros </t>
  </si>
  <si>
    <t>Equipo bienestar</t>
  </si>
  <si>
    <t>Inducción estudiantes nuevos</t>
  </si>
  <si>
    <t xml:space="preserve">Logística para el desarrollo de la jornada de integración para administrativos </t>
  </si>
  <si>
    <t>Se reallizó de manera satisfactoria , se da cierre a esta actividad.</t>
  </si>
  <si>
    <t>Avance  Bienestar Universitario</t>
  </si>
  <si>
    <t>FACULTAD DE SISTEMAS</t>
  </si>
  <si>
    <t>Renovación de la acreditación TPC</t>
  </si>
  <si>
    <t>Visita de pares amigos</t>
  </si>
  <si>
    <t>Informe de visita y recomendaciones</t>
  </si>
  <si>
    <t>Contratación par con el objeto de revisión previa a la visita.</t>
  </si>
  <si>
    <t>* Se agendará la visita del CNA para la acreditación</t>
  </si>
  <si>
    <t>Acreditación de programas</t>
  </si>
  <si>
    <t>Visita de pares amigos por programa</t>
  </si>
  <si>
    <t>Se realizó la visita de pares  de manera satisfactoria 14 y 15 de febrero, De bido a que estas reuniones  aplican a  todas las áreas se da cierre satisfactorio a esta actividad.</t>
  </si>
  <si>
    <t>Preparación de la viista de pares amigos</t>
  </si>
  <si>
    <t>Implementación maestría fase 2</t>
  </si>
  <si>
    <t>Informe de recomendaciones para visita del MEN</t>
  </si>
  <si>
    <t>Se relizó la visita de pares amigos para la Maestria 14 y 15 de ferero, se da cierre a esta actividad ya que la visita fue realizada con  éxito.</t>
  </si>
  <si>
    <t>Implementación Segunda fase laboratorio de seguridad Informática: 
Capacitación en el uso de los equipos</t>
  </si>
  <si>
    <t>Lista de asistencia</t>
  </si>
  <si>
    <t>Implementación de laboratorio de sistemas embebidos
Adquisición de otros equipos: Adquisición - Raspberri Pi 3b, Canakit, Arduino Uno R3, Arduino Yún, FPGA, Osciloscopio Digital, RIGOL DS1102E /100MHz, Fuente de poder, PeakTech 6145, Multímetro digital, Fluke 117, GPS Neo 6M, De flama infrarojo LM393 IR 760nm -1100nm, De inclinación SW520, Módulo Bluetooth HC05, De color TCS3200, De gases QMQ2 con tarjeta, Pulso cardíaco KY029, De ultrasonido HC-SR04, De movimiento HC-SR501 PIR, De humedad en suelo HL-69, Motor paso a paso, DC, Servomotor, Módulo de relevos, Módulo cámara</t>
  </si>
  <si>
    <t>Implementación de laboratorio de sistemas embebidos:
Adquisición de software</t>
  </si>
  <si>
    <t xml:space="preserve">Adquisición de software </t>
  </si>
  <si>
    <t>Adquisición software academia</t>
  </si>
  <si>
    <t>Implementación de laboratorio de sistemas embebidos:
Capacitación en el uso de los equipos</t>
  </si>
  <si>
    <t>Facultad de sistemas</t>
  </si>
  <si>
    <t>Reunión Docente</t>
  </si>
  <si>
    <t>Agape reunión docentes de la facultad I y II semestre</t>
  </si>
  <si>
    <t>Se realiza reunión con los docentes y se socializa los procesos que lleva la facultad en renovación y  registro calificado</t>
  </si>
  <si>
    <t>Estas reuniones son semestrales, se da por finalizada esta actividad</t>
  </si>
  <si>
    <t>Promoción y divulgación</t>
  </si>
  <si>
    <t>Material publicitario</t>
  </si>
  <si>
    <t>Divulgación del SACES y CNA</t>
  </si>
  <si>
    <t>Creación del sitio web de la facultad</t>
  </si>
  <si>
    <t>Sitio web</t>
  </si>
  <si>
    <t>Proyección Talleres</t>
  </si>
  <si>
    <t xml:space="preserve">Compra de máquinas </t>
  </si>
  <si>
    <t>Materiales e insumos talleres</t>
  </si>
  <si>
    <t>Movilidad, Eventos y Visibilidad Académica</t>
  </si>
  <si>
    <t>Participación Redes</t>
  </si>
  <si>
    <t>Eventos Académicos</t>
  </si>
  <si>
    <t>Revisión de Syllabus</t>
  </si>
  <si>
    <t>Calidad Académica</t>
  </si>
  <si>
    <t>Revisión de perfiles (Docentes)</t>
  </si>
  <si>
    <t>Carga académica</t>
  </si>
  <si>
    <t>Medición del desempeño de estudiantes</t>
  </si>
  <si>
    <t>Seguimiento del desempeño de estudiantes</t>
  </si>
  <si>
    <t>Análisis  de resultados saber PRO</t>
  </si>
  <si>
    <t>Egresados</t>
  </si>
  <si>
    <t xml:space="preserve">Identificación </t>
  </si>
  <si>
    <t>Seguimiento</t>
  </si>
  <si>
    <t>Acompañamiento</t>
  </si>
  <si>
    <t>Registros Calificados</t>
  </si>
  <si>
    <t>Documento Maestro</t>
  </si>
  <si>
    <t>Autoevaluación</t>
  </si>
  <si>
    <t>Construcción PEP</t>
  </si>
  <si>
    <t>Acreditación</t>
  </si>
  <si>
    <t>Solicitud de acreditación</t>
  </si>
  <si>
    <t>Renovación de programas acreditados</t>
  </si>
  <si>
    <t>Avance  Facultad de Sistemas</t>
  </si>
  <si>
    <t>FACULTAD MECATRONICA</t>
  </si>
  <si>
    <t>Compra de máquinas y equipos</t>
  </si>
  <si>
    <t>Participación en Redes</t>
  </si>
  <si>
    <t>Medición del desmepeño de estudiantes</t>
  </si>
  <si>
    <t>Análisis de resultados pruebas saber pro</t>
  </si>
  <si>
    <t>Identificación</t>
  </si>
  <si>
    <t>Acompañamiento (Debe quedar en un glosario y realizar socialización)</t>
  </si>
  <si>
    <t>Comnstrucción PEP (Ptoyecto x facultad o por programa)</t>
  </si>
  <si>
    <t>Acreditación (Alta calidad)</t>
  </si>
  <si>
    <t xml:space="preserve">Solicitud de Acreditación </t>
  </si>
  <si>
    <t>Avance  Facultad Mecatrónica</t>
  </si>
  <si>
    <t>Libros técnicos, revistas especializadas y membresías de ingeniería mécanica. considerar otras editoriales  (facultad mecánica)</t>
  </si>
  <si>
    <t>Editorial Pearson
Alfaomega
Prentice Hall
McGraw Hill</t>
  </si>
  <si>
    <t xml:space="preserve">Adquisición </t>
  </si>
  <si>
    <t>Se espera respuesta por biblioteca</t>
  </si>
  <si>
    <t>Avance  Facultad Mecánica</t>
  </si>
  <si>
    <t>FACULTAD PROCESOS INDUSTRIALES</t>
  </si>
  <si>
    <t>Actualización del plan de Estudios ingeniería de Procesos Industriales (Todos sus niveles)</t>
  </si>
  <si>
    <t>Verificación de asignaturas pertinentes de acuerdo al perfil profesional y laboral de cada nivel</t>
  </si>
  <si>
    <t>Inscripcion al evento. Pasajes aereos y viaticos 4 dias</t>
  </si>
  <si>
    <t/>
  </si>
  <si>
    <t>Estructuración del plan de estudios</t>
  </si>
  <si>
    <t>Pago tiquetes y hospedaje</t>
  </si>
  <si>
    <t>Actualización del documento maestro de acuerdo con el plan de estudios ajustado para envio al men</t>
  </si>
  <si>
    <t xml:space="preserve"> Pasajes aereos y viaticos 4 dias</t>
  </si>
  <si>
    <t>Estructurar, elaborar y tramitar documento maestro programa en ingeniería de procesos farmmacéuticos</t>
  </si>
  <si>
    <t>Presentación de la propuesta  del plan de estudios al concejo académico</t>
  </si>
  <si>
    <t>Adquisición del equipos, manteniemiento de existentes</t>
  </si>
  <si>
    <t xml:space="preserve">Construcción del documento maestro del programa </t>
  </si>
  <si>
    <t xml:space="preserve">Contratación </t>
  </si>
  <si>
    <t>Presentación para aprobación del documento ante Consejo Directivo</t>
  </si>
  <si>
    <t>Registro del documento  ante el SACES para asignación pares académicos</t>
  </si>
  <si>
    <t>Solicitud de Acreditación</t>
  </si>
  <si>
    <t>Avance  Facultad Procesos Industriales</t>
  </si>
  <si>
    <t>No hay acción por realizar, pero se resalta la labor de la decanatura</t>
  </si>
  <si>
    <t>Compra de máquinas  y equipos</t>
  </si>
  <si>
    <t>Comnstrucción PEP</t>
  </si>
  <si>
    <t>Avance  Facultad Electromecánica</t>
  </si>
  <si>
    <t>ESPECIALIZACIONES</t>
  </si>
  <si>
    <t>Adquisición elementos administración de especializaciones</t>
  </si>
  <si>
    <t>Adquisición de elementos</t>
  </si>
  <si>
    <t>Impresora</t>
  </si>
  <si>
    <t>Se reciben inidicaciones del área de Tecnología donde informan que por el momento no es posible la adquicisión de la impresora. Sin embargo también se deja precedente de solicitud de impresora  a través de la mesa de ayuda. Se da cierre a esta actvidad hasta tener nueva información acerca de este tema.</t>
  </si>
  <si>
    <t>Se espera que la impresora se entregue en marzo</t>
  </si>
  <si>
    <t>Computador para la secretaria que sea asignada a la coordinación de especializaciones</t>
  </si>
  <si>
    <t>Debido a la no contratación del personal de apoyo a la facultad, se termina esta actividad</t>
  </si>
  <si>
    <t>Se espera respuesta por el área encargada</t>
  </si>
  <si>
    <t>Recurso humano: secretaria  (especializaciones)</t>
  </si>
  <si>
    <t>Elaboración de planillas de asistencia. Atención de estudiantes y docentes en ausencia del coordinador.</t>
  </si>
  <si>
    <t>Persona de apoyo para la coordinación de especializaciones</t>
  </si>
  <si>
    <t>Por falta de presupuesto no se puede contratar la persona de apoyo para la facultad, se da cierre a esta actvidad al 100%, teniendo como precedente que se realiza todo el proceso establecido por el área de contratación</t>
  </si>
  <si>
    <t>Se espera disponibilidad pesupuestal para la contratación del profesional</t>
  </si>
  <si>
    <t>Tarjetas para instrumentación (especializaciones)</t>
  </si>
  <si>
    <t>Dispositivo DAQ Multifunción de Bajo Costo</t>
  </si>
  <si>
    <t>Adquisición de dispositivo multifuncional NI USB-6000 para aplicaciones como registro de datos simples, medidas portatiles y experimentos academicos de laboratorio.</t>
  </si>
  <si>
    <t>Compra, reperación de máquinas  y equipos</t>
  </si>
  <si>
    <t>Avance  Facultad Especializaciones</t>
  </si>
  <si>
    <t>*Reporte de bajas de equipos y maquinaria en los talleres y laboratorios
*  Actualización del inventario de talleres y laboratorios</t>
  </si>
  <si>
    <t>Prensa de banco</t>
  </si>
  <si>
    <t>alicates</t>
  </si>
  <si>
    <t>Avance  Talleres y Laboratorios</t>
  </si>
  <si>
    <t>BACHILLERATO</t>
  </si>
  <si>
    <t>Funcionamiento y docencia IBTI</t>
  </si>
  <si>
    <t>Asegurar la prestación del servicio educativo a nivel de bachillerato técnico industrial (docentes contratistas)</t>
  </si>
  <si>
    <t>Servicio educativo prestado</t>
  </si>
  <si>
    <t>Prestantacion de servicios para el desarrollo de programas academicos</t>
  </si>
  <si>
    <t>dic del 2016</t>
  </si>
  <si>
    <t>Se tiene la contratación de todos los docentes, se da cierre a esta actividad. Se cumple al 100%</t>
  </si>
  <si>
    <t>Se da por finalizada esta actividad</t>
  </si>
  <si>
    <t>Asegurar la prestación del servicio educativo a nivel de bachillerato técnico industrial (coordinador)</t>
  </si>
  <si>
    <t>Prestacion de servicios de un profesional para la coordinacion del Bachillerato</t>
  </si>
  <si>
    <t>Se tiene la contratación del coordinador, se da cierre a esta actividad. Se cumple al 100%</t>
  </si>
  <si>
    <t>Asegurar la prestación del servicio educativo a nivel de bachillerato técnico industrial (secretaria)</t>
  </si>
  <si>
    <t>Servivio educativo prestado</t>
  </si>
  <si>
    <t>Prestacion de servicios de un tecnologo de apoyo a la gestion de la direccion del bachillerto</t>
  </si>
  <si>
    <t>Se tiene la contratación de la secretaria, se da cierre a esta actividad. Se cumple al 100%</t>
  </si>
  <si>
    <t>Soporte (Call center) de la plataforma tecnologica Gnosoft</t>
  </si>
  <si>
    <t>Solicitar requerimiento al área de TI</t>
  </si>
  <si>
    <t>Formacion en TIC,Herramientas WEB 2,0 y plataforma MOODEL</t>
  </si>
  <si>
    <t>* Se ralizó un taller de un día sobre plataformas moodle</t>
  </si>
  <si>
    <t>Queda pendiente la entrega de las fechas de capacitaciones</t>
  </si>
  <si>
    <t>FORMACION DOCENTE:Pedagogia interdisciplinariedad,trasversalidad,flexibilidad didactica para el aprendizaje                                           -Evaluacion cono herramienta para el aprendizaje                                                                                - Actualizacion Disciplinar</t>
  </si>
  <si>
    <t>Actualizacion academica de los docentes</t>
  </si>
  <si>
    <t>Se establece cronograma de acttividades de formación</t>
  </si>
  <si>
    <t>Abril 7 jornada 
Julio 6 Jornada
En las jornadas pedagofíicas programadas</t>
  </si>
  <si>
    <t>Fortalecimiento del bachillerato técnico industrial</t>
  </si>
  <si>
    <t>Participación de los estudiantes en concursos y eventos académicos a nivel nacional e internacional</t>
  </si>
  <si>
    <t>Estudiantes participantes</t>
  </si>
  <si>
    <t>Olimpiadas matemáticas, sistemas y ciencias naturales, pruebas saber en la medida que se realice la invitación por otras entidades</t>
  </si>
  <si>
    <t>Fortalecimiento de  semilleros de investigación en el Bachillerato</t>
  </si>
  <si>
    <t>Semilleros de bachillerato</t>
  </si>
  <si>
    <t>Vinculación a los semilleros de investigación de ciencias naturales con el grupo GEA.</t>
  </si>
  <si>
    <t xml:space="preserve">* Se solicita a los líderes de los semilleros como va el proceso de inscripción de muchachos </t>
  </si>
  <si>
    <t xml:space="preserve">Gestión de recursos físicos </t>
  </si>
  <si>
    <t xml:space="preserve">Adquisición de equipos de los talleres y laboratorios </t>
  </si>
  <si>
    <t>Adquisición de nevera y microscopios</t>
  </si>
  <si>
    <t>compra materiales y herramientas  taller de Diseño y modeleria</t>
  </si>
  <si>
    <t>Adquisición  materiales educacion fisica</t>
  </si>
  <si>
    <t>Mantenimiento de televisores de los salones y computadores  de biblioteca</t>
  </si>
  <si>
    <t>LOGISTICA ( izadas de bandera- insentivos  gobierno escolar, vestuarios, dia de la filosofia , etc.)</t>
  </si>
  <si>
    <t>Se realizan estudios previos para compra de vestuario para el grupo de danzas</t>
  </si>
  <si>
    <t>Empezar a ver requerimientos y necesidades de las izadas de bandera.</t>
  </si>
  <si>
    <t>Insumos papeleria (marcadores, borradores resma papel)</t>
  </si>
  <si>
    <t>Ya se recibe material de manera satisfactoria, se da cierre a esta actividad</t>
  </si>
  <si>
    <t>* Si se presentan nuevas necesidades se solicitarán</t>
  </si>
  <si>
    <t>Insumos ( materiales necesarios para el desarrollo de las actividades academicas)</t>
  </si>
  <si>
    <t>Adquisición de insumos para el laboratorio de física</t>
  </si>
  <si>
    <t>Mantenimiento especializado a talleres y Laboratorios</t>
  </si>
  <si>
    <t>Mantenimiento especializado para el taller de motores y procesos Industriales</t>
  </si>
  <si>
    <t xml:space="preserve">Personal especializado mantenimiento correctivo </t>
  </si>
  <si>
    <t>Insumos  talleres y laborato</t>
  </si>
  <si>
    <t>maquinas y materiales</t>
  </si>
  <si>
    <t>Mantenimiento locativo muebles y enseres</t>
  </si>
  <si>
    <t>Muebles y Enseres</t>
  </si>
  <si>
    <t xml:space="preserve">Mantenimiento Locativo - necesidades de salon artes , salon de Danzas </t>
  </si>
  <si>
    <t>Bienestar - Danzas y Artes</t>
  </si>
  <si>
    <t>Avance  Bachillerato Técnico Industrial</t>
  </si>
  <si>
    <t>VICERRECTORÍA ACADÉMICA</t>
  </si>
  <si>
    <t>INVESTIGACIÓN</t>
  </si>
  <si>
    <t>Formación de investigadores</t>
  </si>
  <si>
    <t>Curso de redacción de artículos</t>
  </si>
  <si>
    <t>Textos  para la revista Letras</t>
  </si>
  <si>
    <t>Contratar profesional para  dictar cursos de formación  en redacción de artículos</t>
  </si>
  <si>
    <t>Curso de formación en  formulacion de proyectos de investigación</t>
  </si>
  <si>
    <t>Perfiles de proyectos</t>
  </si>
  <si>
    <t>Formación de profesores en  formulación de proyectos</t>
  </si>
  <si>
    <t>junio</t>
  </si>
  <si>
    <t>Cursos de formación  diferentes  temáticas personal  de la Vicerrectoría</t>
  </si>
  <si>
    <t>Personas formadas</t>
  </si>
  <si>
    <t>Inscripción de participantes en  cursos de formación</t>
  </si>
  <si>
    <t>Gestión del Conocimiento</t>
  </si>
  <si>
    <t>Coordinar las actividades de semilleros de investigación</t>
  </si>
  <si>
    <t>Informes de gestión</t>
  </si>
  <si>
    <t>Contratar profesional para la coordinación de semilleros de investigación</t>
  </si>
  <si>
    <t>Se realiza contrato del profesional encargado</t>
  </si>
  <si>
    <t>Se da por finalizada esta actividad ya que el profesional se encuentra laborando</t>
  </si>
  <si>
    <t>Apoyar el registro y actualización de información en  plataformas</t>
  </si>
  <si>
    <t>Contratar profesional para el registro y actualización de información en plataformas</t>
  </si>
  <si>
    <t>Ejecución de proyectos de investigación  para profesores de hora cátedra y ocasionales</t>
  </si>
  <si>
    <t>Pagar horas de investigación de profesores de cátedra</t>
  </si>
  <si>
    <t>Financiación  proyectos de investigación  aprobados convocatoria 03-2016.   
Convocatoria Financiación  proyectos de investigación   04-2016</t>
  </si>
  <si>
    <t>Productos de investigación</t>
  </si>
  <si>
    <t>Adquisión de materiales</t>
  </si>
  <si>
    <t>Adquisión de software</t>
  </si>
  <si>
    <t>El comité ya realiza la aprobación de los proyectos (10) y se envia listado a la academia.</t>
  </si>
  <si>
    <t>Se envia procedimiento para la consolidación de elementos para el desarrollo de los proyectos aprobados
Tienen plazo hasta el 28 de febrero</t>
  </si>
  <si>
    <t>Adquisión de material bibliográfico</t>
  </si>
  <si>
    <t>Participación en eventos académicos</t>
  </si>
  <si>
    <t>Enero -  Julio</t>
  </si>
  <si>
    <t>Publicaciones no seriadas</t>
  </si>
  <si>
    <t>Divulgación y comunicación</t>
  </si>
  <si>
    <t>Afiliación Asociación Colombiana para el Avance de la Ciencia</t>
  </si>
  <si>
    <t>Membresía</t>
  </si>
  <si>
    <t>Membresía institucional</t>
  </si>
  <si>
    <t>Se realizan estudios previos, se radican en contratación y se está a la espera de que termine el procesos pro parte de tesoreria</t>
  </si>
  <si>
    <t>Se realice el pago</t>
  </si>
  <si>
    <t>Afiliación a Red Colombiana de Semilleros de investigación</t>
  </si>
  <si>
    <t>otro</t>
  </si>
  <si>
    <t xml:space="preserve">Realización VI encuentro institucional de Semilleros de investigación ETITC </t>
  </si>
  <si>
    <t>Ponencias  sustentadas por semilleros</t>
  </si>
  <si>
    <t>Contratar profesional para evaluar proyectos de investigación</t>
  </si>
  <si>
    <t>Octubre</t>
  </si>
  <si>
    <t>Servicio de hidratación</t>
  </si>
  <si>
    <t>Diseño e impresión de Material publicitario</t>
  </si>
  <si>
    <t xml:space="preserve">Participación  en  el   encuentro  Nodo Bogotá  de la Red Colombiana de  Semilleros de investigación </t>
  </si>
  <si>
    <t xml:space="preserve">Proyectos presentados </t>
  </si>
  <si>
    <t>Inscripción de participantes</t>
  </si>
  <si>
    <t>Participación  en el   encuentro nacional   de semilleros de la Red Colombiana de Semilleros de investigación</t>
  </si>
  <si>
    <t>Septiembre</t>
  </si>
  <si>
    <t>Servicio de apoyo de desplazamiento</t>
  </si>
  <si>
    <t>Tiquetes aéreos</t>
  </si>
  <si>
    <t>Publicación  Revista Letras</t>
  </si>
  <si>
    <t>Edición 16 y 17 de Revista Letras</t>
  </si>
  <si>
    <t>Contratar profesional para realizar corrección de estilo</t>
  </si>
  <si>
    <t>Diagramación  e impresión  de la revista</t>
  </si>
  <si>
    <t>Realización del IV campamento de investigadores  ETITC</t>
  </si>
  <si>
    <t>Proyectos de investigación  formulados</t>
  </si>
  <si>
    <t>Contratar Tallerista</t>
  </si>
  <si>
    <t>enero</t>
  </si>
  <si>
    <t>Se da cierre a esta actividad ya que se realiza el campamento el día 24 y 25 de febrero, dando cumplimiento en su totalidad a esta actividad</t>
  </si>
  <si>
    <t>Servicio hospedaje y alimentación</t>
  </si>
  <si>
    <t>Conmemoración del  Día del investigador</t>
  </si>
  <si>
    <t>Reconocimientos otorgados</t>
  </si>
  <si>
    <t>Diseño e impresión de premios y  recordatorios</t>
  </si>
  <si>
    <t>agosto</t>
  </si>
  <si>
    <t>Compra de libros para reconocimientos</t>
  </si>
  <si>
    <t>Participación  en  eventos de divulgación y comunicación</t>
  </si>
  <si>
    <t>Informes - Certificado de participación</t>
  </si>
  <si>
    <t>Inscripción  en eventos</t>
  </si>
  <si>
    <t>Propiedad Intelectual</t>
  </si>
  <si>
    <t>Consolidación Innovación</t>
  </si>
  <si>
    <t>PRESTACION DE SERVICIOS PROFESIONALES COMO ASESOR EN EL FORTALECIMIENTO DEL DESARROLLO INSTITUCIONAL EN EL AREA DE EXTENSION, GESTION INTERISTITUCIONAL E INNOVACION DE LA ETITC</t>
  </si>
  <si>
    <t xml:space="preserve">Contrato Profesional </t>
  </si>
  <si>
    <t>Protección en Propiedad Intelectual</t>
  </si>
  <si>
    <t>Redacción Reivindicaciones</t>
  </si>
  <si>
    <t>* Firma del contrato</t>
  </si>
  <si>
    <t>Solicitud de Patente</t>
  </si>
  <si>
    <t>Pago a la  SIC</t>
  </si>
  <si>
    <t>* Tener contrato</t>
  </si>
  <si>
    <t>Emprendimiento</t>
  </si>
  <si>
    <t>Talleres Vivenciales de Creatividad, Emprendimiento para toda la comunidad académica</t>
  </si>
  <si>
    <t>Listado de asistentes, informe,  Certificados de asistencia.</t>
  </si>
  <si>
    <t>* Confirmas fechas y asistentes</t>
  </si>
  <si>
    <t>Vigilancia Tecnológica</t>
  </si>
  <si>
    <t>Listados de asistencia</t>
  </si>
  <si>
    <t>Contratación profesional</t>
  </si>
  <si>
    <t>Informe</t>
  </si>
  <si>
    <t>Inscripción, Pasajes, Viáticos</t>
  </si>
  <si>
    <t>Avance  Investigaciones</t>
  </si>
  <si>
    <t>EXTENSIÓN</t>
  </si>
  <si>
    <t>Cursos de lenguas Semestre I</t>
  </si>
  <si>
    <t>Cursos Inglés</t>
  </si>
  <si>
    <t>Certificaciones, informes de gestión, seguimiento a cursos, evaluación docente, encuesta de satisfacción, reportes de asistencia y notas ( por cada $1  gastado se reciben $1,7)</t>
  </si>
  <si>
    <t>Prestación de servicios docentes para desarrollar cursos de inglés, alemán, francés y/o portugués</t>
  </si>
  <si>
    <t>El curso se encuentra activo y con estudiantes inscritos, se da cierre a esta actividad</t>
  </si>
  <si>
    <t>Se da inicio al curso</t>
  </si>
  <si>
    <t>Curso Alemán</t>
  </si>
  <si>
    <t>Curso Francés</t>
  </si>
  <si>
    <t>Curso Portugués</t>
  </si>
  <si>
    <t>Capacitación Funcionarios</t>
  </si>
  <si>
    <t>Cursos de lenguas Semestre II</t>
  </si>
  <si>
    <t>Certificaciones, informes de gestión, seguimiento a cursos, evaluación docente, encuesta de satisfacción, reportes de asistencia y notas</t>
  </si>
  <si>
    <t>Prestación de servicios docentes para desarrollar cursos de inglés, alemán, francés, portugués y/o cursos especializados</t>
  </si>
  <si>
    <t>Cursos intensivos, inglés de negocios y otros cursos especializados (IELTS, TOELF)</t>
  </si>
  <si>
    <t>Gestión con entidades pares y con empresas</t>
  </si>
  <si>
    <t>Cursos a la medida para empresas</t>
  </si>
  <si>
    <t>Diseño de cursos a la medida, participación en eventos, Convenios, divulgación, logística, posicionamiento.</t>
  </si>
  <si>
    <t xml:space="preserve">Contratación docentes hora cátedra para capacitación </t>
  </si>
  <si>
    <t>N.A.</t>
  </si>
  <si>
    <t>Realizar solicitud de cotizaciones a otras empresas</t>
  </si>
  <si>
    <t>Encuentros y participación en eventos interinstitucionales</t>
  </si>
  <si>
    <t>Refrigerios, café, elementos de cafeteria</t>
  </si>
  <si>
    <t>Empezar Jornada de planeación</t>
  </si>
  <si>
    <t>Reuniones con empresarios y/o académicos</t>
  </si>
  <si>
    <t>Agendas, esferos, chaquetas institucionales, tarjetas de presentación mantel ETITC, logística</t>
  </si>
  <si>
    <t>Se tiene prevista reunión con la empresa coasfarma
Reuniones con policia nacional y otras empresas</t>
  </si>
  <si>
    <t xml:space="preserve">Divulgación y mercadeo </t>
  </si>
  <si>
    <t>Diseño y creación de piezas publicitarias</t>
  </si>
  <si>
    <t>Plegables, volantes, afiches, esferos, agendas, roll-up, pendones</t>
  </si>
  <si>
    <t>Adquisición de elementos publicitarios del CEL, Egresados, Extensión</t>
  </si>
  <si>
    <t>Infraestructura e insumos</t>
  </si>
  <si>
    <t>Gestión infraestructura actual</t>
  </si>
  <si>
    <t>10 salas multimedia, 1 equipo de scaner</t>
  </si>
  <si>
    <t>Dotación equipos y mobiliario</t>
  </si>
  <si>
    <t>Se espera a que academia asigne los espcacios solicitados por el área</t>
  </si>
  <si>
    <t>Adquisición de insumos y papelería</t>
  </si>
  <si>
    <t>Papel, toner, carpetas, elementos de oficina</t>
  </si>
  <si>
    <t>Adquisición de elementos de oficina del CEL</t>
  </si>
  <si>
    <t>Se realizó la solicitud  y se reciben insumos se cierra esta actividad</t>
  </si>
  <si>
    <t>Personal administrativo</t>
  </si>
  <si>
    <t>Contratación  personal de apoyo a la oficina del CEL</t>
  </si>
  <si>
    <t>Personal para Apoyo en Oficina</t>
  </si>
  <si>
    <t>Técnico para apoyo en labores de secretariado</t>
  </si>
  <si>
    <t>Se realiza la contratación a cabidad</t>
  </si>
  <si>
    <t>Se realiza la contratación del profesional, se da por finalizada esta actividad</t>
  </si>
  <si>
    <t>Encuentro de Egresados- Empresarios</t>
  </si>
  <si>
    <t>Reporte de asistencia, informes de gestión, seguimiento,  evaluación , encuesta de satisfacción</t>
  </si>
  <si>
    <t>Prestacion de servicios logisticos del evento</t>
  </si>
  <si>
    <t>Plenaria RED SEIS</t>
  </si>
  <si>
    <t xml:space="preserve">Acta de la Reunión </t>
  </si>
  <si>
    <t>Prestación de servicios apoyo logistico</t>
  </si>
  <si>
    <t>mayo</t>
  </si>
  <si>
    <t>Adquisición de Software de Intermediación laboral</t>
  </si>
  <si>
    <t>Software e implementación del mismo</t>
  </si>
  <si>
    <t>Desarrollo e implementación de software de acuerdo a indicaciones establecidas</t>
  </si>
  <si>
    <t>Se da cierre a esta actividad debido que para la realización de este software  se debe integrar en el CRM académico. Teniendo este precedente, por sugerencia del área de sistemas, se debe posponer esta actividad hasta el 2018 para que no dependan del sistema de información.</t>
  </si>
  <si>
    <t>* Documentar las necesidades del software</t>
  </si>
  <si>
    <t>Adquisición de Software Seguimiento de Egresados</t>
  </si>
  <si>
    <t>* Documentar las necesidades del software de egresados</t>
  </si>
  <si>
    <t>Generación de marca</t>
  </si>
  <si>
    <t>Elemento de la imagen corporativa de egresadso( eslogan, logo, plantillas para información, redes sociales de egresados), ubicación de egresados en redes sociales</t>
  </si>
  <si>
    <t>Desarrollo e implementación de la marca de Egresados de la ETITC</t>
  </si>
  <si>
    <t>Enero- junio</t>
  </si>
  <si>
    <t>Empezar a dar gestión a este componente</t>
  </si>
  <si>
    <t>Portafolio de servicios a Egresados</t>
  </si>
  <si>
    <t>Informe del evento, listados de asistencia</t>
  </si>
  <si>
    <t>Pretacion de servicios en servicios personales y apoyo logistico</t>
  </si>
  <si>
    <t>Se envía documento a viceacadémica para su revisión. 
Se espera  tener respuesta para el mes d efebrero</t>
  </si>
  <si>
    <t>Propuesta de lanzamiento Bolsa de Empleo</t>
  </si>
  <si>
    <t>apoyo logistico para el lanzamiento de la Bolsa de Empleo de la ETITC</t>
  </si>
  <si>
    <t>Contratación  personal de apoyo a la oficina de Egresados</t>
  </si>
  <si>
    <t>Prestar apoyo al programa de egresados, en actualizacion y seguimiento de egresados, realización de encuentros etc</t>
  </si>
  <si>
    <t>Consolidar el perfil del profesional</t>
  </si>
  <si>
    <t>Centro de Extensión I semestre</t>
  </si>
  <si>
    <t>Curso Preingeniero</t>
  </si>
  <si>
    <t xml:space="preserve">Certificaciones, informes de gestión, seguimiento, evaluación docente, encuesta de satisfacción, registro de asistencia </t>
  </si>
  <si>
    <t>Prestación de servicios  de docencia  para cursos preingeniero y cursos técnicos</t>
  </si>
  <si>
    <t>Enero- julio</t>
  </si>
  <si>
    <t>Se da inicio a esta actividad con 3 grupos</t>
  </si>
  <si>
    <t>Se iniciarán 3 cursos</t>
  </si>
  <si>
    <t>Curso   Electricidad básica presencial  ( 60 horas)</t>
  </si>
  <si>
    <t>Se encuentra abierta la recepción de inscripciónes para este curso, Se espera en el mes de marzo contar con el grupo para dar inicio</t>
  </si>
  <si>
    <t>Dar inicio a la matricula</t>
  </si>
  <si>
    <t>Curso   Electricidad básica virtual  ( 60 horas)</t>
  </si>
  <si>
    <t>Curso electricidad Industrial  ( 60 horas)</t>
  </si>
  <si>
    <t>Curso CNC ( 60 horas)</t>
  </si>
  <si>
    <t>Curso  Master Cam ( 60 horas)</t>
  </si>
  <si>
    <t>Curso de Soldadura ( 60 horas)</t>
  </si>
  <si>
    <t>Diplomado en HSEQ (120 horas)</t>
  </si>
  <si>
    <t>Centro de Extensión II semestre</t>
  </si>
  <si>
    <t>Extensión Cursos a la medida para Empresas</t>
  </si>
  <si>
    <t xml:space="preserve">Empresa 1 curso   60 horas </t>
  </si>
  <si>
    <t>Prestación de servicios  de docencia  para cursos especializados</t>
  </si>
  <si>
    <t>Febrero - noviembre</t>
  </si>
  <si>
    <t xml:space="preserve">Empresa 2 curso 60 horas </t>
  </si>
  <si>
    <t>Empresa 3 curso 60 horas</t>
  </si>
  <si>
    <t>Empresa 4 curso 60 horas</t>
  </si>
  <si>
    <t>Contratación  Profesionales  de apoyo a la oficina del CEPS</t>
  </si>
  <si>
    <t>Personal Profesional para Apoyo en Oficina  y marketing</t>
  </si>
  <si>
    <t>Prestación de servicios Profesionales para apoyo en labores de Oficina y Marketing</t>
  </si>
  <si>
    <t>Debido a que se encuentra el apoyo  del área de comunicaciones, se da cierre a esta actividad</t>
  </si>
  <si>
    <t>Se gestionara la solicitud de profesional de poyo</t>
  </si>
  <si>
    <t>Vive Digital I Semestre</t>
  </si>
  <si>
    <t>Talleres introduccion al diseño</t>
  </si>
  <si>
    <t xml:space="preserve">Certificaciones, evaluación docente, encuesta de satisfacción, asistencia </t>
  </si>
  <si>
    <t xml:space="preserve">Prestación de servicios docentes para desarrollar talleres especializados de diseño </t>
  </si>
  <si>
    <t>1,800,000</t>
  </si>
  <si>
    <t>Talleres introducción al 3D</t>
  </si>
  <si>
    <t>Talleres introducción audiovisuales</t>
  </si>
  <si>
    <t xml:space="preserve">Mayo </t>
  </si>
  <si>
    <t>Talleres Alfabetización digital</t>
  </si>
  <si>
    <t>talleres especializados de diseño y animacion 3D</t>
  </si>
  <si>
    <t>Vive Digital II Semestre</t>
  </si>
  <si>
    <t>Certificaciones, evaluación docente, encuesta de satisfacción, asistencia</t>
  </si>
  <si>
    <t>Noviembre</t>
  </si>
  <si>
    <t>Contratación  Administradores del Vive</t>
  </si>
  <si>
    <t>Personal Profesional para Administrar el Punto Vive</t>
  </si>
  <si>
    <t>Prestación de servicios Profesionales para la admon del punto vive digital</t>
  </si>
  <si>
    <t>Se realiza la contratación de la persona.</t>
  </si>
  <si>
    <t>Se da cierre a  esta actividad por que el profesional ya se encuentra contratado</t>
  </si>
  <si>
    <t>Infraestructura: Proyecto Edificio Calle 18</t>
  </si>
  <si>
    <t>Remodelación y adecuación de la sede Calle 18</t>
  </si>
  <si>
    <t>Adecuación y Funcionamiento del Centro de Lenguas</t>
  </si>
  <si>
    <t>Mantenimiento especializado para remodelación</t>
  </si>
  <si>
    <t>Equipos</t>
  </si>
  <si>
    <t>Computadores, laptops, video beams, Televisores multimedia, auriculares, cables HTML, impresoras multifuncionales, fotocopiadora multifuncional, Cámara fotográfica, cámara de video, videocámaras de seguridad.</t>
  </si>
  <si>
    <t>Mesas y sillas para 12 salas con capacidad para 20 personas, 12 escritorios con silla, 2 escritorios grandes, 2 sillas ergonómicas, 20 sillas y mesas para cafeteria, 1 sofá, 7 mesas de pasillo, cuadros decorativos, 7 floreros, 12 armarios o folderamas, 3 armarios para computadores, 3 cortinas de blackout para salas multimedia</t>
  </si>
  <si>
    <t>Servicios generales</t>
  </si>
  <si>
    <t>Personal de servicios</t>
  </si>
  <si>
    <t>Elementos de aseo</t>
  </si>
  <si>
    <t>Cafetería</t>
  </si>
  <si>
    <t>Personal para cafetería</t>
  </si>
  <si>
    <t>Elementos de cafetería</t>
  </si>
  <si>
    <t>Recepción</t>
  </si>
  <si>
    <t>Personal para recepción</t>
  </si>
  <si>
    <t>Tecnólogo en computación</t>
  </si>
  <si>
    <t>Personal para la atención y mantenimiento periódico</t>
  </si>
  <si>
    <t>Avance  Extensión</t>
  </si>
  <si>
    <t>VICERRECTORÍA DE INVESTIGACIONES</t>
  </si>
  <si>
    <t>AGREGADO INSTITUCIÓN</t>
  </si>
  <si>
    <t>ESPERADO</t>
  </si>
  <si>
    <r>
      <rPr>
        <b/>
        <sz val="11"/>
        <color theme="9" tint="-0.499984740745262"/>
        <rFont val="Calibri"/>
        <family val="2"/>
        <scheme val="minor"/>
      </rPr>
      <t>Ejecutado</t>
    </r>
    <r>
      <rPr>
        <sz val="11"/>
        <color theme="1"/>
        <rFont val="Calibri"/>
        <family val="2"/>
        <scheme val="minor"/>
      </rPr>
      <t xml:space="preserve"> 
</t>
    </r>
    <r>
      <rPr>
        <b/>
        <sz val="11"/>
        <color rgb="FFC00000"/>
        <rFont val="Calibri"/>
        <family val="2"/>
        <scheme val="minor"/>
      </rPr>
      <t>Por ejecutar</t>
    </r>
  </si>
  <si>
    <t>DESEMPEÑO DEL MES</t>
  </si>
  <si>
    <t>Se realiza caracterización a la ciudadania, para dar la relevancia a la información a publicar. Se espera en el mes de abril  dar continuidad a esta labor, así mismo dar inicio a la contsrucción del informe de gestión.</t>
  </si>
  <si>
    <t>25%                                                                           75%</t>
  </si>
  <si>
    <t>Se realizó la primera consolidación de estadísticas de acceso a los medios electrónicos, se está construyendo la estrategia de divulgación y fortalecimiento de los medios electrónicos</t>
  </si>
  <si>
    <t>Se aplicaron encuestas a grupos de interés</t>
  </si>
  <si>
    <t>Se ha avanzado en el 25% de los mapas actualizados</t>
  </si>
  <si>
    <t>Área</t>
  </si>
  <si>
    <t>OBSERVACIONES</t>
  </si>
  <si>
    <t>Se tienen: Investigaciones, planta física, tecnológia, bacillerato, se espera para el mes de mayo aumentar los mapas de riesgo de la entidad</t>
  </si>
  <si>
    <t>Se realiza la actualización de la caracterización de los procesos, en el mes de mayo se espera tener la publicación de las caracterizaciones</t>
  </si>
  <si>
    <t>No hubo avances en esta actividad, se espera en el mes de Mayo dar continuidad</t>
  </si>
  <si>
    <t xml:space="preserve">Se realiza la contratación del profesional </t>
  </si>
  <si>
    <t>Se realiza la caracterizacción del proceso de control interno se realiza normograma. En el mes de mayo se espera finalizar la caracterización del proceso (Revisión incluida),  y realizar la divulgación</t>
  </si>
  <si>
    <t>Se presentaan los informes de presupuesto, SIRECI (Trimestarl), y el de SISTEDA SISMED (Se publican en la web)</t>
  </si>
  <si>
    <t>No se tiene solicitud de informes por áreas externas, se contempla medianamente el de SIRECIII ya que es de la contraloria</t>
  </si>
  <si>
    <t xml:space="preserve">Renovación  Turnitin </t>
  </si>
  <si>
    <t>Licencia</t>
  </si>
  <si>
    <t>Compra licencia</t>
  </si>
  <si>
    <t>Diseño y elaboración de curso virtual</t>
  </si>
  <si>
    <t>Curso</t>
  </si>
  <si>
    <t>Redes de Conocimiento</t>
  </si>
  <si>
    <t>Buenas prácticas</t>
  </si>
  <si>
    <t>Participación a eventos</t>
  </si>
  <si>
    <t>Aprendizaje de buenas practicas, Visibilidad de la ETITC, Networking, conocer últimas tendecias y desafios</t>
  </si>
  <si>
    <t>Socialización del conocimiento</t>
  </si>
  <si>
    <t>Capacitación para investigadores para preparar las tecnologias para la rueda de innovación.Listado de asistentes, informe.</t>
  </si>
  <si>
    <t>Boletín Informátivo</t>
  </si>
  <si>
    <t>Divulgación de actividades</t>
  </si>
  <si>
    <t>Boletines</t>
  </si>
  <si>
    <t>Contratación de empresa</t>
  </si>
  <si>
    <t>Avance  Innovación y Desarrollo Tecnológico</t>
  </si>
  <si>
    <t xml:space="preserve">Se da cierre por cumplimiento al contrato, </t>
  </si>
  <si>
    <t>Se realiza la iluminación motores y metalisteria,  para el mes de mayo se espera realizar fundición y festo (Siempre que terminen los arreglos locativos)</t>
  </si>
  <si>
    <t>Instalación suministro y adecuación de la planta física</t>
  </si>
  <si>
    <t>Se realiza la elaboración de estudios previos para la red contra incendios</t>
  </si>
  <si>
    <t>Se empieza a realizar el mantenimiento de acuerdo a lo establecido en el contrato respetando el cronograma de trabajo, para el mes de mayo se espera seguirle dando continuidad a estos mantenimientos</t>
  </si>
  <si>
    <t>Se está entramite de realizar el proceso de contratación, se espera para el mes de mayo el procesos de contratación</t>
  </si>
  <si>
    <t>Se da cierre a esta actividad ya que se ejecuta el contrato en su totalidad, sin embargo se tienen programados 2 visitas de acuerdo a cronograma. octubre 10 y en el 2018 a inicios de año</t>
  </si>
  <si>
    <t xml:space="preserve">Se está en proceso de entrega de las áreas remodeladas para la ejecución del contrato, en el mes de mayo se dará inicio  nuevamente ya que se dispone del área </t>
  </si>
  <si>
    <t>Mantenimiento redes hidraulicas, sanitarias, pintura, carpinteria, adecuaciones locativas en general</t>
  </si>
  <si>
    <t>Ya se tiene el documento realizado, se da cierre a esta actividad.</t>
  </si>
  <si>
    <t>Se tiene reunión con el SG y se acordó entregar estudios previos para inicio de junio, esto sin dejar a un lado que hay empresas interesadas en el proyecto</t>
  </si>
  <si>
    <t>Se entregan y se radican estudios previos para la contratación</t>
  </si>
  <si>
    <t>Se mantiene la radicación de estudios previos para la contatción</t>
  </si>
  <si>
    <t>Se están elaborando estudios previos</t>
  </si>
  <si>
    <t>Para el mes de abril no hubo radicación de estudios previos ya que en su mayoria se encuentran radicados y espera de dar inicio ya por parte de contratación</t>
  </si>
  <si>
    <t>Se ha realizado la atención a la comunidad ((32,26 PES, bachillerato no ha reportado) personas) se ha mantenido de manera óptima, En mayo se espera dar continuidad a esta labor</t>
  </si>
  <si>
    <t>No se realiza gestión para el mes de abril, en mayo conferencia enfermadades de transmisión sexual, y tensión arterial para administrativos y docentes</t>
  </si>
  <si>
    <t>No se logran realizar actividades a este componente, se espera en mayo realizar medicina alternativa y estética para administrativod</t>
  </si>
  <si>
    <t>Se mantiene la demanda de las monitorias y se solicita a los monitores tener el dato de los inscritos a los programas</t>
  </si>
  <si>
    <t>Se mantiene el curso, sin embargo se baja la participación por parte de los estudiantes. En el mes de mayo se espera mantener la particiáción</t>
  </si>
  <si>
    <t xml:space="preserve">Se realiza la caracterización de la población 2016 - 2, en el mes de mayo se espera realizar 2017 - 1, </t>
  </si>
  <si>
    <t>Se programa la actividad para el 3 de mayo</t>
  </si>
  <si>
    <t>Se reallizan las atenciones individuales y se hace a demanda de los estudiantes</t>
  </si>
  <si>
    <t>Se realizo a satisfacción 29 de abril hubo participación de 36 estudiantes</t>
  </si>
  <si>
    <t>Se mantiene cobertura de la atención del banco de alimentos, se tienen 327 en la tarde y en la mañana 190 estudiantes. En mayo se espera mantener la cantidad de beneficiarios y dar continuidad a esta labor.</t>
  </si>
  <si>
    <t>Se está haciendo y la final se realizará el 17 de mayo</t>
  </si>
  <si>
    <t>Se realizó el taller de parejas (18 de abril y participaron 25 personas)</t>
  </si>
  <si>
    <t>Se realiza la actividada cabidad</t>
  </si>
  <si>
    <t>Se están realizando los entrenamiento (Gim: 231  participantes, Futsal: 65, Balon: 14, Voley: 12)</t>
  </si>
  <si>
    <t>Se realizan las clases de danzas, música, vocal (Danzas: 24 Música: 66 Vocal: 66)</t>
  </si>
  <si>
    <t>Se realiza la actividad pero se reeprograma nuevamente para mayo 10</t>
  </si>
  <si>
    <t>El 4 de abril orquesta sinfonica de cuerdas del salesiano león 13, se realizará otra actividad en mayo</t>
  </si>
  <si>
    <t>Se realiza acompañamiento en el día de la tierra, se realiza salida cultural 7 de abril  en golpe de gracias</t>
  </si>
  <si>
    <t>Se realiza el día 21 de abril  grados octavo y viernes 28</t>
  </si>
  <si>
    <t>Se realizan los dias 4, 7, 18, 20, 21, 25, 27, 28, en pes se proyecta realizar una eucraistia mensual de acuerdo a las diferentes necesidades de la comunidad</t>
  </si>
  <si>
    <t>Salidas Culturales</t>
  </si>
  <si>
    <t>Se realiza 8, 9, 10 y 11 , se da continuidad los días sábados</t>
  </si>
  <si>
    <t>Se realiza acompañamiento el 7 abril, reunión padres de familia, eucaristia mensuall y acompañamiento del hno provincial  y día del idioma. Acompañamiento de IEEE 22 abril, día de la secretaria 26</t>
  </si>
  <si>
    <t>Se firma convenio de la konrad lorentz, se realiza la gestión para un intercambio con la universidad de la salle de Pachuca,  Se espera en mayo, convenio salle pachuca</t>
  </si>
  <si>
    <t>No se puede seguir con el convenio de CMA debido a permisod de entes externos, y se sigue en el proceso de correcciones jurídicas en los convenios de PROTELA e INDUMIL</t>
  </si>
  <si>
    <t>Se realiza la instalación de una impresora de segunda mano para las áreas de orii y cel, , en el mes de mayo se espera dar continuidad a estas actividades de adquisiciones</t>
  </si>
  <si>
    <t>Por no haber disponibilidad financiera, se da cierre a esta actividad</t>
  </si>
  <si>
    <t>Se termina el procesos de elaboración del congreso  y se programa de ejecución para el 3 y 4 de mayo, se da cierre a esta actividad</t>
  </si>
  <si>
    <t>Se cancela este evento por parte de los organizadores, se da cierre a esta actividad</t>
  </si>
  <si>
    <t>Se realizó la visita de pares  de manera satisfactoria 14 y 15 de febrero, se da cierre a esta actividad</t>
  </si>
  <si>
    <t>Se realizan pendones, publicidad de la visita de renovación y acreditaciíon, el uso de las pantallas y se enviaron los planes de estudios para su mejora visual. Para el mes de mayo se espera dar contonuidad a la actividad</t>
  </si>
  <si>
    <t>Se tiene prototipo de la web, en el mes de mayo se espera realizar la reunión de verificación para dar continuidad a la actividad</t>
  </si>
  <si>
    <t>Se tiene la lista de libros y se realizará la solicitud a biblioteca para que se haga la revisión oportuna a esta necesidad, para el mes de mayo se espera tener la solicitud de compra por parte de la biblioteca</t>
  </si>
  <si>
    <t>Se ha gestionado compra de mobiliario para el taller de prototipado y la adecuación va en un 80%. Se espera para el mes de mayo terminar la adecuación del taller y adquiriri el mobiliario</t>
  </si>
  <si>
    <t>Se están evaluando la cotizaciones entregadas para empezar estudios previos</t>
  </si>
  <si>
    <t>Se realiza participación en REDIMEC y participación en el IV congreso de movilidad internacional del CIMM</t>
  </si>
  <si>
    <t>Participación en el CIMM por parte de un estudiante de 5to semestre de mecánica</t>
  </si>
  <si>
    <t>Se tiene un 50 % de actualización en los nuevos formatos para syllabus.
Se espera para el mes de mayo seguir actualizando syllabus  (Tener un mínimo de 60%)</t>
  </si>
  <si>
    <t>En el mes de abril se da contonuidad con la consrucción del documento y en mayo se enviará para revisión  por parte de los docentes</t>
  </si>
  <si>
    <t>Se realizaron las cotuzaciones, se realiza reunión se definen los equipos y esta en construcción de estudios previos, se espera de mayo tener radicado los estudios previos</t>
  </si>
  <si>
    <t>Se apoya la participación de la docente Luisa en méxico oy se da continuidad al 5to congreso</t>
  </si>
  <si>
    <t>Se realiza el apoyo logistico para poner en marcha el congreso, se realiza la reunión con  comunicaciones para dar a conocer la política  para la creación de la publicidaden el mes de mayo se espera dar continuidad al congreso</t>
  </si>
  <si>
    <t>Se está espera de la revisión por parte de los docentes, en el mes de mayo se recordará el compromiso de entregar las obervaciones</t>
  </si>
  <si>
    <t>En el mes de abril por las actividades de syllabus, acreditación no se logra avanzar en este componente, se espera en el mes de mayo dar continuidad a esta actividad.</t>
  </si>
  <si>
    <t>Se tiene empresa para la compra de este elemnto, se está a la espera de la cotización formal para crear el estudio previo, se espera en el mes de mayo tener estudios previos radicado</t>
  </si>
  <si>
    <t>Los talleres de hidro y neumática se encuentran funcionando, para el mes de mayo se espera dar continuidad a esta actividad de acuerd a  las necesidades que ocurran</t>
  </si>
  <si>
    <t>Se mantiene el 85% de los formatos, en el mes de mayo se programa actividad para dar finalización a esta tarea.</t>
  </si>
  <si>
    <t>Avance Innovación y Desarrollo tecnológico</t>
  </si>
  <si>
    <t>Calidad en la prestación del servicio</t>
  </si>
  <si>
    <t>Evaluar las necesidades  de  personal para talleres y laboratorios</t>
  </si>
  <si>
    <t>Publicación del Reglamento de Talleres y Laboratorios en cada uno de los espacios</t>
  </si>
  <si>
    <t xml:space="preserve">Capacitación  y entrega de documentos a docentes acerca del Reglamento de Talleres y Laboratorios, seguridad industrial y manejo de equipos </t>
  </si>
  <si>
    <t>Concertación de objetivos para la evaluación de desempeño de todos los auxiliares de talleres y laboratorios</t>
  </si>
  <si>
    <t>Elaboración de estudios previos del personal requerido para prestar el servicio en Talleres y Laboratorios</t>
  </si>
  <si>
    <t>Contratación de personal con conocimientos técnicos acorde a las necesidades del cargo</t>
  </si>
  <si>
    <t xml:space="preserve">Seguimiento mensual a las actividades de talleres y laboratorios </t>
  </si>
  <si>
    <t>Listado de requierimientos de Profesores, estudiantes y demás personas relacionadas con los talleres y laboratorios</t>
  </si>
  <si>
    <t>N/A</t>
  </si>
  <si>
    <t>Formato de concertación de objetivos diligenciado</t>
  </si>
  <si>
    <t>Informe mensual o consolidado</t>
  </si>
  <si>
    <t>Compras e Insumos</t>
  </si>
  <si>
    <t xml:space="preserve">Solicitudes de insumos </t>
  </si>
  <si>
    <t>Consecución de cotizaciones vigentes de los materiales, equipos e insumos a comprar</t>
  </si>
  <si>
    <t>Solicitud de las áreas</t>
  </si>
  <si>
    <t>Actualización de Talleres y Laboratorios</t>
  </si>
  <si>
    <t>Actualización de los espacios físicos</t>
  </si>
  <si>
    <t>Documento en el que se justifica la necesidad de reacondicionar los espacios</t>
  </si>
  <si>
    <t>Evaluación de necesidades de lasfacultades</t>
  </si>
  <si>
    <t>Documento con las necesidades</t>
  </si>
  <si>
    <t>Realización de conceptos técnicos</t>
  </si>
  <si>
    <t>Documento con conceptos técnicos</t>
  </si>
  <si>
    <t>Implementación de talleres nuevos</t>
  </si>
  <si>
    <t>Contratación personal nuevo</t>
  </si>
  <si>
    <t>Consecución y envío de hojas de vida a selección y vinculación de los posibles candidatos para el cargo.</t>
  </si>
  <si>
    <t>Adecuación de talleres y laboratorios</t>
  </si>
  <si>
    <t>Talleres adecuados</t>
  </si>
  <si>
    <t>Recepción Maquinaria  y equipos nuevos para  talleres y laboratorios</t>
  </si>
  <si>
    <t>Informe con las nuevas máquinas</t>
  </si>
  <si>
    <t>TALLERES Y LABORATORIOS</t>
  </si>
  <si>
    <t>INNOVACIÓN Y DESARROLLO TECNOLÓGICO</t>
  </si>
  <si>
    <t>ABC  de la propiedad intelectual, Día de la UPME, taller de sensibilización de retos empresariales  a partir de soluciones energéticas, Jornada académica hablemos de emprendimiento, y para mayo se espera la partici`pación en dos eventos más</t>
  </si>
  <si>
    <t>Se realizan los tres talleres con una participación total de: 141, se programa la siguiente actividad para el mes de septiembre.</t>
  </si>
  <si>
    <t>Se realiza reunión con la OTRI, ACAIRE se solicita la documentación.</t>
  </si>
  <si>
    <t>Se realiza la radicación de la patente y se está a la espera de la respuesta de la super intendencis</t>
  </si>
  <si>
    <t>Participación en redes nacionales (OTRI, ACOSEND, ACAIRE).</t>
  </si>
  <si>
    <t>Curso virtual</t>
  </si>
  <si>
    <t>Se han realizado capacitaciones 6 capacitaciones, se ha realizado invitaciones a travès  de los correos institucionales, Para el mes de mayo se espera dar continuidad en màs capacitaciones (Líderes de procesos) y a la divulgación</t>
  </si>
  <si>
    <t>Se han hecho campañas para mejorar la partición de los funcionarios, se espera empezar a revisar la evaluación</t>
  </si>
  <si>
    <t>Se revisa la base de datos de SIGEP, se verifican requisitos y se informa a los funcionarios el estado actual de los funcionarios, en el mes de mayo se espera tener actualizada la base de datos en un 90%</t>
  </si>
  <si>
    <t>Ya se tiene el manual de funcionaes  actualizado y en el mes de mayo se publicarà y se socializará</t>
  </si>
  <si>
    <t>Se tiene cronograma del SST para, para el mes de mayo se espera la auditoria de la ARL SURA</t>
  </si>
  <si>
    <t>Se tiene la informaciòn lista de los docentes de cátedra en el área  de nómina  para cargarla al ERP, para el mes de mayo se espera tener ya la nómina cargada</t>
  </si>
  <si>
    <t>Se realiza la jornada e la tierra, se realiza la feria empresarial,  en el mes de mayo se espera seguir dando continuidad al cronograma establecido por el PIGA</t>
  </si>
  <si>
    <t>Se envìan algunos conductores  a capacitación, se solicita prórriga a la secretaria de transito y movilidad. Se espera tener respuesta al rádicado y dar continuidad al plan vial</t>
  </si>
  <si>
    <t>Se folear las carpetas de las hojas de vida y se coordina con el àrea de archivo para entrgar las carpetas, en el mes mayo se espera entregar al área  archivo y seguir apoyando con el procesos de acreditación de maestria</t>
  </si>
  <si>
    <t>Se realiza con el área jurídica para la consultoria y que realice los ajustes al PEMP, Se da cierre a esta actividad, ya que del área se cumple al 100% con la gestión Esta actividad ya depende del procesos jurídico. Si se presenta alguna eventualidad que sea de debido seguimiento de esta área, se dará nueva fecha</t>
  </si>
  <si>
    <t>Se realizan los estudios de mercado para dar empezar a esta gestión, en el mes de mayo se espera recpecionar las cotizaciones pertinentes</t>
  </si>
  <si>
    <t>Se radican estudios previos para la contratación de personal para empezar la actividad con la fachada, pero por disponibilidad presupuestal no se logra seguir con este procesos, en el mes de mayo se espera tener una empresa que de inicio a esta actividad.</t>
  </si>
  <si>
    <t>Se realiza el contrato de COMPOST, se realiza la salida pedagógica y se realiza el 1mer de abril, se realiza la jornada de la tierra (Compra y apoyo logístico), Contrato de materiales. Para el mes de mayo se espera  Hacking Day (Camisetas, pago de conferencistasm ticketes), el contrato de compra de materiaes, compra de hidrogeno. Movilidad (Italia), compra de material bibliográfico</t>
  </si>
  <si>
    <t>Se reciben la totalidad de los artículos, en el mes de mayo se espera realizar la revisión de los artículos y dar inicio a la contratación</t>
  </si>
  <si>
    <t>Día de la tierra y el Hacking Day. En el mes de mayo participar en el decimoquinto nodo de investigación de la red colsi</t>
  </si>
  <si>
    <t>Se da continuidad efectiva a esta actividad</t>
  </si>
  <si>
    <t>Se realizan los cambios sugeridos, debido que  la reunòn del comité es en mayo, se espera ya tener aprobado para dar continuidad a la siguiente actividad</t>
  </si>
  <si>
    <t xml:space="preserve">Se envian contenidos, convenio macro y se etableciò visita con la docente en PROTELA, con indumil se enían contenidos de cursos, se establece contacto con las empresas que se han venido trabajando, naval, policia, npanama. Se espera la aprobación de cotización protela e iniciar curso y enviar cotización indumil </t>
  </si>
  <si>
    <t>Se lleva n a cabo todas las reuniones para la organizaciòn y ejecución del congreso y se presentó la propuesta a rectoría</t>
  </si>
  <si>
    <t>No se ha tenido respuesta por parte de la vicerrectoria de investigaciòn, sin embargo se realoza presencia en una feria de GM y se lleva publicidad por parte de donación. Se espera para el mes de mayo tener la aprobación del área competente para dar continuidad a esta actividad</t>
  </si>
  <si>
    <t>Se reune ccon protela, coasfarma, y apoyo en la visita de los pares académicos, visita compensar para el sitio en dónde se realizará el V congreso</t>
  </si>
  <si>
    <t>Se recibe mobiliario ( 3 sillas ergonómicas) y se está a la espera de la entrega de las mesas que se está dando, se da cierre a esta actividad</t>
  </si>
  <si>
    <t>Se está actualizando la base de datos de los nuevos egresados y se valida con los decanos a que nivel se debe realizar el encuentr (Técnic, Tecnológo o ingeniería), para el mes de mayo se espera  empezar a elaborar el cronograma de encuentro de egresados</t>
  </si>
  <si>
    <t>Se habla con el área de comunicaciones para la red socia de egresados y en el mes de mayo se solicitará el diligenciamiento el formtao para comunicaciones.</t>
  </si>
  <si>
    <t>No se ha tenido respuesta por parte de la vicerrectoria académica para la aprobación del portafolio de egresados. En el mes de mayo se espera tener la aprobación</t>
  </si>
  <si>
    <t>Se realiza reunión para elaborar el proyecto de egresados de acuerdo al CNA , en el mes de mayo se debe entregar el documento para tomar la mejor elección</t>
  </si>
  <si>
    <t>No se ha logrado tener el cupo mínimo de estudiantes para dar inicio a las clases, en el mes de mayo se replanteará sotos para mejorar las matrículas</t>
  </si>
  <si>
    <t>Se radican los estudios previos del laboratorio de automatización (Modernización). Se trabajará en el mes de mayo con FESTO para adeciaciones físicas de la CIM</t>
  </si>
  <si>
    <t>Se asiste a la reunión de RIMA, Se asiste con eldirector de automatización de la SALLE y se logra acceder a los bancos de instrumentación para capacitación de los estudiantes de FESTO</t>
  </si>
  <si>
    <t>Se logra el 80% de los documentos, se espera en el mes de mayo un 85%</t>
  </si>
  <si>
    <t>En el mes de abril se preparan las instrusmetos para dar continuidad a la divulgación hacia los estudiantes, en el mes de mayo se espera dar inicio a la divulgación</t>
  </si>
  <si>
    <t>Se realizó el instrumento de medición y se hace un piloto de implementación, en el mes de mayo se espera planear una nueva estrategia para poder aplicarla correcta</t>
  </si>
  <si>
    <t>Se envian el PEMP a los consejeros para que den usus aportes, se espera en el mes de mayo se espera tener los aportes de los intregantes del consejo y continuar con esta labor</t>
  </si>
  <si>
    <t>Se recopila la información en un 90 % (estudios de docentes, información de egresados), en el mes de mayo se espera tener el 100% de los documentos</t>
  </si>
  <si>
    <t>La rama IEEE zona centro (22 de abril y se realizó en la escuela), participación en RUNIBOT, participación en SOLACIT en el mes de mayo se espera participar en el evento encuentro ramas IEEE</t>
  </si>
  <si>
    <t>Se realiza SIM se afdecua el espacio físico, acometida eléctrica, punto de aire y mobiliario, se instala la máquina en el laboratorio de Fablab, 10 puntos de datos y eléctricos, se redacian estudios previos para el mobiliario.  Para el mes de mayo se espera tener  finalizada la adecuación</t>
  </si>
  <si>
    <t>Se han recibido (Prestamo de talleres y laboratorio) para practicas libres, solicitud de materiales</t>
  </si>
  <si>
    <t>Se realiza la publicación en todos los talleres, se da cierre a esta actividad.</t>
  </si>
  <si>
    <t>Requerimiento de talleres y laboratorios a la vicerrectoria admin y financiera</t>
  </si>
  <si>
    <t>Se realiza la compra de regulador de voltaje de cortadora laser, cotizacion de equipos elèctronicos para el taller de eléctricidad y electrónica, compra de isumos para taller de metalisteria.</t>
  </si>
  <si>
    <t>Se envía correo a los auxiliares de talleres y laboratorios con la concertación de objetivos, en el mes de mayo se espera tener los objetivos listos.</t>
  </si>
  <si>
    <t>Fablab, SIM, Mobiliario, solicitud de compra, gases para cortadora laser, aire comprimido</t>
  </si>
  <si>
    <t>Insumos para diseño, arte, talleres (Eléctricidad y eléctrónica)</t>
  </si>
  <si>
    <t>Adecuación FABLAB Y CNC en mayo se espera el taller de SIM</t>
  </si>
  <si>
    <t>No se han recibido solicitudes por parte de las decanaturas</t>
  </si>
  <si>
    <t>CNC,  software, ociloscopios</t>
  </si>
  <si>
    <t>Se realizan las debidas contrataciones (Técnico taller de automatización industrial, y modeleria)</t>
  </si>
  <si>
    <t>CNC, MECÁNICA, MODELERIA Y PROTOTIPADO, DOMÓTICA Y SIM</t>
  </si>
  <si>
    <t>Se recibe la prototipadora, en mayo se espera tener la cortadorla laser, sim y electródos sumergibles</t>
  </si>
  <si>
    <t>Ya se tiene en el contrato y se está ejecutando, se da cierre a esta actividad</t>
  </si>
  <si>
    <t>Se realizan los estudios previos ya que el contrato áun está vigente</t>
  </si>
  <si>
    <t>No se ha dado inicio a la categorización debido ya que no se ha dado la contraseña del repositorio, en el mes de de mayo se espera tener la contraseña y que la red de la escuela funcione para dar inicio a esta actividad</t>
  </si>
  <si>
    <t>Se recibieron solicitude de las decanaturas, en el mes de mayo tener cotización de los libros de IBTI y estudios previos</t>
  </si>
  <si>
    <t xml:space="preserve">No se realizan capacitaciones </t>
  </si>
  <si>
    <t>No se han realizado los cursos, se espera en el mes de mayo poder dar inicio a esta actividad</t>
  </si>
  <si>
    <t>Se programa la capacitación para el 24 de mayo</t>
  </si>
  <si>
    <t>Se implementa instrumento de caracterización ciudadana para la rendicion de cuentas, en el mes de mayo se espera tener los datos tabulados</t>
  </si>
  <si>
    <t>Se publica SIRECII, en el mes de mayo se espera dar continuidad a  esta actvidad</t>
  </si>
  <si>
    <t>Se ha monitoreo a redes sociales y se ve el incremento de consulta en facebook</t>
  </si>
  <si>
    <t>Se realiza seguimiento a los planes de mejoramiento y se cumple con el índicador en un 90%</t>
  </si>
  <si>
    <t>Se realiza el seguimiento y publicación de los índicadores</t>
  </si>
  <si>
    <t>No se han definido lineamientos en el mes de mayo por parte de la alcaldia, sin embargo el área de planeación ha estado al tanto de este tema</t>
  </si>
  <si>
    <t>Se mantiene las capacitaciones mencionadas en el mes de marzo, se espera mantener la continuidad a estas capacitaciones</t>
  </si>
  <si>
    <t>Se realiza reunión con la red de programas de electromecánica RIEM y se fijan tareas a resolver</t>
  </si>
  <si>
    <t>Se realiza la participación en el congreso realizado en la ETITC V  congreso internacional de ingeniería</t>
  </si>
  <si>
    <t>Se realiza reunión con el área de montajes para revisión sillabus y se están análizado variables</t>
  </si>
  <si>
    <t>Se tiene un 97% del documento de conidiciones iniciales y se encuentra realizando el cargue de estos avances con el apoyo del área de acreditación, para el mes de mayo se espera tener la información de las áreas de talento humano, registro y control, talleres y SPADIES.</t>
  </si>
  <si>
    <t>Se sigue dando mantenimiento a la herramienta gnosoft de acuerdo a las necesidades, en el mes de mayo se espera mantener el soporte en gnosoft</t>
  </si>
  <si>
    <t>Se realizan las olimpiadas de ciencias naturales (Física) y se partricipa en las olimpidas Pruebas Superate con el Saber</t>
  </si>
  <si>
    <t>Se solicito material de papeleria a almacen</t>
  </si>
  <si>
    <t>Se realiza mantenimiento a los talleres de CNC, SIM y FABLAB</t>
  </si>
  <si>
    <t>Se reciben un total  3 solicitudes de movilidad académica.</t>
  </si>
  <si>
    <t>Se recibe 1 solicitud para México y Medellín</t>
  </si>
  <si>
    <t>No se reciben solicitudes para administrativos</t>
  </si>
  <si>
    <t>A través de SOLACIT se tiene convenio para la movilización de 2 estudiantes de Mectrónica para los eventos de esta red en Guadalajara - Mexico</t>
  </si>
  <si>
    <t>Se realiza la entrega de la oficina de la Vicerrctoria Académica, se realiza la adecuación de los laboratorios de SIM (FESTO), prototipado (FABLAB) y culminación del laboratorio de Domótica.</t>
  </si>
  <si>
    <t>Se elaboró el manual de talleres y laboratorios, el cual posteriormente será divulgado con los docentes.
A través de SOLACIT se tiene convenio para la movilización de 2 estudiantes de Mectrónica como invitados para participar eventos de esta red en Guadalajara - México.</t>
  </si>
  <si>
    <t>Se realiza el  V Congreso de Educación Técnica, Tecnológica y de Ingeniería.
Implementación de un instrumento para  conocer las necesidades y medios de gestión de la información de la población de la ETITC.
 Se realiza el primer seguimiento al plan de acción del área de secretaria general en su componente de archivo y correspondencia, en el cual se inció con la elaboración del plan de gestión documental.</t>
  </si>
  <si>
    <t>Se cierra la convocatoria de recepción de artículos científicos y se procede a construir el nuevo volumen de la revista Letras conCiencia Tecnológica edición 16.
Se realiza la X Jornada de la Tierra y VII Muestra Ecoempresarial planeada por el grupo de investigación de GEA.</t>
  </si>
  <si>
    <t>La Escuela ha tenido un avance óptimo en el mes de Abril. Se ha mejorado en la percepción de este seguimiento en la gestión de las áreas de talleres y laboratorios y gestión de archivo. Sin embargo se observó en el mes que se debe fortalecer el seguimiento al contrato de obra relacionado con el área de atención al ciudadano y la contratación del personal de PQRSD para la gestión de las actividades propuestas en el año para esta área</t>
  </si>
  <si>
    <t>41%                                                                                                                                            69%</t>
  </si>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</sst>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 #,##0.00_);_(&quot;$&quot;\ * \(#,##0.00\);_(&quot;$&quot;\ *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numFmt numFmtId="168" formatCode="dd/mmm/yy"/>
    <numFmt numFmtId="169" formatCode="_(* #,##0_);_(* \(#,##0\);_(* &quot;-&quot;??_);_(@_)"/>
    <numFmt numFmtId="170" formatCode="_-* #,##0_-;\-* #,##0_-;_-* &quot;-&quot;??_-;_-@_-"/>
    <numFmt numFmtId="171" formatCode="_-&quot;$&quot;* #,##0_-;\-&quot;$&quot;* #,##0_-;_-&quot;$&quot;* &quot;-&quot;??_-;_-@_-"/>
  </numFmts>
  <fonts count="61" x14ac:knownFonts="1">
    <font>
      <sz val="11"/>
      <color theme="1"/>
      <name val="Calibri"/>
      <family val="2"/>
      <scheme val="minor"/>
    </font>
    <font>
      <sz val="11"/>
      <color theme="1"/>
      <name val="Calibri"/>
      <family val="2"/>
      <scheme val="minor"/>
    </font>
    <font>
      <b/>
      <sz val="11"/>
      <color theme="1"/>
      <name val="Calibri"/>
      <family val="2"/>
      <scheme val="minor"/>
    </font>
    <font>
      <sz val="15"/>
      <color theme="1"/>
      <name val="Calibri"/>
      <family val="2"/>
    </font>
    <font>
      <sz val="9"/>
      <color theme="1"/>
      <name val="Calibri"/>
      <family val="2"/>
    </font>
    <font>
      <b/>
      <sz val="22"/>
      <color theme="1"/>
      <name val="Calibri"/>
      <family val="2"/>
      <scheme val="minor"/>
    </font>
    <font>
      <sz val="15"/>
      <color theme="5" tint="-0.499984740745262"/>
      <name val="Calibri"/>
      <family val="2"/>
    </font>
    <font>
      <sz val="15"/>
      <color theme="0"/>
      <name val="Calibri"/>
      <family val="2"/>
    </font>
    <font>
      <b/>
      <sz val="10"/>
      <color theme="0"/>
      <name val="Arial"/>
      <family val="2"/>
    </font>
    <font>
      <b/>
      <sz val="11"/>
      <color theme="0"/>
      <name val="Arial"/>
      <family val="2"/>
    </font>
    <font>
      <b/>
      <sz val="26"/>
      <color theme="0"/>
      <name val="Arial"/>
      <family val="2"/>
    </font>
    <font>
      <b/>
      <sz val="10"/>
      <color theme="1"/>
      <name val="Arial"/>
      <family val="2"/>
    </font>
    <font>
      <b/>
      <sz val="16"/>
      <color theme="1"/>
      <name val="Arial"/>
      <family val="2"/>
    </font>
    <font>
      <b/>
      <sz val="10"/>
      <color rgb="FF000000"/>
      <name val="Calibri"/>
      <family val="2"/>
    </font>
    <font>
      <sz val="10"/>
      <color rgb="FF000000"/>
      <name val="Calibri"/>
      <family val="2"/>
    </font>
    <font>
      <sz val="28"/>
      <color theme="1"/>
      <name val="Wingdings"/>
      <charset val="2"/>
    </font>
    <font>
      <b/>
      <sz val="24"/>
      <color theme="0"/>
      <name val="Calibri"/>
      <family val="2"/>
      <scheme val="minor"/>
    </font>
    <font>
      <b/>
      <sz val="24"/>
      <color theme="1"/>
      <name val="Calibri"/>
      <family val="2"/>
      <scheme val="minor"/>
    </font>
    <font>
      <b/>
      <sz val="48"/>
      <color theme="1"/>
      <name val="Wingdings"/>
      <charset val="2"/>
    </font>
    <font>
      <b/>
      <sz val="9"/>
      <color theme="1"/>
      <name val="Arial"/>
      <family val="2"/>
    </font>
    <font>
      <sz val="9"/>
      <color theme="1"/>
      <name val="Arial"/>
      <family val="2"/>
    </font>
    <font>
      <sz val="9"/>
      <name val="Arial"/>
      <family val="2"/>
    </font>
    <font>
      <b/>
      <sz val="36"/>
      <color theme="0"/>
      <name val="Calibri"/>
      <family val="2"/>
      <scheme val="minor"/>
    </font>
    <font>
      <b/>
      <sz val="72"/>
      <color theme="0"/>
      <name val="Wingdings"/>
      <charset val="2"/>
    </font>
    <font>
      <sz val="24"/>
      <color theme="1"/>
      <name val="Calibri"/>
      <family val="2"/>
      <scheme val="minor"/>
    </font>
    <font>
      <sz val="10"/>
      <color rgb="FFFF0000"/>
      <name val="Calibri"/>
      <family val="2"/>
    </font>
    <font>
      <b/>
      <sz val="14"/>
      <color theme="1"/>
      <name val="Calibri"/>
      <family val="2"/>
      <scheme val="minor"/>
    </font>
    <font>
      <b/>
      <sz val="10"/>
      <color rgb="FF000000"/>
      <name val="Calibri"/>
      <family val="2"/>
      <scheme val="minor"/>
    </font>
    <font>
      <sz val="10"/>
      <color rgb="FF000000"/>
      <name val="Calibri"/>
      <family val="2"/>
      <scheme val="minor"/>
    </font>
    <font>
      <u/>
      <sz val="10"/>
      <color rgb="FF000000"/>
      <name val="Calibri"/>
      <family val="2"/>
      <scheme val="minor"/>
    </font>
    <font>
      <b/>
      <sz val="16"/>
      <color theme="1"/>
      <name val="Calibri"/>
      <family val="2"/>
      <scheme val="minor"/>
    </font>
    <font>
      <sz val="10"/>
      <color indexed="8"/>
      <name val="Arial"/>
      <family val="2"/>
    </font>
    <font>
      <sz val="10"/>
      <name val="Calibri"/>
      <family val="2"/>
      <scheme val="minor"/>
    </font>
    <font>
      <sz val="10"/>
      <color theme="1"/>
      <name val="Calibri"/>
      <family val="2"/>
      <scheme val="minor"/>
    </font>
    <font>
      <b/>
      <sz val="10"/>
      <name val="Calibri"/>
      <family val="2"/>
      <scheme val="minor"/>
    </font>
    <font>
      <sz val="10"/>
      <color rgb="FFC00000"/>
      <name val="Calibri"/>
      <family val="2"/>
      <scheme val="minor"/>
    </font>
    <font>
      <sz val="10"/>
      <color indexed="8"/>
      <name val="Calibri"/>
      <family val="2"/>
      <scheme val="minor"/>
    </font>
    <font>
      <b/>
      <sz val="12"/>
      <color theme="1"/>
      <name val="Calibri"/>
      <family val="2"/>
      <scheme val="minor"/>
    </font>
    <font>
      <b/>
      <sz val="10"/>
      <color theme="1"/>
      <name val="Calibri"/>
      <family val="2"/>
      <scheme val="minor"/>
    </font>
    <font>
      <sz val="10"/>
      <color rgb="FF333333"/>
      <name val="Calibri"/>
      <family val="2"/>
      <scheme val="minor"/>
    </font>
    <font>
      <b/>
      <sz val="12"/>
      <color rgb="FF000000"/>
      <name val="Calibri"/>
      <family val="2"/>
    </font>
    <font>
      <b/>
      <sz val="50"/>
      <color theme="1"/>
      <name val="Calibri"/>
      <family val="2"/>
    </font>
    <font>
      <b/>
      <sz val="72"/>
      <color theme="1"/>
      <name val="Calibri"/>
      <family val="2"/>
    </font>
    <font>
      <b/>
      <sz val="38"/>
      <color theme="0"/>
      <name val="Calibri"/>
      <family val="2"/>
      <scheme val="minor"/>
    </font>
    <font>
      <b/>
      <sz val="90"/>
      <color theme="0"/>
      <name val="Wingdings"/>
      <charset val="2"/>
    </font>
    <font>
      <b/>
      <sz val="36"/>
      <color theme="1"/>
      <name val="Calibri"/>
      <family val="2"/>
      <scheme val="minor"/>
    </font>
    <font>
      <b/>
      <sz val="11"/>
      <color theme="9" tint="-0.499984740745262"/>
      <name val="Calibri"/>
      <family val="2"/>
      <scheme val="minor"/>
    </font>
    <font>
      <b/>
      <sz val="11"/>
      <color rgb="FFC00000"/>
      <name val="Calibri"/>
      <family val="2"/>
      <scheme val="minor"/>
    </font>
    <font>
      <b/>
      <sz val="11"/>
      <color theme="0"/>
      <name val="Calibri"/>
      <family val="2"/>
      <scheme val="minor"/>
    </font>
    <font>
      <sz val="11"/>
      <color theme="0"/>
      <name val="Calibri"/>
      <family val="2"/>
      <scheme val="minor"/>
    </font>
    <font>
      <b/>
      <sz val="26"/>
      <color theme="1"/>
      <name val="Wingdings"/>
      <charset val="2"/>
    </font>
    <font>
      <sz val="26"/>
      <color theme="1"/>
      <name val="Wingdings"/>
      <charset val="2"/>
    </font>
    <font>
      <sz val="18"/>
      <color theme="1"/>
      <name val="Wingdings"/>
      <charset val="2"/>
    </font>
    <font>
      <b/>
      <sz val="18"/>
      <color theme="1"/>
      <name val="Calibri"/>
      <family val="2"/>
    </font>
    <font>
      <b/>
      <sz val="28"/>
      <color theme="1"/>
      <name val="Wingdings"/>
      <charset val="2"/>
    </font>
    <font>
      <b/>
      <sz val="14"/>
      <color theme="0"/>
      <name val="Calibri"/>
      <family val="2"/>
      <scheme val="minor"/>
    </font>
    <font>
      <b/>
      <sz val="18"/>
      <color theme="0"/>
      <name val="Calibri"/>
      <family val="2"/>
      <scheme val="minor"/>
    </font>
    <font>
      <sz val="20"/>
      <color theme="1"/>
      <name val="Calibri"/>
      <family val="2"/>
      <scheme val="minor"/>
    </font>
    <font>
      <sz val="20"/>
      <color theme="0"/>
      <name val="Calibri"/>
      <family val="2"/>
      <scheme val="minor"/>
    </font>
    <font>
      <b/>
      <u/>
      <sz val="36"/>
      <color theme="1"/>
      <name val="Calibri"/>
      <family val="2"/>
      <scheme val="minor"/>
    </font>
    <font>
      <b/>
      <sz val="9"/>
      <name val="Arial"/>
      <family val="2"/>
    </font>
  </fonts>
  <fills count="14">
    <fill>
      <patternFill patternType="none"/>
    </fill>
    <fill>
      <patternFill patternType="gray125"/>
    </fill>
    <fill>
      <patternFill patternType="solid">
        <fgColor rgb="FFFECAD9"/>
        <bgColor indexed="64"/>
      </patternFill>
    </fill>
    <fill>
      <patternFill patternType="solid">
        <fgColor rgb="FFFFFF00"/>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rgb="FF92D050"/>
        <bgColor indexed="64"/>
      </patternFill>
    </fill>
    <fill>
      <patternFill patternType="solid">
        <fgColor theme="5" tint="-0.499984740745262"/>
        <bgColor indexed="64"/>
      </patternFill>
    </fill>
  </fills>
  <borders count="12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top style="medium">
        <color auto="1"/>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top/>
      <bottom style="medium">
        <color auto="1"/>
      </bottom>
      <diagonal/>
    </border>
    <border>
      <left style="medium">
        <color indexed="64"/>
      </left>
      <right style="medium">
        <color indexed="64"/>
      </right>
      <top/>
      <bottom style="medium">
        <color indexed="64"/>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double">
        <color auto="1"/>
      </left>
      <right style="thin">
        <color auto="1"/>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double">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double">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style="double">
        <color auto="1"/>
      </left>
      <right style="thin">
        <color auto="1"/>
      </right>
      <top style="thin">
        <color auto="1"/>
      </top>
      <bottom style="thin">
        <color auto="1"/>
      </bottom>
      <diagonal/>
    </border>
    <border>
      <left style="medium">
        <color indexed="64"/>
      </left>
      <right style="double">
        <color auto="1"/>
      </right>
      <top style="medium">
        <color indexed="64"/>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double">
        <color auto="1"/>
      </left>
      <right style="thin">
        <color auto="1"/>
      </right>
      <top style="medium">
        <color auto="1"/>
      </top>
      <bottom style="medium">
        <color auto="1"/>
      </bottom>
      <diagonal/>
    </border>
    <border>
      <left style="double">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thin">
        <color auto="1"/>
      </top>
      <bottom/>
      <diagonal/>
    </border>
    <border>
      <left/>
      <right style="thin">
        <color auto="1"/>
      </right>
      <top/>
      <bottom/>
      <diagonal/>
    </border>
    <border>
      <left style="thin">
        <color auto="1"/>
      </left>
      <right/>
      <top/>
      <bottom/>
      <diagonal/>
    </border>
    <border>
      <left style="double">
        <color auto="1"/>
      </left>
      <right style="thin">
        <color auto="1"/>
      </right>
      <top/>
      <bottom/>
      <diagonal/>
    </border>
    <border>
      <left/>
      <right style="thin">
        <color indexed="64"/>
      </right>
      <top style="medium">
        <color indexed="64"/>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theme="0"/>
      </left>
      <right style="thin">
        <color theme="0"/>
      </right>
      <top style="medium">
        <color auto="1"/>
      </top>
      <bottom style="medium">
        <color auto="1"/>
      </bottom>
      <diagonal/>
    </border>
    <border>
      <left style="thin">
        <color theme="0"/>
      </left>
      <right/>
      <top style="medium">
        <color auto="1"/>
      </top>
      <bottom style="medium">
        <color auto="1"/>
      </bottom>
      <diagonal/>
    </border>
    <border>
      <left style="double">
        <color theme="0"/>
      </left>
      <right style="thin">
        <color indexed="64"/>
      </right>
      <top style="medium">
        <color indexed="64"/>
      </top>
      <bottom style="medium">
        <color indexed="64"/>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style="double">
        <color auto="1"/>
      </left>
      <right style="thin">
        <color auto="1"/>
      </right>
      <top style="thin">
        <color auto="1"/>
      </top>
      <bottom/>
      <diagonal/>
    </border>
    <border>
      <left/>
      <right/>
      <top style="thin">
        <color auto="1"/>
      </top>
      <bottom style="medium">
        <color auto="1"/>
      </bottom>
      <diagonal/>
    </border>
    <border>
      <left/>
      <right style="medium">
        <color auto="1"/>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bottom style="thin">
        <color auto="1"/>
      </bottom>
      <diagonal/>
    </border>
    <border>
      <left/>
      <right style="medium">
        <color auto="1"/>
      </right>
      <top/>
      <bottom style="thin">
        <color auto="1"/>
      </bottom>
      <diagonal/>
    </border>
    <border>
      <left/>
      <right style="medium">
        <color indexed="64"/>
      </right>
      <top style="thin">
        <color auto="1"/>
      </top>
      <bottom style="thin">
        <color auto="1"/>
      </bottom>
      <diagonal/>
    </border>
    <border>
      <left style="medium">
        <color indexed="64"/>
      </left>
      <right style="double">
        <color auto="1"/>
      </right>
      <top style="medium">
        <color indexed="64"/>
      </top>
      <bottom/>
      <diagonal/>
    </border>
    <border>
      <left style="medium">
        <color indexed="64"/>
      </left>
      <right style="double">
        <color auto="1"/>
      </right>
      <top/>
      <bottom/>
      <diagonal/>
    </border>
    <border>
      <left style="medium">
        <color indexed="64"/>
      </left>
      <right style="double">
        <color indexed="64"/>
      </right>
      <top style="thin">
        <color indexed="64"/>
      </top>
      <bottom style="medium">
        <color indexed="64"/>
      </bottom>
      <diagonal/>
    </border>
    <border>
      <left style="thin">
        <color auto="1"/>
      </left>
      <right style="medium">
        <color auto="1"/>
      </right>
      <top style="medium">
        <color auto="1"/>
      </top>
      <bottom/>
      <diagonal/>
    </border>
    <border>
      <left style="thin">
        <color auto="1"/>
      </left>
      <right style="double">
        <color auto="1"/>
      </right>
      <top style="thin">
        <color auto="1"/>
      </top>
      <bottom/>
      <diagonal/>
    </border>
    <border>
      <left style="medium">
        <color indexed="64"/>
      </left>
      <right style="double">
        <color auto="1"/>
      </right>
      <top style="thin">
        <color auto="1"/>
      </top>
      <bottom style="thin">
        <color auto="1"/>
      </bottom>
      <diagonal/>
    </border>
    <border>
      <left style="thin">
        <color auto="1"/>
      </left>
      <right style="double">
        <color auto="1"/>
      </right>
      <top/>
      <bottom/>
      <diagonal/>
    </border>
    <border>
      <left style="medium">
        <color indexed="64"/>
      </left>
      <right style="double">
        <color auto="1"/>
      </right>
      <top style="medium">
        <color indexed="64"/>
      </top>
      <bottom style="medium">
        <color indexed="64"/>
      </bottom>
      <diagonal/>
    </border>
    <border>
      <left style="thin">
        <color auto="1"/>
      </left>
      <right style="thin">
        <color auto="1"/>
      </right>
      <top style="medium">
        <color auto="1"/>
      </top>
      <bottom/>
      <diagonal/>
    </border>
    <border>
      <left style="medium">
        <color auto="1"/>
      </left>
      <right/>
      <top style="thin">
        <color auto="1"/>
      </top>
      <bottom/>
      <diagonal/>
    </border>
    <border>
      <left/>
      <right/>
      <top/>
      <bottom style="double">
        <color auto="1"/>
      </bottom>
      <diagonal/>
    </border>
    <border>
      <left style="double">
        <color indexed="64"/>
      </left>
      <right/>
      <top/>
      <bottom style="medium">
        <color auto="1"/>
      </bottom>
      <diagonal/>
    </border>
    <border>
      <left style="double">
        <color auto="1"/>
      </left>
      <right/>
      <top style="medium">
        <color auto="1"/>
      </top>
      <bottom style="medium">
        <color auto="1"/>
      </bottom>
      <diagonal/>
    </border>
    <border>
      <left style="double">
        <color indexed="64"/>
      </left>
      <right/>
      <top style="medium">
        <color auto="1"/>
      </top>
      <bottom style="double">
        <color indexed="64"/>
      </bottom>
      <diagonal/>
    </border>
    <border>
      <left/>
      <right/>
      <top style="medium">
        <color auto="1"/>
      </top>
      <bottom style="double">
        <color auto="1"/>
      </bottom>
      <diagonal/>
    </border>
    <border>
      <left/>
      <right style="medium">
        <color auto="1"/>
      </right>
      <top style="medium">
        <color auto="1"/>
      </top>
      <bottom style="double">
        <color indexed="64"/>
      </bottom>
      <diagonal/>
    </border>
    <border>
      <left style="medium">
        <color indexed="64"/>
      </left>
      <right style="double">
        <color auto="1"/>
      </right>
      <top style="medium">
        <color indexed="64"/>
      </top>
      <bottom style="double">
        <color auto="1"/>
      </bottom>
      <diagonal/>
    </border>
    <border>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medium">
        <color auto="1"/>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style="medium">
        <color indexed="64"/>
      </right>
      <top style="thin">
        <color rgb="FF000000"/>
      </top>
      <bottom style="thin">
        <color auto="1"/>
      </bottom>
      <diagonal/>
    </border>
    <border>
      <left style="medium">
        <color indexed="64"/>
      </left>
      <right style="thin">
        <color rgb="FF000000"/>
      </right>
      <top style="thin">
        <color auto="1"/>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diagonal/>
    </border>
    <border>
      <left/>
      <right style="medium">
        <color rgb="FF000000"/>
      </right>
      <top style="medium">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1" fillId="0" borderId="0">
      <alignment vertical="top"/>
    </xf>
    <xf numFmtId="44" fontId="1" fillId="0" borderId="0" applyFont="0" applyFill="0" applyBorder="0" applyAlignment="0" applyProtection="0"/>
  </cellStyleXfs>
  <cellXfs count="980">
    <xf numFmtId="0" fontId="0" fillId="0" borderId="0" xfId="0"/>
    <xf numFmtId="9" fontId="3" fillId="2" borderId="1" xfId="0" applyNumberFormat="1" applyFont="1" applyFill="1" applyBorder="1" applyAlignment="1" applyProtection="1">
      <alignment horizontal="center" vertical="center" wrapText="1"/>
    </xf>
    <xf numFmtId="0" fontId="4" fillId="0" borderId="1" xfId="0" applyFont="1" applyBorder="1" applyAlignment="1" applyProtection="1">
      <alignment vertical="center" wrapText="1" shrinkToFit="1"/>
    </xf>
    <xf numFmtId="0" fontId="5" fillId="3" borderId="1" xfId="0" applyFont="1" applyFill="1" applyBorder="1" applyAlignment="1" applyProtection="1">
      <alignment vertical="center"/>
    </xf>
    <xf numFmtId="0" fontId="5"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Protection="1"/>
    <xf numFmtId="0" fontId="0" fillId="0" borderId="0" xfId="0" applyAlignment="1" applyProtection="1">
      <alignment wrapText="1"/>
    </xf>
    <xf numFmtId="9" fontId="6" fillId="0" borderId="1" xfId="0" applyNumberFormat="1" applyFont="1" applyBorder="1" applyAlignment="1" applyProtection="1">
      <alignment horizontal="center" vertical="center" wrapText="1"/>
    </xf>
    <xf numFmtId="14" fontId="5" fillId="3" borderId="1" xfId="0" applyNumberFormat="1" applyFont="1" applyFill="1" applyBorder="1" applyAlignment="1" applyProtection="1">
      <alignment horizontal="center" vertical="center"/>
    </xf>
    <xf numFmtId="9" fontId="0" fillId="0" borderId="0" xfId="4" applyFont="1" applyProtection="1"/>
    <xf numFmtId="9" fontId="7" fillId="4" borderId="1" xfId="0" applyNumberFormat="1" applyFont="1" applyFill="1" applyBorder="1" applyAlignment="1" applyProtection="1">
      <alignment horizontal="center" vertical="center" wrapText="1"/>
    </xf>
    <xf numFmtId="14" fontId="5" fillId="0" borderId="0" xfId="0" applyNumberFormat="1" applyFont="1" applyFill="1" applyAlignment="1" applyProtection="1">
      <alignment vertical="center"/>
    </xf>
    <xf numFmtId="9" fontId="0" fillId="0" borderId="0" xfId="0" applyNumberFormat="1" applyProtection="1"/>
    <xf numFmtId="9" fontId="0" fillId="0" borderId="0" xfId="4" applyFont="1" applyAlignment="1" applyProtection="1">
      <alignment wrapText="1"/>
    </xf>
    <xf numFmtId="167" fontId="0" fillId="0" borderId="0" xfId="0" applyNumberFormat="1" applyAlignment="1" applyProtection="1">
      <alignment wrapText="1"/>
    </xf>
    <xf numFmtId="167" fontId="0" fillId="0" borderId="0" xfId="0" applyNumberFormat="1" applyProtection="1"/>
    <xf numFmtId="0" fontId="11" fillId="6" borderId="24" xfId="0" applyFont="1" applyFill="1" applyBorder="1" applyAlignment="1" applyProtection="1">
      <alignment horizontal="center" vertical="center" wrapText="1" readingOrder="1"/>
    </xf>
    <xf numFmtId="0" fontId="12" fillId="6" borderId="32" xfId="0" applyFont="1" applyFill="1" applyBorder="1" applyAlignment="1" applyProtection="1">
      <alignment horizontal="center" vertical="center" wrapText="1" readingOrder="1"/>
    </xf>
    <xf numFmtId="0" fontId="12" fillId="6" borderId="24" xfId="0" applyFont="1" applyFill="1" applyBorder="1" applyAlignment="1" applyProtection="1">
      <alignment horizontal="center" vertical="center" wrapText="1" readingOrder="1"/>
    </xf>
    <xf numFmtId="0" fontId="8" fillId="4" borderId="6" xfId="0" applyFont="1" applyFill="1" applyBorder="1" applyAlignment="1" applyProtection="1">
      <alignment horizontal="center" vertical="center" wrapText="1" readingOrder="1"/>
    </xf>
    <xf numFmtId="0" fontId="8" fillId="5" borderId="34" xfId="0" applyFont="1" applyFill="1" applyBorder="1" applyAlignment="1" applyProtection="1">
      <alignment horizontal="center" vertical="center" wrapText="1" readingOrder="1"/>
    </xf>
    <xf numFmtId="0" fontId="8" fillId="5" borderId="35" xfId="0" applyFont="1" applyFill="1" applyBorder="1" applyAlignment="1" applyProtection="1">
      <alignment horizontal="center" vertical="center" wrapText="1" readingOrder="1"/>
    </xf>
    <xf numFmtId="0" fontId="11" fillId="6" borderId="35" xfId="0" applyFont="1" applyFill="1" applyBorder="1" applyAlignment="1" applyProtection="1">
      <alignment horizontal="center" vertical="center" wrapText="1" readingOrder="1"/>
    </xf>
    <xf numFmtId="0" fontId="8" fillId="5" borderId="36" xfId="0" applyFont="1" applyFill="1" applyBorder="1" applyAlignment="1" applyProtection="1">
      <alignment horizontal="center" vertical="center" wrapText="1" readingOrder="1"/>
    </xf>
    <xf numFmtId="0" fontId="8" fillId="4" borderId="0" xfId="0" applyFont="1" applyFill="1" applyBorder="1" applyAlignment="1" applyProtection="1">
      <alignment horizontal="center" vertical="center" wrapText="1" readingOrder="1"/>
    </xf>
    <xf numFmtId="0" fontId="8" fillId="4" borderId="10" xfId="0" applyFont="1" applyFill="1" applyBorder="1" applyAlignment="1" applyProtection="1">
      <alignment horizontal="center" vertical="center" wrapText="1" readingOrder="1"/>
    </xf>
    <xf numFmtId="0" fontId="8" fillId="5" borderId="30" xfId="0" applyFont="1" applyFill="1" applyBorder="1" applyAlignment="1" applyProtection="1">
      <alignment horizontal="center" vertical="center" wrapText="1" readingOrder="1"/>
    </xf>
    <xf numFmtId="0" fontId="8" fillId="5" borderId="37" xfId="0" applyFont="1" applyFill="1" applyBorder="1" applyAlignment="1" applyProtection="1">
      <alignment horizontal="center" vertical="center" wrapText="1" readingOrder="1"/>
    </xf>
    <xf numFmtId="0" fontId="8" fillId="5" borderId="38" xfId="0" applyFont="1" applyFill="1" applyBorder="1" applyAlignment="1" applyProtection="1">
      <alignment horizontal="center" vertical="center" wrapText="1" readingOrder="1"/>
    </xf>
    <xf numFmtId="0" fontId="8" fillId="5" borderId="39" xfId="0" applyFont="1" applyFill="1" applyBorder="1" applyAlignment="1" applyProtection="1">
      <alignment horizontal="center" vertical="center" wrapText="1" readingOrder="1"/>
    </xf>
    <xf numFmtId="0" fontId="10" fillId="5" borderId="37" xfId="0" applyFont="1" applyFill="1" applyBorder="1" applyAlignment="1" applyProtection="1">
      <alignment horizontal="center" vertical="center" wrapText="1" readingOrder="1"/>
    </xf>
    <xf numFmtId="0" fontId="0" fillId="0" borderId="0" xfId="0" applyAlignment="1" applyProtection="1">
      <alignment wrapText="1" readingOrder="1"/>
    </xf>
    <xf numFmtId="0" fontId="14" fillId="0" borderId="13" xfId="0" applyFont="1" applyBorder="1" applyAlignment="1" applyProtection="1">
      <alignment horizontal="left" vertical="center" wrapText="1" readingOrder="1"/>
    </xf>
    <xf numFmtId="168" fontId="14" fillId="0" borderId="13" xfId="0" applyNumberFormat="1" applyFont="1" applyBorder="1" applyAlignment="1" applyProtection="1">
      <alignment horizontal="right" vertical="center" wrapText="1" readingOrder="1"/>
    </xf>
    <xf numFmtId="0" fontId="14" fillId="0" borderId="14" xfId="0" applyFont="1" applyBorder="1" applyAlignment="1" applyProtection="1">
      <alignment horizontal="left" vertical="center" wrapText="1" readingOrder="1"/>
    </xf>
    <xf numFmtId="0" fontId="14" fillId="0" borderId="41" xfId="0" applyFont="1" applyBorder="1" applyAlignment="1" applyProtection="1">
      <alignment horizontal="left" wrapText="1" readingOrder="1"/>
    </xf>
    <xf numFmtId="0" fontId="14" fillId="0" borderId="13" xfId="0" applyFont="1" applyBorder="1" applyAlignment="1" applyProtection="1">
      <alignment horizontal="center" vertical="center" wrapText="1" readingOrder="1"/>
    </xf>
    <xf numFmtId="169" fontId="14" fillId="0" borderId="13" xfId="5" applyNumberFormat="1" applyFont="1" applyBorder="1" applyAlignment="1" applyProtection="1">
      <alignment horizontal="left" vertical="center" wrapText="1" readingOrder="1"/>
    </xf>
    <xf numFmtId="169" fontId="14" fillId="0" borderId="19" xfId="5" applyNumberFormat="1" applyFont="1" applyBorder="1" applyAlignment="1" applyProtection="1">
      <alignment horizontal="left" vertical="center" wrapText="1" readingOrder="1"/>
    </xf>
    <xf numFmtId="169" fontId="14" fillId="0" borderId="42" xfId="5" applyNumberFormat="1" applyFont="1" applyBorder="1" applyAlignment="1" applyProtection="1">
      <alignment horizontal="left" vertical="center" wrapText="1" readingOrder="1"/>
    </xf>
    <xf numFmtId="169" fontId="14" fillId="7" borderId="41" xfId="5" applyNumberFormat="1" applyFont="1" applyFill="1" applyBorder="1" applyAlignment="1" applyProtection="1">
      <alignment horizontal="center" vertical="center" wrapText="1" readingOrder="1"/>
    </xf>
    <xf numFmtId="0" fontId="0" fillId="0" borderId="43" xfId="0" applyBorder="1" applyAlignment="1" applyProtection="1">
      <alignment wrapText="1"/>
    </xf>
    <xf numFmtId="10" fontId="0" fillId="7" borderId="44" xfId="4" applyNumberFormat="1" applyFont="1" applyFill="1" applyBorder="1" applyAlignment="1" applyProtection="1">
      <alignment horizontal="center" vertical="center"/>
    </xf>
    <xf numFmtId="10" fontId="0" fillId="0" borderId="45" xfId="4" applyNumberFormat="1" applyFont="1" applyBorder="1" applyAlignment="1" applyProtection="1">
      <alignment horizontal="center" vertical="center"/>
    </xf>
    <xf numFmtId="10" fontId="0" fillId="0" borderId="46" xfId="4" applyNumberFormat="1" applyFont="1" applyBorder="1" applyAlignment="1" applyProtection="1">
      <alignment horizontal="center" vertical="center"/>
    </xf>
    <xf numFmtId="9" fontId="0" fillId="7" borderId="44" xfId="4" applyFont="1" applyFill="1" applyBorder="1" applyAlignment="1" applyProtection="1">
      <alignment horizontal="center" vertical="center"/>
    </xf>
    <xf numFmtId="9" fontId="0" fillId="0" borderId="44" xfId="4" applyFont="1" applyFill="1" applyBorder="1" applyAlignment="1" applyProtection="1">
      <alignment horizontal="center" vertical="center" wrapText="1"/>
    </xf>
    <xf numFmtId="9" fontId="15" fillId="0" borderId="45" xfId="4" applyFont="1" applyFill="1" applyBorder="1" applyAlignment="1" applyProtection="1">
      <alignment horizontal="center" vertical="center"/>
    </xf>
    <xf numFmtId="0" fontId="0" fillId="0" borderId="47" xfId="0" applyBorder="1" applyAlignment="1" applyProtection="1">
      <alignment horizontal="left" vertical="center" wrapText="1"/>
    </xf>
    <xf numFmtId="9" fontId="16" fillId="5" borderId="48" xfId="4" applyFont="1" applyFill="1" applyBorder="1" applyAlignment="1" applyProtection="1">
      <alignment horizontal="right" vertical="center"/>
    </xf>
    <xf numFmtId="0" fontId="14" fillId="0" borderId="1" xfId="0" applyFont="1" applyBorder="1" applyAlignment="1" applyProtection="1">
      <alignment horizontal="left" vertical="center" wrapText="1" readingOrder="1"/>
    </xf>
    <xf numFmtId="168" fontId="14" fillId="0" borderId="1" xfId="0" applyNumberFormat="1" applyFont="1" applyBorder="1" applyAlignment="1" applyProtection="1">
      <alignment horizontal="right" vertical="center" wrapText="1" readingOrder="1"/>
    </xf>
    <xf numFmtId="0" fontId="14" fillId="0" borderId="51" xfId="0" applyFont="1" applyBorder="1" applyAlignment="1" applyProtection="1">
      <alignment horizontal="left" vertical="center" wrapText="1" readingOrder="1"/>
    </xf>
    <xf numFmtId="0" fontId="14" fillId="0" borderId="52" xfId="0" applyFont="1" applyBorder="1" applyAlignment="1" applyProtection="1">
      <alignment horizontal="left" wrapText="1" readingOrder="1"/>
    </xf>
    <xf numFmtId="0" fontId="14" fillId="0" borderId="1" xfId="0" applyFont="1" applyBorder="1" applyAlignment="1" applyProtection="1">
      <alignment horizontal="center" vertical="center" wrapText="1" readingOrder="1"/>
    </xf>
    <xf numFmtId="169" fontId="14" fillId="0" borderId="1" xfId="5" applyNumberFormat="1" applyFont="1" applyBorder="1" applyAlignment="1" applyProtection="1">
      <alignment horizontal="left" vertical="center" wrapText="1" readingOrder="1"/>
    </xf>
    <xf numFmtId="169" fontId="14" fillId="0" borderId="53" xfId="5" applyNumberFormat="1" applyFont="1" applyBorder="1" applyAlignment="1" applyProtection="1">
      <alignment horizontal="left" vertical="center" wrapText="1" readingOrder="1"/>
    </xf>
    <xf numFmtId="169" fontId="14" fillId="0" borderId="54" xfId="5" applyNumberFormat="1" applyFont="1" applyBorder="1" applyAlignment="1" applyProtection="1">
      <alignment horizontal="left" vertical="center" wrapText="1" readingOrder="1"/>
    </xf>
    <xf numFmtId="169" fontId="14" fillId="7" borderId="52" xfId="5" applyNumberFormat="1" applyFont="1" applyFill="1" applyBorder="1" applyAlignment="1" applyProtection="1">
      <alignment horizontal="center" vertical="center" wrapText="1" readingOrder="1"/>
    </xf>
    <xf numFmtId="0" fontId="0" fillId="0" borderId="50" xfId="0" applyBorder="1" applyAlignment="1" applyProtection="1">
      <alignment wrapText="1"/>
    </xf>
    <xf numFmtId="10" fontId="0" fillId="7" borderId="1" xfId="4" applyNumberFormat="1" applyFont="1" applyFill="1" applyBorder="1" applyAlignment="1" applyProtection="1">
      <alignment horizontal="center" vertical="center"/>
    </xf>
    <xf numFmtId="10" fontId="0" fillId="0" borderId="53" xfId="4" applyNumberFormat="1" applyFont="1" applyBorder="1" applyAlignment="1" applyProtection="1">
      <alignment horizontal="center" vertical="center"/>
    </xf>
    <xf numFmtId="10" fontId="0" fillId="0" borderId="55" xfId="4" applyNumberFormat="1" applyFont="1" applyBorder="1" applyAlignment="1" applyProtection="1">
      <alignment horizontal="center" vertical="center"/>
    </xf>
    <xf numFmtId="9" fontId="0" fillId="7" borderId="1" xfId="4" applyFont="1" applyFill="1" applyBorder="1" applyAlignment="1" applyProtection="1">
      <alignment horizontal="center" vertical="center"/>
    </xf>
    <xf numFmtId="9" fontId="0" fillId="0" borderId="1" xfId="4" applyFont="1" applyFill="1" applyBorder="1" applyAlignment="1" applyProtection="1">
      <alignment horizontal="center" vertical="center" wrapText="1"/>
    </xf>
    <xf numFmtId="9" fontId="15" fillId="0" borderId="53" xfId="4" applyFont="1" applyFill="1" applyBorder="1" applyAlignment="1" applyProtection="1">
      <alignment horizontal="center" vertical="center"/>
    </xf>
    <xf numFmtId="0" fontId="0" fillId="0" borderId="51" xfId="0" applyBorder="1" applyAlignment="1" applyProtection="1">
      <alignment horizontal="left" vertical="center" wrapText="1"/>
    </xf>
    <xf numFmtId="9" fontId="16" fillId="5" borderId="56" xfId="4" applyFont="1" applyFill="1" applyBorder="1" applyAlignment="1" applyProtection="1">
      <alignment horizontal="right" vertical="center"/>
    </xf>
    <xf numFmtId="0" fontId="0" fillId="0" borderId="50" xfId="0" applyBorder="1" applyAlignment="1" applyProtection="1">
      <alignment vertical="center" wrapText="1"/>
    </xf>
    <xf numFmtId="0" fontId="14" fillId="0" borderId="24" xfId="0" applyFont="1" applyBorder="1" applyAlignment="1" applyProtection="1">
      <alignment horizontal="left" vertical="center" wrapText="1" readingOrder="1"/>
    </xf>
    <xf numFmtId="168" fontId="14" fillId="0" borderId="24" xfId="0" applyNumberFormat="1" applyFont="1" applyBorder="1" applyAlignment="1" applyProtection="1">
      <alignment horizontal="right" vertical="center" wrapText="1" readingOrder="1"/>
    </xf>
    <xf numFmtId="0" fontId="14" fillId="0" borderId="25" xfId="0" applyFont="1" applyBorder="1" applyAlignment="1" applyProtection="1">
      <alignment horizontal="left" vertical="center" wrapText="1" readingOrder="1"/>
    </xf>
    <xf numFmtId="0" fontId="14" fillId="0" borderId="33" xfId="0" applyFont="1" applyBorder="1" applyAlignment="1" applyProtection="1">
      <alignment horizontal="left" wrapText="1" readingOrder="1"/>
    </xf>
    <xf numFmtId="0" fontId="14" fillId="0" borderId="24" xfId="0" applyFont="1" applyBorder="1" applyAlignment="1" applyProtection="1">
      <alignment horizontal="center" vertical="center" wrapText="1" readingOrder="1"/>
    </xf>
    <xf numFmtId="169" fontId="14" fillId="0" borderId="24" xfId="5" applyNumberFormat="1" applyFont="1" applyBorder="1" applyAlignment="1" applyProtection="1">
      <alignment horizontal="left" vertical="center" wrapText="1" readingOrder="1"/>
    </xf>
    <xf numFmtId="169" fontId="14" fillId="0" borderId="31" xfId="5" applyNumberFormat="1" applyFont="1" applyBorder="1" applyAlignment="1" applyProtection="1">
      <alignment horizontal="left" vertical="center" wrapText="1" readingOrder="1"/>
    </xf>
    <xf numFmtId="169" fontId="14" fillId="0" borderId="58" xfId="5" applyNumberFormat="1" applyFont="1" applyBorder="1" applyAlignment="1" applyProtection="1">
      <alignment horizontal="left" vertical="center" wrapText="1" readingOrder="1"/>
    </xf>
    <xf numFmtId="169" fontId="14" fillId="7" borderId="33" xfId="5" applyNumberFormat="1" applyFont="1" applyFill="1" applyBorder="1" applyAlignment="1" applyProtection="1">
      <alignment horizontal="center" vertical="center" wrapText="1" readingOrder="1"/>
    </xf>
    <xf numFmtId="10" fontId="0" fillId="7" borderId="24" xfId="4" applyNumberFormat="1" applyFont="1" applyFill="1" applyBorder="1" applyAlignment="1" applyProtection="1">
      <alignment horizontal="center" vertical="center"/>
    </xf>
    <xf numFmtId="10" fontId="0" fillId="0" borderId="31" xfId="4" applyNumberFormat="1" applyFont="1" applyBorder="1" applyAlignment="1" applyProtection="1">
      <alignment horizontal="center" vertical="center"/>
    </xf>
    <xf numFmtId="10" fontId="0" fillId="0" borderId="32" xfId="4" applyNumberFormat="1" applyFont="1" applyBorder="1" applyAlignment="1" applyProtection="1">
      <alignment horizontal="center" vertical="center"/>
    </xf>
    <xf numFmtId="9" fontId="0" fillId="7" borderId="24" xfId="4" applyFont="1" applyFill="1" applyBorder="1" applyAlignment="1" applyProtection="1">
      <alignment horizontal="center" vertical="center"/>
    </xf>
    <xf numFmtId="9" fontId="0" fillId="0" borderId="24" xfId="4" applyFont="1" applyFill="1" applyBorder="1" applyAlignment="1" applyProtection="1">
      <alignment horizontal="center" vertical="center" wrapText="1"/>
    </xf>
    <xf numFmtId="9" fontId="15" fillId="0" borderId="31" xfId="4" applyFont="1" applyFill="1" applyBorder="1" applyAlignment="1" applyProtection="1">
      <alignment horizontal="center" vertical="center"/>
    </xf>
    <xf numFmtId="0" fontId="0" fillId="0" borderId="25" xfId="0" applyBorder="1" applyAlignment="1" applyProtection="1">
      <alignment horizontal="left" vertical="center" wrapText="1"/>
    </xf>
    <xf numFmtId="0" fontId="17" fillId="8" borderId="61" xfId="0" applyFont="1" applyFill="1" applyBorder="1" applyAlignment="1" applyProtection="1">
      <alignment horizontal="right" vertical="center"/>
    </xf>
    <xf numFmtId="170" fontId="17" fillId="8" borderId="61" xfId="1" applyNumberFormat="1" applyFont="1" applyFill="1" applyBorder="1" applyAlignment="1" applyProtection="1">
      <alignment horizontal="right" vertical="center"/>
    </xf>
    <xf numFmtId="0" fontId="17" fillId="8" borderId="62" xfId="0" applyFont="1" applyFill="1" applyBorder="1" applyAlignment="1" applyProtection="1">
      <alignment horizontal="right" vertical="center"/>
    </xf>
    <xf numFmtId="0" fontId="17" fillId="8" borderId="60" xfId="0" applyFont="1" applyFill="1" applyBorder="1" applyAlignment="1" applyProtection="1">
      <alignment vertical="center"/>
    </xf>
    <xf numFmtId="0" fontId="17" fillId="8" borderId="60" xfId="0" applyFont="1" applyFill="1" applyBorder="1" applyAlignment="1" applyProtection="1">
      <alignment horizontal="left" vertical="center"/>
    </xf>
    <xf numFmtId="0" fontId="17" fillId="8" borderId="60" xfId="0" applyFont="1" applyFill="1" applyBorder="1" applyAlignment="1" applyProtection="1">
      <alignment horizontal="center" vertical="center"/>
    </xf>
    <xf numFmtId="0" fontId="17" fillId="8" borderId="63" xfId="0" applyFont="1" applyFill="1" applyBorder="1" applyAlignment="1" applyProtection="1">
      <alignment vertical="center"/>
    </xf>
    <xf numFmtId="0" fontId="17" fillId="8" borderId="64" xfId="0" applyFont="1" applyFill="1" applyBorder="1" applyAlignment="1" applyProtection="1">
      <alignment vertical="center"/>
    </xf>
    <xf numFmtId="9" fontId="17" fillId="8" borderId="61" xfId="4" applyFont="1" applyFill="1" applyBorder="1" applyAlignment="1" applyProtection="1">
      <alignment horizontal="center" vertical="center"/>
    </xf>
    <xf numFmtId="9" fontId="17" fillId="8" borderId="65" xfId="4" applyFont="1" applyFill="1" applyBorder="1" applyAlignment="1" applyProtection="1">
      <alignment horizontal="center" vertical="center"/>
    </xf>
    <xf numFmtId="9" fontId="17" fillId="8" borderId="66" xfId="4" applyFont="1" applyFill="1" applyBorder="1" applyAlignment="1" applyProtection="1">
      <alignment horizontal="center" vertical="center"/>
    </xf>
    <xf numFmtId="9" fontId="17" fillId="8" borderId="61" xfId="4" applyNumberFormat="1" applyFont="1" applyFill="1" applyBorder="1" applyAlignment="1" applyProtection="1">
      <alignment horizontal="center" vertical="center" wrapText="1"/>
    </xf>
    <xf numFmtId="0" fontId="17" fillId="8" borderId="11" xfId="0" applyFont="1" applyFill="1" applyBorder="1" applyAlignment="1" applyProtection="1">
      <alignment horizontal="left" vertical="center"/>
    </xf>
    <xf numFmtId="0" fontId="17" fillId="0" borderId="0" xfId="0" applyFont="1" applyAlignment="1" applyProtection="1">
      <alignment vertical="center" wrapText="1" readingOrder="1"/>
    </xf>
    <xf numFmtId="0" fontId="17" fillId="0" borderId="0" xfId="0" applyFont="1" applyAlignment="1" applyProtection="1">
      <alignment vertical="center"/>
    </xf>
    <xf numFmtId="0" fontId="0" fillId="0" borderId="41" xfId="0" applyBorder="1" applyAlignment="1" applyProtection="1">
      <alignment vertical="center"/>
    </xf>
    <xf numFmtId="0" fontId="0" fillId="0" borderId="13" xfId="0" applyBorder="1" applyAlignment="1" applyProtection="1">
      <alignment vertical="center"/>
    </xf>
    <xf numFmtId="0" fontId="0" fillId="0" borderId="13" xfId="0" applyBorder="1" applyAlignment="1" applyProtection="1">
      <alignment horizontal="left" vertical="center"/>
    </xf>
    <xf numFmtId="0" fontId="0" fillId="0" borderId="13" xfId="0" applyBorder="1" applyAlignment="1" applyProtection="1">
      <alignment horizontal="center" vertical="center"/>
    </xf>
    <xf numFmtId="0" fontId="0" fillId="0" borderId="19" xfId="0" applyBorder="1" applyAlignment="1" applyProtection="1">
      <alignment vertical="center"/>
    </xf>
    <xf numFmtId="0" fontId="0" fillId="0" borderId="42" xfId="0" applyBorder="1" applyAlignment="1" applyProtection="1">
      <alignment vertical="center"/>
    </xf>
    <xf numFmtId="0" fontId="0" fillId="0" borderId="41" xfId="0" applyBorder="1" applyAlignment="1" applyProtection="1">
      <alignment horizontal="center" vertical="center"/>
    </xf>
    <xf numFmtId="0" fontId="0" fillId="0" borderId="12" xfId="0" applyBorder="1" applyAlignment="1" applyProtection="1">
      <alignment vertical="center"/>
    </xf>
    <xf numFmtId="0" fontId="0" fillId="0" borderId="67" xfId="0" applyBorder="1" applyAlignment="1" applyProtection="1">
      <alignment vertical="center"/>
    </xf>
    <xf numFmtId="0" fontId="0" fillId="0" borderId="13" xfId="0" applyBorder="1" applyAlignment="1" applyProtection="1">
      <alignment horizontal="center" vertical="center" wrapText="1"/>
    </xf>
    <xf numFmtId="9" fontId="0" fillId="0" borderId="14" xfId="0" applyNumberFormat="1" applyBorder="1" applyAlignment="1" applyProtection="1">
      <alignment vertical="center"/>
    </xf>
    <xf numFmtId="0" fontId="0" fillId="0" borderId="0" xfId="0" applyAlignment="1" applyProtection="1">
      <alignment vertical="center" wrapText="1" readingOrder="1"/>
    </xf>
    <xf numFmtId="0" fontId="20" fillId="0" borderId="1" xfId="0" applyFont="1" applyBorder="1" applyAlignment="1" applyProtection="1">
      <alignment horizontal="left" vertical="center" wrapText="1"/>
    </xf>
    <xf numFmtId="168" fontId="20" fillId="0" borderId="1" xfId="0" applyNumberFormat="1" applyFont="1" applyBorder="1" applyAlignment="1" applyProtection="1">
      <alignment horizontal="center" vertical="center" wrapText="1"/>
    </xf>
    <xf numFmtId="0" fontId="20" fillId="0" borderId="51" xfId="0" applyFont="1" applyBorder="1" applyAlignment="1" applyProtection="1">
      <alignment horizontal="left" vertical="center" wrapText="1"/>
    </xf>
    <xf numFmtId="0" fontId="0" fillId="0" borderId="50" xfId="0" applyBorder="1" applyAlignment="1" applyProtection="1">
      <alignment vertical="center"/>
    </xf>
    <xf numFmtId="0" fontId="0" fillId="0" borderId="51" xfId="0" applyBorder="1" applyAlignment="1" applyProtection="1">
      <alignment horizontal="left" vertical="center"/>
    </xf>
    <xf numFmtId="0" fontId="14" fillId="0" borderId="52" xfId="0" applyFont="1" applyBorder="1" applyAlignment="1" applyProtection="1">
      <alignment horizontal="left" vertical="center" wrapText="1" readingOrder="1"/>
    </xf>
    <xf numFmtId="0" fontId="14" fillId="0" borderId="1" xfId="0" applyFont="1" applyBorder="1" applyAlignment="1" applyProtection="1">
      <alignment vertical="center" wrapText="1" readingOrder="1"/>
    </xf>
    <xf numFmtId="0" fontId="14" fillId="0" borderId="53" xfId="0" applyFont="1" applyBorder="1" applyAlignment="1" applyProtection="1">
      <alignment vertical="center" wrapText="1" readingOrder="1"/>
    </xf>
    <xf numFmtId="0" fontId="19" fillId="0" borderId="50" xfId="0" applyFont="1" applyBorder="1" applyAlignment="1" applyProtection="1">
      <alignment horizontal="left" vertical="center" wrapText="1"/>
    </xf>
    <xf numFmtId="0" fontId="21" fillId="0" borderId="69" xfId="0" applyFont="1" applyBorder="1" applyAlignment="1" applyProtection="1">
      <alignment horizontal="left" vertical="center" wrapText="1"/>
    </xf>
    <xf numFmtId="168" fontId="20" fillId="0" borderId="69" xfId="0" applyNumberFormat="1" applyFont="1" applyBorder="1" applyAlignment="1" applyProtection="1">
      <alignment horizontal="center" vertical="center" wrapText="1"/>
    </xf>
    <xf numFmtId="0" fontId="20" fillId="0" borderId="70" xfId="0" applyFont="1" applyBorder="1" applyAlignment="1" applyProtection="1">
      <alignment horizontal="left" vertical="center" wrapText="1"/>
    </xf>
    <xf numFmtId="0" fontId="14" fillId="0" borderId="71" xfId="0" applyFont="1" applyBorder="1" applyAlignment="1" applyProtection="1">
      <alignment horizontal="left" vertical="center" wrapText="1" readingOrder="1"/>
    </xf>
    <xf numFmtId="0" fontId="14" fillId="0" borderId="69" xfId="0" applyFont="1" applyBorder="1" applyAlignment="1" applyProtection="1">
      <alignment vertical="center" wrapText="1" readingOrder="1"/>
    </xf>
    <xf numFmtId="0" fontId="14" fillId="0" borderId="72" xfId="0" applyFont="1" applyBorder="1" applyAlignment="1" applyProtection="1">
      <alignment vertical="center" wrapText="1" readingOrder="1"/>
    </xf>
    <xf numFmtId="169" fontId="14" fillId="0" borderId="73" xfId="5" applyNumberFormat="1" applyFont="1" applyBorder="1" applyAlignment="1" applyProtection="1">
      <alignment horizontal="left" vertical="center" wrapText="1" readingOrder="1"/>
    </xf>
    <xf numFmtId="0" fontId="0" fillId="0" borderId="68" xfId="0" applyBorder="1" applyAlignment="1" applyProtection="1">
      <alignment vertical="center"/>
    </xf>
    <xf numFmtId="10" fontId="0" fillId="0" borderId="72" xfId="4" applyNumberFormat="1" applyFont="1" applyBorder="1" applyAlignment="1" applyProtection="1">
      <alignment horizontal="center" vertical="center"/>
    </xf>
    <xf numFmtId="0" fontId="0" fillId="0" borderId="70" xfId="0" applyBorder="1" applyAlignment="1" applyProtection="1">
      <alignment horizontal="left" vertical="center"/>
    </xf>
    <xf numFmtId="0" fontId="20" fillId="0" borderId="69" xfId="0" applyFont="1" applyBorder="1" applyAlignment="1" applyProtection="1">
      <alignment horizontal="left" vertical="center" wrapText="1"/>
    </xf>
    <xf numFmtId="10" fontId="0" fillId="7" borderId="13" xfId="4" applyNumberFormat="1" applyFont="1" applyFill="1" applyBorder="1" applyAlignment="1" applyProtection="1">
      <alignment horizontal="center" vertical="center"/>
    </xf>
    <xf numFmtId="10" fontId="0" fillId="0" borderId="19" xfId="4" applyNumberFormat="1" applyFont="1" applyBorder="1" applyAlignment="1" applyProtection="1">
      <alignment horizontal="center" vertical="center"/>
    </xf>
    <xf numFmtId="10" fontId="0" fillId="0" borderId="67" xfId="4" applyNumberFormat="1" applyFont="1" applyBorder="1" applyAlignment="1" applyProtection="1">
      <alignment horizontal="center" vertical="center"/>
    </xf>
    <xf numFmtId="9" fontId="0" fillId="7" borderId="13" xfId="4" applyFont="1" applyFill="1" applyBorder="1" applyAlignment="1" applyProtection="1">
      <alignment horizontal="center" vertical="center"/>
    </xf>
    <xf numFmtId="9" fontId="0" fillId="0" borderId="13" xfId="4" applyFont="1" applyFill="1" applyBorder="1" applyAlignment="1" applyProtection="1">
      <alignment horizontal="center" vertical="center" wrapText="1"/>
    </xf>
    <xf numFmtId="9" fontId="15" fillId="0" borderId="19" xfId="4" applyFont="1" applyFill="1" applyBorder="1" applyAlignment="1" applyProtection="1">
      <alignment horizontal="center" vertical="center"/>
    </xf>
    <xf numFmtId="0" fontId="0" fillId="0" borderId="14" xfId="0" applyBorder="1" applyAlignment="1" applyProtection="1">
      <alignment horizontal="left" vertical="center"/>
    </xf>
    <xf numFmtId="0" fontId="20" fillId="0" borderId="51" xfId="0" applyFont="1" applyBorder="1" applyAlignment="1" applyProtection="1">
      <alignment horizontal="center" vertical="center" wrapText="1"/>
    </xf>
    <xf numFmtId="0" fontId="14" fillId="0" borderId="52" xfId="0" applyFont="1" applyBorder="1" applyAlignment="1" applyProtection="1">
      <alignment vertical="center" wrapText="1" readingOrder="1"/>
    </xf>
    <xf numFmtId="168" fontId="20" fillId="3" borderId="1" xfId="0" applyNumberFormat="1" applyFont="1" applyFill="1" applyBorder="1" applyAlignment="1" applyProtection="1">
      <alignment horizontal="center" vertical="center" wrapText="1"/>
    </xf>
    <xf numFmtId="169" fontId="14" fillId="0" borderId="1" xfId="1" applyNumberFormat="1" applyFont="1" applyBorder="1" applyAlignment="1" applyProtection="1">
      <alignment horizontal="left" vertical="center" wrapText="1" readingOrder="1"/>
    </xf>
    <xf numFmtId="169" fontId="14" fillId="0" borderId="53" xfId="1" applyNumberFormat="1" applyFont="1" applyBorder="1" applyAlignment="1" applyProtection="1">
      <alignment horizontal="left" vertical="center" wrapText="1" readingOrder="1"/>
    </xf>
    <xf numFmtId="0" fontId="20" fillId="0" borderId="24" xfId="0" applyFont="1" applyBorder="1" applyAlignment="1" applyProtection="1">
      <alignment horizontal="left" vertical="center" wrapText="1"/>
    </xf>
    <xf numFmtId="168" fontId="20" fillId="0" borderId="24" xfId="0" applyNumberFormat="1" applyFont="1" applyBorder="1" applyAlignment="1" applyProtection="1">
      <alignment horizontal="center" vertical="center" wrapText="1"/>
    </xf>
    <xf numFmtId="0" fontId="20" fillId="0" borderId="25" xfId="0" applyFont="1" applyBorder="1" applyAlignment="1" applyProtection="1">
      <alignment horizontal="center" vertical="center" wrapText="1"/>
    </xf>
    <xf numFmtId="0" fontId="14" fillId="0" borderId="33" xfId="0" applyFont="1" applyBorder="1" applyAlignment="1" applyProtection="1">
      <alignment horizontal="left" vertical="center" wrapText="1" readingOrder="1"/>
    </xf>
    <xf numFmtId="0" fontId="14" fillId="0" borderId="24" xfId="0" applyFont="1" applyBorder="1" applyAlignment="1" applyProtection="1">
      <alignment vertical="center" wrapText="1" readingOrder="1"/>
    </xf>
    <xf numFmtId="169" fontId="14" fillId="0" borderId="24" xfId="1" applyNumberFormat="1" applyFont="1" applyBorder="1" applyAlignment="1" applyProtection="1">
      <alignment horizontal="center" vertical="center" wrapText="1" readingOrder="1"/>
    </xf>
    <xf numFmtId="169" fontId="14" fillId="0" borderId="31" xfId="1" applyNumberFormat="1" applyFont="1" applyBorder="1" applyAlignment="1" applyProtection="1">
      <alignment horizontal="center" vertical="center" wrapText="1" readingOrder="1"/>
    </xf>
    <xf numFmtId="0" fontId="0" fillId="0" borderId="23" xfId="0" applyBorder="1" applyAlignment="1" applyProtection="1">
      <alignment vertical="center"/>
    </xf>
    <xf numFmtId="0" fontId="0" fillId="0" borderId="25" xfId="0" applyBorder="1" applyAlignment="1" applyProtection="1">
      <alignment horizontal="left" vertical="center"/>
    </xf>
    <xf numFmtId="0" fontId="0" fillId="0" borderId="74" xfId="0" applyBorder="1" applyAlignment="1" applyProtection="1">
      <alignment vertical="center"/>
    </xf>
    <xf numFmtId="0" fontId="0" fillId="0" borderId="35" xfId="0" applyBorder="1" applyAlignment="1" applyProtection="1">
      <alignment vertical="center"/>
    </xf>
    <xf numFmtId="0" fontId="0" fillId="0" borderId="35" xfId="0" applyBorder="1" applyAlignment="1" applyProtection="1">
      <alignment horizontal="left" vertical="center"/>
    </xf>
    <xf numFmtId="0" fontId="0" fillId="0" borderId="35" xfId="0" applyBorder="1" applyAlignment="1" applyProtection="1">
      <alignment horizontal="center" vertical="center"/>
    </xf>
    <xf numFmtId="0" fontId="0" fillId="0" borderId="75" xfId="0" applyBorder="1" applyAlignment="1" applyProtection="1">
      <alignment vertical="center"/>
    </xf>
    <xf numFmtId="169" fontId="14" fillId="0" borderId="10" xfId="5" applyNumberFormat="1" applyFont="1" applyBorder="1" applyAlignment="1" applyProtection="1">
      <alignment horizontal="left" vertical="center" wrapText="1" readingOrder="1"/>
    </xf>
    <xf numFmtId="169" fontId="14" fillId="7" borderId="74" xfId="5" applyNumberFormat="1" applyFont="1" applyFill="1" applyBorder="1" applyAlignment="1" applyProtection="1">
      <alignment horizontal="center" vertical="center" wrapText="1" readingOrder="1"/>
    </xf>
    <xf numFmtId="0" fontId="0" fillId="0" borderId="34" xfId="0" applyBorder="1" applyAlignment="1" applyProtection="1">
      <alignment vertical="center"/>
    </xf>
    <xf numFmtId="10" fontId="0" fillId="7" borderId="35" xfId="4" applyNumberFormat="1" applyFont="1" applyFill="1" applyBorder="1" applyAlignment="1" applyProtection="1">
      <alignment horizontal="center" vertical="center"/>
    </xf>
    <xf numFmtId="10" fontId="0" fillId="0" borderId="75" xfId="4" applyNumberFormat="1" applyFont="1" applyBorder="1" applyAlignment="1" applyProtection="1">
      <alignment horizontal="center" vertical="center"/>
    </xf>
    <xf numFmtId="10" fontId="0" fillId="0" borderId="76" xfId="4" applyNumberFormat="1" applyFont="1" applyBorder="1" applyAlignment="1" applyProtection="1">
      <alignment horizontal="center" vertical="center"/>
    </xf>
    <xf numFmtId="9" fontId="0" fillId="7" borderId="35" xfId="4" applyFont="1" applyFill="1" applyBorder="1" applyAlignment="1" applyProtection="1">
      <alignment horizontal="center" vertical="center"/>
    </xf>
    <xf numFmtId="9" fontId="0" fillId="0" borderId="35" xfId="4" applyFont="1" applyFill="1" applyBorder="1" applyAlignment="1" applyProtection="1">
      <alignment horizontal="center" vertical="center" wrapText="1"/>
    </xf>
    <xf numFmtId="9" fontId="15" fillId="0" borderId="75" xfId="4" applyFont="1" applyFill="1" applyBorder="1" applyAlignment="1" applyProtection="1">
      <alignment horizontal="center" vertical="center"/>
    </xf>
    <xf numFmtId="0" fontId="0" fillId="0" borderId="36" xfId="0" applyBorder="1" applyAlignment="1" applyProtection="1">
      <alignment horizontal="left" vertical="center"/>
    </xf>
    <xf numFmtId="0" fontId="19" fillId="0" borderId="64" xfId="0" applyFont="1" applyBorder="1" applyAlignment="1" applyProtection="1">
      <alignment horizontal="left" vertical="center" wrapText="1"/>
    </xf>
    <xf numFmtId="0" fontId="20" fillId="0" borderId="61" xfId="0" applyFont="1" applyBorder="1" applyAlignment="1" applyProtection="1">
      <alignment horizontal="left" vertical="center" wrapText="1"/>
    </xf>
    <xf numFmtId="168" fontId="20" fillId="0" borderId="61" xfId="0" applyNumberFormat="1" applyFont="1" applyBorder="1" applyAlignment="1" applyProtection="1">
      <alignment horizontal="center" vertical="center" wrapText="1"/>
    </xf>
    <xf numFmtId="0" fontId="20" fillId="0" borderId="62" xfId="0" applyFont="1" applyBorder="1" applyAlignment="1" applyProtection="1">
      <alignment horizontal="center" vertical="center" wrapText="1"/>
    </xf>
    <xf numFmtId="0" fontId="14" fillId="0" borderId="77" xfId="0" applyFont="1" applyBorder="1" applyAlignment="1" applyProtection="1">
      <alignment horizontal="center" vertical="center" wrapText="1" readingOrder="1"/>
    </xf>
    <xf numFmtId="0" fontId="14" fillId="0" borderId="61" xfId="0" applyFont="1" applyBorder="1" applyAlignment="1" applyProtection="1">
      <alignment vertical="center" wrapText="1" readingOrder="1"/>
    </xf>
    <xf numFmtId="0" fontId="14" fillId="0" borderId="61" xfId="0" applyFont="1" applyBorder="1" applyAlignment="1" applyProtection="1">
      <alignment horizontal="center" vertical="center" wrapText="1" readingOrder="1"/>
    </xf>
    <xf numFmtId="0" fontId="14" fillId="0" borderId="65" xfId="0" applyFont="1" applyBorder="1" applyAlignment="1" applyProtection="1">
      <alignment horizontal="center" vertical="center" wrapText="1" readingOrder="1"/>
    </xf>
    <xf numFmtId="169" fontId="14" fillId="0" borderId="63" xfId="5" applyNumberFormat="1" applyFont="1" applyBorder="1" applyAlignment="1" applyProtection="1">
      <alignment horizontal="left" vertical="center" wrapText="1" readingOrder="1"/>
    </xf>
    <xf numFmtId="169" fontId="14" fillId="7" borderId="77" xfId="5" applyNumberFormat="1" applyFont="1" applyFill="1" applyBorder="1" applyAlignment="1" applyProtection="1">
      <alignment horizontal="center" vertical="center" wrapText="1" readingOrder="1"/>
    </xf>
    <xf numFmtId="0" fontId="0" fillId="0" borderId="64" xfId="0" applyBorder="1" applyAlignment="1" applyProtection="1">
      <alignment vertical="center"/>
    </xf>
    <xf numFmtId="10" fontId="0" fillId="7" borderId="61" xfId="4" applyNumberFormat="1" applyFont="1" applyFill="1" applyBorder="1" applyAlignment="1" applyProtection="1">
      <alignment horizontal="center" vertical="center"/>
    </xf>
    <xf numFmtId="10" fontId="0" fillId="0" borderId="65" xfId="4" applyNumberFormat="1" applyFont="1" applyBorder="1" applyAlignment="1" applyProtection="1">
      <alignment horizontal="center" vertical="center"/>
    </xf>
    <xf numFmtId="10" fontId="0" fillId="0" borderId="66" xfId="4" applyNumberFormat="1" applyFont="1" applyBorder="1" applyAlignment="1" applyProtection="1">
      <alignment horizontal="center" vertical="center"/>
    </xf>
    <xf numFmtId="9" fontId="0" fillId="7" borderId="61" xfId="4" applyFont="1" applyFill="1" applyBorder="1" applyAlignment="1" applyProtection="1">
      <alignment horizontal="center" vertical="center"/>
    </xf>
    <xf numFmtId="9" fontId="0" fillId="0" borderId="61" xfId="4" applyFont="1" applyFill="1" applyBorder="1" applyAlignment="1" applyProtection="1">
      <alignment horizontal="center" vertical="center" wrapText="1"/>
    </xf>
    <xf numFmtId="0" fontId="0" fillId="0" borderId="62" xfId="0" applyBorder="1" applyAlignment="1" applyProtection="1">
      <alignment horizontal="left" vertical="center"/>
    </xf>
    <xf numFmtId="0" fontId="0" fillId="0" borderId="77" xfId="0" applyBorder="1" applyAlignment="1" applyProtection="1">
      <alignment vertical="center"/>
    </xf>
    <xf numFmtId="0" fontId="0" fillId="0" borderId="61" xfId="0" applyBorder="1" applyAlignment="1" applyProtection="1">
      <alignment vertical="center"/>
    </xf>
    <xf numFmtId="0" fontId="0" fillId="0" borderId="61" xfId="0" applyBorder="1" applyAlignment="1" applyProtection="1">
      <alignment horizontal="left" vertical="center"/>
    </xf>
    <xf numFmtId="0" fontId="0" fillId="0" borderId="61" xfId="0" applyBorder="1" applyAlignment="1" applyProtection="1">
      <alignment horizontal="center" vertical="center"/>
    </xf>
    <xf numFmtId="0" fontId="0" fillId="0" borderId="65" xfId="0" applyBorder="1" applyAlignment="1" applyProtection="1">
      <alignment vertical="center"/>
    </xf>
    <xf numFmtId="0" fontId="19" fillId="0" borderId="30" xfId="0" applyFont="1" applyBorder="1" applyAlignment="1" applyProtection="1">
      <alignment horizontal="left" vertical="center" wrapText="1"/>
    </xf>
    <xf numFmtId="0" fontId="20" fillId="0" borderId="37" xfId="0" applyFont="1" applyBorder="1" applyAlignment="1" applyProtection="1">
      <alignment horizontal="left" vertical="center" wrapText="1"/>
    </xf>
    <xf numFmtId="168" fontId="20" fillId="0" borderId="37" xfId="0" applyNumberFormat="1" applyFont="1" applyBorder="1" applyAlignment="1" applyProtection="1">
      <alignment horizontal="center" vertical="center" wrapText="1"/>
    </xf>
    <xf numFmtId="0" fontId="20" fillId="0" borderId="78" xfId="0" applyFont="1" applyBorder="1" applyAlignment="1" applyProtection="1">
      <alignment horizontal="center" vertical="center" wrapText="1"/>
    </xf>
    <xf numFmtId="0" fontId="14" fillId="0" borderId="79" xfId="0" applyFont="1" applyBorder="1" applyAlignment="1" applyProtection="1">
      <alignment horizontal="center" vertical="center" wrapText="1" readingOrder="1"/>
    </xf>
    <xf numFmtId="0" fontId="14" fillId="0" borderId="37" xfId="0" applyFont="1" applyBorder="1" applyAlignment="1" applyProtection="1">
      <alignment vertical="center" wrapText="1" readingOrder="1"/>
    </xf>
    <xf numFmtId="0" fontId="14" fillId="0" borderId="37" xfId="0" applyFont="1" applyBorder="1" applyAlignment="1" applyProtection="1">
      <alignment horizontal="center" vertical="center" wrapText="1" readingOrder="1"/>
    </xf>
    <xf numFmtId="170" fontId="14" fillId="0" borderId="37" xfId="1" applyNumberFormat="1" applyFont="1" applyBorder="1" applyAlignment="1" applyProtection="1">
      <alignment horizontal="center" vertical="center" wrapText="1" readingOrder="1"/>
    </xf>
    <xf numFmtId="170" fontId="14" fillId="0" borderId="38" xfId="1" applyNumberFormat="1" applyFont="1" applyBorder="1" applyAlignment="1" applyProtection="1">
      <alignment horizontal="center" vertical="center" wrapText="1" readingOrder="1"/>
    </xf>
    <xf numFmtId="169" fontId="14" fillId="0" borderId="29" xfId="5" applyNumberFormat="1" applyFont="1" applyBorder="1" applyAlignment="1" applyProtection="1">
      <alignment horizontal="left" vertical="center" wrapText="1" readingOrder="1"/>
    </xf>
    <xf numFmtId="169" fontId="14" fillId="7" borderId="79" xfId="5" applyNumberFormat="1" applyFont="1" applyFill="1" applyBorder="1" applyAlignment="1" applyProtection="1">
      <alignment horizontal="center" vertical="center" wrapText="1" readingOrder="1"/>
    </xf>
    <xf numFmtId="0" fontId="0" fillId="0" borderId="30" xfId="0" applyBorder="1" applyAlignment="1" applyProtection="1">
      <alignment vertical="center" wrapText="1"/>
    </xf>
    <xf numFmtId="10" fontId="0" fillId="7" borderId="37" xfId="4" applyNumberFormat="1" applyFont="1" applyFill="1" applyBorder="1" applyAlignment="1" applyProtection="1">
      <alignment horizontal="center" vertical="center"/>
    </xf>
    <xf numFmtId="10" fontId="0" fillId="0" borderId="38" xfId="4" applyNumberFormat="1" applyFont="1" applyBorder="1" applyAlignment="1" applyProtection="1">
      <alignment horizontal="center" vertical="center"/>
    </xf>
    <xf numFmtId="10" fontId="0" fillId="0" borderId="39" xfId="4" applyNumberFormat="1" applyFont="1" applyBorder="1" applyAlignment="1" applyProtection="1">
      <alignment horizontal="center" vertical="center"/>
    </xf>
    <xf numFmtId="9" fontId="0" fillId="0" borderId="37" xfId="4" applyFont="1" applyFill="1" applyBorder="1" applyAlignment="1" applyProtection="1">
      <alignment horizontal="center" vertical="center" wrapText="1"/>
    </xf>
    <xf numFmtId="0" fontId="0" fillId="0" borderId="78" xfId="0" applyBorder="1" applyAlignment="1" applyProtection="1">
      <alignment horizontal="left" vertical="center"/>
    </xf>
    <xf numFmtId="9" fontId="17" fillId="8" borderId="61" xfId="4" applyNumberFormat="1" applyFont="1" applyFill="1" applyBorder="1" applyAlignment="1" applyProtection="1">
      <alignment horizontal="center" vertical="center"/>
    </xf>
    <xf numFmtId="9" fontId="17" fillId="8" borderId="65" xfId="4" applyNumberFormat="1" applyFont="1" applyFill="1" applyBorder="1" applyAlignment="1" applyProtection="1">
      <alignment horizontal="center" vertical="center"/>
    </xf>
    <xf numFmtId="9" fontId="17" fillId="8" borderId="76" xfId="4" applyFont="1" applyFill="1" applyBorder="1" applyAlignment="1" applyProtection="1">
      <alignment horizontal="center" vertical="center"/>
    </xf>
    <xf numFmtId="9" fontId="18" fillId="8" borderId="65" xfId="4" applyNumberFormat="1" applyFont="1" applyFill="1" applyBorder="1" applyAlignment="1" applyProtection="1">
      <alignment horizontal="center" vertical="center"/>
    </xf>
    <xf numFmtId="0" fontId="17" fillId="8" borderId="62" xfId="0" applyFont="1" applyFill="1" applyBorder="1" applyAlignment="1" applyProtection="1">
      <alignment horizontal="left" vertical="center"/>
    </xf>
    <xf numFmtId="168" fontId="14" fillId="0" borderId="13" xfId="0" applyNumberFormat="1" applyFont="1" applyBorder="1" applyAlignment="1" applyProtection="1">
      <alignment horizontal="center" vertical="center" wrapText="1" readingOrder="1"/>
    </xf>
    <xf numFmtId="0" fontId="14" fillId="0" borderId="41" xfId="0" applyFont="1" applyBorder="1" applyAlignment="1" applyProtection="1">
      <alignment horizontal="left" vertical="center" wrapText="1" readingOrder="1"/>
    </xf>
    <xf numFmtId="0" fontId="0" fillId="0" borderId="12" xfId="0" applyBorder="1" applyAlignment="1" applyProtection="1">
      <alignment vertical="center" wrapText="1"/>
    </xf>
    <xf numFmtId="168" fontId="14" fillId="0" borderId="1" xfId="0" applyNumberFormat="1" applyFont="1" applyBorder="1" applyAlignment="1" applyProtection="1">
      <alignment horizontal="center" vertical="center" wrapText="1" readingOrder="1"/>
    </xf>
    <xf numFmtId="0" fontId="0" fillId="0" borderId="54" xfId="0" applyBorder="1" applyAlignment="1" applyProtection="1">
      <alignment vertical="center"/>
    </xf>
    <xf numFmtId="14" fontId="14" fillId="0" borderId="51" xfId="0" applyNumberFormat="1" applyFont="1" applyBorder="1" applyAlignment="1" applyProtection="1">
      <alignment horizontal="left" vertical="center" wrapText="1" readingOrder="1"/>
    </xf>
    <xf numFmtId="168" fontId="14" fillId="0" borderId="24" xfId="0" applyNumberFormat="1" applyFont="1" applyBorder="1" applyAlignment="1" applyProtection="1">
      <alignment horizontal="center" vertical="center" wrapText="1" readingOrder="1"/>
    </xf>
    <xf numFmtId="0" fontId="0" fillId="0" borderId="58" xfId="0" applyBorder="1" applyAlignment="1" applyProtection="1">
      <alignment vertical="center"/>
    </xf>
    <xf numFmtId="0" fontId="0" fillId="0" borderId="23" xfId="0" applyBorder="1" applyAlignment="1" applyProtection="1">
      <alignment vertical="center" wrapText="1"/>
    </xf>
    <xf numFmtId="0" fontId="17" fillId="8" borderId="77" xfId="0" applyFont="1" applyFill="1" applyBorder="1" applyAlignment="1" applyProtection="1">
      <alignment vertical="center"/>
    </xf>
    <xf numFmtId="0" fontId="17" fillId="8" borderId="61" xfId="0" applyFont="1" applyFill="1" applyBorder="1" applyAlignment="1" applyProtection="1">
      <alignment vertical="center"/>
    </xf>
    <xf numFmtId="0" fontId="17" fillId="8" borderId="61" xfId="0" applyFont="1" applyFill="1" applyBorder="1" applyAlignment="1" applyProtection="1">
      <alignment horizontal="left" vertical="center"/>
    </xf>
    <xf numFmtId="0" fontId="17" fillId="8" borderId="61" xfId="0" applyFont="1" applyFill="1" applyBorder="1" applyAlignment="1" applyProtection="1">
      <alignment horizontal="center" vertical="center"/>
    </xf>
    <xf numFmtId="0" fontId="17" fillId="8" borderId="65" xfId="0" applyFont="1" applyFill="1" applyBorder="1" applyAlignment="1" applyProtection="1">
      <alignment vertical="center"/>
    </xf>
    <xf numFmtId="0" fontId="17" fillId="8" borderId="77" xfId="0" applyFont="1" applyFill="1" applyBorder="1" applyAlignment="1" applyProtection="1">
      <alignment horizontal="left" vertical="center"/>
    </xf>
    <xf numFmtId="9" fontId="17" fillId="8" borderId="66" xfId="4" applyNumberFormat="1" applyFont="1" applyFill="1" applyBorder="1" applyAlignment="1" applyProtection="1">
      <alignment horizontal="center" vertical="center"/>
    </xf>
    <xf numFmtId="169" fontId="14" fillId="10" borderId="19" xfId="5" applyNumberFormat="1" applyFont="1" applyFill="1" applyBorder="1" applyAlignment="1" applyProtection="1">
      <alignment horizontal="left" vertical="center" wrapText="1" readingOrder="1"/>
    </xf>
    <xf numFmtId="169" fontId="14" fillId="10" borderId="53" xfId="5" applyNumberFormat="1" applyFont="1" applyFill="1" applyBorder="1" applyAlignment="1" applyProtection="1">
      <alignment horizontal="left" vertical="center" wrapText="1" readingOrder="1"/>
    </xf>
    <xf numFmtId="14" fontId="14" fillId="0" borderId="1" xfId="0" applyNumberFormat="1" applyFont="1" applyBorder="1" applyAlignment="1" applyProtection="1">
      <alignment horizontal="left" vertical="center" wrapText="1" readingOrder="1"/>
    </xf>
    <xf numFmtId="14" fontId="14" fillId="0" borderId="24" xfId="0" applyNumberFormat="1" applyFont="1" applyBorder="1" applyAlignment="1" applyProtection="1">
      <alignment horizontal="left" vertical="center" wrapText="1" readingOrder="1"/>
    </xf>
    <xf numFmtId="168" fontId="14" fillId="10" borderId="13" xfId="0" applyNumberFormat="1" applyFont="1" applyFill="1" applyBorder="1" applyAlignment="1" applyProtection="1">
      <alignment horizontal="right" vertical="center" wrapText="1" readingOrder="1"/>
    </xf>
    <xf numFmtId="0" fontId="14" fillId="10" borderId="14" xfId="0" applyFont="1" applyFill="1" applyBorder="1" applyAlignment="1" applyProtection="1">
      <alignment horizontal="left" vertical="center" wrapText="1" readingOrder="1"/>
    </xf>
    <xf numFmtId="14" fontId="14" fillId="0" borderId="13" xfId="0" applyNumberFormat="1" applyFont="1" applyFill="1" applyBorder="1" applyAlignment="1" applyProtection="1">
      <alignment horizontal="left" vertical="center" wrapText="1" readingOrder="1"/>
    </xf>
    <xf numFmtId="168" fontId="14" fillId="10" borderId="1" xfId="0" applyNumberFormat="1" applyFont="1" applyFill="1" applyBorder="1" applyAlignment="1" applyProtection="1">
      <alignment horizontal="right" vertical="center" wrapText="1" readingOrder="1"/>
    </xf>
    <xf numFmtId="0" fontId="14" fillId="10" borderId="51" xfId="0" applyFont="1" applyFill="1" applyBorder="1" applyAlignment="1" applyProtection="1">
      <alignment horizontal="left" vertical="center" wrapText="1" readingOrder="1"/>
    </xf>
    <xf numFmtId="14" fontId="14" fillId="0" borderId="1" xfId="0" applyNumberFormat="1" applyFont="1" applyFill="1" applyBorder="1" applyAlignment="1" applyProtection="1">
      <alignment horizontal="left" vertical="center" wrapText="1" readingOrder="1"/>
    </xf>
    <xf numFmtId="168" fontId="14" fillId="10" borderId="24" xfId="0" applyNumberFormat="1" applyFont="1" applyFill="1" applyBorder="1" applyAlignment="1" applyProtection="1">
      <alignment horizontal="right" vertical="center" wrapText="1" readingOrder="1"/>
    </xf>
    <xf numFmtId="0" fontId="14" fillId="10" borderId="25" xfId="0" applyFont="1" applyFill="1" applyBorder="1" applyAlignment="1" applyProtection="1">
      <alignment horizontal="left" vertical="center" wrapText="1" readingOrder="1"/>
    </xf>
    <xf numFmtId="0" fontId="14" fillId="10" borderId="33" xfId="0" applyFont="1" applyFill="1" applyBorder="1" applyAlignment="1" applyProtection="1">
      <alignment horizontal="left" vertical="center" wrapText="1" readingOrder="1"/>
    </xf>
    <xf numFmtId="0" fontId="14" fillId="10" borderId="24" xfId="0" applyFont="1" applyFill="1" applyBorder="1" applyAlignment="1" applyProtection="1">
      <alignment horizontal="left" vertical="center" wrapText="1" readingOrder="1"/>
    </xf>
    <xf numFmtId="14" fontId="14" fillId="10" borderId="24" xfId="0" applyNumberFormat="1" applyFont="1" applyFill="1" applyBorder="1" applyAlignment="1" applyProtection="1">
      <alignment horizontal="left" vertical="center" wrapText="1" readingOrder="1"/>
    </xf>
    <xf numFmtId="0" fontId="14" fillId="0" borderId="41" xfId="0" applyFont="1" applyBorder="1" applyAlignment="1" applyProtection="1">
      <alignment vertical="center" wrapText="1" readingOrder="1"/>
    </xf>
    <xf numFmtId="14" fontId="14" fillId="0" borderId="13" xfId="0" applyNumberFormat="1" applyFont="1" applyBorder="1" applyAlignment="1" applyProtection="1">
      <alignment horizontal="left" vertical="center" wrapText="1" readingOrder="1"/>
    </xf>
    <xf numFmtId="169" fontId="14" fillId="0" borderId="13" xfId="5" applyNumberFormat="1" applyFont="1" applyFill="1" applyBorder="1" applyAlignment="1" applyProtection="1">
      <alignment horizontal="left" vertical="center" wrapText="1" readingOrder="1"/>
    </xf>
    <xf numFmtId="169" fontId="14" fillId="0" borderId="19" xfId="5" applyNumberFormat="1" applyFont="1" applyFill="1" applyBorder="1" applyAlignment="1" applyProtection="1">
      <alignment horizontal="left" vertical="center" wrapText="1" readingOrder="1"/>
    </xf>
    <xf numFmtId="169" fontId="14" fillId="0" borderId="1" xfId="5" applyNumberFormat="1" applyFont="1" applyFill="1" applyBorder="1" applyAlignment="1" applyProtection="1">
      <alignment horizontal="left" vertical="center" wrapText="1" readingOrder="1"/>
    </xf>
    <xf numFmtId="169" fontId="14" fillId="0" borderId="53" xfId="5" applyNumberFormat="1" applyFont="1" applyFill="1" applyBorder="1" applyAlignment="1" applyProtection="1">
      <alignment horizontal="left" vertical="center" wrapText="1" readingOrder="1"/>
    </xf>
    <xf numFmtId="169" fontId="14" fillId="0" borderId="24" xfId="5" applyNumberFormat="1" applyFont="1" applyFill="1" applyBorder="1" applyAlignment="1" applyProtection="1">
      <alignment horizontal="left" vertical="center" wrapText="1" readingOrder="1"/>
    </xf>
    <xf numFmtId="169" fontId="14" fillId="0" borderId="31" xfId="5" applyNumberFormat="1" applyFont="1" applyFill="1" applyBorder="1" applyAlignment="1" applyProtection="1">
      <alignment horizontal="left" vertical="center" wrapText="1" readingOrder="1"/>
    </xf>
    <xf numFmtId="169" fontId="14" fillId="10" borderId="31" xfId="5" applyNumberFormat="1" applyFont="1" applyFill="1" applyBorder="1" applyAlignment="1" applyProtection="1">
      <alignment horizontal="left" vertical="center" wrapText="1" readingOrder="1"/>
    </xf>
    <xf numFmtId="0" fontId="2" fillId="0" borderId="64" xfId="0" applyFont="1" applyBorder="1" applyAlignment="1" applyProtection="1">
      <alignment vertical="center"/>
    </xf>
    <xf numFmtId="0" fontId="14" fillId="0" borderId="61" xfId="0" applyFont="1" applyBorder="1" applyAlignment="1" applyProtection="1">
      <alignment horizontal="left" vertical="center" wrapText="1" readingOrder="1"/>
    </xf>
    <xf numFmtId="168" fontId="14" fillId="0" borderId="61" xfId="0" applyNumberFormat="1" applyFont="1" applyBorder="1" applyAlignment="1" applyProtection="1">
      <alignment horizontal="right" vertical="center" wrapText="1" readingOrder="1"/>
    </xf>
    <xf numFmtId="0" fontId="14" fillId="0" borderId="62" xfId="0" applyFont="1" applyBorder="1" applyAlignment="1" applyProtection="1">
      <alignment horizontal="left" vertical="center" wrapText="1" readingOrder="1"/>
    </xf>
    <xf numFmtId="0" fontId="14" fillId="0" borderId="77" xfId="0" applyFont="1" applyBorder="1" applyAlignment="1" applyProtection="1">
      <alignment horizontal="left" vertical="center" wrapText="1" readingOrder="1"/>
    </xf>
    <xf numFmtId="169" fontId="14" fillId="0" borderId="61" xfId="5" applyNumberFormat="1" applyFont="1" applyBorder="1" applyAlignment="1" applyProtection="1">
      <alignment horizontal="left" vertical="center" wrapText="1" readingOrder="1"/>
    </xf>
    <xf numFmtId="169" fontId="14" fillId="0" borderId="65" xfId="5" applyNumberFormat="1" applyFont="1" applyBorder="1" applyAlignment="1" applyProtection="1">
      <alignment horizontal="left" vertical="center" wrapText="1" readingOrder="1"/>
    </xf>
    <xf numFmtId="0" fontId="0" fillId="0" borderId="63" xfId="0" applyBorder="1" applyAlignment="1" applyProtection="1">
      <alignment vertical="center"/>
    </xf>
    <xf numFmtId="0" fontId="0" fillId="0" borderId="64" xfId="0" applyBorder="1" applyAlignment="1" applyProtection="1">
      <alignment vertical="center" wrapText="1"/>
    </xf>
    <xf numFmtId="0" fontId="17" fillId="8" borderId="37" xfId="0" applyFont="1" applyFill="1" applyBorder="1" applyAlignment="1" applyProtection="1">
      <alignment horizontal="right" vertical="center"/>
    </xf>
    <xf numFmtId="170" fontId="17" fillId="8" borderId="37" xfId="1" applyNumberFormat="1" applyFont="1" applyFill="1" applyBorder="1" applyAlignment="1" applyProtection="1">
      <alignment horizontal="right" vertical="center"/>
    </xf>
    <xf numFmtId="0" fontId="17" fillId="8" borderId="78" xfId="0" applyFont="1" applyFill="1" applyBorder="1" applyAlignment="1" applyProtection="1">
      <alignment horizontal="right" vertical="center"/>
    </xf>
    <xf numFmtId="0" fontId="17" fillId="8" borderId="8" xfId="0" applyFont="1" applyFill="1" applyBorder="1" applyAlignment="1" applyProtection="1">
      <alignment vertical="center"/>
    </xf>
    <xf numFmtId="0" fontId="17" fillId="8" borderId="8" xfId="0" applyFont="1" applyFill="1" applyBorder="1" applyAlignment="1" applyProtection="1">
      <alignment horizontal="left" vertical="center"/>
    </xf>
    <xf numFmtId="0" fontId="17" fillId="8" borderId="8" xfId="0" applyFont="1" applyFill="1" applyBorder="1" applyAlignment="1" applyProtection="1">
      <alignment horizontal="center" vertical="center"/>
    </xf>
    <xf numFmtId="0" fontId="17" fillId="8" borderId="29" xfId="0" applyFont="1" applyFill="1" applyBorder="1" applyAlignment="1" applyProtection="1">
      <alignment vertical="center"/>
    </xf>
    <xf numFmtId="0" fontId="17" fillId="8" borderId="30" xfId="0" applyFont="1" applyFill="1" applyBorder="1" applyAlignment="1" applyProtection="1">
      <alignment vertical="center"/>
    </xf>
    <xf numFmtId="9" fontId="17" fillId="8" borderId="37" xfId="4" applyNumberFormat="1" applyFont="1" applyFill="1" applyBorder="1" applyAlignment="1" applyProtection="1">
      <alignment horizontal="center" vertical="center"/>
    </xf>
    <xf numFmtId="9" fontId="17" fillId="8" borderId="38" xfId="4" applyNumberFormat="1" applyFont="1" applyFill="1" applyBorder="1" applyAlignment="1" applyProtection="1">
      <alignment horizontal="center" vertical="center"/>
    </xf>
    <xf numFmtId="9" fontId="17" fillId="8" borderId="39" xfId="4" applyNumberFormat="1" applyFont="1" applyFill="1" applyBorder="1" applyAlignment="1" applyProtection="1">
      <alignment horizontal="center" vertical="center"/>
    </xf>
    <xf numFmtId="9" fontId="17" fillId="8" borderId="37" xfId="4" applyNumberFormat="1" applyFont="1" applyFill="1" applyBorder="1" applyAlignment="1" applyProtection="1">
      <alignment horizontal="center" vertical="center" wrapText="1"/>
    </xf>
    <xf numFmtId="0" fontId="17" fillId="8" borderId="78" xfId="0" applyFont="1" applyFill="1" applyBorder="1" applyAlignment="1" applyProtection="1">
      <alignment horizontal="left" vertical="center"/>
    </xf>
    <xf numFmtId="0" fontId="22" fillId="11" borderId="60" xfId="0" applyFont="1" applyFill="1" applyBorder="1" applyAlignment="1" applyProtection="1">
      <alignment vertical="center" wrapText="1"/>
    </xf>
    <xf numFmtId="9" fontId="22" fillId="11" borderId="80" xfId="4" applyNumberFormat="1" applyFont="1" applyFill="1" applyBorder="1" applyAlignment="1" applyProtection="1">
      <alignment horizontal="center" vertical="center"/>
    </xf>
    <xf numFmtId="9" fontId="22" fillId="11" borderId="81" xfId="4" applyNumberFormat="1" applyFont="1" applyFill="1" applyBorder="1" applyAlignment="1" applyProtection="1">
      <alignment horizontal="center" vertical="center"/>
    </xf>
    <xf numFmtId="9" fontId="22" fillId="11" borderId="82" xfId="4" applyNumberFormat="1" applyFont="1" applyFill="1" applyBorder="1" applyAlignment="1" applyProtection="1">
      <alignment horizontal="center" vertical="center"/>
    </xf>
    <xf numFmtId="9" fontId="22" fillId="11" borderId="61" xfId="4" applyNumberFormat="1" applyFont="1" applyFill="1" applyBorder="1" applyAlignment="1" applyProtection="1">
      <alignment horizontal="center" vertical="center"/>
    </xf>
    <xf numFmtId="9" fontId="22" fillId="11" borderId="61" xfId="4" applyNumberFormat="1" applyFont="1" applyFill="1" applyBorder="1" applyAlignment="1" applyProtection="1">
      <alignment horizontal="center" vertical="center" wrapText="1"/>
    </xf>
    <xf numFmtId="9" fontId="23" fillId="11" borderId="62" xfId="4" applyNumberFormat="1" applyFont="1" applyFill="1" applyBorder="1" applyAlignment="1" applyProtection="1">
      <alignment horizontal="center" vertical="center"/>
    </xf>
    <xf numFmtId="0" fontId="22" fillId="11" borderId="11" xfId="0" applyFont="1" applyFill="1" applyBorder="1" applyAlignment="1" applyProtection="1">
      <alignment horizontal="left" vertical="center"/>
    </xf>
    <xf numFmtId="9" fontId="16" fillId="5" borderId="40" xfId="4" applyFont="1" applyFill="1" applyBorder="1" applyAlignment="1" applyProtection="1">
      <alignment horizontal="right" vertical="center"/>
    </xf>
    <xf numFmtId="0" fontId="14" fillId="0" borderId="13" xfId="0" applyFont="1" applyFill="1" applyBorder="1" applyAlignment="1" applyProtection="1">
      <alignment horizontal="left" vertical="center" wrapText="1" readingOrder="1"/>
    </xf>
    <xf numFmtId="0" fontId="0" fillId="0" borderId="14" xfId="0" applyBorder="1" applyAlignment="1" applyProtection="1">
      <alignment horizontal="left" vertical="center" wrapText="1"/>
    </xf>
    <xf numFmtId="0" fontId="14" fillId="0" borderId="1" xfId="0" applyFont="1" applyFill="1" applyBorder="1" applyAlignment="1" applyProtection="1">
      <alignment horizontal="left" vertical="center" wrapText="1" readingOrder="1"/>
    </xf>
    <xf numFmtId="0" fontId="14" fillId="0" borderId="1" xfId="0" applyFont="1" applyFill="1" applyBorder="1" applyAlignment="1" applyProtection="1">
      <alignment horizontal="left" vertical="center" wrapText="1" readingOrder="1"/>
    </xf>
    <xf numFmtId="168" fontId="14" fillId="0" borderId="1" xfId="0" applyNumberFormat="1" applyFont="1" applyFill="1" applyBorder="1" applyAlignment="1" applyProtection="1">
      <alignment horizontal="right" vertical="center" wrapText="1" readingOrder="1"/>
    </xf>
    <xf numFmtId="0" fontId="14" fillId="0" borderId="51" xfId="0" applyFont="1" applyFill="1" applyBorder="1" applyAlignment="1" applyProtection="1">
      <alignment horizontal="left" vertical="center" wrapText="1" readingOrder="1"/>
    </xf>
    <xf numFmtId="0" fontId="13" fillId="0" borderId="50" xfId="0" applyFont="1" applyBorder="1" applyAlignment="1" applyProtection="1">
      <alignment vertical="center" wrapText="1" readingOrder="1"/>
    </xf>
    <xf numFmtId="168" fontId="25" fillId="0" borderId="1" xfId="0" applyNumberFormat="1" applyFont="1" applyBorder="1" applyAlignment="1" applyProtection="1">
      <alignment horizontal="right" vertical="center" wrapText="1" readingOrder="1"/>
    </xf>
    <xf numFmtId="10" fontId="0" fillId="3" borderId="1" xfId="4" applyNumberFormat="1" applyFont="1" applyFill="1" applyBorder="1" applyAlignment="1" applyProtection="1">
      <alignment horizontal="center" vertical="center"/>
    </xf>
    <xf numFmtId="169" fontId="14" fillId="0" borderId="24" xfId="1" applyNumberFormat="1" applyFont="1" applyBorder="1" applyAlignment="1" applyProtection="1">
      <alignment horizontal="left" vertical="center" wrapText="1" readingOrder="1"/>
    </xf>
    <xf numFmtId="169" fontId="14" fillId="0" borderId="31" xfId="1" applyNumberFormat="1" applyFont="1" applyBorder="1" applyAlignment="1" applyProtection="1">
      <alignment horizontal="left" vertical="center" wrapText="1" readingOrder="1"/>
    </xf>
    <xf numFmtId="169" fontId="14" fillId="0" borderId="13" xfId="1" applyNumberFormat="1" applyFont="1" applyBorder="1" applyAlignment="1" applyProtection="1">
      <alignment horizontal="left" vertical="center" wrapText="1" readingOrder="1"/>
    </xf>
    <xf numFmtId="169" fontId="14" fillId="0" borderId="19" xfId="1" applyNumberFormat="1" applyFont="1" applyBorder="1" applyAlignment="1" applyProtection="1">
      <alignment horizontal="left" vertical="center" wrapText="1" readingOrder="1"/>
    </xf>
    <xf numFmtId="0" fontId="0" fillId="0" borderId="36" xfId="0" applyBorder="1" applyAlignment="1" applyProtection="1">
      <alignment vertical="center"/>
    </xf>
    <xf numFmtId="0" fontId="17" fillId="8" borderId="4" xfId="0" applyFont="1" applyFill="1" applyBorder="1" applyAlignment="1" applyProtection="1">
      <alignment horizontal="left" vertical="center"/>
    </xf>
    <xf numFmtId="0" fontId="28" fillId="0" borderId="13" xfId="0" applyFont="1" applyBorder="1" applyAlignment="1" applyProtection="1">
      <alignment horizontal="left" vertical="center" wrapText="1" readingOrder="1"/>
    </xf>
    <xf numFmtId="168" fontId="28" fillId="0" borderId="13" xfId="0" applyNumberFormat="1" applyFont="1" applyBorder="1" applyAlignment="1" applyProtection="1">
      <alignment horizontal="right" vertical="center" wrapText="1" readingOrder="1"/>
    </xf>
    <xf numFmtId="0" fontId="28" fillId="0" borderId="14" xfId="0" applyFont="1" applyBorder="1" applyAlignment="1" applyProtection="1">
      <alignment horizontal="left" vertical="center" wrapText="1" readingOrder="1"/>
    </xf>
    <xf numFmtId="0" fontId="28" fillId="0" borderId="41" xfId="0" applyFont="1" applyBorder="1" applyAlignment="1" applyProtection="1">
      <alignment vertical="center" wrapText="1" readingOrder="1"/>
    </xf>
    <xf numFmtId="0" fontId="28" fillId="0" borderId="13" xfId="0" applyFont="1" applyBorder="1" applyAlignment="1" applyProtection="1">
      <alignment horizontal="center" vertical="center" wrapText="1" readingOrder="1"/>
    </xf>
    <xf numFmtId="169" fontId="28" fillId="0" borderId="13" xfId="5" applyNumberFormat="1" applyFont="1" applyBorder="1" applyAlignment="1" applyProtection="1">
      <alignment horizontal="left" vertical="center" wrapText="1" readingOrder="1"/>
    </xf>
    <xf numFmtId="171" fontId="28" fillId="0" borderId="19" xfId="5" applyNumberFormat="1" applyFont="1" applyBorder="1" applyAlignment="1" applyProtection="1">
      <alignment horizontal="left" vertical="center" wrapText="1" readingOrder="1"/>
    </xf>
    <xf numFmtId="0" fontId="28" fillId="0" borderId="1" xfId="0" applyFont="1" applyBorder="1" applyAlignment="1" applyProtection="1">
      <alignment horizontal="left" vertical="center" wrapText="1" readingOrder="1"/>
    </xf>
    <xf numFmtId="168" fontId="28" fillId="0" borderId="1" xfId="0" applyNumberFormat="1" applyFont="1" applyBorder="1" applyAlignment="1" applyProtection="1">
      <alignment horizontal="right" vertical="center" wrapText="1" readingOrder="1"/>
    </xf>
    <xf numFmtId="0" fontId="28" fillId="0" borderId="51" xfId="0" applyFont="1" applyBorder="1" applyAlignment="1" applyProtection="1">
      <alignment horizontal="left" vertical="center" wrapText="1" readingOrder="1"/>
    </xf>
    <xf numFmtId="0" fontId="28" fillId="0" borderId="52" xfId="0" applyFont="1" applyBorder="1" applyAlignment="1" applyProtection="1">
      <alignment vertical="center" wrapText="1" readingOrder="1"/>
    </xf>
    <xf numFmtId="0" fontId="28" fillId="0" borderId="1" xfId="0" applyFont="1" applyBorder="1" applyAlignment="1" applyProtection="1">
      <alignment horizontal="center" vertical="center" wrapText="1" readingOrder="1"/>
    </xf>
    <xf numFmtId="169" fontId="28" fillId="0" borderId="1" xfId="5" applyNumberFormat="1" applyFont="1" applyBorder="1" applyAlignment="1" applyProtection="1">
      <alignment horizontal="left" vertical="center" wrapText="1" readingOrder="1"/>
    </xf>
    <xf numFmtId="171" fontId="28" fillId="0" borderId="53" xfId="5" applyNumberFormat="1" applyFont="1" applyBorder="1" applyAlignment="1" applyProtection="1">
      <alignment horizontal="left" vertical="center" wrapText="1" readingOrder="1"/>
    </xf>
    <xf numFmtId="0" fontId="29" fillId="0" borderId="1" xfId="0" applyFont="1" applyBorder="1" applyAlignment="1" applyProtection="1">
      <alignment horizontal="center" vertical="center" wrapText="1" readingOrder="1"/>
    </xf>
    <xf numFmtId="0" fontId="27" fillId="0" borderId="50" xfId="0" applyFont="1" applyBorder="1" applyAlignment="1" applyProtection="1">
      <alignment horizontal="left" vertical="center" wrapText="1" readingOrder="1"/>
    </xf>
    <xf numFmtId="0" fontId="28" fillId="0" borderId="51" xfId="0" applyFont="1" applyBorder="1" applyAlignment="1" applyProtection="1">
      <alignment horizontal="center" vertical="center" wrapText="1" readingOrder="1"/>
    </xf>
    <xf numFmtId="0" fontId="28" fillId="0" borderId="52" xfId="0" applyFont="1" applyBorder="1" applyAlignment="1" applyProtection="1">
      <alignment horizontal="left" vertical="center" wrapText="1" readingOrder="1"/>
    </xf>
    <xf numFmtId="168" fontId="28" fillId="0" borderId="1" xfId="0" applyNumberFormat="1" applyFont="1" applyBorder="1" applyAlignment="1" applyProtection="1">
      <alignment vertical="center" wrapText="1" readingOrder="1"/>
    </xf>
    <xf numFmtId="169" fontId="28" fillId="0" borderId="1" xfId="5" applyNumberFormat="1" applyFont="1" applyBorder="1" applyAlignment="1" applyProtection="1">
      <alignment horizontal="right" vertical="center" wrapText="1" readingOrder="1"/>
    </xf>
    <xf numFmtId="16" fontId="28" fillId="0" borderId="1" xfId="0" applyNumberFormat="1" applyFont="1" applyBorder="1" applyAlignment="1" applyProtection="1">
      <alignment horizontal="center" vertical="center" wrapText="1" readingOrder="1"/>
    </xf>
    <xf numFmtId="0" fontId="28" fillId="0" borderId="69" xfId="0" applyFont="1" applyBorder="1" applyAlignment="1" applyProtection="1">
      <alignment horizontal="left" vertical="center" wrapText="1" readingOrder="1"/>
    </xf>
    <xf numFmtId="168" fontId="28" fillId="0" borderId="69" xfId="0" applyNumberFormat="1" applyFont="1" applyBorder="1" applyAlignment="1" applyProtection="1">
      <alignment horizontal="right" vertical="center" wrapText="1" readingOrder="1"/>
    </xf>
    <xf numFmtId="0" fontId="28" fillId="0" borderId="70" xfId="0" applyFont="1" applyBorder="1" applyAlignment="1" applyProtection="1">
      <alignment horizontal="left" vertical="center" wrapText="1" readingOrder="1"/>
    </xf>
    <xf numFmtId="0" fontId="28" fillId="0" borderId="71" xfId="0" applyFont="1" applyBorder="1" applyAlignment="1" applyProtection="1">
      <alignment horizontal="left" vertical="center" wrapText="1" readingOrder="1"/>
    </xf>
    <xf numFmtId="0" fontId="28" fillId="0" borderId="69" xfId="0" applyFont="1" applyBorder="1" applyAlignment="1" applyProtection="1">
      <alignment horizontal="center" vertical="center" wrapText="1" readingOrder="1"/>
    </xf>
    <xf numFmtId="169" fontId="28" fillId="0" borderId="69" xfId="5" applyNumberFormat="1" applyFont="1" applyBorder="1" applyAlignment="1" applyProtection="1">
      <alignment horizontal="left" vertical="center" wrapText="1" readingOrder="1"/>
    </xf>
    <xf numFmtId="171" fontId="28" fillId="0" borderId="72" xfId="5" applyNumberFormat="1" applyFont="1" applyBorder="1" applyAlignment="1" applyProtection="1">
      <alignment horizontal="left" vertical="center" wrapText="1" readingOrder="1"/>
    </xf>
    <xf numFmtId="0" fontId="0" fillId="0" borderId="73" xfId="0" applyBorder="1" applyAlignment="1" applyProtection="1">
      <alignment vertical="center"/>
    </xf>
    <xf numFmtId="169" fontId="14" fillId="7" borderId="71" xfId="5" applyNumberFormat="1" applyFont="1" applyFill="1" applyBorder="1" applyAlignment="1" applyProtection="1">
      <alignment horizontal="center" vertical="center" wrapText="1" readingOrder="1"/>
    </xf>
    <xf numFmtId="0" fontId="0" fillId="0" borderId="68" xfId="0" applyBorder="1" applyAlignment="1" applyProtection="1">
      <alignment vertical="center" wrapText="1"/>
    </xf>
    <xf numFmtId="10" fontId="0" fillId="7" borderId="69" xfId="4" applyNumberFormat="1" applyFont="1" applyFill="1" applyBorder="1" applyAlignment="1" applyProtection="1">
      <alignment horizontal="center" vertical="center"/>
    </xf>
    <xf numFmtId="10" fontId="0" fillId="0" borderId="86" xfId="4" applyNumberFormat="1" applyFont="1" applyBorder="1" applyAlignment="1" applyProtection="1">
      <alignment horizontal="center" vertical="center"/>
    </xf>
    <xf numFmtId="9" fontId="0" fillId="7" borderId="69" xfId="4" applyFont="1" applyFill="1" applyBorder="1" applyAlignment="1" applyProtection="1">
      <alignment horizontal="center" vertical="center"/>
    </xf>
    <xf numFmtId="9" fontId="0" fillId="0" borderId="69" xfId="4" applyFont="1" applyFill="1" applyBorder="1" applyAlignment="1" applyProtection="1">
      <alignment horizontal="center" vertical="center" wrapText="1"/>
    </xf>
    <xf numFmtId="9" fontId="15" fillId="0" borderId="72" xfId="4" applyFont="1" applyFill="1" applyBorder="1" applyAlignment="1" applyProtection="1">
      <alignment horizontal="center" vertical="center"/>
    </xf>
    <xf numFmtId="0" fontId="28" fillId="0" borderId="24" xfId="0" applyFont="1" applyBorder="1" applyAlignment="1" applyProtection="1">
      <alignment horizontal="left" vertical="center" wrapText="1" readingOrder="1"/>
    </xf>
    <xf numFmtId="168" fontId="28" fillId="0" borderId="24" xfId="0" applyNumberFormat="1" applyFont="1" applyBorder="1" applyAlignment="1" applyProtection="1">
      <alignment horizontal="right" vertical="center" wrapText="1" readingOrder="1"/>
    </xf>
    <xf numFmtId="0" fontId="28" fillId="0" borderId="25" xfId="0" applyFont="1" applyBorder="1" applyAlignment="1" applyProtection="1">
      <alignment horizontal="left" vertical="center" wrapText="1" readingOrder="1"/>
    </xf>
    <xf numFmtId="0" fontId="28" fillId="0" borderId="33" xfId="0" applyFont="1" applyBorder="1" applyAlignment="1" applyProtection="1">
      <alignment horizontal="left" vertical="center" wrapText="1" readingOrder="1"/>
    </xf>
    <xf numFmtId="0" fontId="28" fillId="0" borderId="24" xfId="0" applyFont="1" applyBorder="1" applyAlignment="1" applyProtection="1">
      <alignment horizontal="center" vertical="center" wrapText="1" readingOrder="1"/>
    </xf>
    <xf numFmtId="169" fontId="28" fillId="0" borderId="24" xfId="5" applyNumberFormat="1" applyFont="1" applyBorder="1" applyAlignment="1" applyProtection="1">
      <alignment horizontal="left" vertical="center" wrapText="1" readingOrder="1"/>
    </xf>
    <xf numFmtId="171" fontId="28" fillId="0" borderId="31" xfId="5" applyNumberFormat="1" applyFont="1" applyBorder="1" applyAlignment="1" applyProtection="1">
      <alignment horizontal="left" vertical="center" wrapText="1" readingOrder="1"/>
    </xf>
    <xf numFmtId="0" fontId="32" fillId="0" borderId="13" xfId="6" applyNumberFormat="1" applyFont="1" applyFill="1" applyBorder="1" applyAlignment="1" applyProtection="1">
      <alignment horizontal="left" vertical="center" wrapText="1"/>
    </xf>
    <xf numFmtId="14" fontId="33" fillId="0" borderId="13" xfId="0" applyNumberFormat="1" applyFont="1" applyBorder="1" applyAlignment="1" applyProtection="1">
      <alignment vertical="center"/>
    </xf>
    <xf numFmtId="0" fontId="28" fillId="0" borderId="41" xfId="0" applyFont="1" applyBorder="1" applyAlignment="1" applyProtection="1">
      <alignment horizontal="left" vertical="center" wrapText="1" readingOrder="1"/>
    </xf>
    <xf numFmtId="164" fontId="28" fillId="0" borderId="13" xfId="2" applyFont="1" applyBorder="1" applyAlignment="1" applyProtection="1">
      <alignment horizontal="left" vertical="center" wrapText="1" readingOrder="1"/>
    </xf>
    <xf numFmtId="169" fontId="14" fillId="7" borderId="88" xfId="5" applyNumberFormat="1" applyFont="1" applyFill="1" applyBorder="1" applyAlignment="1" applyProtection="1">
      <alignment horizontal="center" vertical="center" wrapText="1" readingOrder="1"/>
    </xf>
    <xf numFmtId="0" fontId="32" fillId="0" borderId="44" xfId="6" applyNumberFormat="1" applyFont="1" applyFill="1" applyBorder="1" applyAlignment="1" applyProtection="1">
      <alignment horizontal="left" vertical="center" wrapText="1"/>
    </xf>
    <xf numFmtId="14" fontId="33" fillId="0" borderId="44" xfId="0" applyNumberFormat="1" applyFont="1" applyBorder="1" applyAlignment="1" applyProtection="1">
      <alignment vertical="center"/>
    </xf>
    <xf numFmtId="0" fontId="28" fillId="0" borderId="90" xfId="0" applyFont="1" applyBorder="1" applyAlignment="1" applyProtection="1">
      <alignment horizontal="left" vertical="center" wrapText="1" readingOrder="1"/>
    </xf>
    <xf numFmtId="0" fontId="28" fillId="0" borderId="44" xfId="0" applyFont="1" applyBorder="1" applyAlignment="1" applyProtection="1">
      <alignment horizontal="left" vertical="center" wrapText="1" readingOrder="1"/>
    </xf>
    <xf numFmtId="0" fontId="28" fillId="0" borderId="44" xfId="0" applyFont="1" applyBorder="1" applyAlignment="1" applyProtection="1">
      <alignment horizontal="center" vertical="center" wrapText="1" readingOrder="1"/>
    </xf>
    <xf numFmtId="164" fontId="28" fillId="0" borderId="44" xfId="2" applyFont="1" applyBorder="1" applyAlignment="1" applyProtection="1">
      <alignment horizontal="left" vertical="center" wrapText="1" readingOrder="1"/>
    </xf>
    <xf numFmtId="171" fontId="28" fillId="0" borderId="45" xfId="5" applyNumberFormat="1" applyFont="1" applyBorder="1" applyAlignment="1" applyProtection="1">
      <alignment horizontal="left" vertical="center" wrapText="1" readingOrder="1"/>
    </xf>
    <xf numFmtId="0" fontId="0" fillId="0" borderId="91" xfId="0" applyBorder="1" applyAlignment="1" applyProtection="1">
      <alignment vertical="center"/>
    </xf>
    <xf numFmtId="169" fontId="14" fillId="7" borderId="92" xfId="5" applyNumberFormat="1" applyFont="1" applyFill="1" applyBorder="1" applyAlignment="1" applyProtection="1">
      <alignment horizontal="center" vertical="center" wrapText="1" readingOrder="1"/>
    </xf>
    <xf numFmtId="0" fontId="0" fillId="0" borderId="43" xfId="0" applyBorder="1" applyAlignment="1" applyProtection="1">
      <alignment vertical="center" wrapText="1"/>
    </xf>
    <xf numFmtId="0" fontId="0" fillId="0" borderId="47" xfId="0" applyBorder="1" applyAlignment="1" applyProtection="1">
      <alignment horizontal="left" vertical="center"/>
    </xf>
    <xf numFmtId="0" fontId="32" fillId="0" borderId="1" xfId="6" applyNumberFormat="1" applyFont="1" applyFill="1" applyBorder="1" applyAlignment="1" applyProtection="1">
      <alignment horizontal="left" vertical="center" wrapText="1"/>
    </xf>
    <xf numFmtId="14" fontId="33" fillId="0" borderId="1" xfId="0" applyNumberFormat="1" applyFont="1" applyBorder="1" applyAlignment="1" applyProtection="1">
      <alignment vertical="center"/>
    </xf>
    <xf numFmtId="164" fontId="28" fillId="0" borderId="1" xfId="2" applyFont="1" applyBorder="1" applyAlignment="1" applyProtection="1">
      <alignment horizontal="left" vertical="center" wrapText="1" readingOrder="1"/>
    </xf>
    <xf numFmtId="169" fontId="14" fillId="7" borderId="93" xfId="5" applyNumberFormat="1" applyFont="1" applyFill="1" applyBorder="1" applyAlignment="1" applyProtection="1">
      <alignment horizontal="center" vertical="center" wrapText="1" readingOrder="1"/>
    </xf>
    <xf numFmtId="0" fontId="0" fillId="10" borderId="50" xfId="0" applyFill="1" applyBorder="1" applyAlignment="1" applyProtection="1">
      <alignment vertical="center" wrapText="1"/>
    </xf>
    <xf numFmtId="0" fontId="28" fillId="0" borderId="1" xfId="0" applyFont="1" applyBorder="1" applyAlignment="1" applyProtection="1">
      <alignment vertical="center" wrapText="1" readingOrder="1"/>
    </xf>
    <xf numFmtId="164" fontId="28" fillId="0" borderId="1" xfId="2" applyFont="1" applyBorder="1" applyAlignment="1" applyProtection="1">
      <alignment vertical="center" wrapText="1" readingOrder="1"/>
    </xf>
    <xf numFmtId="164" fontId="28" fillId="0" borderId="1" xfId="2" applyFont="1" applyBorder="1" applyAlignment="1" applyProtection="1">
      <alignment horizontal="center" vertical="center" wrapText="1" readingOrder="1"/>
    </xf>
    <xf numFmtId="0" fontId="32" fillId="0" borderId="35" xfId="6" applyNumberFormat="1" applyFont="1" applyFill="1" applyBorder="1" applyAlignment="1" applyProtection="1">
      <alignment horizontal="left" vertical="center" wrapText="1"/>
    </xf>
    <xf numFmtId="14" fontId="33" fillId="0" borderId="35" xfId="0" applyNumberFormat="1" applyFont="1" applyBorder="1" applyAlignment="1" applyProtection="1">
      <alignment vertical="center"/>
    </xf>
    <xf numFmtId="0" fontId="33" fillId="0" borderId="36" xfId="0" applyFont="1" applyBorder="1" applyAlignment="1" applyProtection="1">
      <alignment horizontal="left" vertical="center" wrapText="1"/>
    </xf>
    <xf numFmtId="0" fontId="28" fillId="0" borderId="74" xfId="0" applyFont="1" applyBorder="1" applyAlignment="1" applyProtection="1">
      <alignment horizontal="left" vertical="center" wrapText="1" readingOrder="1"/>
    </xf>
    <xf numFmtId="0" fontId="28" fillId="0" borderId="35" xfId="0" applyFont="1" applyBorder="1" applyAlignment="1" applyProtection="1">
      <alignment vertical="center" wrapText="1" readingOrder="1"/>
    </xf>
    <xf numFmtId="0" fontId="28" fillId="0" borderId="35" xfId="0" applyFont="1" applyBorder="1" applyAlignment="1" applyProtection="1">
      <alignment horizontal="center" vertical="center" wrapText="1" readingOrder="1"/>
    </xf>
    <xf numFmtId="164" fontId="28" fillId="0" borderId="35" xfId="2" applyFont="1" applyBorder="1" applyAlignment="1" applyProtection="1">
      <alignment vertical="center" wrapText="1" readingOrder="1"/>
    </xf>
    <xf numFmtId="171" fontId="28" fillId="0" borderId="75" xfId="5" applyNumberFormat="1" applyFont="1" applyBorder="1" applyAlignment="1" applyProtection="1">
      <alignment horizontal="left" vertical="center" wrapText="1" readingOrder="1"/>
    </xf>
    <xf numFmtId="0" fontId="0" fillId="0" borderId="10" xfId="0" applyBorder="1" applyAlignment="1" applyProtection="1">
      <alignment vertical="center"/>
    </xf>
    <xf numFmtId="0" fontId="0" fillId="0" borderId="34" xfId="0" applyBorder="1" applyAlignment="1" applyProtection="1">
      <alignment vertical="center" wrapText="1"/>
    </xf>
    <xf numFmtId="0" fontId="33" fillId="0" borderId="47" xfId="0" applyFont="1" applyBorder="1" applyAlignment="1" applyProtection="1">
      <alignment horizontal="left" vertical="center" wrapText="1"/>
    </xf>
    <xf numFmtId="0" fontId="28" fillId="0" borderId="44" xfId="0" applyFont="1" applyBorder="1" applyAlignment="1" applyProtection="1">
      <alignment vertical="center" wrapText="1" readingOrder="1"/>
    </xf>
    <xf numFmtId="164" fontId="28" fillId="0" borderId="44" xfId="2" applyFont="1" applyBorder="1" applyAlignment="1" applyProtection="1">
      <alignment vertical="center" wrapText="1" readingOrder="1"/>
    </xf>
    <xf numFmtId="0" fontId="33" fillId="0" borderId="90" xfId="0" applyFont="1" applyBorder="1" applyAlignment="1" applyProtection="1">
      <alignment horizontal="left" vertical="center" wrapText="1"/>
    </xf>
    <xf numFmtId="169" fontId="28" fillId="0" borderId="44" xfId="5" applyNumberFormat="1" applyFont="1" applyBorder="1" applyAlignment="1" applyProtection="1">
      <alignment horizontal="left" vertical="center" wrapText="1" readingOrder="1"/>
    </xf>
    <xf numFmtId="0" fontId="33" fillId="0" borderId="52" xfId="0" applyFont="1" applyBorder="1" applyAlignment="1" applyProtection="1">
      <alignment horizontal="left" vertical="center" wrapText="1"/>
    </xf>
    <xf numFmtId="0" fontId="33" fillId="0" borderId="71" xfId="0" applyFont="1" applyBorder="1" applyAlignment="1" applyProtection="1">
      <alignment horizontal="left" vertical="center" wrapText="1"/>
    </xf>
    <xf numFmtId="9" fontId="16" fillId="5" borderId="94" xfId="4" applyFont="1" applyFill="1" applyBorder="1" applyAlignment="1" applyProtection="1">
      <alignment horizontal="right" vertical="center"/>
    </xf>
    <xf numFmtId="0" fontId="32" fillId="0" borderId="69" xfId="6" applyNumberFormat="1" applyFont="1" applyFill="1" applyBorder="1" applyAlignment="1" applyProtection="1">
      <alignment horizontal="left" vertical="center" wrapText="1"/>
    </xf>
    <xf numFmtId="14" fontId="33" fillId="0" borderId="69" xfId="0" applyNumberFormat="1" applyFont="1" applyBorder="1" applyAlignment="1" applyProtection="1">
      <alignment horizontal="right" vertical="center"/>
    </xf>
    <xf numFmtId="9" fontId="16" fillId="5" borderId="95" xfId="4" applyFont="1" applyFill="1" applyBorder="1" applyAlignment="1" applyProtection="1">
      <alignment horizontal="right" vertical="center"/>
    </xf>
    <xf numFmtId="0" fontId="32" fillId="0" borderId="24" xfId="6" applyNumberFormat="1" applyFont="1" applyFill="1" applyBorder="1" applyAlignment="1" applyProtection="1">
      <alignment horizontal="left" vertical="center" wrapText="1"/>
    </xf>
    <xf numFmtId="14" fontId="33" fillId="0" borderId="24" xfId="0" applyNumberFormat="1" applyFont="1" applyBorder="1" applyAlignment="1" applyProtection="1">
      <alignment horizontal="right" vertical="center"/>
    </xf>
    <xf numFmtId="0" fontId="33" fillId="0" borderId="33" xfId="0" applyFont="1" applyBorder="1" applyAlignment="1" applyProtection="1">
      <alignment horizontal="left" vertical="center" wrapText="1"/>
    </xf>
    <xf numFmtId="9" fontId="16" fillId="5" borderId="96" xfId="4" applyFont="1" applyFill="1" applyBorder="1" applyAlignment="1" applyProtection="1">
      <alignment horizontal="right" vertical="center"/>
    </xf>
    <xf numFmtId="0" fontId="33" fillId="0" borderId="41" xfId="0" applyFont="1" applyBorder="1" applyAlignment="1" applyProtection="1">
      <alignment horizontal="left" vertical="center" wrapText="1"/>
    </xf>
    <xf numFmtId="0" fontId="33" fillId="0" borderId="13" xfId="0" applyFont="1" applyBorder="1" applyAlignment="1" applyProtection="1">
      <alignment horizontal="center" vertical="center"/>
    </xf>
    <xf numFmtId="0" fontId="33" fillId="0" borderId="1" xfId="0" applyFont="1" applyBorder="1" applyAlignment="1" applyProtection="1">
      <alignment horizontal="center" vertical="center"/>
    </xf>
    <xf numFmtId="0" fontId="33" fillId="0" borderId="52" xfId="0" applyFont="1" applyFill="1" applyBorder="1" applyAlignment="1" applyProtection="1">
      <alignment horizontal="left" vertical="center" wrapText="1"/>
    </xf>
    <xf numFmtId="0" fontId="33" fillId="0" borderId="1" xfId="0" applyFont="1" applyFill="1" applyBorder="1" applyAlignment="1" applyProtection="1">
      <alignment horizontal="center" vertical="center"/>
    </xf>
    <xf numFmtId="0" fontId="33" fillId="0" borderId="71" xfId="0" applyFont="1" applyFill="1" applyBorder="1" applyAlignment="1" applyProtection="1">
      <alignment horizontal="left" vertical="center" wrapText="1"/>
    </xf>
    <xf numFmtId="0" fontId="33" fillId="0" borderId="69" xfId="0" applyFont="1" applyBorder="1" applyAlignment="1" applyProtection="1">
      <alignment horizontal="center" vertical="center"/>
    </xf>
    <xf numFmtId="14" fontId="33" fillId="0" borderId="69" xfId="0" applyNumberFormat="1" applyFont="1" applyBorder="1" applyAlignment="1" applyProtection="1">
      <alignment vertical="center"/>
    </xf>
    <xf numFmtId="10" fontId="0" fillId="0" borderId="98" xfId="4" applyNumberFormat="1" applyFont="1" applyBorder="1" applyAlignment="1" applyProtection="1">
      <alignment vertical="center" wrapText="1"/>
    </xf>
    <xf numFmtId="9" fontId="16" fillId="5" borderId="99" xfId="4" applyFont="1" applyFill="1" applyBorder="1" applyAlignment="1" applyProtection="1">
      <alignment horizontal="right" vertical="center"/>
    </xf>
    <xf numFmtId="0" fontId="33" fillId="0" borderId="74" xfId="0" applyFont="1" applyFill="1" applyBorder="1" applyAlignment="1" applyProtection="1">
      <alignment horizontal="left" vertical="center" wrapText="1"/>
    </xf>
    <xf numFmtId="0" fontId="28" fillId="0" borderId="35" xfId="0" applyFont="1" applyBorder="1" applyAlignment="1" applyProtection="1">
      <alignment horizontal="left" vertical="center" wrapText="1" readingOrder="1"/>
    </xf>
    <xf numFmtId="0" fontId="33" fillId="0" borderId="35" xfId="0" applyFont="1" applyBorder="1" applyAlignment="1" applyProtection="1">
      <alignment horizontal="center" vertical="center"/>
    </xf>
    <xf numFmtId="169" fontId="28" fillId="0" borderId="35" xfId="5" applyNumberFormat="1" applyFont="1" applyBorder="1" applyAlignment="1" applyProtection="1">
      <alignment horizontal="left" vertical="center" wrapText="1" readingOrder="1"/>
    </xf>
    <xf numFmtId="10" fontId="0" fillId="0" borderId="100" xfId="4" applyNumberFormat="1" applyFont="1" applyBorder="1" applyAlignment="1" applyProtection="1">
      <alignment vertical="center" wrapText="1"/>
    </xf>
    <xf numFmtId="0" fontId="32" fillId="0" borderId="37" xfId="6" applyNumberFormat="1" applyFont="1" applyFill="1" applyBorder="1" applyAlignment="1" applyProtection="1">
      <alignment vertical="center" wrapText="1"/>
    </xf>
    <xf numFmtId="14" fontId="33" fillId="0" borderId="37" xfId="0" applyNumberFormat="1" applyFont="1" applyBorder="1" applyAlignment="1" applyProtection="1">
      <alignment horizontal="right" vertical="center"/>
    </xf>
    <xf numFmtId="0" fontId="33" fillId="0" borderId="79" xfId="0" applyFont="1" applyFill="1" applyBorder="1" applyAlignment="1" applyProtection="1">
      <alignment horizontal="left" vertical="center" wrapText="1"/>
    </xf>
    <xf numFmtId="0" fontId="28" fillId="0" borderId="37" xfId="0" applyFont="1" applyBorder="1" applyAlignment="1" applyProtection="1">
      <alignment horizontal="left" vertical="center" wrapText="1" readingOrder="1"/>
    </xf>
    <xf numFmtId="0" fontId="28" fillId="0" borderId="37" xfId="0" applyFont="1" applyBorder="1" applyAlignment="1" applyProtection="1">
      <alignment horizontal="center" vertical="center" wrapText="1" readingOrder="1"/>
    </xf>
    <xf numFmtId="0" fontId="33" fillId="0" borderId="37" xfId="0" applyFont="1" applyBorder="1" applyAlignment="1" applyProtection="1">
      <alignment horizontal="center" vertical="center"/>
    </xf>
    <xf numFmtId="169" fontId="28" fillId="0" borderId="37" xfId="5" applyNumberFormat="1" applyFont="1" applyBorder="1" applyAlignment="1" applyProtection="1">
      <alignment horizontal="left" vertical="center" wrapText="1" readingOrder="1"/>
    </xf>
    <xf numFmtId="171" fontId="28" fillId="0" borderId="38" xfId="5" applyNumberFormat="1" applyFont="1" applyBorder="1" applyAlignment="1" applyProtection="1">
      <alignment horizontal="left" vertical="center" wrapText="1" readingOrder="1"/>
    </xf>
    <xf numFmtId="0" fontId="0" fillId="0" borderId="29" xfId="0" applyBorder="1" applyAlignment="1" applyProtection="1">
      <alignment vertical="center"/>
    </xf>
    <xf numFmtId="9" fontId="16" fillId="5" borderId="101" xfId="4" applyFont="1" applyFill="1" applyBorder="1" applyAlignment="1" applyProtection="1">
      <alignment horizontal="right" vertical="center"/>
    </xf>
    <xf numFmtId="168" fontId="28" fillId="0" borderId="44" xfId="0" applyNumberFormat="1" applyFont="1" applyBorder="1" applyAlignment="1" applyProtection="1">
      <alignment horizontal="right" vertical="center" wrapText="1" readingOrder="1"/>
    </xf>
    <xf numFmtId="0" fontId="33" fillId="0" borderId="52" xfId="0" applyFont="1" applyBorder="1" applyAlignment="1" applyProtection="1">
      <alignment vertical="center"/>
    </xf>
    <xf numFmtId="0" fontId="33" fillId="0" borderId="33" xfId="0" applyFont="1" applyBorder="1" applyAlignment="1" applyProtection="1">
      <alignment vertical="center"/>
    </xf>
    <xf numFmtId="0" fontId="32" fillId="0" borderId="13" xfId="6" applyNumberFormat="1" applyFont="1" applyFill="1" applyBorder="1" applyAlignment="1" applyProtection="1">
      <alignment vertical="center" wrapText="1"/>
    </xf>
    <xf numFmtId="168" fontId="28" fillId="0" borderId="13" xfId="0" applyNumberFormat="1" applyFont="1" applyBorder="1" applyAlignment="1" applyProtection="1">
      <alignment vertical="center" readingOrder="1"/>
    </xf>
    <xf numFmtId="168" fontId="28" fillId="0" borderId="13" xfId="0" applyNumberFormat="1" applyFont="1" applyBorder="1" applyAlignment="1" applyProtection="1">
      <alignment vertical="center" wrapText="1" readingOrder="1"/>
    </xf>
    <xf numFmtId="0" fontId="32" fillId="0" borderId="1" xfId="6" applyNumberFormat="1" applyFont="1" applyFill="1" applyBorder="1" applyAlignment="1" applyProtection="1">
      <alignment vertical="center" wrapText="1"/>
    </xf>
    <xf numFmtId="168" fontId="28" fillId="0" borderId="1" xfId="0" applyNumberFormat="1" applyFont="1" applyBorder="1" applyAlignment="1" applyProtection="1">
      <alignment vertical="center" readingOrder="1"/>
    </xf>
    <xf numFmtId="0" fontId="28" fillId="0" borderId="1" xfId="0" applyFont="1" applyFill="1" applyBorder="1" applyAlignment="1" applyProtection="1">
      <alignment horizontal="center" vertical="center" wrapText="1"/>
    </xf>
    <xf numFmtId="0" fontId="27" fillId="0" borderId="64" xfId="0" applyFont="1" applyBorder="1" applyAlignment="1" applyProtection="1">
      <alignment horizontal="center" vertical="center" wrapText="1" readingOrder="1"/>
    </xf>
    <xf numFmtId="0" fontId="32" fillId="0" borderId="61" xfId="6" applyNumberFormat="1" applyFont="1" applyFill="1" applyBorder="1" applyAlignment="1" applyProtection="1">
      <alignment vertical="center" wrapText="1"/>
    </xf>
    <xf numFmtId="168" fontId="28" fillId="0" borderId="61" xfId="0" applyNumberFormat="1" applyFont="1" applyBorder="1" applyAlignment="1" applyProtection="1">
      <alignment vertical="center" readingOrder="1"/>
    </xf>
    <xf numFmtId="168" fontId="28" fillId="0" borderId="61" xfId="0" applyNumberFormat="1" applyFont="1" applyBorder="1" applyAlignment="1" applyProtection="1">
      <alignment vertical="center" wrapText="1" readingOrder="1"/>
    </xf>
    <xf numFmtId="0" fontId="33" fillId="0" borderId="62" xfId="0" applyFont="1" applyBorder="1" applyAlignment="1" applyProtection="1">
      <alignment vertical="center" wrapText="1"/>
    </xf>
    <xf numFmtId="0" fontId="33" fillId="0" borderId="77" xfId="0" applyFont="1" applyBorder="1" applyAlignment="1" applyProtection="1">
      <alignment horizontal="left" vertical="center" wrapText="1"/>
    </xf>
    <xf numFmtId="0" fontId="28" fillId="0" borderId="61" xfId="0" applyFont="1" applyBorder="1" applyAlignment="1" applyProtection="1">
      <alignment horizontal="left" vertical="center" wrapText="1" readingOrder="1"/>
    </xf>
    <xf numFmtId="0" fontId="28" fillId="0" borderId="61" xfId="0" applyFont="1" applyBorder="1" applyAlignment="1" applyProtection="1">
      <alignment horizontal="center" vertical="center" wrapText="1" readingOrder="1"/>
    </xf>
    <xf numFmtId="0" fontId="28" fillId="0" borderId="61" xfId="0" applyFont="1" applyFill="1" applyBorder="1" applyAlignment="1" applyProtection="1">
      <alignment horizontal="center" vertical="center" wrapText="1"/>
    </xf>
    <xf numFmtId="169" fontId="28" fillId="0" borderId="61" xfId="5" applyNumberFormat="1" applyFont="1" applyBorder="1" applyAlignment="1" applyProtection="1">
      <alignment horizontal="left" vertical="center" wrapText="1" readingOrder="1"/>
    </xf>
    <xf numFmtId="171" fontId="28" fillId="0" borderId="65" xfId="5" applyNumberFormat="1" applyFont="1" applyBorder="1" applyAlignment="1" applyProtection="1">
      <alignment horizontal="left" vertical="center" wrapText="1" readingOrder="1"/>
    </xf>
    <xf numFmtId="0" fontId="27" fillId="0" borderId="64" xfId="0" applyFont="1" applyBorder="1" applyAlignment="1" applyProtection="1">
      <alignment horizontal="left" vertical="center" wrapText="1" readingOrder="1"/>
    </xf>
    <xf numFmtId="168" fontId="28" fillId="0" borderId="61" xfId="0" applyNumberFormat="1" applyFont="1" applyBorder="1" applyAlignment="1" applyProtection="1">
      <alignment horizontal="right" vertical="center" wrapText="1" readingOrder="1"/>
    </xf>
    <xf numFmtId="0" fontId="28" fillId="0" borderId="62" xfId="0" applyFont="1" applyBorder="1" applyAlignment="1" applyProtection="1">
      <alignment horizontal="left" vertical="center" wrapText="1" readingOrder="1"/>
    </xf>
    <xf numFmtId="0" fontId="28" fillId="0" borderId="77" xfId="0" applyFont="1" applyBorder="1" applyAlignment="1" applyProtection="1">
      <alignment horizontal="left" vertical="center" wrapText="1" readingOrder="1"/>
    </xf>
    <xf numFmtId="9" fontId="16" fillId="5" borderId="63" xfId="4" applyFont="1" applyFill="1" applyBorder="1" applyAlignment="1" applyProtection="1">
      <alignment horizontal="right" vertical="center"/>
    </xf>
    <xf numFmtId="0" fontId="28" fillId="0" borderId="14" xfId="0" applyFont="1" applyBorder="1" applyAlignment="1" applyProtection="1">
      <alignment vertical="center" wrapText="1" readingOrder="1"/>
    </xf>
    <xf numFmtId="9" fontId="16" fillId="5" borderId="42" xfId="4" applyFont="1" applyFill="1" applyBorder="1" applyAlignment="1" applyProtection="1">
      <alignment horizontal="right" vertical="center"/>
    </xf>
    <xf numFmtId="0" fontId="28" fillId="0" borderId="51" xfId="0" applyFont="1" applyBorder="1" applyAlignment="1" applyProtection="1">
      <alignment vertical="center" wrapText="1" readingOrder="1"/>
    </xf>
    <xf numFmtId="168" fontId="28" fillId="0" borderId="24" xfId="0" applyNumberFormat="1" applyFont="1" applyBorder="1" applyAlignment="1" applyProtection="1">
      <alignment vertical="center" wrapText="1" readingOrder="1"/>
    </xf>
    <xf numFmtId="0" fontId="28" fillId="0" borderId="25" xfId="0" applyFont="1" applyBorder="1" applyAlignment="1" applyProtection="1">
      <alignment vertical="center" wrapText="1" readingOrder="1"/>
    </xf>
    <xf numFmtId="0" fontId="28" fillId="0" borderId="13" xfId="0" applyFont="1" applyBorder="1" applyAlignment="1" applyProtection="1">
      <alignment vertical="center" wrapText="1" readingOrder="1"/>
    </xf>
    <xf numFmtId="0" fontId="28" fillId="0" borderId="24" xfId="0" applyFont="1" applyBorder="1" applyAlignment="1" applyProtection="1">
      <alignment vertical="center" wrapText="1" readingOrder="1"/>
    </xf>
    <xf numFmtId="0" fontId="27" fillId="0" borderId="64" xfId="0" applyFont="1" applyBorder="1" applyAlignment="1" applyProtection="1">
      <alignment vertical="center" wrapText="1" readingOrder="1"/>
    </xf>
    <xf numFmtId="0" fontId="0" fillId="0" borderId="13" xfId="0" applyBorder="1" applyProtection="1"/>
    <xf numFmtId="171" fontId="28" fillId="0" borderId="13" xfId="5" applyNumberFormat="1" applyFont="1" applyBorder="1" applyAlignment="1" applyProtection="1">
      <alignment horizontal="left" vertical="center" wrapText="1" readingOrder="1"/>
    </xf>
    <xf numFmtId="169" fontId="14" fillId="7" borderId="13" xfId="5" applyNumberFormat="1" applyFont="1" applyFill="1" applyBorder="1" applyAlignment="1" applyProtection="1">
      <alignment horizontal="center" vertical="center" wrapText="1" readingOrder="1"/>
    </xf>
    <xf numFmtId="0" fontId="0" fillId="0" borderId="13" xfId="0" applyBorder="1" applyAlignment="1" applyProtection="1">
      <alignment vertical="center" wrapText="1"/>
    </xf>
    <xf numFmtId="10" fontId="0" fillId="0" borderId="13" xfId="4" applyNumberFormat="1" applyFont="1" applyBorder="1" applyAlignment="1" applyProtection="1">
      <alignment horizontal="center" vertical="center"/>
    </xf>
    <xf numFmtId="9" fontId="16" fillId="5" borderId="14" xfId="4" applyFont="1" applyFill="1" applyBorder="1" applyAlignment="1" applyProtection="1">
      <alignment horizontal="right" vertical="center"/>
    </xf>
    <xf numFmtId="0" fontId="0" fillId="0" borderId="1" xfId="0" applyFill="1" applyBorder="1" applyAlignment="1" applyProtection="1">
      <alignment wrapText="1"/>
    </xf>
    <xf numFmtId="171" fontId="28" fillId="0" borderId="1" xfId="5" applyNumberFormat="1" applyFont="1" applyBorder="1" applyAlignment="1" applyProtection="1">
      <alignment horizontal="left" vertical="center" wrapText="1" readingOrder="1"/>
    </xf>
    <xf numFmtId="0" fontId="0" fillId="0" borderId="1" xfId="0" applyBorder="1" applyAlignment="1" applyProtection="1">
      <alignment vertical="center"/>
    </xf>
    <xf numFmtId="169" fontId="14" fillId="7" borderId="1" xfId="5" applyNumberFormat="1" applyFont="1" applyFill="1" applyBorder="1" applyAlignment="1" applyProtection="1">
      <alignment horizontal="center" vertical="center" wrapText="1" readingOrder="1"/>
    </xf>
    <xf numFmtId="0" fontId="0" fillId="0" borderId="1" xfId="0" applyBorder="1" applyAlignment="1" applyProtection="1">
      <alignment vertical="center" wrapText="1"/>
    </xf>
    <xf numFmtId="10" fontId="0" fillId="0" borderId="1" xfId="4" applyNumberFormat="1" applyFont="1" applyBorder="1" applyAlignment="1" applyProtection="1">
      <alignment horizontal="center" vertical="center"/>
    </xf>
    <xf numFmtId="0" fontId="0" fillId="0" borderId="1" xfId="0" applyBorder="1" applyAlignment="1" applyProtection="1">
      <alignment horizontal="left" vertical="center"/>
    </xf>
    <xf numFmtId="9" fontId="16" fillId="5" borderId="51" xfId="4" applyFont="1" applyFill="1" applyBorder="1" applyAlignment="1" applyProtection="1">
      <alignment horizontal="right" vertical="center"/>
    </xf>
    <xf numFmtId="0" fontId="0" fillId="0" borderId="24" xfId="0" applyFill="1" applyBorder="1" applyAlignment="1" applyProtection="1">
      <alignment wrapText="1"/>
    </xf>
    <xf numFmtId="171" fontId="28" fillId="0" borderId="24" xfId="5" applyNumberFormat="1" applyFont="1" applyBorder="1" applyAlignment="1" applyProtection="1">
      <alignment horizontal="left" vertical="center" wrapText="1" readingOrder="1"/>
    </xf>
    <xf numFmtId="0" fontId="0" fillId="0" borderId="24" xfId="0" applyBorder="1" applyAlignment="1" applyProtection="1">
      <alignment vertical="center"/>
    </xf>
    <xf numFmtId="169" fontId="14" fillId="7" borderId="24" xfId="5" applyNumberFormat="1" applyFont="1" applyFill="1" applyBorder="1" applyAlignment="1" applyProtection="1">
      <alignment horizontal="center" vertical="center" wrapText="1" readingOrder="1"/>
    </xf>
    <xf numFmtId="0" fontId="0" fillId="0" borderId="24" xfId="0" applyBorder="1" applyAlignment="1" applyProtection="1">
      <alignment vertical="center" wrapText="1"/>
    </xf>
    <xf numFmtId="10" fontId="0" fillId="0" borderId="24" xfId="4" applyNumberFormat="1" applyFont="1" applyBorder="1" applyAlignment="1" applyProtection="1">
      <alignment horizontal="center" vertical="center"/>
    </xf>
    <xf numFmtId="0" fontId="0" fillId="0" borderId="24" xfId="0" applyBorder="1" applyAlignment="1" applyProtection="1">
      <alignment horizontal="left" vertical="center"/>
    </xf>
    <xf numFmtId="9" fontId="16" fillId="5" borderId="25" xfId="4" applyFont="1" applyFill="1" applyBorder="1" applyAlignment="1" applyProtection="1">
      <alignment horizontal="right" vertical="center"/>
    </xf>
    <xf numFmtId="0" fontId="0" fillId="0" borderId="13" xfId="0" applyFill="1" applyBorder="1" applyAlignment="1" applyProtection="1">
      <alignment wrapText="1"/>
    </xf>
    <xf numFmtId="0" fontId="0" fillId="0" borderId="1" xfId="0" applyBorder="1" applyProtection="1"/>
    <xf numFmtId="0" fontId="0" fillId="0" borderId="24" xfId="0" applyBorder="1" applyProtection="1"/>
    <xf numFmtId="0" fontId="17" fillId="8" borderId="35" xfId="0" applyFont="1" applyFill="1" applyBorder="1" applyAlignment="1" applyProtection="1">
      <alignment horizontal="right" vertical="center"/>
    </xf>
    <xf numFmtId="170" fontId="17" fillId="8" borderId="35" xfId="1" applyNumberFormat="1" applyFont="1" applyFill="1" applyBorder="1" applyAlignment="1" applyProtection="1">
      <alignment horizontal="right" vertical="center"/>
    </xf>
    <xf numFmtId="0" fontId="17" fillId="8" borderId="36" xfId="0" applyFont="1" applyFill="1" applyBorder="1" applyAlignment="1" applyProtection="1">
      <alignment horizontal="right" vertical="center"/>
    </xf>
    <xf numFmtId="0" fontId="17" fillId="8" borderId="0" xfId="0" applyFont="1" applyFill="1" applyBorder="1" applyAlignment="1" applyProtection="1">
      <alignment vertical="center"/>
    </xf>
    <xf numFmtId="0" fontId="17" fillId="8" borderId="0" xfId="0" applyFont="1" applyFill="1" applyBorder="1" applyAlignment="1" applyProtection="1">
      <alignment horizontal="left" vertical="center"/>
    </xf>
    <xf numFmtId="0" fontId="17" fillId="8" borderId="0" xfId="0" applyFont="1" applyFill="1" applyBorder="1" applyAlignment="1" applyProtection="1">
      <alignment horizontal="center" vertical="center"/>
    </xf>
    <xf numFmtId="0" fontId="17" fillId="8" borderId="10" xfId="0" applyFont="1" applyFill="1" applyBorder="1" applyAlignment="1" applyProtection="1">
      <alignment vertical="center"/>
    </xf>
    <xf numFmtId="0" fontId="17" fillId="8" borderId="34" xfId="0" applyFont="1" applyFill="1" applyBorder="1" applyAlignment="1" applyProtection="1">
      <alignment vertical="center"/>
    </xf>
    <xf numFmtId="9" fontId="17" fillId="8" borderId="35" xfId="4" applyNumberFormat="1" applyFont="1" applyFill="1" applyBorder="1" applyAlignment="1" applyProtection="1">
      <alignment horizontal="center" vertical="center"/>
    </xf>
    <xf numFmtId="9" fontId="17" fillId="8" borderId="75" xfId="4" applyNumberFormat="1" applyFont="1" applyFill="1" applyBorder="1" applyAlignment="1" applyProtection="1">
      <alignment horizontal="center" vertical="center"/>
    </xf>
    <xf numFmtId="9" fontId="17" fillId="8" borderId="76" xfId="4" applyNumberFormat="1" applyFont="1" applyFill="1" applyBorder="1" applyAlignment="1" applyProtection="1">
      <alignment horizontal="center" vertical="center"/>
    </xf>
    <xf numFmtId="9" fontId="17" fillId="8" borderId="35" xfId="4" applyNumberFormat="1" applyFont="1" applyFill="1" applyBorder="1" applyAlignment="1" applyProtection="1">
      <alignment horizontal="center" vertical="center" wrapText="1"/>
    </xf>
    <xf numFmtId="0" fontId="17" fillId="8" borderId="36" xfId="0" applyFont="1" applyFill="1" applyBorder="1" applyAlignment="1" applyProtection="1">
      <alignment horizontal="left" vertical="center"/>
    </xf>
    <xf numFmtId="0" fontId="28" fillId="0" borderId="69" xfId="0" applyFont="1" applyBorder="1" applyAlignment="1" applyProtection="1">
      <alignment vertical="center" wrapText="1" readingOrder="1"/>
    </xf>
    <xf numFmtId="171" fontId="28" fillId="0" borderId="69" xfId="5" applyNumberFormat="1" applyFont="1" applyBorder="1" applyAlignment="1" applyProtection="1">
      <alignment horizontal="left" vertical="center" wrapText="1" readingOrder="1"/>
    </xf>
    <xf numFmtId="0" fontId="0" fillId="0" borderId="69" xfId="0" applyBorder="1" applyAlignment="1" applyProtection="1">
      <alignment vertical="center"/>
    </xf>
    <xf numFmtId="169" fontId="14" fillId="7" borderId="69" xfId="5" applyNumberFormat="1" applyFont="1" applyFill="1" applyBorder="1" applyAlignment="1" applyProtection="1">
      <alignment horizontal="center" vertical="center" wrapText="1" readingOrder="1"/>
    </xf>
    <xf numFmtId="10" fontId="0" fillId="0" borderId="69" xfId="4" applyNumberFormat="1" applyFont="1" applyBorder="1" applyAlignment="1" applyProtection="1">
      <alignment horizontal="center" vertical="center"/>
    </xf>
    <xf numFmtId="0" fontId="0" fillId="0" borderId="69" xfId="0" applyBorder="1" applyAlignment="1" applyProtection="1">
      <alignment horizontal="left" vertical="center"/>
    </xf>
    <xf numFmtId="9" fontId="16" fillId="5" borderId="70" xfId="4" applyFont="1" applyFill="1" applyBorder="1" applyAlignment="1" applyProtection="1">
      <alignment horizontal="right" vertical="center"/>
    </xf>
    <xf numFmtId="0" fontId="28" fillId="0" borderId="13" xfId="0" applyFont="1" applyFill="1" applyBorder="1" applyAlignment="1" applyProtection="1">
      <alignment horizontal="left" vertical="center" wrapText="1" readingOrder="1"/>
    </xf>
    <xf numFmtId="0" fontId="0" fillId="0" borderId="69" xfId="0" applyBorder="1" applyAlignment="1" applyProtection="1">
      <alignment vertical="center" wrapText="1"/>
    </xf>
    <xf numFmtId="0" fontId="27" fillId="0" borderId="18" xfId="0" applyFont="1" applyBorder="1" applyAlignment="1" applyProtection="1">
      <alignment horizontal="left" vertical="center" wrapText="1" readingOrder="1"/>
    </xf>
    <xf numFmtId="0" fontId="28" fillId="0" borderId="102" xfId="0" applyFont="1" applyBorder="1" applyAlignment="1" applyProtection="1">
      <alignment horizontal="left" vertical="center" wrapText="1" readingOrder="1"/>
    </xf>
    <xf numFmtId="168" fontId="28" fillId="0" borderId="102" xfId="0" applyNumberFormat="1" applyFont="1" applyBorder="1" applyAlignment="1" applyProtection="1">
      <alignment horizontal="right" vertical="center" wrapText="1" readingOrder="1"/>
    </xf>
    <xf numFmtId="0" fontId="28" fillId="0" borderId="102" xfId="0" applyFont="1" applyBorder="1" applyAlignment="1" applyProtection="1">
      <alignment horizontal="center" vertical="center" wrapText="1" readingOrder="1"/>
    </xf>
    <xf numFmtId="169" fontId="28" fillId="0" borderId="102" xfId="5" applyNumberFormat="1" applyFont="1" applyBorder="1" applyAlignment="1" applyProtection="1">
      <alignment horizontal="left" vertical="center" wrapText="1" readingOrder="1"/>
    </xf>
    <xf numFmtId="171" fontId="28" fillId="0" borderId="102" xfId="5" applyNumberFormat="1" applyFont="1" applyBorder="1" applyAlignment="1" applyProtection="1">
      <alignment horizontal="left" vertical="center" wrapText="1" readingOrder="1"/>
    </xf>
    <xf numFmtId="0" fontId="0" fillId="0" borderId="102" xfId="0" applyBorder="1" applyAlignment="1" applyProtection="1">
      <alignment vertical="center"/>
    </xf>
    <xf numFmtId="169" fontId="14" fillId="7" borderId="102" xfId="5" applyNumberFormat="1" applyFont="1" applyFill="1" applyBorder="1" applyAlignment="1" applyProtection="1">
      <alignment horizontal="center" vertical="center" wrapText="1" readingOrder="1"/>
    </xf>
    <xf numFmtId="0" fontId="0" fillId="0" borderId="102" xfId="0" applyBorder="1" applyAlignment="1" applyProtection="1">
      <alignment vertical="center" wrapText="1"/>
    </xf>
    <xf numFmtId="10" fontId="0" fillId="7" borderId="102" xfId="4" applyNumberFormat="1" applyFont="1" applyFill="1" applyBorder="1" applyAlignment="1" applyProtection="1">
      <alignment horizontal="center" vertical="center"/>
    </xf>
    <xf numFmtId="10" fontId="0" fillId="0" borderId="102" xfId="4" applyNumberFormat="1" applyFont="1" applyBorder="1" applyAlignment="1" applyProtection="1">
      <alignment horizontal="center" vertical="center"/>
    </xf>
    <xf numFmtId="9" fontId="0" fillId="7" borderId="102" xfId="4" applyFont="1" applyFill="1" applyBorder="1" applyAlignment="1" applyProtection="1">
      <alignment horizontal="center" vertical="center"/>
    </xf>
    <xf numFmtId="9" fontId="0" fillId="0" borderId="102" xfId="4" applyFont="1" applyFill="1" applyBorder="1" applyAlignment="1" applyProtection="1">
      <alignment horizontal="center" vertical="center" wrapText="1"/>
    </xf>
    <xf numFmtId="0" fontId="0" fillId="0" borderId="102" xfId="0" applyBorder="1" applyAlignment="1" applyProtection="1">
      <alignment horizontal="left" vertical="center"/>
    </xf>
    <xf numFmtId="9" fontId="16" fillId="5" borderId="97" xfId="4" applyFont="1" applyFill="1" applyBorder="1" applyAlignment="1" applyProtection="1">
      <alignment horizontal="right" vertical="center"/>
    </xf>
    <xf numFmtId="0" fontId="28" fillId="0" borderId="13" xfId="0" applyFont="1" applyBorder="1" applyAlignment="1" applyProtection="1">
      <alignment vertical="center" readingOrder="1"/>
    </xf>
    <xf numFmtId="0" fontId="28" fillId="0" borderId="1" xfId="0" applyFont="1" applyBorder="1" applyAlignment="1" applyProtection="1">
      <alignment vertical="center" readingOrder="1"/>
    </xf>
    <xf numFmtId="0" fontId="28" fillId="0" borderId="69" xfId="0" applyFont="1" applyBorder="1" applyAlignment="1" applyProtection="1">
      <alignment vertical="center" readingOrder="1"/>
    </xf>
    <xf numFmtId="168" fontId="28" fillId="0" borderId="35" xfId="0" applyNumberFormat="1" applyFont="1" applyBorder="1" applyAlignment="1" applyProtection="1">
      <alignment horizontal="right" vertical="center" wrapText="1" readingOrder="1"/>
    </xf>
    <xf numFmtId="0" fontId="0" fillId="0" borderId="69" xfId="0" applyBorder="1" applyProtection="1"/>
    <xf numFmtId="0" fontId="27" fillId="0" borderId="12" xfId="0" applyFont="1" applyBorder="1" applyAlignment="1" applyProtection="1">
      <alignment horizontal="left" vertical="center" wrapText="1" readingOrder="1"/>
    </xf>
    <xf numFmtId="0" fontId="27" fillId="0" borderId="50" xfId="0" applyFont="1" applyFill="1" applyBorder="1" applyAlignment="1" applyProtection="1">
      <alignment horizontal="left" vertical="center" wrapText="1" readingOrder="1"/>
    </xf>
    <xf numFmtId="0" fontId="28" fillId="0" borderId="1" xfId="0" applyFont="1" applyFill="1" applyBorder="1" applyAlignment="1" applyProtection="1">
      <alignment horizontal="left" vertical="center" wrapText="1" readingOrder="1"/>
    </xf>
    <xf numFmtId="168" fontId="28" fillId="0" borderId="1" xfId="0" applyNumberFormat="1" applyFont="1" applyFill="1" applyBorder="1" applyAlignment="1" applyProtection="1">
      <alignment horizontal="right" vertical="center" wrapText="1" readingOrder="1"/>
    </xf>
    <xf numFmtId="0" fontId="28" fillId="0" borderId="51" xfId="0" applyFont="1" applyFill="1" applyBorder="1" applyAlignment="1" applyProtection="1">
      <alignment horizontal="left" vertical="center" wrapText="1" readingOrder="1"/>
    </xf>
    <xf numFmtId="0" fontId="28" fillId="0" borderId="52" xfId="0" applyFont="1" applyFill="1" applyBorder="1" applyAlignment="1" applyProtection="1">
      <alignment horizontal="left" vertical="center" wrapText="1" readingOrder="1"/>
    </xf>
    <xf numFmtId="0" fontId="28" fillId="12" borderId="1" xfId="0" applyFont="1" applyFill="1" applyBorder="1" applyAlignment="1" applyProtection="1">
      <alignment horizontal="center" vertical="center" wrapText="1" readingOrder="1"/>
    </xf>
    <xf numFmtId="0" fontId="28" fillId="0" borderId="1" xfId="0" applyFont="1" applyFill="1" applyBorder="1" applyAlignment="1" applyProtection="1">
      <alignment horizontal="center" vertical="center" wrapText="1" readingOrder="1"/>
    </xf>
    <xf numFmtId="169" fontId="28" fillId="0" borderId="1" xfId="5" applyNumberFormat="1" applyFont="1" applyFill="1" applyBorder="1" applyAlignment="1" applyProtection="1">
      <alignment horizontal="left" vertical="center" wrapText="1" readingOrder="1"/>
    </xf>
    <xf numFmtId="171" fontId="28" fillId="0" borderId="53" xfId="3" applyNumberFormat="1" applyFont="1" applyFill="1" applyBorder="1" applyAlignment="1" applyProtection="1">
      <alignment horizontal="center" vertical="center" wrapText="1" readingOrder="1"/>
    </xf>
    <xf numFmtId="0" fontId="0" fillId="0" borderId="52" xfId="0" applyBorder="1" applyAlignment="1" applyProtection="1">
      <alignment horizontal="center" vertical="center"/>
    </xf>
    <xf numFmtId="168" fontId="28" fillId="0" borderId="13" xfId="0" applyNumberFormat="1" applyFont="1" applyFill="1" applyBorder="1" applyAlignment="1" applyProtection="1">
      <alignment horizontal="right" vertical="center" wrapText="1" readingOrder="1"/>
    </xf>
    <xf numFmtId="0" fontId="28" fillId="0" borderId="14" xfId="0" applyFont="1" applyFill="1" applyBorder="1" applyAlignment="1" applyProtection="1">
      <alignment horizontal="left" vertical="center" wrapText="1" readingOrder="1"/>
    </xf>
    <xf numFmtId="0" fontId="28" fillId="0" borderId="41" xfId="0" applyFont="1" applyFill="1" applyBorder="1" applyAlignment="1" applyProtection="1">
      <alignment horizontal="left" vertical="center" wrapText="1" readingOrder="1"/>
    </xf>
    <xf numFmtId="17" fontId="28" fillId="0" borderId="13" xfId="0" applyNumberFormat="1" applyFont="1" applyFill="1" applyBorder="1" applyAlignment="1" applyProtection="1">
      <alignment horizontal="center" vertical="center" wrapText="1" readingOrder="1"/>
    </xf>
    <xf numFmtId="0" fontId="28" fillId="0" borderId="13" xfId="0" applyFont="1" applyFill="1" applyBorder="1" applyAlignment="1" applyProtection="1">
      <alignment horizontal="center" vertical="center" wrapText="1" readingOrder="1"/>
    </xf>
    <xf numFmtId="169" fontId="28" fillId="0" borderId="13" xfId="5" applyNumberFormat="1" applyFont="1" applyFill="1" applyBorder="1" applyAlignment="1" applyProtection="1">
      <alignment horizontal="left" vertical="center" wrapText="1" readingOrder="1"/>
    </xf>
    <xf numFmtId="171" fontId="28" fillId="0" borderId="19" xfId="5" applyNumberFormat="1" applyFont="1" applyFill="1" applyBorder="1" applyAlignment="1" applyProtection="1">
      <alignment horizontal="left" vertical="center" wrapText="1" readingOrder="1"/>
    </xf>
    <xf numFmtId="10" fontId="0" fillId="7" borderId="13" xfId="4" applyNumberFormat="1" applyFont="1" applyFill="1" applyBorder="1" applyAlignment="1" applyProtection="1">
      <alignment horizontal="center" vertical="center" wrapText="1"/>
    </xf>
    <xf numFmtId="17" fontId="28" fillId="0" borderId="1" xfId="0" applyNumberFormat="1" applyFont="1" applyFill="1" applyBorder="1" applyAlignment="1" applyProtection="1">
      <alignment horizontal="center" vertical="center" wrapText="1" readingOrder="1"/>
    </xf>
    <xf numFmtId="171" fontId="28" fillId="0" borderId="53" xfId="5" applyNumberFormat="1" applyFont="1" applyFill="1" applyBorder="1" applyAlignment="1" applyProtection="1">
      <alignment horizontal="left" vertical="center" wrapText="1" readingOrder="1"/>
    </xf>
    <xf numFmtId="171" fontId="28" fillId="0" borderId="53" xfId="7" applyNumberFormat="1" applyFont="1" applyFill="1" applyBorder="1" applyAlignment="1" applyProtection="1">
      <alignment horizontal="left" vertical="center" wrapText="1" readingOrder="1"/>
    </xf>
    <xf numFmtId="0" fontId="33" fillId="0" borderId="1" xfId="0" applyFont="1" applyBorder="1" applyAlignment="1" applyProtection="1">
      <alignment horizontal="left" vertical="center" wrapText="1"/>
    </xf>
    <xf numFmtId="0" fontId="33" fillId="0" borderId="69" xfId="0" applyFont="1" applyBorder="1" applyAlignment="1" applyProtection="1">
      <alignment horizontal="left" vertical="center" wrapText="1"/>
    </xf>
    <xf numFmtId="168" fontId="28" fillId="0" borderId="69" xfId="0" applyNumberFormat="1" applyFont="1" applyFill="1" applyBorder="1" applyAlignment="1" applyProtection="1">
      <alignment horizontal="right" vertical="center" wrapText="1" readingOrder="1"/>
    </xf>
    <xf numFmtId="0" fontId="28" fillId="0" borderId="70" xfId="0" applyFont="1" applyFill="1" applyBorder="1" applyAlignment="1" applyProtection="1">
      <alignment horizontal="left" vertical="center" wrapText="1" readingOrder="1"/>
    </xf>
    <xf numFmtId="0" fontId="28" fillId="0" borderId="71" xfId="0" applyFont="1" applyFill="1" applyBorder="1" applyAlignment="1" applyProtection="1">
      <alignment horizontal="left" vertical="center" wrapText="1" readingOrder="1"/>
    </xf>
    <xf numFmtId="17" fontId="28" fillId="0" borderId="69" xfId="0" applyNumberFormat="1" applyFont="1" applyFill="1" applyBorder="1" applyAlignment="1" applyProtection="1">
      <alignment horizontal="center" vertical="center" wrapText="1" readingOrder="1"/>
    </xf>
    <xf numFmtId="0" fontId="28" fillId="0" borderId="69" xfId="0" applyFont="1" applyFill="1" applyBorder="1" applyAlignment="1" applyProtection="1">
      <alignment horizontal="center" vertical="center" wrapText="1" readingOrder="1"/>
    </xf>
    <xf numFmtId="169" fontId="28" fillId="0" borderId="69" xfId="5" applyNumberFormat="1" applyFont="1" applyFill="1" applyBorder="1" applyAlignment="1" applyProtection="1">
      <alignment horizontal="left" vertical="center" wrapText="1" readingOrder="1"/>
    </xf>
    <xf numFmtId="171" fontId="28" fillId="0" borderId="72" xfId="7" applyNumberFormat="1" applyFont="1" applyFill="1" applyBorder="1" applyAlignment="1" applyProtection="1">
      <alignment horizontal="left" vertical="center" wrapText="1" readingOrder="1"/>
    </xf>
    <xf numFmtId="0" fontId="0" fillId="0" borderId="71" xfId="0" applyBorder="1" applyAlignment="1" applyProtection="1">
      <alignment horizontal="center" vertical="center"/>
    </xf>
    <xf numFmtId="0" fontId="28" fillId="0" borderId="61" xfId="0" applyFont="1" applyBorder="1" applyAlignment="1" applyProtection="1">
      <alignment vertical="center" wrapText="1" readingOrder="1"/>
    </xf>
    <xf numFmtId="171" fontId="28" fillId="0" borderId="61" xfId="5" applyNumberFormat="1" applyFont="1" applyBorder="1" applyAlignment="1" applyProtection="1">
      <alignment horizontal="left" vertical="center" wrapText="1" readingOrder="1"/>
    </xf>
    <xf numFmtId="169" fontId="14" fillId="7" borderId="61" xfId="5" applyNumberFormat="1" applyFont="1" applyFill="1" applyBorder="1" applyAlignment="1" applyProtection="1">
      <alignment horizontal="center" vertical="center" wrapText="1" readingOrder="1"/>
    </xf>
    <xf numFmtId="0" fontId="0" fillId="0" borderId="61" xfId="0" applyBorder="1" applyAlignment="1" applyProtection="1">
      <alignment vertical="center" wrapText="1"/>
    </xf>
    <xf numFmtId="10" fontId="0" fillId="0" borderId="61" xfId="4" applyNumberFormat="1" applyFont="1" applyBorder="1" applyAlignment="1" applyProtection="1">
      <alignment horizontal="center" vertical="center"/>
    </xf>
    <xf numFmtId="9" fontId="16" fillId="5" borderId="62" xfId="4" applyFont="1" applyFill="1" applyBorder="1" applyAlignment="1" applyProtection="1">
      <alignment horizontal="right" vertical="center"/>
    </xf>
    <xf numFmtId="0" fontId="17" fillId="8" borderId="62" xfId="0" applyFont="1" applyFill="1" applyBorder="1" applyAlignment="1" applyProtection="1">
      <alignment horizontal="left" vertical="center" wrapText="1"/>
    </xf>
    <xf numFmtId="0" fontId="27" fillId="0" borderId="18" xfId="0" applyFont="1" applyBorder="1" applyAlignment="1" applyProtection="1">
      <alignment vertical="center" wrapText="1" readingOrder="1"/>
    </xf>
    <xf numFmtId="0" fontId="28" fillId="0" borderId="24" xfId="0" applyFont="1" applyBorder="1" applyAlignment="1" applyProtection="1">
      <alignment vertical="center" readingOrder="1"/>
    </xf>
    <xf numFmtId="0" fontId="38" fillId="0" borderId="50" xfId="0" applyFont="1" applyBorder="1" applyAlignment="1" applyProtection="1">
      <alignment horizontal="left" vertical="center" wrapText="1"/>
    </xf>
    <xf numFmtId="0" fontId="39" fillId="0" borderId="1" xfId="0" applyFont="1" applyBorder="1" applyAlignment="1" applyProtection="1">
      <alignment horizontal="left" vertical="center" wrapText="1"/>
    </xf>
    <xf numFmtId="0" fontId="27" fillId="0" borderId="12" xfId="0" applyFont="1" applyBorder="1" applyAlignment="1" applyProtection="1">
      <alignment vertical="center" wrapText="1" readingOrder="1"/>
    </xf>
    <xf numFmtId="0" fontId="27" fillId="0" borderId="18" xfId="0" applyFont="1" applyBorder="1" applyAlignment="1" applyProtection="1">
      <alignment vertical="center" readingOrder="1"/>
    </xf>
    <xf numFmtId="0" fontId="28" fillId="12" borderId="13" xfId="0" applyFont="1" applyFill="1" applyBorder="1" applyAlignment="1" applyProtection="1">
      <alignment horizontal="center" vertical="center" wrapText="1" readingOrder="1"/>
    </xf>
    <xf numFmtId="0" fontId="33" fillId="0" borderId="13" xfId="0" applyFont="1" applyBorder="1" applyAlignment="1" applyProtection="1">
      <alignment horizontal="center" vertical="center" wrapText="1"/>
    </xf>
    <xf numFmtId="169" fontId="28" fillId="12" borderId="13" xfId="5" applyNumberFormat="1" applyFont="1" applyFill="1" applyBorder="1" applyAlignment="1" applyProtection="1">
      <alignment horizontal="left" vertical="center" wrapText="1" readingOrder="1"/>
    </xf>
    <xf numFmtId="171" fontId="28" fillId="12" borderId="19" xfId="5" applyNumberFormat="1" applyFont="1" applyFill="1" applyBorder="1" applyAlignment="1" applyProtection="1">
      <alignment horizontal="left" vertical="center" wrapText="1" readingOrder="1"/>
    </xf>
    <xf numFmtId="0" fontId="33" fillId="0" borderId="1" xfId="0" applyFont="1" applyBorder="1" applyAlignment="1" applyProtection="1">
      <alignment horizontal="center" vertical="center" wrapText="1"/>
    </xf>
    <xf numFmtId="169" fontId="28" fillId="12" borderId="1" xfId="5" applyNumberFormat="1" applyFont="1" applyFill="1" applyBorder="1" applyAlignment="1" applyProtection="1">
      <alignment horizontal="left" vertical="center" wrapText="1" readingOrder="1"/>
    </xf>
    <xf numFmtId="171" fontId="28" fillId="12" borderId="53" xfId="5" applyNumberFormat="1" applyFont="1" applyFill="1" applyBorder="1" applyAlignment="1" applyProtection="1">
      <alignment horizontal="left" vertical="center" wrapText="1" readingOrder="1"/>
    </xf>
    <xf numFmtId="0" fontId="29" fillId="12" borderId="1" xfId="0" applyFont="1" applyFill="1" applyBorder="1" applyAlignment="1" applyProtection="1">
      <alignment horizontal="center" vertical="center" wrapText="1" readingOrder="1"/>
    </xf>
    <xf numFmtId="169" fontId="28" fillId="12" borderId="1" xfId="5" applyNumberFormat="1" applyFont="1" applyFill="1" applyBorder="1" applyAlignment="1" applyProtection="1">
      <alignment horizontal="right" vertical="center" wrapText="1" readingOrder="1"/>
    </xf>
    <xf numFmtId="0" fontId="24" fillId="0" borderId="0" xfId="0" applyFont="1" applyAlignment="1" applyProtection="1">
      <alignment vertical="center"/>
    </xf>
    <xf numFmtId="0" fontId="14" fillId="0" borderId="13" xfId="0" applyFont="1" applyBorder="1" applyAlignment="1" applyProtection="1">
      <alignment vertical="center" wrapText="1" readingOrder="1"/>
    </xf>
    <xf numFmtId="169" fontId="14" fillId="0" borderId="1" xfId="1" applyNumberFormat="1" applyFont="1" applyBorder="1" applyAlignment="1" applyProtection="1">
      <alignment vertical="center" wrapText="1" readingOrder="1"/>
    </xf>
    <xf numFmtId="168" fontId="14" fillId="0" borderId="51" xfId="0" applyNumberFormat="1" applyFont="1" applyBorder="1" applyAlignment="1" applyProtection="1">
      <alignment horizontal="center" vertical="center" wrapText="1" readingOrder="1"/>
    </xf>
    <xf numFmtId="168" fontId="14" fillId="0" borderId="52" xfId="0" applyNumberFormat="1" applyFont="1" applyBorder="1" applyAlignment="1" applyProtection="1">
      <alignment horizontal="left" vertical="center" wrapText="1" readingOrder="1"/>
    </xf>
    <xf numFmtId="168" fontId="14" fillId="0" borderId="1" xfId="0" applyNumberFormat="1" applyFont="1" applyBorder="1" applyAlignment="1" applyProtection="1">
      <alignment vertical="center" wrapText="1" readingOrder="1"/>
    </xf>
    <xf numFmtId="0" fontId="14" fillId="0" borderId="51" xfId="0" applyFont="1" applyBorder="1" applyAlignment="1" applyProtection="1">
      <alignment horizontal="center" vertical="center" wrapText="1" readingOrder="1"/>
    </xf>
    <xf numFmtId="0" fontId="33" fillId="0" borderId="52" xfId="0" applyFont="1" applyBorder="1" applyAlignment="1" applyProtection="1">
      <alignment horizontal="left" vertical="center"/>
    </xf>
    <xf numFmtId="0" fontId="0" fillId="0" borderId="52" xfId="0" applyBorder="1" applyAlignment="1" applyProtection="1">
      <alignment horizontal="left" vertical="center"/>
    </xf>
    <xf numFmtId="0" fontId="17" fillId="8" borderId="63" xfId="0" applyFont="1" applyFill="1" applyBorder="1" applyAlignment="1" applyProtection="1">
      <alignment horizontal="left" vertical="center"/>
    </xf>
    <xf numFmtId="0" fontId="14" fillId="0" borderId="51" xfId="0" applyFont="1" applyBorder="1" applyAlignment="1" applyProtection="1">
      <alignment vertical="center" wrapText="1" readingOrder="1"/>
    </xf>
    <xf numFmtId="0" fontId="0" fillId="0" borderId="51" xfId="0" applyBorder="1" applyAlignment="1" applyProtection="1">
      <alignment vertical="center"/>
    </xf>
    <xf numFmtId="0" fontId="0" fillId="0" borderId="52" xfId="0" applyBorder="1" applyAlignment="1" applyProtection="1">
      <alignment vertical="center"/>
    </xf>
    <xf numFmtId="0" fontId="20" fillId="0" borderId="52" xfId="0" applyFont="1" applyBorder="1" applyAlignment="1" applyProtection="1">
      <alignment vertical="center"/>
    </xf>
    <xf numFmtId="0" fontId="14" fillId="0" borderId="52" xfId="0" applyFont="1" applyBorder="1" applyAlignment="1" applyProtection="1">
      <alignment horizontal="center" vertical="center" wrapText="1" readingOrder="1"/>
    </xf>
    <xf numFmtId="3" fontId="14" fillId="0" borderId="1" xfId="0" applyNumberFormat="1" applyFont="1" applyBorder="1" applyAlignment="1" applyProtection="1">
      <alignment horizontal="center" vertical="center" wrapText="1" readingOrder="1"/>
    </xf>
    <xf numFmtId="0" fontId="14" fillId="0" borderId="69" xfId="0" applyFont="1" applyBorder="1" applyAlignment="1" applyProtection="1">
      <alignment horizontal="left" vertical="center" wrapText="1" readingOrder="1"/>
    </xf>
    <xf numFmtId="0" fontId="14" fillId="0" borderId="70" xfId="0" applyFont="1" applyBorder="1" applyAlignment="1" applyProtection="1">
      <alignment horizontal="left" vertical="center" wrapText="1" readingOrder="1"/>
    </xf>
    <xf numFmtId="0" fontId="14" fillId="0" borderId="69" xfId="0" applyFont="1" applyBorder="1" applyAlignment="1" applyProtection="1">
      <alignment horizontal="center" vertical="center" wrapText="1" readingOrder="1"/>
    </xf>
    <xf numFmtId="169" fontId="14" fillId="0" borderId="69" xfId="1" applyNumberFormat="1" applyFont="1" applyBorder="1" applyAlignment="1" applyProtection="1">
      <alignment horizontal="left" vertical="center" wrapText="1" readingOrder="1"/>
    </xf>
    <xf numFmtId="169" fontId="14" fillId="0" borderId="72" xfId="1" applyNumberFormat="1" applyFont="1" applyBorder="1" applyAlignment="1" applyProtection="1">
      <alignment horizontal="left" vertical="center" wrapText="1" readingOrder="1"/>
    </xf>
    <xf numFmtId="168" fontId="14" fillId="0" borderId="13" xfId="0" applyNumberFormat="1" applyFont="1" applyBorder="1" applyAlignment="1" applyProtection="1">
      <alignment vertical="center" wrapText="1" readingOrder="1"/>
    </xf>
    <xf numFmtId="168" fontId="14" fillId="0" borderId="1" xfId="0" applyNumberFormat="1" applyFont="1" applyFill="1" applyBorder="1" applyAlignment="1" applyProtection="1">
      <alignment horizontal="center" vertical="center" wrapText="1" readingOrder="1"/>
    </xf>
    <xf numFmtId="0" fontId="14" fillId="0" borderId="51" xfId="0" applyFont="1" applyFill="1" applyBorder="1" applyAlignment="1" applyProtection="1">
      <alignment horizontal="center" vertical="center" wrapText="1" readingOrder="1"/>
    </xf>
    <xf numFmtId="0" fontId="14" fillId="0" borderId="52" xfId="0" applyFont="1" applyFill="1" applyBorder="1" applyAlignment="1" applyProtection="1">
      <alignment horizontal="center" vertical="center" wrapText="1" readingOrder="1"/>
    </xf>
    <xf numFmtId="0" fontId="14" fillId="0" borderId="1" xfId="0" applyFont="1" applyFill="1" applyBorder="1" applyAlignment="1" applyProtection="1">
      <alignment horizontal="center" vertical="center" wrapText="1" readingOrder="1"/>
    </xf>
    <xf numFmtId="169" fontId="14" fillId="0" borderId="1" xfId="1" applyNumberFormat="1" applyFont="1" applyFill="1" applyBorder="1" applyAlignment="1" applyProtection="1">
      <alignment horizontal="left" vertical="center" wrapText="1" readingOrder="1"/>
    </xf>
    <xf numFmtId="169" fontId="14" fillId="0" borderId="53" xfId="1" applyNumberFormat="1" applyFont="1" applyFill="1" applyBorder="1" applyAlignment="1" applyProtection="1">
      <alignment horizontal="left" vertical="center" wrapText="1" readingOrder="1"/>
    </xf>
    <xf numFmtId="0" fontId="13" fillId="0" borderId="50" xfId="0" applyFont="1" applyFill="1" applyBorder="1" applyAlignment="1" applyProtection="1">
      <alignment horizontal="left" vertical="center" wrapText="1" readingOrder="1"/>
    </xf>
    <xf numFmtId="168" fontId="14" fillId="0" borderId="1" xfId="0" applyNumberFormat="1" applyFont="1" applyBorder="1" applyAlignment="1" applyProtection="1">
      <alignment horizontal="center" vertical="center" readingOrder="1"/>
    </xf>
    <xf numFmtId="169" fontId="14" fillId="0" borderId="1" xfId="1" applyNumberFormat="1" applyFont="1" applyBorder="1" applyAlignment="1" applyProtection="1">
      <alignment horizontal="right" vertical="center" wrapText="1" readingOrder="1"/>
    </xf>
    <xf numFmtId="169" fontId="14" fillId="0" borderId="53" xfId="1" applyNumberFormat="1" applyFont="1" applyBorder="1" applyAlignment="1" applyProtection="1">
      <alignment horizontal="right" vertical="center" wrapText="1" readingOrder="1"/>
    </xf>
    <xf numFmtId="169" fontId="14" fillId="0" borderId="1" xfId="1" applyNumberFormat="1" applyFont="1" applyBorder="1" applyAlignment="1" applyProtection="1">
      <alignment horizontal="center" vertical="center" wrapText="1" readingOrder="1"/>
    </xf>
    <xf numFmtId="169" fontId="14" fillId="0" borderId="53" xfId="1" applyNumberFormat="1" applyFont="1" applyBorder="1" applyAlignment="1" applyProtection="1">
      <alignment horizontal="center" vertical="center" wrapText="1" readingOrder="1"/>
    </xf>
    <xf numFmtId="168" fontId="14" fillId="0" borderId="1" xfId="0" applyNumberFormat="1" applyFont="1" applyFill="1" applyBorder="1" applyAlignment="1" applyProtection="1">
      <alignment vertical="center" wrapText="1" readingOrder="1"/>
    </xf>
    <xf numFmtId="168" fontId="14" fillId="0" borderId="1" xfId="0" applyNumberFormat="1" applyFont="1" applyFill="1" applyBorder="1" applyAlignment="1" applyProtection="1">
      <alignment vertical="center" readingOrder="1"/>
    </xf>
    <xf numFmtId="0" fontId="14" fillId="0" borderId="69" xfId="0" applyFont="1" applyFill="1" applyBorder="1" applyAlignment="1" applyProtection="1">
      <alignment horizontal="left" vertical="center" wrapText="1" readingOrder="1"/>
    </xf>
    <xf numFmtId="168" fontId="14" fillId="0" borderId="69" xfId="0" applyNumberFormat="1" applyFont="1" applyFill="1" applyBorder="1" applyAlignment="1" applyProtection="1">
      <alignment horizontal="right" vertical="center" wrapText="1" readingOrder="1"/>
    </xf>
    <xf numFmtId="0" fontId="14" fillId="0" borderId="70" xfId="0" applyFont="1" applyFill="1" applyBorder="1" applyAlignment="1" applyProtection="1">
      <alignment horizontal="center" vertical="center" wrapText="1" readingOrder="1"/>
    </xf>
    <xf numFmtId="0" fontId="14" fillId="0" borderId="71" xfId="0" applyFont="1" applyFill="1" applyBorder="1" applyAlignment="1" applyProtection="1">
      <alignment horizontal="center" vertical="center" wrapText="1" readingOrder="1"/>
    </xf>
    <xf numFmtId="0" fontId="14" fillId="0" borderId="69" xfId="0" applyFont="1" applyFill="1" applyBorder="1" applyAlignment="1" applyProtection="1">
      <alignment horizontal="center" vertical="center" wrapText="1" readingOrder="1"/>
    </xf>
    <xf numFmtId="169" fontId="14" fillId="0" borderId="69" xfId="1" applyNumberFormat="1" applyFont="1" applyFill="1" applyBorder="1" applyAlignment="1" applyProtection="1">
      <alignment horizontal="left" vertical="center" wrapText="1" readingOrder="1"/>
    </xf>
    <xf numFmtId="169" fontId="14" fillId="0" borderId="72" xfId="1" applyNumberFormat="1" applyFont="1" applyFill="1" applyBorder="1" applyAlignment="1" applyProtection="1">
      <alignment horizontal="left" vertical="center" wrapText="1" readingOrder="1"/>
    </xf>
    <xf numFmtId="0" fontId="17" fillId="8" borderId="64" xfId="0" applyFont="1" applyFill="1" applyBorder="1" applyAlignment="1" applyProtection="1">
      <alignment vertical="center" wrapText="1"/>
    </xf>
    <xf numFmtId="0" fontId="42" fillId="13" borderId="60" xfId="0" applyFont="1" applyFill="1" applyBorder="1" applyAlignment="1" applyProtection="1">
      <alignment vertical="center" wrapText="1"/>
    </xf>
    <xf numFmtId="9" fontId="41" fillId="13" borderId="61" xfId="4" applyFont="1" applyFill="1" applyBorder="1" applyAlignment="1" applyProtection="1">
      <alignment vertical="center" wrapText="1"/>
    </xf>
    <xf numFmtId="9" fontId="41" fillId="13" borderId="65" xfId="4" applyFont="1" applyFill="1" applyBorder="1" applyAlignment="1" applyProtection="1">
      <alignment vertical="center" wrapText="1"/>
    </xf>
    <xf numFmtId="9" fontId="41" fillId="13" borderId="82" xfId="4" applyFont="1" applyFill="1" applyBorder="1" applyAlignment="1" applyProtection="1">
      <alignment vertical="center" wrapText="1"/>
    </xf>
    <xf numFmtId="9" fontId="43" fillId="11" borderId="61" xfId="4" applyNumberFormat="1" applyFont="1" applyFill="1" applyBorder="1" applyAlignment="1" applyProtection="1">
      <alignment horizontal="center" vertical="center"/>
    </xf>
    <xf numFmtId="9" fontId="43" fillId="11" borderId="61" xfId="4" applyNumberFormat="1" applyFont="1" applyFill="1" applyBorder="1" applyAlignment="1" applyProtection="1">
      <alignment horizontal="center" vertical="center" wrapText="1"/>
    </xf>
    <xf numFmtId="9" fontId="44" fillId="11" borderId="62" xfId="4" applyNumberFormat="1" applyFont="1" applyFill="1" applyBorder="1" applyAlignment="1" applyProtection="1">
      <alignment horizontal="center" vertical="center"/>
    </xf>
    <xf numFmtId="0" fontId="0" fillId="0" borderId="104" xfId="0" applyBorder="1" applyProtection="1"/>
    <xf numFmtId="9" fontId="16" fillId="5" borderId="2" xfId="4" applyFont="1" applyFill="1" applyBorder="1" applyAlignment="1" applyProtection="1">
      <alignment horizontal="right" vertical="center"/>
    </xf>
    <xf numFmtId="0" fontId="2" fillId="0" borderId="0" xfId="0" applyFont="1" applyProtection="1"/>
    <xf numFmtId="0" fontId="0" fillId="0" borderId="0" xfId="0" applyAlignment="1" applyProtection="1">
      <alignment horizontal="right" vertical="center"/>
    </xf>
    <xf numFmtId="0" fontId="0" fillId="0" borderId="0" xfId="0" applyAlignment="1" applyProtection="1">
      <alignment horizontal="right"/>
    </xf>
    <xf numFmtId="0" fontId="0" fillId="0" borderId="0" xfId="0" applyAlignment="1" applyProtection="1">
      <alignment horizontal="left" vertical="center"/>
    </xf>
    <xf numFmtId="0" fontId="0" fillId="0" borderId="0" xfId="0" applyBorder="1" applyProtection="1"/>
    <xf numFmtId="0" fontId="0" fillId="0" borderId="56" xfId="0" applyBorder="1" applyAlignment="1" applyProtection="1">
      <alignment horizontal="left" vertical="center" textRotation="90" wrapText="1"/>
    </xf>
    <xf numFmtId="9" fontId="0" fillId="0" borderId="96" xfId="0" applyNumberFormat="1" applyBorder="1" applyAlignment="1" applyProtection="1">
      <alignment vertical="center"/>
    </xf>
    <xf numFmtId="0" fontId="0" fillId="0" borderId="0" xfId="0" applyProtection="1">
      <protection locked="0"/>
    </xf>
    <xf numFmtId="9" fontId="50" fillId="8" borderId="65" xfId="4" applyNumberFormat="1" applyFont="1" applyFill="1" applyBorder="1" applyAlignment="1" applyProtection="1">
      <alignment horizontal="center" vertical="center"/>
    </xf>
    <xf numFmtId="9" fontId="51" fillId="0" borderId="19" xfId="4" applyFont="1" applyFill="1" applyBorder="1" applyAlignment="1" applyProtection="1">
      <alignment horizontal="center" vertical="center"/>
    </xf>
    <xf numFmtId="9" fontId="51" fillId="0" borderId="45" xfId="4" applyFont="1" applyFill="1" applyBorder="1" applyAlignment="1" applyProtection="1">
      <alignment horizontal="center" vertical="center"/>
    </xf>
    <xf numFmtId="9" fontId="51" fillId="0" borderId="53" xfId="4" applyFont="1" applyFill="1" applyBorder="1" applyAlignment="1" applyProtection="1">
      <alignment horizontal="center" vertical="center"/>
    </xf>
    <xf numFmtId="9" fontId="51" fillId="0" borderId="75" xfId="4" applyFont="1" applyFill="1" applyBorder="1" applyAlignment="1" applyProtection="1">
      <alignment horizontal="center" vertical="center"/>
    </xf>
    <xf numFmtId="9" fontId="51" fillId="0" borderId="72" xfId="4" applyFont="1" applyFill="1" applyBorder="1" applyAlignment="1" applyProtection="1">
      <alignment horizontal="center" vertical="center"/>
    </xf>
    <xf numFmtId="9" fontId="51" fillId="0" borderId="31" xfId="4" applyFont="1" applyFill="1" applyBorder="1" applyAlignment="1" applyProtection="1">
      <alignment horizontal="center" vertical="center"/>
    </xf>
    <xf numFmtId="9" fontId="51" fillId="0" borderId="38" xfId="4" applyFont="1" applyFill="1" applyBorder="1" applyAlignment="1" applyProtection="1">
      <alignment horizontal="center" vertical="center"/>
    </xf>
    <xf numFmtId="9" fontId="51" fillId="0" borderId="65" xfId="4" applyFont="1" applyFill="1" applyBorder="1" applyAlignment="1" applyProtection="1">
      <alignment horizontal="center" vertical="center"/>
    </xf>
    <xf numFmtId="9" fontId="51" fillId="0" borderId="13" xfId="4" applyFont="1" applyFill="1" applyBorder="1" applyAlignment="1" applyProtection="1">
      <alignment horizontal="center" vertical="center"/>
    </xf>
    <xf numFmtId="9" fontId="51" fillId="0" borderId="1" xfId="4" applyFont="1" applyFill="1" applyBorder="1" applyAlignment="1" applyProtection="1">
      <alignment horizontal="center" vertical="center"/>
    </xf>
    <xf numFmtId="9" fontId="51" fillId="0" borderId="24" xfId="4" applyFont="1" applyFill="1" applyBorder="1" applyAlignment="1" applyProtection="1">
      <alignment horizontal="center" vertical="center"/>
    </xf>
    <xf numFmtId="9" fontId="51" fillId="0" borderId="69" xfId="4" applyFont="1" applyFill="1" applyBorder="1" applyAlignment="1" applyProtection="1">
      <alignment horizontal="center" vertical="center"/>
    </xf>
    <xf numFmtId="9" fontId="51" fillId="0" borderId="102" xfId="4" applyFont="1" applyFill="1" applyBorder="1" applyAlignment="1" applyProtection="1">
      <alignment horizontal="center" vertical="center"/>
    </xf>
    <xf numFmtId="9" fontId="50" fillId="8" borderId="75" xfId="4" applyNumberFormat="1" applyFont="1" applyFill="1" applyBorder="1" applyAlignment="1" applyProtection="1">
      <alignment horizontal="center" vertical="center"/>
    </xf>
    <xf numFmtId="9" fontId="51" fillId="0" borderId="61" xfId="4" applyFont="1" applyFill="1" applyBorder="1" applyAlignment="1" applyProtection="1">
      <alignment horizontal="center" vertical="center"/>
    </xf>
    <xf numFmtId="9" fontId="50" fillId="8" borderId="38" xfId="4" applyNumberFormat="1" applyFont="1" applyFill="1" applyBorder="1" applyAlignment="1" applyProtection="1">
      <alignment horizontal="center" vertical="center"/>
    </xf>
    <xf numFmtId="9" fontId="50" fillId="8" borderId="62" xfId="4" applyNumberFormat="1" applyFont="1" applyFill="1" applyBorder="1" applyAlignment="1" applyProtection="1">
      <alignment horizontal="center" vertical="center"/>
    </xf>
    <xf numFmtId="0" fontId="51" fillId="0" borderId="19" xfId="0" applyFont="1" applyBorder="1" applyAlignment="1" applyProtection="1">
      <alignment horizontal="center" vertical="center"/>
    </xf>
    <xf numFmtId="10" fontId="45" fillId="6" borderId="110" xfId="4" applyNumberFormat="1" applyFont="1" applyFill="1" applyBorder="1" applyAlignment="1" applyProtection="1">
      <alignment horizontal="center" vertical="center"/>
    </xf>
    <xf numFmtId="0" fontId="0" fillId="0" borderId="0" xfId="0" applyFont="1"/>
    <xf numFmtId="0" fontId="48" fillId="4" borderId="63" xfId="0" applyFont="1" applyFill="1" applyBorder="1" applyAlignment="1">
      <alignment horizontal="center" vertical="center" wrapText="1"/>
    </xf>
    <xf numFmtId="0" fontId="48" fillId="4" borderId="64" xfId="0" applyFont="1" applyFill="1" applyBorder="1" applyAlignment="1">
      <alignment horizontal="center" vertical="center" wrapText="1"/>
    </xf>
    <xf numFmtId="0" fontId="48" fillId="4" borderId="61" xfId="0" applyFont="1" applyFill="1" applyBorder="1" applyAlignment="1">
      <alignment horizontal="center" vertical="center" wrapText="1"/>
    </xf>
    <xf numFmtId="0" fontId="0" fillId="0" borderId="34" xfId="0" applyFont="1" applyBorder="1"/>
    <xf numFmtId="0" fontId="0" fillId="0" borderId="35" xfId="0" applyBorder="1"/>
    <xf numFmtId="0" fontId="0" fillId="0" borderId="36" xfId="0" applyBorder="1"/>
    <xf numFmtId="0" fontId="0" fillId="0" borderId="12" xfId="0" applyFont="1" applyFill="1" applyBorder="1" applyAlignment="1" applyProtection="1">
      <alignment horizontal="left" vertical="center"/>
    </xf>
    <xf numFmtId="9" fontId="0" fillId="0" borderId="13" xfId="4" applyFont="1" applyFill="1" applyBorder="1" applyAlignment="1" applyProtection="1">
      <alignment horizontal="right" vertical="center"/>
    </xf>
    <xf numFmtId="0" fontId="0" fillId="0" borderId="50" xfId="0" applyFont="1" applyFill="1" applyBorder="1" applyAlignment="1" applyProtection="1">
      <alignment horizontal="left" vertical="center"/>
    </xf>
    <xf numFmtId="9" fontId="0" fillId="0" borderId="1" xfId="4" applyFont="1" applyFill="1" applyBorder="1" applyAlignment="1" applyProtection="1">
      <alignment horizontal="right" vertical="center"/>
    </xf>
    <xf numFmtId="0" fontId="0" fillId="0" borderId="23" xfId="0" applyFont="1" applyFill="1" applyBorder="1" applyAlignment="1" applyProtection="1">
      <alignment horizontal="left" vertical="center"/>
    </xf>
    <xf numFmtId="9" fontId="0" fillId="0" borderId="24" xfId="4" applyFont="1" applyFill="1" applyBorder="1" applyAlignment="1" applyProtection="1">
      <alignment horizontal="right" vertical="center"/>
    </xf>
    <xf numFmtId="9" fontId="52" fillId="8" borderId="14" xfId="4" applyNumberFormat="1" applyFont="1" applyFill="1" applyBorder="1" applyAlignment="1" applyProtection="1">
      <alignment horizontal="center" vertical="center"/>
    </xf>
    <xf numFmtId="9" fontId="52" fillId="8" borderId="25" xfId="4" applyNumberFormat="1" applyFont="1" applyFill="1" applyBorder="1" applyAlignment="1" applyProtection="1">
      <alignment horizontal="center" vertical="center"/>
    </xf>
    <xf numFmtId="9" fontId="52" fillId="8" borderId="51" xfId="4" applyNumberFormat="1" applyFont="1" applyFill="1" applyBorder="1" applyAlignment="1" applyProtection="1">
      <alignment horizontal="center" vertical="center"/>
    </xf>
    <xf numFmtId="0" fontId="53" fillId="13" borderId="64" xfId="0" applyFont="1" applyFill="1" applyBorder="1" applyAlignment="1" applyProtection="1">
      <alignment horizontal="left" vertical="center" wrapText="1"/>
    </xf>
    <xf numFmtId="9" fontId="53" fillId="13" borderId="61" xfId="4" applyFont="1" applyFill="1" applyBorder="1" applyAlignment="1" applyProtection="1">
      <alignment horizontal="right" vertical="center" wrapText="1"/>
    </xf>
    <xf numFmtId="9" fontId="54" fillId="8" borderId="62" xfId="4" applyNumberFormat="1" applyFont="1" applyFill="1" applyBorder="1" applyAlignment="1" applyProtection="1">
      <alignment horizontal="center" vertical="center"/>
    </xf>
    <xf numFmtId="9" fontId="53" fillId="13" borderId="61" xfId="4" applyFont="1" applyFill="1" applyBorder="1" applyAlignment="1" applyProtection="1">
      <alignment horizontal="center" vertical="center" wrapText="1"/>
    </xf>
    <xf numFmtId="9" fontId="2" fillId="8" borderId="13" xfId="4" applyNumberFormat="1" applyFont="1" applyFill="1" applyBorder="1" applyAlignment="1" applyProtection="1">
      <alignment horizontal="center" vertical="center"/>
    </xf>
    <xf numFmtId="9" fontId="2" fillId="8" borderId="13" xfId="4" applyNumberFormat="1" applyFont="1" applyFill="1" applyBorder="1" applyAlignment="1" applyProtection="1">
      <alignment horizontal="center" vertical="center" wrapText="1"/>
    </xf>
    <xf numFmtId="9" fontId="2" fillId="8" borderId="1" xfId="4" applyNumberFormat="1" applyFont="1" applyFill="1" applyBorder="1" applyAlignment="1" applyProtection="1">
      <alignment horizontal="center" vertical="center"/>
    </xf>
    <xf numFmtId="9" fontId="2" fillId="8" borderId="1" xfId="4" applyNumberFormat="1" applyFont="1" applyFill="1" applyBorder="1" applyAlignment="1" applyProtection="1">
      <alignment horizontal="center" vertical="center" wrapText="1"/>
    </xf>
    <xf numFmtId="9" fontId="2" fillId="8" borderId="24" xfId="4" applyNumberFormat="1" applyFont="1" applyFill="1" applyBorder="1" applyAlignment="1" applyProtection="1">
      <alignment horizontal="center" vertical="center"/>
    </xf>
    <xf numFmtId="9" fontId="2" fillId="8" borderId="24" xfId="4" applyNumberFormat="1" applyFont="1" applyFill="1" applyBorder="1" applyAlignment="1" applyProtection="1">
      <alignment horizontal="center" vertical="center" wrapText="1"/>
    </xf>
    <xf numFmtId="0" fontId="2" fillId="3" borderId="64" xfId="0" applyFont="1" applyFill="1" applyBorder="1" applyAlignment="1" applyProtection="1">
      <alignment vertical="center"/>
    </xf>
    <xf numFmtId="0" fontId="55" fillId="11" borderId="64" xfId="0" applyFont="1" applyFill="1" applyBorder="1" applyAlignment="1" applyProtection="1">
      <alignment horizontal="left" vertical="center" wrapText="1"/>
    </xf>
    <xf numFmtId="9" fontId="55" fillId="11" borderId="61" xfId="4" applyFont="1" applyFill="1" applyBorder="1" applyAlignment="1" applyProtection="1">
      <alignment horizontal="right" vertical="center" wrapText="1"/>
    </xf>
    <xf numFmtId="9" fontId="55" fillId="11" borderId="61" xfId="4" applyFont="1" applyFill="1" applyBorder="1" applyAlignment="1" applyProtection="1">
      <alignment horizontal="center" vertical="center" wrapText="1"/>
    </xf>
    <xf numFmtId="9" fontId="55" fillId="5" borderId="40" xfId="4" applyFont="1" applyFill="1" applyBorder="1" applyAlignment="1" applyProtection="1">
      <alignment horizontal="right" vertical="center"/>
    </xf>
    <xf numFmtId="9" fontId="56" fillId="5" borderId="56" xfId="4" applyFont="1" applyFill="1" applyBorder="1" applyAlignment="1" applyProtection="1">
      <alignment horizontal="right" vertical="center"/>
    </xf>
    <xf numFmtId="9" fontId="49" fillId="5" borderId="42" xfId="4" applyFont="1" applyFill="1" applyBorder="1" applyAlignment="1" applyProtection="1">
      <alignment horizontal="right" vertical="center"/>
    </xf>
    <xf numFmtId="9" fontId="49" fillId="5" borderId="58" xfId="4" applyFont="1" applyFill="1" applyBorder="1" applyAlignment="1" applyProtection="1">
      <alignment horizontal="right" vertical="center"/>
    </xf>
    <xf numFmtId="9" fontId="49" fillId="5" borderId="54" xfId="4" applyFont="1" applyFill="1" applyBorder="1" applyAlignment="1" applyProtection="1">
      <alignment horizontal="right" vertical="center"/>
    </xf>
    <xf numFmtId="168" fontId="14" fillId="0" borderId="1" xfId="0" applyNumberFormat="1" applyFont="1" applyBorder="1" applyAlignment="1" applyProtection="1">
      <alignment horizontal="center" vertical="center" wrapText="1" readingOrder="1"/>
    </xf>
    <xf numFmtId="0" fontId="14" fillId="0" borderId="1" xfId="0" applyFont="1" applyBorder="1" applyAlignment="1" applyProtection="1">
      <alignment horizontal="center" vertical="center" wrapText="1" readingOrder="1"/>
    </xf>
    <xf numFmtId="0" fontId="14" fillId="0" borderId="1" xfId="0" applyFont="1" applyBorder="1" applyAlignment="1" applyProtection="1">
      <alignment horizontal="left" vertical="center" wrapText="1" readingOrder="1"/>
    </xf>
    <xf numFmtId="169" fontId="14" fillId="0" borderId="1" xfId="1" applyNumberFormat="1" applyFont="1" applyBorder="1" applyAlignment="1" applyProtection="1">
      <alignment horizontal="center" vertical="center" wrapText="1" readingOrder="1"/>
    </xf>
    <xf numFmtId="169" fontId="14" fillId="0" borderId="53" xfId="1" applyNumberFormat="1" applyFont="1" applyBorder="1" applyAlignment="1" applyProtection="1">
      <alignment horizontal="center" vertical="center" wrapText="1" readingOrder="1"/>
    </xf>
    <xf numFmtId="0" fontId="40" fillId="0" borderId="50" xfId="0" applyFont="1" applyBorder="1" applyAlignment="1" applyProtection="1">
      <alignment vertical="center" wrapText="1" readingOrder="1"/>
    </xf>
    <xf numFmtId="0" fontId="14" fillId="0" borderId="51" xfId="0" applyFont="1" applyBorder="1" applyAlignment="1" applyProtection="1">
      <alignment horizontal="left" vertical="center" wrapText="1" readingOrder="1"/>
    </xf>
    <xf numFmtId="0" fontId="14" fillId="0" borderId="52" xfId="0" applyFont="1" applyBorder="1" applyAlignment="1" applyProtection="1">
      <alignment horizontal="left" vertical="center" wrapText="1" readingOrder="1"/>
    </xf>
    <xf numFmtId="0" fontId="14" fillId="0" borderId="69" xfId="0" applyFont="1" applyBorder="1" applyAlignment="1" applyProtection="1">
      <alignment horizontal="left" vertical="center" wrapText="1" readingOrder="1"/>
    </xf>
    <xf numFmtId="168" fontId="14" fillId="0" borderId="1" xfId="0" applyNumberFormat="1" applyFont="1" applyBorder="1" applyAlignment="1" applyProtection="1">
      <alignment horizontal="center" vertical="center" wrapText="1" readingOrder="1"/>
    </xf>
    <xf numFmtId="169" fontId="14" fillId="0" borderId="112" xfId="5" applyNumberFormat="1" applyFont="1" applyBorder="1" applyAlignment="1" applyProtection="1">
      <alignment horizontal="left" vertical="center" wrapText="1" readingOrder="1"/>
      <protection locked="0"/>
    </xf>
    <xf numFmtId="169" fontId="14" fillId="0" borderId="113" xfId="5" applyNumberFormat="1" applyFont="1" applyBorder="1" applyAlignment="1" applyProtection="1">
      <alignment horizontal="left" vertical="center" wrapText="1" readingOrder="1"/>
    </xf>
    <xf numFmtId="0" fontId="14" fillId="0" borderId="114" xfId="0" applyFont="1" applyBorder="1" applyAlignment="1" applyProtection="1">
      <alignment horizontal="left" vertical="center" wrapText="1" readingOrder="1"/>
      <protection locked="0"/>
    </xf>
    <xf numFmtId="0" fontId="14" fillId="0" borderId="43" xfId="0" applyFont="1" applyBorder="1" applyAlignment="1" applyProtection="1">
      <alignment horizontal="left" vertical="center" wrapText="1" readingOrder="1"/>
      <protection locked="0"/>
    </xf>
    <xf numFmtId="0" fontId="14" fillId="0" borderId="115" xfId="0" applyFont="1" applyBorder="1" applyAlignment="1" applyProtection="1">
      <alignment horizontal="left" vertical="center" wrapText="1" readingOrder="1"/>
      <protection locked="0"/>
    </xf>
    <xf numFmtId="0" fontId="14" fillId="0" borderId="112" xfId="0" applyFont="1" applyBorder="1" applyAlignment="1" applyProtection="1">
      <alignment horizontal="left" vertical="center" wrapText="1" readingOrder="1"/>
      <protection locked="0"/>
    </xf>
    <xf numFmtId="0" fontId="14" fillId="0" borderId="112" xfId="0" applyFont="1" applyBorder="1" applyAlignment="1" applyProtection="1">
      <alignment horizontal="center" vertical="center" wrapText="1" readingOrder="1"/>
      <protection locked="0"/>
    </xf>
    <xf numFmtId="0" fontId="14" fillId="0" borderId="1" xfId="0" applyFont="1" applyBorder="1" applyAlignment="1" applyProtection="1">
      <alignment horizontal="left" vertical="center" wrapText="1" readingOrder="1"/>
      <protection locked="0"/>
    </xf>
    <xf numFmtId="0" fontId="14" fillId="0" borderId="116" xfId="0" applyFont="1" applyBorder="1" applyAlignment="1" applyProtection="1">
      <alignment horizontal="left" vertical="center" wrapText="1" readingOrder="1"/>
      <protection locked="0"/>
    </xf>
    <xf numFmtId="0" fontId="14" fillId="0" borderId="116" xfId="0" applyFont="1" applyBorder="1" applyAlignment="1" applyProtection="1">
      <alignment horizontal="center" vertical="center" wrapText="1" readingOrder="1"/>
      <protection locked="0"/>
    </xf>
    <xf numFmtId="169" fontId="14" fillId="0" borderId="116" xfId="5" applyNumberFormat="1" applyFont="1" applyBorder="1" applyAlignment="1" applyProtection="1">
      <alignment horizontal="left" vertical="center" wrapText="1" readingOrder="1"/>
      <protection locked="0"/>
    </xf>
    <xf numFmtId="0" fontId="14" fillId="0" borderId="117" xfId="0" applyFont="1" applyBorder="1" applyAlignment="1" applyProtection="1">
      <alignment horizontal="left" vertical="center" wrapText="1" readingOrder="1"/>
      <protection locked="0"/>
    </xf>
    <xf numFmtId="0" fontId="14" fillId="0" borderId="51" xfId="0" applyFont="1" applyBorder="1" applyAlignment="1" applyProtection="1">
      <alignment horizontal="left" vertical="center" wrapText="1" readingOrder="1"/>
      <protection locked="0"/>
    </xf>
    <xf numFmtId="0" fontId="14" fillId="0" borderId="118" xfId="0" applyFont="1" applyBorder="1" applyAlignment="1" applyProtection="1">
      <alignment horizontal="left" vertical="center" wrapText="1" readingOrder="1"/>
      <protection locked="0"/>
    </xf>
    <xf numFmtId="0" fontId="14" fillId="0" borderId="119" xfId="0" applyFont="1" applyBorder="1" applyAlignment="1" applyProtection="1">
      <alignment horizontal="left" vertical="center" wrapText="1" readingOrder="1"/>
      <protection locked="0"/>
    </xf>
    <xf numFmtId="169" fontId="14" fillId="0" borderId="121" xfId="5" applyNumberFormat="1" applyFont="1" applyBorder="1" applyAlignment="1" applyProtection="1">
      <alignment horizontal="left" vertical="center" wrapText="1" readingOrder="1"/>
    </xf>
    <xf numFmtId="169" fontId="14" fillId="0" borderId="120" xfId="5" applyNumberFormat="1" applyFont="1" applyBorder="1" applyAlignment="1" applyProtection="1">
      <alignment horizontal="left" vertical="center" wrapText="1" readingOrder="1"/>
    </xf>
    <xf numFmtId="0" fontId="14" fillId="0" borderId="13" xfId="0" applyFont="1" applyBorder="1" applyAlignment="1" applyProtection="1">
      <alignment horizontal="left" vertical="center" wrapText="1" readingOrder="1"/>
      <protection locked="0"/>
    </xf>
    <xf numFmtId="0" fontId="14" fillId="0" borderId="19" xfId="0" applyFont="1" applyBorder="1" applyAlignment="1" applyProtection="1">
      <alignment horizontal="left" vertical="center" wrapText="1" readingOrder="1"/>
      <protection locked="0"/>
    </xf>
    <xf numFmtId="0" fontId="14" fillId="0" borderId="12" xfId="0" applyFont="1" applyBorder="1" applyAlignment="1" applyProtection="1">
      <alignment horizontal="left" vertical="center" wrapText="1" readingOrder="1"/>
      <protection locked="0"/>
    </xf>
    <xf numFmtId="0" fontId="14" fillId="0" borderId="13" xfId="0" applyFont="1" applyBorder="1" applyAlignment="1" applyProtection="1">
      <alignment horizontal="center" vertical="center" wrapText="1" readingOrder="1"/>
      <protection locked="0"/>
    </xf>
    <xf numFmtId="169" fontId="14" fillId="0" borderId="13" xfId="5" applyNumberFormat="1" applyFont="1" applyBorder="1" applyAlignment="1" applyProtection="1">
      <alignment horizontal="center" vertical="center" wrapText="1" readingOrder="1"/>
      <protection locked="0"/>
    </xf>
    <xf numFmtId="169" fontId="14" fillId="0" borderId="14" xfId="5" applyNumberFormat="1" applyFont="1" applyBorder="1" applyAlignment="1" applyProtection="1">
      <alignment horizontal="center" vertical="center" wrapText="1" readingOrder="1"/>
    </xf>
    <xf numFmtId="168" fontId="28" fillId="0" borderId="1" xfId="0" applyNumberFormat="1" applyFont="1" applyBorder="1" applyAlignment="1" applyProtection="1">
      <alignment horizontal="right" vertical="center" wrapText="1" readingOrder="1"/>
    </xf>
    <xf numFmtId="0" fontId="28" fillId="0" borderId="1" xfId="0" applyFont="1" applyBorder="1" applyAlignment="1" applyProtection="1">
      <alignment horizontal="left" vertical="center" wrapText="1" readingOrder="1"/>
    </xf>
    <xf numFmtId="0" fontId="0" fillId="0" borderId="34" xfId="0" applyBorder="1" applyAlignment="1" applyProtection="1">
      <alignment horizontal="left" vertical="center" wrapText="1"/>
    </xf>
    <xf numFmtId="168" fontId="14" fillId="0" borderId="13" xfId="0" applyNumberFormat="1" applyFont="1" applyBorder="1" applyAlignment="1" applyProtection="1">
      <alignment horizontal="center" vertical="center" wrapText="1" readingOrder="1"/>
      <protection locked="0"/>
    </xf>
    <xf numFmtId="168" fontId="14" fillId="0" borderId="69" xfId="0" applyNumberFormat="1" applyFont="1" applyBorder="1" applyAlignment="1" applyProtection="1">
      <alignment horizontal="center" vertical="center" wrapText="1" readingOrder="1"/>
    </xf>
    <xf numFmtId="0" fontId="14" fillId="0" borderId="52" xfId="0" applyFont="1" applyBorder="1" applyAlignment="1" applyProtection="1">
      <alignment horizontal="left" vertical="center" wrapText="1" readingOrder="1"/>
    </xf>
    <xf numFmtId="0" fontId="14" fillId="0" borderId="1" xfId="0" applyFont="1" applyBorder="1" applyAlignment="1" applyProtection="1">
      <alignment vertical="center" wrapText="1" readingOrder="1"/>
    </xf>
    <xf numFmtId="0" fontId="14" fillId="0" borderId="1" xfId="0" applyFont="1" applyBorder="1" applyAlignment="1" applyProtection="1">
      <alignment horizontal="center" vertical="center" wrapText="1" readingOrder="1"/>
    </xf>
    <xf numFmtId="0" fontId="14" fillId="0" borderId="1" xfId="0" applyFont="1" applyBorder="1" applyAlignment="1" applyProtection="1">
      <alignment horizontal="left" vertical="center" wrapText="1" readingOrder="1"/>
    </xf>
    <xf numFmtId="168" fontId="14" fillId="0" borderId="1" xfId="0" applyNumberFormat="1" applyFont="1" applyBorder="1" applyAlignment="1" applyProtection="1">
      <alignment horizontal="center" vertical="center" wrapText="1" readingOrder="1"/>
    </xf>
    <xf numFmtId="0" fontId="28" fillId="0" borderId="1" xfId="0" applyFont="1" applyBorder="1" applyAlignment="1" applyProtection="1">
      <alignment horizontal="left" vertical="center" wrapText="1" readingOrder="1"/>
    </xf>
    <xf numFmtId="168" fontId="28" fillId="0" borderId="1" xfId="0" applyNumberFormat="1" applyFont="1" applyBorder="1" applyAlignment="1" applyProtection="1">
      <alignment horizontal="right" vertical="center" wrapText="1" readingOrder="1"/>
    </xf>
    <xf numFmtId="0" fontId="0" fillId="0" borderId="30" xfId="0" applyFont="1" applyFill="1" applyBorder="1" applyAlignment="1" applyProtection="1">
      <alignment horizontal="left" vertical="center"/>
    </xf>
    <xf numFmtId="168" fontId="28" fillId="0" borderId="1" xfId="0" applyNumberFormat="1" applyFont="1" applyBorder="1" applyAlignment="1" applyProtection="1">
      <alignment horizontal="right" vertical="center" wrapText="1" readingOrder="1"/>
    </xf>
    <xf numFmtId="10" fontId="0" fillId="7" borderId="1" xfId="4" applyNumberFormat="1" applyFont="1" applyFill="1" applyBorder="1" applyAlignment="1" applyProtection="1">
      <alignment horizontal="center" vertical="center" wrapText="1"/>
    </xf>
    <xf numFmtId="0" fontId="20" fillId="3" borderId="1" xfId="0" applyFont="1" applyFill="1" applyBorder="1" applyAlignment="1" applyProtection="1">
      <alignment horizontal="left" vertical="center" wrapText="1"/>
    </xf>
    <xf numFmtId="168" fontId="14" fillId="0" borderId="1" xfId="0" applyNumberFormat="1" applyFont="1" applyBorder="1" applyAlignment="1" applyProtection="1">
      <alignment horizontal="right" vertical="center" wrapText="1" readingOrder="1"/>
    </xf>
    <xf numFmtId="0" fontId="12" fillId="6" borderId="31" xfId="0" applyFont="1" applyFill="1" applyBorder="1" applyAlignment="1" applyProtection="1">
      <alignment horizontal="center" vertical="center" wrapText="1" readingOrder="1"/>
    </xf>
    <xf numFmtId="0" fontId="57" fillId="0" borderId="63" xfId="0" applyFont="1" applyBorder="1" applyAlignment="1" applyProtection="1">
      <alignment vertical="center" wrapText="1"/>
    </xf>
    <xf numFmtId="9" fontId="0" fillId="5" borderId="38" xfId="0" applyNumberFormat="1" applyFill="1" applyBorder="1" applyProtection="1"/>
    <xf numFmtId="0" fontId="57" fillId="0" borderId="63" xfId="0" applyFont="1" applyBorder="1" applyAlignment="1" applyProtection="1">
      <alignment vertical="center" wrapText="1" readingOrder="1"/>
    </xf>
    <xf numFmtId="0" fontId="57" fillId="0" borderId="0" xfId="0" applyFont="1" applyAlignment="1" applyProtection="1">
      <alignment vertical="center"/>
    </xf>
    <xf numFmtId="9" fontId="58" fillId="5" borderId="56" xfId="4" applyFont="1" applyFill="1" applyBorder="1" applyAlignment="1" applyProtection="1">
      <alignment horizontal="right" vertical="center"/>
    </xf>
    <xf numFmtId="0" fontId="57" fillId="0" borderId="63" xfId="0" applyFont="1" applyBorder="1" applyAlignment="1" applyProtection="1">
      <alignment horizontal="left" vertical="center" wrapText="1"/>
    </xf>
    <xf numFmtId="10" fontId="59" fillId="6" borderId="110" xfId="4" applyNumberFormat="1" applyFont="1" applyFill="1" applyBorder="1" applyAlignment="1" applyProtection="1">
      <alignment horizontal="center" vertical="center"/>
    </xf>
    <xf numFmtId="0" fontId="45" fillId="6" borderId="105" xfId="0" applyFont="1" applyFill="1" applyBorder="1" applyAlignment="1" applyProtection="1">
      <alignment horizontal="center" vertical="center" wrapText="1"/>
    </xf>
    <xf numFmtId="0" fontId="45" fillId="6" borderId="8" xfId="0" applyFont="1" applyFill="1" applyBorder="1" applyAlignment="1" applyProtection="1">
      <alignment horizontal="center" vertical="center" wrapText="1"/>
    </xf>
    <xf numFmtId="0" fontId="45" fillId="6" borderId="106" xfId="0" applyFont="1" applyFill="1" applyBorder="1" applyAlignment="1" applyProtection="1">
      <alignment horizontal="center" vertical="center" wrapText="1"/>
    </xf>
    <xf numFmtId="0" fontId="45" fillId="6" borderId="60" xfId="0" applyFont="1" applyFill="1" applyBorder="1" applyAlignment="1" applyProtection="1">
      <alignment horizontal="center" vertical="center" wrapText="1"/>
    </xf>
    <xf numFmtId="0" fontId="45" fillId="6" borderId="107" xfId="0" applyFont="1" applyFill="1" applyBorder="1" applyAlignment="1" applyProtection="1">
      <alignment horizontal="center" vertical="center" wrapText="1"/>
    </xf>
    <xf numFmtId="0" fontId="45" fillId="6" borderId="108" xfId="0" applyFont="1" applyFill="1" applyBorder="1" applyAlignment="1" applyProtection="1">
      <alignment horizontal="center" vertical="center" wrapText="1"/>
    </xf>
    <xf numFmtId="0" fontId="45" fillId="6" borderId="109" xfId="0" applyFont="1" applyFill="1" applyBorder="1" applyAlignment="1" applyProtection="1">
      <alignment horizontal="center" vertical="center" wrapText="1"/>
    </xf>
    <xf numFmtId="0" fontId="13" fillId="0" borderId="50" xfId="0" applyFont="1" applyFill="1" applyBorder="1" applyAlignment="1" applyProtection="1">
      <alignment horizontal="left" vertical="center" wrapText="1" readingOrder="1"/>
    </xf>
    <xf numFmtId="0" fontId="13" fillId="0" borderId="68" xfId="0" applyFont="1" applyFill="1" applyBorder="1" applyAlignment="1" applyProtection="1">
      <alignment horizontal="left" vertical="center" wrapText="1" readingOrder="1"/>
    </xf>
    <xf numFmtId="0" fontId="14" fillId="0" borderId="1" xfId="0" applyFont="1" applyFill="1" applyBorder="1" applyAlignment="1" applyProtection="1">
      <alignment horizontal="center" vertical="center" wrapText="1" readingOrder="1"/>
    </xf>
    <xf numFmtId="0" fontId="17" fillId="0" borderId="59" xfId="0" applyFont="1" applyFill="1" applyBorder="1" applyAlignment="1" applyProtection="1">
      <alignment horizontal="center" vertical="center"/>
    </xf>
    <xf numFmtId="0" fontId="17" fillId="0" borderId="60" xfId="0" applyFont="1" applyFill="1" applyBorder="1" applyAlignment="1" applyProtection="1">
      <alignment horizontal="center" vertical="center"/>
    </xf>
    <xf numFmtId="0" fontId="17" fillId="0" borderId="77" xfId="0" applyFont="1" applyFill="1" applyBorder="1" applyAlignment="1" applyProtection="1">
      <alignment horizontal="center" vertical="center"/>
    </xf>
    <xf numFmtId="0" fontId="22" fillId="11" borderId="59" xfId="0" applyFont="1" applyFill="1" applyBorder="1" applyAlignment="1" applyProtection="1">
      <alignment horizontal="center" vertical="center" wrapText="1"/>
    </xf>
    <xf numFmtId="0" fontId="22" fillId="11" borderId="60" xfId="0" applyFont="1" applyFill="1" applyBorder="1" applyAlignment="1" applyProtection="1">
      <alignment horizontal="center" vertical="center" wrapText="1"/>
    </xf>
    <xf numFmtId="0" fontId="41" fillId="13" borderId="59" xfId="0" applyFont="1" applyFill="1" applyBorder="1" applyAlignment="1" applyProtection="1">
      <alignment horizontal="center" vertical="center" wrapText="1"/>
    </xf>
    <xf numFmtId="0" fontId="41" fillId="13" borderId="60" xfId="0" applyFont="1" applyFill="1" applyBorder="1" applyAlignment="1" applyProtection="1">
      <alignment horizontal="center" vertical="center" wrapText="1"/>
    </xf>
    <xf numFmtId="0" fontId="41" fillId="13" borderId="77" xfId="0" applyFont="1" applyFill="1" applyBorder="1" applyAlignment="1" applyProtection="1">
      <alignment horizontal="center" vertical="center" wrapText="1"/>
    </xf>
    <xf numFmtId="0" fontId="14" fillId="0" borderId="51" xfId="0" applyFont="1" applyBorder="1" applyAlignment="1" applyProtection="1">
      <alignment horizontal="center" vertical="center" wrapText="1" readingOrder="1"/>
    </xf>
    <xf numFmtId="0" fontId="14" fillId="0" borderId="52" xfId="0" applyFont="1" applyBorder="1" applyAlignment="1" applyProtection="1">
      <alignment horizontal="center" vertical="center" wrapText="1" readingOrder="1"/>
    </xf>
    <xf numFmtId="0" fontId="14" fillId="0" borderId="41" xfId="0" applyFont="1" applyBorder="1" applyAlignment="1" applyProtection="1">
      <alignment horizontal="center" vertical="center" wrapText="1" readingOrder="1"/>
    </xf>
    <xf numFmtId="0" fontId="2" fillId="0" borderId="40" xfId="0"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xf>
    <xf numFmtId="0" fontId="2" fillId="0" borderId="103" xfId="0" applyFont="1" applyFill="1" applyBorder="1" applyAlignment="1" applyProtection="1">
      <alignment horizontal="center" vertical="center" wrapText="1"/>
    </xf>
    <xf numFmtId="0" fontId="13" fillId="0" borderId="12" xfId="0" applyFont="1" applyFill="1" applyBorder="1" applyAlignment="1" applyProtection="1">
      <alignment horizontal="left" vertical="center" wrapText="1" readingOrder="1"/>
    </xf>
    <xf numFmtId="0" fontId="14" fillId="0" borderId="14" xfId="0" applyFont="1" applyBorder="1" applyAlignment="1" applyProtection="1">
      <alignment horizontal="center" vertical="center" wrapText="1" readingOrder="1"/>
    </xf>
    <xf numFmtId="0" fontId="40" fillId="0" borderId="50" xfId="0" applyFont="1" applyBorder="1" applyAlignment="1" applyProtection="1">
      <alignment vertical="center" wrapText="1" readingOrder="1"/>
    </xf>
    <xf numFmtId="0" fontId="13" fillId="0" borderId="50" xfId="0" applyFont="1" applyBorder="1" applyAlignment="1" applyProtection="1">
      <alignment vertical="center" wrapText="1" readingOrder="1"/>
    </xf>
    <xf numFmtId="0" fontId="13" fillId="0" borderId="68" xfId="0" applyFont="1" applyBorder="1" applyAlignment="1" applyProtection="1">
      <alignment vertical="center" wrapText="1" readingOrder="1"/>
    </xf>
    <xf numFmtId="0" fontId="14" fillId="0" borderId="69" xfId="0" applyFont="1" applyBorder="1" applyAlignment="1" applyProtection="1">
      <alignment horizontal="left" vertical="center" wrapText="1" readingOrder="1"/>
    </xf>
    <xf numFmtId="0" fontId="14" fillId="0" borderId="44" xfId="0" applyFont="1" applyBorder="1" applyAlignment="1" applyProtection="1">
      <alignment horizontal="left" vertical="center" wrapText="1" readingOrder="1"/>
    </xf>
    <xf numFmtId="0" fontId="40" fillId="0" borderId="68" xfId="0" applyFont="1" applyBorder="1" applyAlignment="1" applyProtection="1">
      <alignment horizontal="left" vertical="center" wrapText="1" readingOrder="1"/>
    </xf>
    <xf numFmtId="0" fontId="40" fillId="0" borderId="34" xfId="0" applyFont="1" applyBorder="1" applyAlignment="1" applyProtection="1">
      <alignment horizontal="left" vertical="center" wrapText="1" readingOrder="1"/>
    </xf>
    <xf numFmtId="0" fontId="40" fillId="0" borderId="43" xfId="0" applyFont="1" applyBorder="1" applyAlignment="1" applyProtection="1">
      <alignment horizontal="left" vertical="center" wrapText="1" readingOrder="1"/>
    </xf>
    <xf numFmtId="168" fontId="14" fillId="0" borderId="1" xfId="0" applyNumberFormat="1" applyFont="1" applyBorder="1" applyAlignment="1" applyProtection="1">
      <alignment horizontal="center" vertical="center" wrapText="1" readingOrder="1"/>
    </xf>
    <xf numFmtId="0" fontId="0" fillId="0" borderId="51" xfId="0" applyBorder="1" applyAlignment="1" applyProtection="1">
      <alignment horizontal="center" vertical="center" wrapText="1"/>
    </xf>
    <xf numFmtId="0" fontId="14" fillId="0" borderId="1" xfId="0" applyFont="1" applyBorder="1" applyAlignment="1" applyProtection="1">
      <alignment horizontal="left" vertical="center" wrapText="1" readingOrder="1"/>
    </xf>
    <xf numFmtId="0" fontId="2" fillId="0" borderId="5"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13" fillId="0" borderId="12" xfId="0" applyFont="1" applyBorder="1" applyAlignment="1" applyProtection="1">
      <alignment vertical="center" wrapText="1" readingOrder="1"/>
    </xf>
    <xf numFmtId="168" fontId="14" fillId="0" borderId="1" xfId="0" applyNumberFormat="1" applyFont="1" applyBorder="1" applyAlignment="1" applyProtection="1">
      <alignment horizontal="right" vertical="center" wrapText="1" readingOrder="1"/>
    </xf>
    <xf numFmtId="168" fontId="14" fillId="0" borderId="69" xfId="0" applyNumberFormat="1" applyFont="1" applyBorder="1" applyAlignment="1" applyProtection="1">
      <alignment horizontal="right" vertical="center" wrapText="1" readingOrder="1"/>
    </xf>
    <xf numFmtId="0" fontId="0" fillId="0" borderId="1" xfId="0" applyBorder="1" applyAlignment="1" applyProtection="1">
      <alignment horizontal="left" vertical="center" wrapText="1"/>
    </xf>
    <xf numFmtId="0" fontId="17" fillId="0" borderId="6"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74" xfId="0" applyFont="1" applyFill="1" applyBorder="1" applyAlignment="1" applyProtection="1">
      <alignment horizontal="center" vertical="center"/>
    </xf>
    <xf numFmtId="0" fontId="2" fillId="0" borderId="91" xfId="0" applyFont="1" applyBorder="1" applyAlignment="1" applyProtection="1">
      <alignment horizontal="center" vertical="center" wrapText="1"/>
    </xf>
    <xf numFmtId="0" fontId="14" fillId="0" borderId="51" xfId="0" applyFont="1" applyBorder="1" applyAlignment="1" applyProtection="1">
      <alignment horizontal="left" vertical="center" wrapText="1" readingOrder="1"/>
    </xf>
    <xf numFmtId="0" fontId="14" fillId="0" borderId="1" xfId="0" applyFont="1" applyBorder="1" applyAlignment="1" applyProtection="1">
      <alignment horizontal="center" vertical="center" wrapText="1" readingOrder="1"/>
    </xf>
    <xf numFmtId="0" fontId="14" fillId="0" borderId="53" xfId="0" applyFont="1" applyBorder="1" applyAlignment="1" applyProtection="1">
      <alignment horizontal="center" vertical="center" wrapText="1" readingOrder="1"/>
    </xf>
    <xf numFmtId="169" fontId="14" fillId="0" borderId="1" xfId="1" applyNumberFormat="1" applyFont="1" applyBorder="1" applyAlignment="1" applyProtection="1">
      <alignment horizontal="center" vertical="center" wrapText="1" readingOrder="1"/>
    </xf>
    <xf numFmtId="169" fontId="14" fillId="0" borderId="53" xfId="1" applyNumberFormat="1" applyFont="1" applyBorder="1" applyAlignment="1" applyProtection="1">
      <alignment horizontal="center" vertical="center" wrapText="1" readingOrder="1"/>
    </xf>
    <xf numFmtId="0" fontId="14" fillId="0" borderId="52" xfId="0" applyFont="1" applyBorder="1" applyAlignment="1" applyProtection="1">
      <alignment horizontal="left" vertical="center" wrapText="1" readingOrder="1"/>
    </xf>
    <xf numFmtId="0" fontId="14" fillId="0" borderId="1" xfId="0" applyFont="1" applyBorder="1" applyAlignment="1" applyProtection="1">
      <alignment vertical="center" wrapText="1" readingOrder="1"/>
    </xf>
    <xf numFmtId="0" fontId="14" fillId="0" borderId="69" xfId="0" applyFont="1" applyBorder="1" applyAlignment="1" applyProtection="1">
      <alignment horizontal="center" vertical="center" wrapText="1" readingOrder="1"/>
    </xf>
    <xf numFmtId="169" fontId="14" fillId="0" borderId="69" xfId="1" applyNumberFormat="1" applyFont="1" applyBorder="1" applyAlignment="1" applyProtection="1">
      <alignment horizontal="center" vertical="center" wrapText="1" readingOrder="1"/>
    </xf>
    <xf numFmtId="169" fontId="14" fillId="0" borderId="72" xfId="1" applyNumberFormat="1" applyFont="1" applyBorder="1" applyAlignment="1" applyProtection="1">
      <alignment horizontal="center" vertical="center" wrapText="1" readingOrder="1"/>
    </xf>
    <xf numFmtId="168" fontId="14" fillId="0" borderId="51" xfId="0" applyNumberFormat="1" applyFont="1" applyBorder="1" applyAlignment="1" applyProtection="1">
      <alignment horizontal="center" vertical="center" wrapText="1" readingOrder="1"/>
    </xf>
    <xf numFmtId="168" fontId="14" fillId="0" borderId="70" xfId="0" applyNumberFormat="1" applyFont="1" applyBorder="1" applyAlignment="1" applyProtection="1">
      <alignment horizontal="center" vertical="center" wrapText="1" readingOrder="1"/>
    </xf>
    <xf numFmtId="0" fontId="14" fillId="0" borderId="71" xfId="0" applyFont="1" applyBorder="1" applyAlignment="1" applyProtection="1">
      <alignment horizontal="left" vertical="center" wrapText="1" readingOrder="1"/>
    </xf>
    <xf numFmtId="0" fontId="14" fillId="0" borderId="69" xfId="0" applyFont="1" applyBorder="1" applyAlignment="1" applyProtection="1">
      <alignment vertical="center" wrapText="1" readingOrder="1"/>
    </xf>
    <xf numFmtId="0" fontId="2" fillId="0" borderId="83" xfId="0" applyFont="1" applyBorder="1" applyAlignment="1" applyProtection="1">
      <alignment horizontal="center" vertical="center" wrapText="1"/>
    </xf>
    <xf numFmtId="0" fontId="2" fillId="0" borderId="84" xfId="0" applyFont="1" applyBorder="1" applyAlignment="1" applyProtection="1">
      <alignment horizontal="center" vertical="center" wrapText="1"/>
    </xf>
    <xf numFmtId="0" fontId="2" fillId="0" borderId="40"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103" xfId="0" applyFont="1" applyBorder="1" applyAlignment="1" applyProtection="1">
      <alignment horizontal="center" vertical="center"/>
    </xf>
    <xf numFmtId="0" fontId="13" fillId="0" borderId="12" xfId="0" applyFont="1" applyBorder="1" applyAlignment="1" applyProtection="1">
      <alignment horizontal="left" vertical="center" wrapText="1" readingOrder="1"/>
    </xf>
    <xf numFmtId="0" fontId="13" fillId="0" borderId="50" xfId="0" applyFont="1" applyBorder="1" applyAlignment="1" applyProtection="1">
      <alignment horizontal="left" vertical="center" wrapText="1" readingOrder="1"/>
    </xf>
    <xf numFmtId="0" fontId="13" fillId="0" borderId="68" xfId="0" applyFont="1" applyBorder="1" applyAlignment="1" applyProtection="1">
      <alignment horizontal="left" vertical="center" wrapText="1" readingOrder="1"/>
    </xf>
    <xf numFmtId="0" fontId="27" fillId="0" borderId="18" xfId="0" applyFont="1" applyBorder="1" applyAlignment="1" applyProtection="1">
      <alignment horizontal="center" vertical="center" wrapText="1" readingOrder="1"/>
    </xf>
    <xf numFmtId="0" fontId="27" fillId="0" borderId="34" xfId="0" applyFont="1" applyBorder="1" applyAlignment="1" applyProtection="1">
      <alignment horizontal="center" vertical="center" wrapText="1" readingOrder="1"/>
    </xf>
    <xf numFmtId="0" fontId="27" fillId="0" borderId="68" xfId="0" applyFont="1" applyBorder="1" applyAlignment="1" applyProtection="1">
      <alignment horizontal="center" vertical="center" wrapText="1" readingOrder="1"/>
    </xf>
    <xf numFmtId="0" fontId="27" fillId="0" borderId="43" xfId="0" applyFont="1" applyBorder="1" applyAlignment="1" applyProtection="1">
      <alignment horizontal="center" vertical="center" wrapText="1" readingOrder="1"/>
    </xf>
    <xf numFmtId="0" fontId="17" fillId="0" borderId="8" xfId="0" applyFont="1" applyFill="1" applyBorder="1" applyAlignment="1" applyProtection="1">
      <alignment horizontal="center" vertical="center"/>
    </xf>
    <xf numFmtId="0" fontId="17" fillId="0" borderId="79" xfId="0" applyFont="1" applyFill="1" applyBorder="1" applyAlignment="1" applyProtection="1">
      <alignment horizontal="center" vertical="center"/>
    </xf>
    <xf numFmtId="0" fontId="2" fillId="0" borderId="83" xfId="0" applyFont="1" applyBorder="1" applyAlignment="1" applyProtection="1">
      <alignment horizontal="center" vertical="center"/>
    </xf>
    <xf numFmtId="0" fontId="2" fillId="0" borderId="84" xfId="0" applyFont="1" applyBorder="1" applyAlignment="1" applyProtection="1">
      <alignment horizontal="center" vertical="center"/>
    </xf>
    <xf numFmtId="0" fontId="2" fillId="0" borderId="85" xfId="0" applyFont="1" applyBorder="1" applyAlignment="1" applyProtection="1">
      <alignment horizontal="center" vertical="center"/>
    </xf>
    <xf numFmtId="0" fontId="27" fillId="0" borderId="12" xfId="0" applyFont="1" applyBorder="1" applyAlignment="1" applyProtection="1">
      <alignment horizontal="left" vertical="center" wrapText="1" readingOrder="1"/>
    </xf>
    <xf numFmtId="0" fontId="27" fillId="0" borderId="50" xfId="0" applyFont="1" applyBorder="1" applyAlignment="1" applyProtection="1">
      <alignment horizontal="left" vertical="center" wrapText="1" readingOrder="1"/>
    </xf>
    <xf numFmtId="0" fontId="27" fillId="0" borderId="68" xfId="0" applyFont="1" applyBorder="1" applyAlignment="1" applyProtection="1">
      <alignment horizontal="left" vertical="center" wrapText="1" readingOrder="1"/>
    </xf>
    <xf numFmtId="0" fontId="27" fillId="0" borderId="23" xfId="0" applyFont="1" applyBorder="1" applyAlignment="1" applyProtection="1">
      <alignment horizontal="left" vertical="center" wrapText="1" readingOrder="1"/>
    </xf>
    <xf numFmtId="0" fontId="27" fillId="0" borderId="12" xfId="0" applyFont="1" applyFill="1" applyBorder="1" applyAlignment="1" applyProtection="1">
      <alignment horizontal="left" vertical="center" wrapText="1" readingOrder="1"/>
    </xf>
    <xf numFmtId="0" fontId="27" fillId="0" borderId="50" xfId="0" applyFont="1" applyFill="1" applyBorder="1" applyAlignment="1" applyProtection="1">
      <alignment horizontal="left" vertical="center" wrapText="1" readingOrder="1"/>
    </xf>
    <xf numFmtId="0" fontId="38" fillId="0" borderId="68" xfId="0" applyFont="1" applyFill="1" applyBorder="1" applyAlignment="1" applyProtection="1">
      <alignment horizontal="left" vertical="center" wrapText="1" readingOrder="1"/>
    </xf>
    <xf numFmtId="0" fontId="38" fillId="0" borderId="34" xfId="0" applyFont="1" applyFill="1" applyBorder="1" applyAlignment="1" applyProtection="1">
      <alignment horizontal="left" vertical="center" wrapText="1" readingOrder="1"/>
    </xf>
    <xf numFmtId="0" fontId="37" fillId="0" borderId="84" xfId="0" applyFont="1" applyBorder="1" applyAlignment="1" applyProtection="1">
      <alignment horizontal="center" vertical="center"/>
    </xf>
    <xf numFmtId="0" fontId="33" fillId="0" borderId="14" xfId="0" applyFont="1" applyBorder="1" applyAlignment="1" applyProtection="1">
      <alignment horizontal="center" vertical="center" wrapText="1"/>
    </xf>
    <xf numFmtId="0" fontId="33" fillId="0" borderId="47" xfId="0" applyFont="1" applyBorder="1" applyAlignment="1" applyProtection="1">
      <alignment horizontal="center" vertical="center" wrapText="1"/>
    </xf>
    <xf numFmtId="0" fontId="33" fillId="0" borderId="51" xfId="0" applyFont="1" applyBorder="1" applyAlignment="1" applyProtection="1">
      <alignment horizontal="center" vertical="center" wrapText="1"/>
    </xf>
    <xf numFmtId="0" fontId="33" fillId="0" borderId="25" xfId="0" applyFont="1" applyBorder="1" applyAlignment="1" applyProtection="1">
      <alignment horizontal="center" vertical="center" wrapText="1"/>
    </xf>
    <xf numFmtId="0" fontId="32" fillId="0" borderId="1" xfId="6" applyNumberFormat="1" applyFont="1" applyFill="1" applyBorder="1" applyAlignment="1" applyProtection="1">
      <alignment horizontal="left" vertical="center" wrapText="1"/>
    </xf>
    <xf numFmtId="0" fontId="32" fillId="0" borderId="24" xfId="6" applyNumberFormat="1" applyFont="1" applyFill="1" applyBorder="1" applyAlignment="1" applyProtection="1">
      <alignment horizontal="left" vertical="center" wrapText="1"/>
    </xf>
    <xf numFmtId="168" fontId="28" fillId="0" borderId="1" xfId="0" applyNumberFormat="1" applyFont="1" applyBorder="1" applyAlignment="1" applyProtection="1">
      <alignment horizontal="right" vertical="center" wrapText="1" readingOrder="1"/>
    </xf>
    <xf numFmtId="168" fontId="28" fillId="0" borderId="24" xfId="0" applyNumberFormat="1" applyFont="1" applyBorder="1" applyAlignment="1" applyProtection="1">
      <alignment horizontal="right" vertical="center" wrapText="1" readingOrder="1"/>
    </xf>
    <xf numFmtId="0" fontId="33" fillId="0" borderId="97" xfId="0" applyFont="1" applyBorder="1" applyAlignment="1" applyProtection="1">
      <alignment horizontal="center" vertical="center" wrapText="1"/>
    </xf>
    <xf numFmtId="0" fontId="33" fillId="0" borderId="36" xfId="0" applyFont="1" applyBorder="1" applyAlignment="1" applyProtection="1">
      <alignment horizontal="center" vertical="center" wrapText="1"/>
    </xf>
    <xf numFmtId="0" fontId="37" fillId="0" borderId="3" xfId="0" applyFont="1" applyBorder="1" applyAlignment="1" applyProtection="1">
      <alignment horizontal="center" vertical="center"/>
    </xf>
    <xf numFmtId="0" fontId="37" fillId="0" borderId="0" xfId="0" applyFont="1" applyBorder="1" applyAlignment="1" applyProtection="1">
      <alignment horizontal="center" vertical="center"/>
    </xf>
    <xf numFmtId="0" fontId="28" fillId="0" borderId="14" xfId="0" applyFont="1" applyBorder="1" applyAlignment="1" applyProtection="1">
      <alignment horizontal="left" vertical="center" wrapText="1" readingOrder="1"/>
    </xf>
    <xf numFmtId="0" fontId="28" fillId="0" borderId="25" xfId="0" applyFont="1" applyBorder="1" applyAlignment="1" applyProtection="1">
      <alignment horizontal="left" vertical="center" wrapText="1" readingOrder="1"/>
    </xf>
    <xf numFmtId="0" fontId="27" fillId="0" borderId="18" xfId="0" applyFont="1" applyBorder="1" applyAlignment="1" applyProtection="1">
      <alignment horizontal="left" vertical="center" wrapText="1" readingOrder="1"/>
    </xf>
    <xf numFmtId="0" fontId="27" fillId="0" borderId="34" xfId="0" applyFont="1" applyBorder="1" applyAlignment="1" applyProtection="1">
      <alignment horizontal="left" vertical="center" wrapText="1" readingOrder="1"/>
    </xf>
    <xf numFmtId="0" fontId="27" fillId="0" borderId="30" xfId="0" applyFont="1" applyBorder="1" applyAlignment="1" applyProtection="1">
      <alignment horizontal="left" vertical="center" wrapText="1" readingOrder="1"/>
    </xf>
    <xf numFmtId="0" fontId="35" fillId="0" borderId="1" xfId="6" applyNumberFormat="1" applyFont="1" applyFill="1" applyBorder="1" applyAlignment="1" applyProtection="1">
      <alignment horizontal="left" vertical="center" wrapText="1"/>
    </xf>
    <xf numFmtId="0" fontId="32" fillId="0" borderId="69" xfId="6" applyNumberFormat="1" applyFont="1" applyFill="1" applyBorder="1" applyAlignment="1" applyProtection="1">
      <alignment horizontal="left" vertical="center" wrapText="1"/>
    </xf>
    <xf numFmtId="0" fontId="26" fillId="0" borderId="83" xfId="0" applyFont="1" applyBorder="1" applyAlignment="1" applyProtection="1">
      <alignment horizontal="center" vertical="center" wrapText="1"/>
    </xf>
    <xf numFmtId="0" fontId="26" fillId="0" borderId="84" xfId="0" applyFont="1" applyBorder="1" applyAlignment="1" applyProtection="1">
      <alignment horizontal="center" vertical="center" wrapText="1"/>
    </xf>
    <xf numFmtId="0" fontId="27" fillId="0" borderId="12" xfId="0" applyFont="1" applyBorder="1" applyAlignment="1" applyProtection="1">
      <alignment horizontal="center" vertical="center" wrapText="1" readingOrder="1"/>
    </xf>
    <xf numFmtId="0" fontId="27" fillId="0" borderId="50" xfId="0" applyFont="1" applyBorder="1" applyAlignment="1" applyProtection="1">
      <alignment horizontal="center" vertical="center" wrapText="1" readingOrder="1"/>
    </xf>
    <xf numFmtId="0" fontId="27" fillId="0" borderId="23" xfId="0" applyFont="1" applyBorder="1" applyAlignment="1" applyProtection="1">
      <alignment horizontal="center" vertical="center" wrapText="1" readingOrder="1"/>
    </xf>
    <xf numFmtId="0" fontId="28" fillId="0" borderId="51" xfId="0" applyFont="1" applyBorder="1" applyAlignment="1" applyProtection="1">
      <alignment horizontal="left" vertical="center" wrapText="1" readingOrder="1"/>
    </xf>
    <xf numFmtId="0" fontId="28" fillId="0" borderId="1" xfId="0" applyFont="1" applyBorder="1" applyAlignment="1" applyProtection="1">
      <alignment horizontal="left" vertical="center" wrapText="1" readingOrder="1"/>
    </xf>
    <xf numFmtId="0" fontId="30" fillId="0" borderId="83" xfId="0" applyFont="1" applyBorder="1" applyAlignment="1" applyProtection="1">
      <alignment horizontal="center" vertical="center"/>
    </xf>
    <xf numFmtId="0" fontId="30" fillId="0" borderId="89" xfId="0" applyFont="1" applyBorder="1" applyAlignment="1" applyProtection="1">
      <alignment horizontal="center" vertical="center"/>
    </xf>
    <xf numFmtId="0" fontId="30" fillId="0" borderId="84" xfId="0" applyFont="1" applyBorder="1" applyAlignment="1" applyProtection="1">
      <alignment horizontal="center" vertical="center"/>
    </xf>
    <xf numFmtId="0" fontId="27" fillId="0" borderId="43" xfId="0" applyFont="1" applyBorder="1" applyAlignment="1" applyProtection="1">
      <alignment horizontal="left" vertical="center" wrapText="1" readingOrder="1"/>
    </xf>
    <xf numFmtId="0" fontId="33" fillId="0" borderId="14" xfId="0" applyFont="1" applyBorder="1" applyAlignment="1" applyProtection="1">
      <alignment horizontal="left" vertical="center" wrapText="1"/>
    </xf>
    <xf numFmtId="0" fontId="33" fillId="0" borderId="47" xfId="0" applyFont="1" applyBorder="1" applyAlignment="1" applyProtection="1">
      <alignment horizontal="left" vertical="center" wrapText="1"/>
    </xf>
    <xf numFmtId="0" fontId="33" fillId="0" borderId="51" xfId="0" applyFont="1" applyBorder="1" applyAlignment="1" applyProtection="1">
      <alignment horizontal="left" vertical="center" wrapText="1"/>
    </xf>
    <xf numFmtId="0" fontId="32" fillId="0" borderId="44" xfId="6" applyNumberFormat="1" applyFont="1" applyFill="1" applyBorder="1" applyAlignment="1" applyProtection="1">
      <alignment horizontal="left" vertical="center" wrapText="1"/>
    </xf>
    <xf numFmtId="0" fontId="32" fillId="0" borderId="35" xfId="6" applyNumberFormat="1" applyFont="1" applyFill="1" applyBorder="1" applyAlignment="1" applyProtection="1">
      <alignment horizontal="left" vertical="center" wrapText="1"/>
    </xf>
    <xf numFmtId="0" fontId="34" fillId="0" borderId="18" xfId="6" applyNumberFormat="1" applyFont="1" applyFill="1" applyBorder="1" applyAlignment="1" applyProtection="1">
      <alignment horizontal="center" vertical="center" wrapText="1"/>
    </xf>
    <xf numFmtId="0" fontId="34" fillId="0" borderId="34" xfId="6" applyNumberFormat="1" applyFont="1" applyFill="1" applyBorder="1" applyAlignment="1" applyProtection="1">
      <alignment horizontal="center" vertical="center" wrapText="1"/>
    </xf>
    <xf numFmtId="0" fontId="34" fillId="0" borderId="30" xfId="6" applyNumberFormat="1" applyFont="1" applyFill="1" applyBorder="1" applyAlignment="1" applyProtection="1">
      <alignment horizontal="center" vertical="center" wrapText="1"/>
    </xf>
    <xf numFmtId="0" fontId="32" fillId="0" borderId="13" xfId="6" applyNumberFormat="1" applyFont="1" applyFill="1" applyBorder="1" applyAlignment="1" applyProtection="1">
      <alignment horizontal="left" vertical="center" wrapText="1"/>
    </xf>
    <xf numFmtId="14" fontId="33" fillId="0" borderId="13" xfId="0" applyNumberFormat="1" applyFont="1" applyBorder="1" applyAlignment="1" applyProtection="1">
      <alignment horizontal="right" vertical="center"/>
    </xf>
    <xf numFmtId="14" fontId="33" fillId="0" borderId="1" xfId="0" applyNumberFormat="1" applyFont="1" applyBorder="1" applyAlignment="1" applyProtection="1">
      <alignment horizontal="right" vertical="center"/>
    </xf>
    <xf numFmtId="14" fontId="33" fillId="0" borderId="69" xfId="0" applyNumberFormat="1" applyFont="1" applyBorder="1" applyAlignment="1" applyProtection="1">
      <alignment horizontal="right" vertical="center"/>
    </xf>
    <xf numFmtId="0" fontId="33" fillId="0" borderId="78" xfId="0" applyFont="1" applyBorder="1" applyAlignment="1" applyProtection="1">
      <alignment horizontal="center" vertical="center" wrapText="1"/>
    </xf>
    <xf numFmtId="14" fontId="33" fillId="0" borderId="44" xfId="0" applyNumberFormat="1" applyFont="1" applyBorder="1" applyAlignment="1" applyProtection="1">
      <alignment horizontal="right" vertical="center"/>
    </xf>
    <xf numFmtId="0" fontId="33" fillId="0" borderId="70" xfId="0" applyFont="1" applyBorder="1" applyAlignment="1" applyProtection="1">
      <alignment horizontal="center" vertical="center" wrapText="1"/>
    </xf>
    <xf numFmtId="169" fontId="14" fillId="0" borderId="1" xfId="1" applyNumberFormat="1" applyFont="1" applyFill="1" applyBorder="1" applyAlignment="1" applyProtection="1">
      <alignment horizontal="center" vertical="center" wrapText="1" readingOrder="1"/>
    </xf>
    <xf numFmtId="0" fontId="26" fillId="0" borderId="85" xfId="0" applyFont="1" applyBorder="1" applyAlignment="1" applyProtection="1">
      <alignment horizontal="center" vertical="center" wrapText="1"/>
    </xf>
    <xf numFmtId="0" fontId="26" fillId="0" borderId="87" xfId="0" applyFont="1" applyBorder="1" applyAlignment="1" applyProtection="1">
      <alignment horizontal="center" vertical="center" wrapText="1"/>
    </xf>
    <xf numFmtId="0" fontId="2" fillId="0" borderId="50" xfId="0" applyFont="1" applyBorder="1" applyAlignment="1" applyProtection="1">
      <alignment vertical="center" wrapText="1"/>
    </xf>
    <xf numFmtId="0" fontId="2" fillId="0" borderId="23" xfId="0" applyFont="1" applyBorder="1" applyAlignment="1" applyProtection="1">
      <alignment vertical="center" wrapText="1"/>
    </xf>
    <xf numFmtId="0" fontId="2" fillId="0" borderId="57" xfId="0" applyFont="1" applyBorder="1" applyAlignment="1" applyProtection="1">
      <alignment horizontal="center" vertical="center"/>
    </xf>
    <xf numFmtId="0" fontId="13" fillId="0" borderId="23" xfId="0" applyFont="1" applyBorder="1" applyAlignment="1" applyProtection="1">
      <alignment horizontal="left" vertical="center" wrapText="1" readingOrder="1"/>
    </xf>
    <xf numFmtId="0" fontId="2" fillId="0" borderId="12" xfId="0" applyFont="1" applyBorder="1" applyAlignment="1" applyProtection="1">
      <alignment vertical="center" wrapText="1"/>
    </xf>
    <xf numFmtId="169" fontId="14" fillId="0" borderId="53" xfId="1" applyNumberFormat="1" applyFont="1" applyFill="1" applyBorder="1" applyAlignment="1" applyProtection="1">
      <alignment horizontal="center" vertical="center" wrapText="1" readingOrder="1"/>
    </xf>
    <xf numFmtId="0" fontId="14" fillId="0" borderId="1" xfId="0" applyFont="1" applyFill="1" applyBorder="1" applyAlignment="1" applyProtection="1">
      <alignment horizontal="left" vertical="center" wrapText="1" readingOrder="1"/>
    </xf>
    <xf numFmtId="168" fontId="14" fillId="0" borderId="1" xfId="0" applyNumberFormat="1" applyFont="1" applyFill="1" applyBorder="1" applyAlignment="1" applyProtection="1">
      <alignment horizontal="right" vertical="center" wrapText="1" readingOrder="1"/>
    </xf>
    <xf numFmtId="0" fontId="14" fillId="0" borderId="51" xfId="0" applyFont="1" applyFill="1" applyBorder="1" applyAlignment="1" applyProtection="1">
      <alignment horizontal="left" vertical="center" wrapText="1" readingOrder="1"/>
    </xf>
    <xf numFmtId="0" fontId="14" fillId="0" borderId="52" xfId="0" applyFont="1" applyFill="1" applyBorder="1" applyAlignment="1" applyProtection="1">
      <alignment horizontal="left" vertical="center" wrapText="1" readingOrder="1"/>
    </xf>
    <xf numFmtId="0" fontId="14" fillId="0" borderId="13" xfId="0" applyFont="1" applyBorder="1" applyAlignment="1" applyProtection="1">
      <alignment horizontal="center" vertical="center" wrapText="1" readingOrder="1"/>
    </xf>
    <xf numFmtId="169" fontId="14" fillId="0" borderId="13" xfId="1" applyNumberFormat="1" applyFont="1" applyBorder="1" applyAlignment="1" applyProtection="1">
      <alignment horizontal="center" vertical="center" wrapText="1" readingOrder="1"/>
    </xf>
    <xf numFmtId="169" fontId="14" fillId="0" borderId="19" xfId="1" applyNumberFormat="1" applyFont="1" applyBorder="1" applyAlignment="1" applyProtection="1">
      <alignment horizontal="center" vertical="center" wrapText="1" readingOrder="1"/>
    </xf>
    <xf numFmtId="0" fontId="14" fillId="0" borderId="41" xfId="0" applyFont="1" applyBorder="1" applyAlignment="1" applyProtection="1">
      <alignment horizontal="left" vertical="center" wrapText="1" readingOrder="1"/>
    </xf>
    <xf numFmtId="0" fontId="14" fillId="0" borderId="13" xfId="0" applyFont="1" applyBorder="1" applyAlignment="1" applyProtection="1">
      <alignment horizontal="left" vertical="center" wrapText="1" readingOrder="1"/>
    </xf>
    <xf numFmtId="0" fontId="2" fillId="0" borderId="6" xfId="0" applyFont="1" applyBorder="1" applyAlignment="1" applyProtection="1">
      <alignment horizontal="center" vertical="center"/>
    </xf>
    <xf numFmtId="0" fontId="2" fillId="0" borderId="12" xfId="0" applyFont="1" applyBorder="1" applyAlignment="1" applyProtection="1">
      <alignment horizontal="left" vertical="center" wrapText="1"/>
    </xf>
    <xf numFmtId="0" fontId="2" fillId="0" borderId="50"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12" xfId="0" applyFont="1" applyBorder="1" applyAlignment="1" applyProtection="1">
      <alignment horizontal="left" vertical="center"/>
    </xf>
    <xf numFmtId="0" fontId="2" fillId="0" borderId="50" xfId="0" applyFont="1" applyBorder="1" applyAlignment="1" applyProtection="1">
      <alignment horizontal="left" vertical="center"/>
    </xf>
    <xf numFmtId="0" fontId="2" fillId="0" borderId="23" xfId="0" applyFont="1" applyBorder="1" applyAlignment="1" applyProtection="1">
      <alignment horizontal="left" vertical="center"/>
    </xf>
    <xf numFmtId="0" fontId="2" fillId="9" borderId="64" xfId="0" applyFont="1" applyFill="1" applyBorder="1" applyAlignment="1" applyProtection="1">
      <alignment horizontal="center" vertical="center"/>
    </xf>
    <xf numFmtId="0" fontId="2" fillId="9" borderId="61" xfId="0" applyFont="1" applyFill="1" applyBorder="1" applyAlignment="1" applyProtection="1">
      <alignment horizontal="center" vertical="center"/>
    </xf>
    <xf numFmtId="0" fontId="2" fillId="9" borderId="62" xfId="0" applyFont="1" applyFill="1" applyBorder="1" applyAlignment="1" applyProtection="1">
      <alignment horizontal="center" vertical="center"/>
    </xf>
    <xf numFmtId="0" fontId="2" fillId="0" borderId="18" xfId="0" applyFont="1" applyBorder="1" applyAlignment="1" applyProtection="1">
      <alignment horizontal="left" vertical="center"/>
    </xf>
    <xf numFmtId="0" fontId="2" fillId="0" borderId="34" xfId="0" applyFont="1" applyBorder="1" applyAlignment="1" applyProtection="1">
      <alignment horizontal="left" vertical="center"/>
    </xf>
    <xf numFmtId="0" fontId="2" fillId="0" borderId="30" xfId="0" applyFont="1" applyBorder="1" applyAlignment="1" applyProtection="1">
      <alignment horizontal="left" vertical="center"/>
    </xf>
    <xf numFmtId="0" fontId="2" fillId="0" borderId="18"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19" fillId="0" borderId="50" xfId="0" applyFont="1" applyBorder="1" applyAlignment="1" applyProtection="1">
      <alignment horizontal="left" vertical="center" wrapText="1"/>
    </xf>
    <xf numFmtId="0" fontId="20" fillId="0" borderId="51" xfId="0"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readingOrder="1"/>
    </xf>
    <xf numFmtId="3" fontId="14" fillId="0" borderId="53" xfId="0" applyNumberFormat="1" applyFont="1" applyBorder="1" applyAlignment="1" applyProtection="1">
      <alignment horizontal="center" vertical="center" wrapText="1" readingOrder="1"/>
    </xf>
    <xf numFmtId="0" fontId="2" fillId="0" borderId="40" xfId="0" applyFont="1" applyBorder="1" applyAlignment="1" applyProtection="1">
      <alignment horizontal="center" vertical="center" wrapText="1"/>
    </xf>
    <xf numFmtId="0" fontId="2" fillId="0" borderId="49" xfId="0" applyFont="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9" borderId="12" xfId="0" applyFont="1" applyFill="1" applyBorder="1" applyAlignment="1" applyProtection="1">
      <alignment horizontal="center" vertical="center"/>
    </xf>
    <xf numFmtId="0" fontId="2" fillId="9" borderId="13" xfId="0" applyFont="1" applyFill="1" applyBorder="1" applyAlignment="1" applyProtection="1">
      <alignment horizontal="center" vertical="center"/>
    </xf>
    <xf numFmtId="0" fontId="2" fillId="9" borderId="14" xfId="0" applyFont="1" applyFill="1" applyBorder="1" applyAlignment="1" applyProtection="1">
      <alignment horizontal="center" vertical="center"/>
    </xf>
    <xf numFmtId="0" fontId="19" fillId="0" borderId="23" xfId="0" applyFont="1" applyBorder="1" applyAlignment="1" applyProtection="1">
      <alignment horizontal="left" vertical="center" wrapText="1"/>
    </xf>
    <xf numFmtId="0" fontId="2" fillId="9" borderId="34" xfId="0" applyFont="1" applyFill="1" applyBorder="1" applyAlignment="1" applyProtection="1">
      <alignment horizontal="center" vertical="center"/>
    </xf>
    <xf numFmtId="0" fontId="2" fillId="9" borderId="35" xfId="0" applyFont="1" applyFill="1" applyBorder="1" applyAlignment="1" applyProtection="1">
      <alignment horizontal="center" vertical="center"/>
    </xf>
    <xf numFmtId="0" fontId="2" fillId="9" borderId="36" xfId="0" applyFont="1" applyFill="1" applyBorder="1" applyAlignment="1" applyProtection="1">
      <alignment horizontal="center" vertical="center"/>
    </xf>
    <xf numFmtId="0" fontId="19" fillId="0" borderId="68" xfId="0" applyFont="1" applyBorder="1" applyAlignment="1" applyProtection="1">
      <alignment horizontal="left" vertical="center" wrapText="1"/>
    </xf>
    <xf numFmtId="0" fontId="0" fillId="9" borderId="13" xfId="0" applyFill="1" applyBorder="1" applyAlignment="1" applyProtection="1">
      <alignment horizontal="center" vertical="center"/>
    </xf>
    <xf numFmtId="0" fontId="0" fillId="9" borderId="14" xfId="0" applyFill="1" applyBorder="1" applyAlignment="1" applyProtection="1">
      <alignment horizontal="center" vertical="center"/>
    </xf>
    <xf numFmtId="0" fontId="12" fillId="6" borderId="5" xfId="0" applyFont="1" applyFill="1" applyBorder="1" applyAlignment="1" applyProtection="1">
      <alignment horizontal="center" vertical="center" wrapText="1" readingOrder="1"/>
    </xf>
    <xf numFmtId="0" fontId="12" fillId="6" borderId="29" xfId="0" applyFont="1" applyFill="1" applyBorder="1" applyAlignment="1" applyProtection="1">
      <alignment horizontal="center" vertical="center" wrapText="1" readingOrder="1"/>
    </xf>
    <xf numFmtId="0" fontId="8" fillId="5" borderId="12" xfId="0" applyFont="1" applyFill="1" applyBorder="1" applyAlignment="1" applyProtection="1">
      <alignment horizontal="center" vertical="center" wrapText="1" readingOrder="1"/>
    </xf>
    <xf numFmtId="0" fontId="8" fillId="5" borderId="23" xfId="0" applyFont="1" applyFill="1" applyBorder="1" applyAlignment="1" applyProtection="1">
      <alignment horizontal="center" vertical="center" wrapText="1" readingOrder="1"/>
    </xf>
    <xf numFmtId="0" fontId="8" fillId="5" borderId="13" xfId="0" applyFont="1" applyFill="1" applyBorder="1" applyAlignment="1" applyProtection="1">
      <alignment horizontal="center" vertical="center" wrapText="1" readingOrder="1"/>
    </xf>
    <xf numFmtId="0" fontId="8" fillId="5" borderId="24" xfId="0" applyFont="1" applyFill="1" applyBorder="1" applyAlignment="1" applyProtection="1">
      <alignment horizontal="center" vertical="center" wrapText="1" readingOrder="1"/>
    </xf>
    <xf numFmtId="0" fontId="8" fillId="5" borderId="19" xfId="0" applyFont="1" applyFill="1" applyBorder="1" applyAlignment="1" applyProtection="1">
      <alignment horizontal="center" vertical="center" wrapText="1" readingOrder="1"/>
    </xf>
    <xf numFmtId="0" fontId="8" fillId="5" borderId="31" xfId="0" applyFont="1" applyFill="1" applyBorder="1" applyAlignment="1" applyProtection="1">
      <alignment horizontal="center" vertical="center" wrapText="1" readingOrder="1"/>
    </xf>
    <xf numFmtId="0" fontId="10" fillId="5" borderId="20" xfId="0" applyFont="1" applyFill="1" applyBorder="1" applyAlignment="1" applyProtection="1">
      <alignment horizontal="center" vertical="center" wrapText="1" readingOrder="1"/>
    </xf>
    <xf numFmtId="0" fontId="10" fillId="5" borderId="21" xfId="0" applyFont="1" applyFill="1" applyBorder="1" applyAlignment="1" applyProtection="1">
      <alignment horizontal="center" vertical="center" wrapText="1" readingOrder="1"/>
    </xf>
    <xf numFmtId="0" fontId="10" fillId="5" borderId="22" xfId="0" applyFont="1" applyFill="1" applyBorder="1" applyAlignment="1" applyProtection="1">
      <alignment horizontal="center" vertical="center" wrapText="1" readingOrder="1"/>
    </xf>
    <xf numFmtId="0" fontId="12" fillId="6" borderId="31" xfId="0" applyFont="1" applyFill="1" applyBorder="1" applyAlignment="1" applyProtection="1">
      <alignment horizontal="center" vertical="center" wrapText="1" readingOrder="1"/>
    </xf>
    <xf numFmtId="0" fontId="12" fillId="6" borderId="33" xfId="0" applyFont="1" applyFill="1" applyBorder="1" applyAlignment="1" applyProtection="1">
      <alignment horizontal="center" vertical="center" wrapText="1" readingOrder="1"/>
    </xf>
    <xf numFmtId="0" fontId="8" fillId="4" borderId="16" xfId="0" applyFont="1" applyFill="1" applyBorder="1" applyAlignment="1" applyProtection="1">
      <alignment horizontal="center" vertical="center" wrapText="1" readingOrder="1"/>
    </xf>
    <xf numFmtId="0" fontId="8" fillId="4" borderId="27" xfId="0" applyFont="1" applyFill="1" applyBorder="1" applyAlignment="1" applyProtection="1">
      <alignment horizontal="center" vertical="center" wrapText="1" readingOrder="1"/>
    </xf>
    <xf numFmtId="0" fontId="8" fillId="4" borderId="17" xfId="0" applyFont="1" applyFill="1" applyBorder="1" applyAlignment="1" applyProtection="1">
      <alignment horizontal="center" vertical="center" wrapText="1" readingOrder="1"/>
    </xf>
    <xf numFmtId="0" fontId="8" fillId="4" borderId="28" xfId="0" applyFont="1" applyFill="1" applyBorder="1" applyAlignment="1" applyProtection="1">
      <alignment horizontal="center" vertical="center" wrapText="1" readingOrder="1"/>
    </xf>
    <xf numFmtId="0" fontId="8" fillId="5" borderId="18" xfId="0" applyFont="1" applyFill="1" applyBorder="1" applyAlignment="1" applyProtection="1">
      <alignment horizontal="center" vertical="center" wrapText="1" readingOrder="1"/>
    </xf>
    <xf numFmtId="0" fontId="8" fillId="5" borderId="30" xfId="0" applyFont="1" applyFill="1" applyBorder="1" applyAlignment="1" applyProtection="1">
      <alignment horizontal="center" vertical="center" wrapText="1" readingOrder="1"/>
    </xf>
    <xf numFmtId="0" fontId="8" fillId="4" borderId="2" xfId="0" applyFont="1" applyFill="1" applyBorder="1" applyAlignment="1" applyProtection="1">
      <alignment horizontal="center" vertical="center" wrapText="1" readingOrder="1"/>
    </xf>
    <xf numFmtId="0" fontId="8" fillId="4" borderId="6" xfId="0" applyFont="1" applyFill="1" applyBorder="1" applyAlignment="1" applyProtection="1">
      <alignment horizontal="center" vertical="center" wrapText="1" readingOrder="1"/>
    </xf>
    <xf numFmtId="0" fontId="8" fillId="4" borderId="7" xfId="0" applyFont="1" applyFill="1" applyBorder="1" applyAlignment="1" applyProtection="1">
      <alignment horizontal="center" vertical="center" wrapText="1" readingOrder="1"/>
    </xf>
    <xf numFmtId="0" fontId="9" fillId="4" borderId="2" xfId="0" applyFont="1" applyFill="1" applyBorder="1" applyAlignment="1" applyProtection="1">
      <alignment horizontal="center" vertical="center" wrapText="1" readingOrder="1"/>
    </xf>
    <xf numFmtId="0" fontId="9" fillId="4" borderId="3" xfId="0" applyFont="1" applyFill="1" applyBorder="1" applyAlignment="1" applyProtection="1">
      <alignment horizontal="center" vertical="center" wrapText="1" readingOrder="1"/>
    </xf>
    <xf numFmtId="0" fontId="9" fillId="4" borderId="4" xfId="0" applyFont="1" applyFill="1" applyBorder="1" applyAlignment="1" applyProtection="1">
      <alignment horizontal="center" vertical="center" wrapText="1" readingOrder="1"/>
    </xf>
    <xf numFmtId="0" fontId="9" fillId="4" borderId="7" xfId="0" applyFont="1" applyFill="1" applyBorder="1" applyAlignment="1" applyProtection="1">
      <alignment horizontal="center" vertical="center" wrapText="1" readingOrder="1"/>
    </xf>
    <xf numFmtId="0" fontId="9" fillId="4" borderId="8" xfId="0" applyFont="1" applyFill="1" applyBorder="1" applyAlignment="1" applyProtection="1">
      <alignment horizontal="center" vertical="center" wrapText="1" readingOrder="1"/>
    </xf>
    <xf numFmtId="0" fontId="9" fillId="4" borderId="9" xfId="0" applyFont="1" applyFill="1" applyBorder="1" applyAlignment="1" applyProtection="1">
      <alignment horizontal="center" vertical="center" wrapText="1" readingOrder="1"/>
    </xf>
    <xf numFmtId="0" fontId="8" fillId="4" borderId="5" xfId="0" applyFont="1" applyFill="1" applyBorder="1" applyAlignment="1" applyProtection="1">
      <alignment horizontal="center" vertical="center" wrapText="1" readingOrder="1"/>
    </xf>
    <xf numFmtId="0" fontId="8" fillId="4" borderId="10" xfId="0" applyFont="1" applyFill="1" applyBorder="1" applyAlignment="1" applyProtection="1">
      <alignment horizontal="center" vertical="center" wrapText="1" readingOrder="1"/>
    </xf>
    <xf numFmtId="0" fontId="8" fillId="4" borderId="29" xfId="0" applyFont="1" applyFill="1" applyBorder="1" applyAlignment="1" applyProtection="1">
      <alignment horizontal="center" vertical="center" wrapText="1" readingOrder="1"/>
    </xf>
    <xf numFmtId="0" fontId="9" fillId="4" borderId="2"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8" fillId="5" borderId="14" xfId="0" applyFont="1" applyFill="1" applyBorder="1" applyAlignment="1" applyProtection="1">
      <alignment horizontal="center" vertical="center" wrapText="1" readingOrder="1"/>
    </xf>
    <xf numFmtId="0" fontId="8" fillId="5" borderId="25" xfId="0" applyFont="1" applyFill="1" applyBorder="1" applyAlignment="1" applyProtection="1">
      <alignment horizontal="center" vertical="center" wrapText="1" readingOrder="1"/>
    </xf>
    <xf numFmtId="0" fontId="8" fillId="4" borderId="15" xfId="0" applyFont="1" applyFill="1" applyBorder="1" applyAlignment="1" applyProtection="1">
      <alignment horizontal="center" vertical="center" wrapText="1" readingOrder="1"/>
    </xf>
    <xf numFmtId="0" fontId="8" fillId="4" borderId="26" xfId="0" applyFont="1" applyFill="1" applyBorder="1" applyAlignment="1" applyProtection="1">
      <alignment horizontal="center" vertical="center" wrapText="1" readingOrder="1"/>
    </xf>
    <xf numFmtId="14" fontId="2" fillId="3" borderId="65" xfId="0" applyNumberFormat="1" applyFont="1" applyFill="1" applyBorder="1" applyAlignment="1" applyProtection="1">
      <alignment horizontal="center" vertical="center"/>
    </xf>
    <xf numFmtId="14" fontId="2" fillId="3" borderId="111" xfId="0" applyNumberFormat="1" applyFont="1" applyFill="1" applyBorder="1" applyAlignment="1" applyProtection="1">
      <alignment horizontal="center" vertical="center"/>
    </xf>
    <xf numFmtId="0" fontId="48" fillId="4" borderId="61" xfId="0" applyFont="1" applyFill="1" applyBorder="1" applyAlignment="1">
      <alignment horizontal="center" vertical="center" wrapText="1"/>
    </xf>
    <xf numFmtId="0" fontId="48" fillId="4" borderId="62" xfId="0" applyFont="1" applyFill="1" applyBorder="1" applyAlignment="1">
      <alignment horizontal="center"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29" xfId="0" applyBorder="1" applyAlignment="1">
      <alignment horizontal="left" vertical="center" wrapText="1"/>
    </xf>
    <xf numFmtId="0" fontId="60" fillId="0" borderId="63" xfId="0" applyFont="1" applyBorder="1" applyAlignment="1">
      <alignment horizontal="center" vertical="center" wrapText="1"/>
    </xf>
    <xf numFmtId="0" fontId="21" fillId="0" borderId="111" xfId="0" applyFont="1" applyBorder="1" applyAlignment="1">
      <alignment horizontal="center" vertical="center" wrapText="1"/>
    </xf>
    <xf numFmtId="0" fontId="60" fillId="0" borderId="122" xfId="0" applyFont="1" applyBorder="1" applyAlignment="1">
      <alignment horizontal="center" vertical="center" wrapText="1"/>
    </xf>
  </cellXfs>
  <cellStyles count="8">
    <cellStyle name="Millares" xfId="1" builtinId="3"/>
    <cellStyle name="Millares [0]" xfId="2" builtinId="6"/>
    <cellStyle name="Millares 2" xfId="5" xr:uid="{00000000-0005-0000-0000-000002000000}"/>
    <cellStyle name="Moneda" xfId="3" builtinId="4"/>
    <cellStyle name="Moneda 2" xfId="7" xr:uid="{00000000-0005-0000-0000-000004000000}"/>
    <cellStyle name="Normal" xfId="0" builtinId="0"/>
    <cellStyle name="Normal 3" xfId="6" xr:uid="{00000000-0005-0000-0000-000006000000}"/>
    <cellStyle name="Porcentaje" xfId="4" builtinId="5"/>
  </cellStyles>
  <dxfs count="258">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1389923</xdr:colOff>
      <xdr:row>8</xdr:row>
      <xdr:rowOff>533400</xdr:rowOff>
    </xdr:from>
    <xdr:to>
      <xdr:col>22</xdr:col>
      <xdr:colOff>1389924</xdr:colOff>
      <xdr:row>550</xdr:row>
      <xdr:rowOff>366671</xdr:rowOff>
    </xdr:to>
    <xdr:cxnSp macro="">
      <xdr:nvCxnSpPr>
        <xdr:cNvPr id="2" name="Conector recto 1">
          <a:extLst>
            <a:ext uri="{FF2B5EF4-FFF2-40B4-BE49-F238E27FC236}">
              <a16:creationId xmlns:a16="http://schemas.microsoft.com/office/drawing/2014/main" id="{00000000-0008-0000-0000-000002000000}"/>
            </a:ext>
          </a:extLst>
        </xdr:cNvPr>
        <xdr:cNvCxnSpPr/>
      </xdr:nvCxnSpPr>
      <xdr:spPr>
        <a:xfrm flipH="1">
          <a:off x="17639573" y="4210050"/>
          <a:ext cx="1" cy="12196721"/>
        </a:xfrm>
        <a:prstGeom prst="line">
          <a:avLst/>
        </a:prstGeom>
        <a:ln w="57150">
          <a:headEnd type="none" w="lg" len="lg"/>
          <a:tailEnd type="stealth" w="lg" len="lg"/>
        </a:ln>
        <a:effectLst>
          <a:outerShdw blurRad="50800" dist="38100" dir="2700000" algn="tl" rotWithShape="0">
            <a:prstClr val="black">
              <a:alpha val="40000"/>
            </a:prstClr>
          </a:outerShdw>
        </a:effectLst>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773913</xdr:colOff>
      <xdr:row>3</xdr:row>
      <xdr:rowOff>0</xdr:rowOff>
    </xdr:from>
    <xdr:to>
      <xdr:col>7</xdr:col>
      <xdr:colOff>773913</xdr:colOff>
      <xdr:row>30</xdr:row>
      <xdr:rowOff>167157</xdr:rowOff>
    </xdr:to>
    <xdr:cxnSp macro="">
      <xdr:nvCxnSpPr>
        <xdr:cNvPr id="4" name="Conector recto 3">
          <a:extLst>
            <a:ext uri="{FF2B5EF4-FFF2-40B4-BE49-F238E27FC236}">
              <a16:creationId xmlns:a16="http://schemas.microsoft.com/office/drawing/2014/main" id="{CEF111E3-F359-41E0-939E-62764FE7AFF0}"/>
            </a:ext>
          </a:extLst>
        </xdr:cNvPr>
        <xdr:cNvCxnSpPr/>
      </xdr:nvCxnSpPr>
      <xdr:spPr>
        <a:xfrm flipH="1">
          <a:off x="8393913" y="785813"/>
          <a:ext cx="0" cy="10728000"/>
        </a:xfrm>
        <a:prstGeom prst="line">
          <a:avLst/>
        </a:prstGeom>
        <a:ln w="57150">
          <a:headEnd type="none" w="lg" len="lg"/>
          <a:tailEnd type="stealth" w="lg" len="lg"/>
        </a:ln>
        <a:effectLst>
          <a:outerShdw blurRad="50800" dist="38100" dir="2700000" algn="tl" rotWithShape="0">
            <a:prstClr val="black">
              <a:alpha val="40000"/>
            </a:prstClr>
          </a:outerShdw>
        </a:effectLst>
      </xdr:spPr>
      <xdr:style>
        <a:lnRef idx="1">
          <a:schemeClr val="accent4"/>
        </a:lnRef>
        <a:fillRef idx="0">
          <a:schemeClr val="accent4"/>
        </a:fillRef>
        <a:effectRef idx="0">
          <a:schemeClr val="accent4"/>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99466"/>
  <sheetViews>
    <sheetView topLeftCell="P549" zoomScale="85" zoomScaleNormal="85" workbookViewId="0">
      <selection activeCell="U554" sqref="U554"/>
    </sheetView>
  </sheetViews>
  <sheetFormatPr baseColWidth="10" defaultColWidth="10.85546875" defaultRowHeight="29.25" customHeight="1" outlineLevelRow="4" outlineLevelCol="2" x14ac:dyDescent="0.25"/>
  <cols>
    <col min="1" max="1" width="26.42578125" style="7" customWidth="1"/>
    <col min="2" max="2" width="44.42578125" style="624" customWidth="1"/>
    <col min="3" max="3" width="28.85546875" style="7" customWidth="1"/>
    <col min="4" max="4" width="14.140625" style="625" hidden="1" customWidth="1" outlineLevel="1"/>
    <col min="5" max="5" width="12.85546875" style="625" hidden="1" customWidth="1" outlineLevel="1"/>
    <col min="6" max="6" width="41.7109375" style="626" hidden="1" customWidth="1" outlineLevel="1"/>
    <col min="7" max="7" width="40.42578125" style="7" hidden="1" customWidth="1" outlineLevel="2"/>
    <col min="8" max="8" width="23.7109375" style="5" hidden="1" customWidth="1" outlineLevel="2"/>
    <col min="9" max="9" width="24.42578125" style="627" hidden="1" customWidth="1" outlineLevel="2"/>
    <col min="10" max="10" width="10.42578125" style="6" hidden="1" customWidth="1" outlineLevel="2"/>
    <col min="11" max="11" width="31.85546875" style="5" hidden="1" customWidth="1" outlineLevel="2"/>
    <col min="12" max="12" width="15.140625" style="5" hidden="1" customWidth="1" outlineLevel="2"/>
    <col min="13" max="13" width="11.140625" style="5" hidden="1" customWidth="1" outlineLevel="2"/>
    <col min="14" max="14" width="10.5703125" style="6" hidden="1" customWidth="1" outlineLevel="1"/>
    <col min="15" max="15" width="66" style="7" hidden="1" customWidth="1" outlineLevel="1"/>
    <col min="16" max="16" width="20.5703125" style="5" customWidth="1" collapsed="1"/>
    <col min="17" max="17" width="21.5703125" style="7" customWidth="1"/>
    <col min="18" max="18" width="21.85546875" style="7" customWidth="1"/>
    <col min="19" max="19" width="20.140625" style="7" customWidth="1"/>
    <col min="20" max="20" width="32" style="8" customWidth="1"/>
    <col min="21" max="21" width="27" style="7" bestFit="1" customWidth="1"/>
    <col min="22" max="22" width="76.5703125" style="7" hidden="1" customWidth="1" outlineLevel="1"/>
    <col min="23" max="23" width="48.5703125" style="7" customWidth="1" collapsed="1"/>
    <col min="24" max="24" width="162.140625" style="7" customWidth="1"/>
    <col min="25" max="28" width="10.85546875" style="7"/>
    <col min="29" max="29" width="10.85546875" style="631"/>
    <col min="30" max="16384" width="10.85546875" style="7"/>
  </cols>
  <sheetData>
    <row r="1" spans="1:24" s="7" customFormat="1" ht="43.5" customHeight="1" x14ac:dyDescent="0.25">
      <c r="A1" s="1" t="s">
        <v>0</v>
      </c>
      <c r="B1" s="2" t="s">
        <v>1</v>
      </c>
      <c r="C1" s="3" t="s">
        <v>2</v>
      </c>
      <c r="D1" s="4"/>
      <c r="E1" s="4"/>
      <c r="F1" s="4"/>
      <c r="G1" s="4"/>
      <c r="H1" s="4"/>
      <c r="I1" s="4"/>
      <c r="J1" s="4"/>
      <c r="K1" s="5"/>
      <c r="L1" s="5"/>
      <c r="M1" s="5"/>
      <c r="N1" s="6"/>
      <c r="P1" s="5"/>
      <c r="T1" s="8"/>
    </row>
    <row r="2" spans="1:24" s="7" customFormat="1" ht="45" customHeight="1" x14ac:dyDescent="0.25">
      <c r="A2" s="9" t="s">
        <v>3</v>
      </c>
      <c r="B2" s="2" t="s">
        <v>4</v>
      </c>
      <c r="C2" s="10">
        <v>42855</v>
      </c>
      <c r="D2" s="4"/>
      <c r="E2" s="4"/>
      <c r="F2" s="4"/>
      <c r="G2" s="4"/>
      <c r="H2" s="4"/>
      <c r="I2" s="4"/>
      <c r="J2" s="4"/>
      <c r="K2" s="5"/>
      <c r="L2" s="5"/>
      <c r="M2" s="5"/>
      <c r="N2" s="6"/>
      <c r="S2" s="11"/>
      <c r="T2" s="8"/>
    </row>
    <row r="3" spans="1:24" s="7" customFormat="1" ht="51" customHeight="1" x14ac:dyDescent="0.25">
      <c r="A3" s="12" t="s">
        <v>5</v>
      </c>
      <c r="B3" s="2" t="s">
        <v>6</v>
      </c>
      <c r="C3" s="13"/>
      <c r="D3" s="4"/>
      <c r="E3" s="4"/>
      <c r="F3" s="4"/>
      <c r="G3" s="4"/>
      <c r="H3" s="4"/>
      <c r="I3" s="4"/>
      <c r="J3" s="4"/>
      <c r="K3" s="5"/>
      <c r="L3" s="5"/>
      <c r="M3" s="5"/>
      <c r="N3" s="6"/>
      <c r="S3" s="11"/>
      <c r="T3" s="8"/>
    </row>
    <row r="4" spans="1:24" s="7" customFormat="1" ht="29.25" customHeight="1" x14ac:dyDescent="0.25">
      <c r="B4" s="4"/>
      <c r="C4" s="4"/>
      <c r="D4" s="4"/>
      <c r="E4" s="4"/>
      <c r="F4" s="4"/>
      <c r="G4" s="4"/>
      <c r="H4" s="4"/>
      <c r="I4" s="4"/>
      <c r="J4" s="4"/>
      <c r="K4" s="5"/>
      <c r="L4" s="5"/>
      <c r="M4" s="5"/>
      <c r="N4" s="6"/>
      <c r="P4" s="5"/>
      <c r="S4" s="14"/>
      <c r="T4" s="15"/>
      <c r="U4" s="11"/>
    </row>
    <row r="5" spans="1:24" s="7" customFormat="1" ht="29.25" customHeight="1" thickBot="1" x14ac:dyDescent="0.3">
      <c r="B5" s="4"/>
      <c r="C5" s="4"/>
      <c r="D5" s="4"/>
      <c r="E5" s="4"/>
      <c r="F5" s="4"/>
      <c r="G5" s="4"/>
      <c r="H5" s="4"/>
      <c r="I5" s="4"/>
      <c r="J5" s="4"/>
      <c r="K5" s="5"/>
      <c r="L5" s="5"/>
      <c r="M5" s="5"/>
      <c r="N5" s="6"/>
      <c r="P5" s="5"/>
      <c r="S5" s="14"/>
      <c r="T5" s="16"/>
      <c r="U5" s="17"/>
    </row>
    <row r="6" spans="1:24" s="7" customFormat="1" ht="29.25" customHeight="1" x14ac:dyDescent="0.25">
      <c r="A6" s="948" t="s">
        <v>7</v>
      </c>
      <c r="B6" s="951" t="s">
        <v>8</v>
      </c>
      <c r="C6" s="952"/>
      <c r="D6" s="952"/>
      <c r="E6" s="952"/>
      <c r="F6" s="953"/>
      <c r="G6" s="952" t="s">
        <v>9</v>
      </c>
      <c r="H6" s="952"/>
      <c r="I6" s="952"/>
      <c r="J6" s="952"/>
      <c r="K6" s="952"/>
      <c r="L6" s="952"/>
      <c r="M6" s="957" t="s">
        <v>10</v>
      </c>
      <c r="N6" s="960" t="s">
        <v>11</v>
      </c>
      <c r="O6" s="961"/>
      <c r="P6" s="961"/>
      <c r="Q6" s="961"/>
      <c r="R6" s="961"/>
      <c r="S6" s="961"/>
      <c r="T6" s="961"/>
      <c r="U6" s="961"/>
      <c r="V6" s="961"/>
      <c r="W6" s="962"/>
    </row>
    <row r="7" spans="1:24" s="7" customFormat="1" ht="29.25" customHeight="1" thickBot="1" x14ac:dyDescent="0.3">
      <c r="A7" s="949"/>
      <c r="B7" s="954"/>
      <c r="C7" s="955"/>
      <c r="D7" s="955"/>
      <c r="E7" s="955"/>
      <c r="F7" s="956"/>
      <c r="G7" s="955"/>
      <c r="H7" s="955"/>
      <c r="I7" s="955"/>
      <c r="J7" s="955"/>
      <c r="K7" s="955"/>
      <c r="L7" s="955"/>
      <c r="M7" s="958"/>
      <c r="N7" s="963"/>
      <c r="O7" s="964"/>
      <c r="P7" s="964"/>
      <c r="Q7" s="964"/>
      <c r="R7" s="964"/>
      <c r="S7" s="964"/>
      <c r="T7" s="964"/>
      <c r="U7" s="964"/>
      <c r="V7" s="964"/>
      <c r="W7" s="965"/>
    </row>
    <row r="8" spans="1:24" s="7" customFormat="1" ht="29.25" customHeight="1" thickTop="1" thickBot="1" x14ac:dyDescent="0.3">
      <c r="A8" s="949"/>
      <c r="B8" s="931" t="s">
        <v>12</v>
      </c>
      <c r="C8" s="933" t="s">
        <v>13</v>
      </c>
      <c r="D8" s="933" t="s">
        <v>14</v>
      </c>
      <c r="E8" s="933"/>
      <c r="F8" s="966" t="s">
        <v>15</v>
      </c>
      <c r="G8" s="968" t="s">
        <v>16</v>
      </c>
      <c r="H8" s="942" t="s">
        <v>17</v>
      </c>
      <c r="I8" s="942" t="s">
        <v>18</v>
      </c>
      <c r="J8" s="942" t="s">
        <v>19</v>
      </c>
      <c r="K8" s="942" t="s">
        <v>20</v>
      </c>
      <c r="L8" s="944" t="s">
        <v>21</v>
      </c>
      <c r="M8" s="958"/>
      <c r="N8" s="946" t="s">
        <v>22</v>
      </c>
      <c r="O8" s="931" t="s">
        <v>23</v>
      </c>
      <c r="P8" s="933" t="s">
        <v>24</v>
      </c>
      <c r="Q8" s="935" t="s">
        <v>25</v>
      </c>
      <c r="R8" s="937" t="s">
        <v>26</v>
      </c>
      <c r="S8" s="938"/>
      <c r="T8" s="938"/>
      <c r="U8" s="938"/>
      <c r="V8" s="938"/>
      <c r="W8" s="939"/>
    </row>
    <row r="9" spans="1:24" s="7" customFormat="1" ht="43.5" customHeight="1" thickBot="1" x14ac:dyDescent="0.3">
      <c r="A9" s="950"/>
      <c r="B9" s="932"/>
      <c r="C9" s="934"/>
      <c r="D9" s="18" t="s">
        <v>22</v>
      </c>
      <c r="E9" s="18" t="s">
        <v>27</v>
      </c>
      <c r="F9" s="967"/>
      <c r="G9" s="969"/>
      <c r="H9" s="943"/>
      <c r="I9" s="943"/>
      <c r="J9" s="943"/>
      <c r="K9" s="943"/>
      <c r="L9" s="945"/>
      <c r="M9" s="959"/>
      <c r="N9" s="947"/>
      <c r="O9" s="932"/>
      <c r="P9" s="934"/>
      <c r="Q9" s="936"/>
      <c r="R9" s="19" t="s">
        <v>28</v>
      </c>
      <c r="S9" s="20" t="s">
        <v>29</v>
      </c>
      <c r="T9" s="940" t="s">
        <v>30</v>
      </c>
      <c r="U9" s="941"/>
      <c r="V9" s="20" t="s">
        <v>31</v>
      </c>
      <c r="W9" s="737" t="s">
        <v>32</v>
      </c>
      <c r="X9" s="929" t="s">
        <v>33</v>
      </c>
    </row>
    <row r="10" spans="1:24" s="7" customFormat="1" ht="29.25" hidden="1" customHeight="1" thickBot="1" x14ac:dyDescent="0.3">
      <c r="A10" s="21"/>
      <c r="B10" s="22"/>
      <c r="C10" s="23"/>
      <c r="D10" s="24"/>
      <c r="E10" s="24"/>
      <c r="F10" s="25"/>
      <c r="G10" s="26"/>
      <c r="H10" s="26"/>
      <c r="I10" s="26"/>
      <c r="J10" s="26"/>
      <c r="K10" s="26"/>
      <c r="L10" s="26"/>
      <c r="M10" s="27"/>
      <c r="N10" s="28"/>
      <c r="O10" s="28"/>
      <c r="P10" s="29"/>
      <c r="Q10" s="30"/>
      <c r="R10" s="31"/>
      <c r="S10" s="32"/>
      <c r="T10" s="32"/>
      <c r="U10" s="32"/>
      <c r="V10" s="29"/>
      <c r="W10" s="739">
        <f t="shared" ref="W10:W49" si="0">1-R10</f>
        <v>1</v>
      </c>
      <c r="X10" s="930"/>
    </row>
    <row r="11" spans="1:24" s="7" customFormat="1" ht="29.25" customHeight="1" outlineLevel="2" thickBot="1" x14ac:dyDescent="0.3">
      <c r="A11" s="809" t="s">
        <v>34</v>
      </c>
      <c r="B11" s="812" t="s">
        <v>35</v>
      </c>
      <c r="C11" s="34" t="s">
        <v>36</v>
      </c>
      <c r="D11" s="35">
        <v>42795</v>
      </c>
      <c r="E11" s="35">
        <v>42815</v>
      </c>
      <c r="F11" s="36" t="s">
        <v>37</v>
      </c>
      <c r="G11" s="37" t="s">
        <v>38</v>
      </c>
      <c r="H11" s="34" t="s">
        <v>39</v>
      </c>
      <c r="I11" s="34" t="s">
        <v>40</v>
      </c>
      <c r="J11" s="38">
        <v>1</v>
      </c>
      <c r="K11" s="39">
        <v>33226908</v>
      </c>
      <c r="L11" s="40">
        <f>+K11*J11</f>
        <v>33226908</v>
      </c>
      <c r="M11" s="41">
        <f t="shared" ref="M11:M74" si="1">+IF(D11="","",IF(MONTH($C$2)&lt;MONTH(D11),"",E11-D11))</f>
        <v>20</v>
      </c>
      <c r="N11" s="42" t="str">
        <f t="shared" ref="N11:N74" si="2">+IF(D11="","",IF(AND(MONTH($C$2)&gt;=MONTH(D11),MONTH($C$2)&lt;=MONTH(E11)),"X",""))</f>
        <v/>
      </c>
      <c r="O11" s="43" t="s">
        <v>41</v>
      </c>
      <c r="P11" s="44">
        <v>1</v>
      </c>
      <c r="Q11" s="45">
        <v>1</v>
      </c>
      <c r="R11" s="46">
        <f>+Q11</f>
        <v>1</v>
      </c>
      <c r="S11" s="47">
        <f>IF(P11="","",IF(Q11&gt;P11,1,(Q11/P11)))</f>
        <v>1</v>
      </c>
      <c r="T11" s="48" t="str">
        <f>+IF(S11="","Sin Iniciar",IF(S11&lt;0.6,"Crítico",IF(S11&lt;0.9,"En Proceso",IF(AND(P11=1,Q11=1,S11=1),"Terminado","Normal"))))</f>
        <v>Terminado</v>
      </c>
      <c r="U11" s="49" t="str">
        <f>+IF(T11="","",IF(T11="Sin Iniciar","6",IF(T11="Crítico","L",IF(T11="En Proceso","K",IF(T11="Normal","J","B")))))</f>
        <v>B</v>
      </c>
      <c r="V11" s="50"/>
      <c r="W11" s="51">
        <f t="shared" si="0"/>
        <v>0</v>
      </c>
      <c r="X11" s="33"/>
    </row>
    <row r="12" spans="1:24" s="7" customFormat="1" ht="29.25" customHeight="1" outlineLevel="2" thickBot="1" x14ac:dyDescent="0.3">
      <c r="A12" s="810"/>
      <c r="B12" s="813"/>
      <c r="C12" s="52" t="s">
        <v>42</v>
      </c>
      <c r="D12" s="53">
        <v>42745</v>
      </c>
      <c r="E12" s="53">
        <v>42916</v>
      </c>
      <c r="F12" s="54" t="s">
        <v>43</v>
      </c>
      <c r="G12" s="55" t="s">
        <v>44</v>
      </c>
      <c r="H12" s="52" t="s">
        <v>39</v>
      </c>
      <c r="I12" s="52" t="s">
        <v>45</v>
      </c>
      <c r="J12" s="56">
        <v>1</v>
      </c>
      <c r="K12" s="57">
        <v>16750000</v>
      </c>
      <c r="L12" s="58">
        <f>+K12*J12</f>
        <v>16750000</v>
      </c>
      <c r="M12" s="59">
        <f t="shared" si="1"/>
        <v>171</v>
      </c>
      <c r="N12" s="60" t="str">
        <f t="shared" si="2"/>
        <v>X</v>
      </c>
      <c r="O12" s="61" t="s">
        <v>1100</v>
      </c>
      <c r="P12" s="62">
        <f>+IF(N12="","",IFERROR(IF(MONTH($C$2)&lt;MONTH(D12),"",IF(E12&lt;$C$2,1,IF(D12&lt;$C$2,($C$2-D12)/(E12-D12),0))),0))</f>
        <v>0.64327485380116955</v>
      </c>
      <c r="Q12" s="63">
        <v>0.6</v>
      </c>
      <c r="R12" s="64">
        <f>+Q12</f>
        <v>0.6</v>
      </c>
      <c r="S12" s="65">
        <f t="shared" ref="S12:S14" si="3">IF(P12="","",IF(Q12&gt;P12,1,(Q12/P12)))</f>
        <v>0.93272727272727274</v>
      </c>
      <c r="T12" s="66" t="str">
        <f t="shared" ref="T12:T75" si="4">+IF(S12="","Sin Iniciar",IF(S12&lt;0.6,"Crítico",IF(S12&lt;0.9,"En Proceso",IF(AND(P12=1,Q12=1,S12=1),"Terminado","Normal"))))</f>
        <v>Normal</v>
      </c>
      <c r="U12" s="67" t="str">
        <f t="shared" ref="U12:U75" si="5">+IF(T12="","",IF(T12="Sin Iniciar","6",IF(T12="Crítico","L",IF(T12="En Proceso","K",IF(T12="Normal","J","B")))))</f>
        <v>J</v>
      </c>
      <c r="V12" s="68" t="s">
        <v>46</v>
      </c>
      <c r="W12" s="69">
        <f t="shared" si="0"/>
        <v>0.4</v>
      </c>
      <c r="X12" s="33"/>
    </row>
    <row r="13" spans="1:24" s="7" customFormat="1" ht="29.25" customHeight="1" outlineLevel="2" thickBot="1" x14ac:dyDescent="0.3">
      <c r="A13" s="810"/>
      <c r="B13" s="813"/>
      <c r="C13" s="52" t="s">
        <v>47</v>
      </c>
      <c r="D13" s="53">
        <v>42745</v>
      </c>
      <c r="E13" s="53">
        <v>43084</v>
      </c>
      <c r="F13" s="54" t="s">
        <v>48</v>
      </c>
      <c r="G13" s="55" t="s">
        <v>38</v>
      </c>
      <c r="H13" s="52" t="s">
        <v>39</v>
      </c>
      <c r="I13" s="52"/>
      <c r="J13" s="56"/>
      <c r="K13" s="57"/>
      <c r="L13" s="58">
        <f t="shared" ref="L13:L14" si="6">+K13*J13</f>
        <v>0</v>
      </c>
      <c r="M13" s="59">
        <f t="shared" si="1"/>
        <v>339</v>
      </c>
      <c r="N13" s="60" t="str">
        <f t="shared" si="2"/>
        <v>X</v>
      </c>
      <c r="O13" s="70" t="s">
        <v>1101</v>
      </c>
      <c r="P13" s="62">
        <f>+IF(N13="","",IFERROR(IF(MONTH($C$2)&lt;MONTH(D13),"",IF(E13&lt;$C$2,1,IF(D13&lt;$C$2,($C$2-D13)/(E13-D13),0))),0))</f>
        <v>0.32448377581120946</v>
      </c>
      <c r="Q13" s="63">
        <v>0.32</v>
      </c>
      <c r="R13" s="64">
        <f>+Q13</f>
        <v>0.32</v>
      </c>
      <c r="S13" s="65">
        <f t="shared" si="3"/>
        <v>0.98618181818181816</v>
      </c>
      <c r="T13" s="66" t="str">
        <f t="shared" si="4"/>
        <v>Normal</v>
      </c>
      <c r="U13" s="67" t="str">
        <f t="shared" si="5"/>
        <v>J</v>
      </c>
      <c r="V13" s="68" t="s">
        <v>49</v>
      </c>
      <c r="W13" s="69">
        <f t="shared" si="0"/>
        <v>0.67999999999999994</v>
      </c>
      <c r="X13" s="33"/>
    </row>
    <row r="14" spans="1:24" s="7" customFormat="1" ht="90.75" outlineLevel="2" thickBot="1" x14ac:dyDescent="0.3">
      <c r="A14" s="883"/>
      <c r="B14" s="884"/>
      <c r="C14" s="71" t="s">
        <v>50</v>
      </c>
      <c r="D14" s="72">
        <v>42745</v>
      </c>
      <c r="E14" s="72">
        <v>43084</v>
      </c>
      <c r="F14" s="73" t="s">
        <v>51</v>
      </c>
      <c r="G14" s="74" t="s">
        <v>44</v>
      </c>
      <c r="H14" s="71" t="s">
        <v>39</v>
      </c>
      <c r="I14" s="71"/>
      <c r="J14" s="75"/>
      <c r="K14" s="76"/>
      <c r="L14" s="77">
        <f t="shared" si="6"/>
        <v>0</v>
      </c>
      <c r="M14" s="78">
        <f t="shared" si="1"/>
        <v>339</v>
      </c>
      <c r="N14" s="79" t="str">
        <f t="shared" si="2"/>
        <v>X</v>
      </c>
      <c r="O14" s="70" t="s">
        <v>1102</v>
      </c>
      <c r="P14" s="80">
        <f>+IF(N14="","",IFERROR(IF(MONTH($C$2)&lt;MONTH(D14),"",IF(E14&lt;$C$2,1,IF(D14&lt;$C$2,($C$2-D14)/(E14-D14),0))),0))</f>
        <v>0.32448377581120946</v>
      </c>
      <c r="Q14" s="81">
        <v>0.3</v>
      </c>
      <c r="R14" s="82">
        <v>0.05</v>
      </c>
      <c r="S14" s="83">
        <f t="shared" si="3"/>
        <v>0.92454545454545445</v>
      </c>
      <c r="T14" s="84" t="str">
        <f t="shared" si="4"/>
        <v>Normal</v>
      </c>
      <c r="U14" s="85" t="str">
        <f t="shared" si="5"/>
        <v>J</v>
      </c>
      <c r="V14" s="86" t="s">
        <v>52</v>
      </c>
      <c r="W14" s="69">
        <f t="shared" si="0"/>
        <v>0.95</v>
      </c>
      <c r="X14" s="33"/>
    </row>
    <row r="15" spans="1:24" s="101" customFormat="1" ht="29.25" customHeight="1" outlineLevel="1" thickBot="1" x14ac:dyDescent="0.3">
      <c r="A15" s="755" t="s">
        <v>53</v>
      </c>
      <c r="B15" s="756"/>
      <c r="C15" s="756"/>
      <c r="D15" s="87"/>
      <c r="E15" s="88"/>
      <c r="F15" s="89"/>
      <c r="G15" s="90"/>
      <c r="H15" s="90"/>
      <c r="I15" s="91"/>
      <c r="J15" s="92"/>
      <c r="K15" s="90"/>
      <c r="L15" s="90"/>
      <c r="M15" s="93" t="str">
        <f t="shared" si="1"/>
        <v/>
      </c>
      <c r="N15" s="91" t="str">
        <f t="shared" si="2"/>
        <v/>
      </c>
      <c r="O15" s="94"/>
      <c r="P15" s="95">
        <f>+IFERROR(SUMPRODUCT(P11:P14,M11:M14)/SUM(M11:M14),0)</f>
        <v>0.40276179516685845</v>
      </c>
      <c r="Q15" s="96">
        <f>+IFERROR(SUMPRODUCT(Q11:Q14,M11:M14)/SUM(M11:M14),0)</f>
        <v>0.38294591484464902</v>
      </c>
      <c r="R15" s="97">
        <f>+IFERROR(SUMPRODUCT(R11:R14,M11:M14)/SUM(M11:M14),0)</f>
        <v>0.28542002301495967</v>
      </c>
      <c r="S15" s="95">
        <f>+Q15/P15</f>
        <v>0.95079999999999998</v>
      </c>
      <c r="T15" s="98" t="str">
        <f t="shared" si="4"/>
        <v>Normal</v>
      </c>
      <c r="U15" s="649" t="str">
        <f t="shared" si="5"/>
        <v>J</v>
      </c>
      <c r="V15" s="99"/>
      <c r="W15" s="69">
        <f t="shared" si="0"/>
        <v>0.71457997698504028</v>
      </c>
      <c r="X15" s="100"/>
    </row>
    <row r="16" spans="1:24" s="5" customFormat="1" ht="29.25" customHeight="1" outlineLevel="3" thickBot="1" x14ac:dyDescent="0.3">
      <c r="A16" s="916" t="s">
        <v>54</v>
      </c>
      <c r="B16" s="919" t="s">
        <v>55</v>
      </c>
      <c r="C16" s="920"/>
      <c r="D16" s="920"/>
      <c r="E16" s="920"/>
      <c r="F16" s="921"/>
      <c r="G16" s="102"/>
      <c r="H16" s="103"/>
      <c r="I16" s="104"/>
      <c r="J16" s="105"/>
      <c r="K16" s="103"/>
      <c r="L16" s="106"/>
      <c r="M16" s="107" t="str">
        <f t="shared" si="1"/>
        <v/>
      </c>
      <c r="N16" s="108" t="str">
        <f t="shared" si="2"/>
        <v/>
      </c>
      <c r="O16" s="109"/>
      <c r="P16" s="103" t="str">
        <f t="shared" ref="P16:P47" si="7">+IF(N16="","",IFERROR(IF(MONTH($C$2)&lt;MONTH(D16),"",IF(E16&lt;$C$2,1,IF(D16&lt;$C$2,($C$2-D16)/(E16-D16),0))),0))</f>
        <v/>
      </c>
      <c r="Q16" s="106"/>
      <c r="R16" s="110"/>
      <c r="S16" s="103"/>
      <c r="T16" s="111"/>
      <c r="U16" s="650"/>
      <c r="V16" s="112"/>
      <c r="W16" s="69"/>
      <c r="X16" s="113"/>
    </row>
    <row r="17" spans="1:24" s="5" customFormat="1" ht="29.25" customHeight="1" outlineLevel="4" thickBot="1" x14ac:dyDescent="0.3">
      <c r="A17" s="917"/>
      <c r="B17" s="912" t="s">
        <v>56</v>
      </c>
      <c r="C17" s="114" t="s">
        <v>57</v>
      </c>
      <c r="D17" s="115"/>
      <c r="E17" s="115"/>
      <c r="F17" s="116" t="s">
        <v>58</v>
      </c>
      <c r="G17" s="798" t="s">
        <v>59</v>
      </c>
      <c r="H17" s="799" t="s">
        <v>39</v>
      </c>
      <c r="I17" s="794" t="s">
        <v>60</v>
      </c>
      <c r="J17" s="794">
        <v>1</v>
      </c>
      <c r="K17" s="914">
        <v>30000000</v>
      </c>
      <c r="L17" s="915">
        <v>30000000</v>
      </c>
      <c r="M17" s="59" t="str">
        <f t="shared" si="1"/>
        <v/>
      </c>
      <c r="N17" s="60" t="str">
        <f t="shared" si="2"/>
        <v/>
      </c>
      <c r="O17" s="117"/>
      <c r="P17" s="62" t="str">
        <f t="shared" si="7"/>
        <v/>
      </c>
      <c r="Q17" s="63"/>
      <c r="R17" s="64"/>
      <c r="S17" s="65" t="str">
        <f t="shared" ref="S17:S48" si="8">IF(P17="","",IF(Q17&gt;P17,1,(Q17/P17)))</f>
        <v/>
      </c>
      <c r="T17" s="66" t="str">
        <f t="shared" si="4"/>
        <v>Sin Iniciar</v>
      </c>
      <c r="U17" s="635" t="str">
        <f t="shared" si="5"/>
        <v>6</v>
      </c>
      <c r="V17" s="118"/>
      <c r="W17" s="69">
        <f t="shared" si="0"/>
        <v>1</v>
      </c>
      <c r="X17" s="113"/>
    </row>
    <row r="18" spans="1:24" s="5" customFormat="1" ht="29.25" customHeight="1" outlineLevel="4" thickBot="1" x14ac:dyDescent="0.3">
      <c r="A18" s="917"/>
      <c r="B18" s="912"/>
      <c r="C18" s="114" t="s">
        <v>61</v>
      </c>
      <c r="D18" s="115"/>
      <c r="E18" s="115"/>
      <c r="F18" s="116" t="s">
        <v>62</v>
      </c>
      <c r="G18" s="798"/>
      <c r="H18" s="799"/>
      <c r="I18" s="794"/>
      <c r="J18" s="794"/>
      <c r="K18" s="794"/>
      <c r="L18" s="795"/>
      <c r="M18" s="59" t="str">
        <f t="shared" si="1"/>
        <v/>
      </c>
      <c r="N18" s="60" t="str">
        <f t="shared" si="2"/>
        <v/>
      </c>
      <c r="O18" s="117"/>
      <c r="P18" s="62" t="str">
        <f t="shared" si="7"/>
        <v/>
      </c>
      <c r="Q18" s="63"/>
      <c r="R18" s="64"/>
      <c r="S18" s="65" t="str">
        <f t="shared" si="8"/>
        <v/>
      </c>
      <c r="T18" s="66" t="str">
        <f t="shared" si="4"/>
        <v>Sin Iniciar</v>
      </c>
      <c r="U18" s="635" t="str">
        <f t="shared" si="5"/>
        <v>6</v>
      </c>
      <c r="V18" s="118"/>
      <c r="W18" s="69">
        <f t="shared" si="0"/>
        <v>1</v>
      </c>
      <c r="X18" s="113"/>
    </row>
    <row r="19" spans="1:24" s="5" customFormat="1" ht="48.75" outlineLevel="4" thickBot="1" x14ac:dyDescent="0.3">
      <c r="A19" s="917"/>
      <c r="B19" s="912" t="s">
        <v>63</v>
      </c>
      <c r="C19" s="114" t="s">
        <v>64</v>
      </c>
      <c r="D19" s="115"/>
      <c r="E19" s="115"/>
      <c r="F19" s="116" t="s">
        <v>65</v>
      </c>
      <c r="G19" s="798" t="s">
        <v>66</v>
      </c>
      <c r="H19" s="799" t="s">
        <v>67</v>
      </c>
      <c r="I19" s="794" t="s">
        <v>45</v>
      </c>
      <c r="J19" s="794">
        <v>1</v>
      </c>
      <c r="K19" s="796">
        <v>50000000</v>
      </c>
      <c r="L19" s="797">
        <f>+K19*J19</f>
        <v>50000000</v>
      </c>
      <c r="M19" s="59" t="str">
        <f t="shared" si="1"/>
        <v/>
      </c>
      <c r="N19" s="60" t="str">
        <f t="shared" si="2"/>
        <v/>
      </c>
      <c r="O19" s="117"/>
      <c r="P19" s="62" t="str">
        <f t="shared" si="7"/>
        <v/>
      </c>
      <c r="Q19" s="63"/>
      <c r="R19" s="64"/>
      <c r="S19" s="65" t="str">
        <f t="shared" si="8"/>
        <v/>
      </c>
      <c r="T19" s="66" t="str">
        <f t="shared" si="4"/>
        <v>Sin Iniciar</v>
      </c>
      <c r="U19" s="635" t="str">
        <f t="shared" si="5"/>
        <v>6</v>
      </c>
      <c r="V19" s="118"/>
      <c r="W19" s="69">
        <f t="shared" si="0"/>
        <v>1</v>
      </c>
      <c r="X19" s="113"/>
    </row>
    <row r="20" spans="1:24" s="5" customFormat="1" ht="36.75" outlineLevel="4" thickBot="1" x14ac:dyDescent="0.3">
      <c r="A20" s="917"/>
      <c r="B20" s="912"/>
      <c r="C20" s="114" t="s">
        <v>68</v>
      </c>
      <c r="D20" s="115"/>
      <c r="E20" s="115"/>
      <c r="F20" s="116" t="s">
        <v>69</v>
      </c>
      <c r="G20" s="798"/>
      <c r="H20" s="799"/>
      <c r="I20" s="794"/>
      <c r="J20" s="794"/>
      <c r="K20" s="796"/>
      <c r="L20" s="797"/>
      <c r="M20" s="59" t="str">
        <f t="shared" si="1"/>
        <v/>
      </c>
      <c r="N20" s="60" t="str">
        <f t="shared" si="2"/>
        <v/>
      </c>
      <c r="O20" s="117"/>
      <c r="P20" s="62" t="str">
        <f t="shared" si="7"/>
        <v/>
      </c>
      <c r="Q20" s="63"/>
      <c r="R20" s="64"/>
      <c r="S20" s="65" t="str">
        <f t="shared" si="8"/>
        <v/>
      </c>
      <c r="T20" s="66" t="str">
        <f t="shared" si="4"/>
        <v>Sin Iniciar</v>
      </c>
      <c r="U20" s="635" t="str">
        <f t="shared" si="5"/>
        <v>6</v>
      </c>
      <c r="V20" s="118"/>
      <c r="W20" s="69">
        <f t="shared" si="0"/>
        <v>1</v>
      </c>
      <c r="X20" s="113"/>
    </row>
    <row r="21" spans="1:24" s="5" customFormat="1" ht="29.25" customHeight="1" outlineLevel="4" thickBot="1" x14ac:dyDescent="0.3">
      <c r="A21" s="917"/>
      <c r="B21" s="912"/>
      <c r="C21" s="114" t="s">
        <v>70</v>
      </c>
      <c r="D21" s="115"/>
      <c r="E21" s="115"/>
      <c r="F21" s="116" t="s">
        <v>71</v>
      </c>
      <c r="G21" s="119" t="s">
        <v>72</v>
      </c>
      <c r="H21" s="120" t="s">
        <v>72</v>
      </c>
      <c r="I21" s="120" t="s">
        <v>72</v>
      </c>
      <c r="J21" s="120" t="s">
        <v>72</v>
      </c>
      <c r="K21" s="120" t="s">
        <v>72</v>
      </c>
      <c r="L21" s="121" t="s">
        <v>72</v>
      </c>
      <c r="M21" s="59" t="str">
        <f t="shared" si="1"/>
        <v/>
      </c>
      <c r="N21" s="60" t="str">
        <f t="shared" si="2"/>
        <v/>
      </c>
      <c r="O21" s="117"/>
      <c r="P21" s="62" t="str">
        <f t="shared" si="7"/>
        <v/>
      </c>
      <c r="Q21" s="63"/>
      <c r="R21" s="64"/>
      <c r="S21" s="65" t="str">
        <f t="shared" si="8"/>
        <v/>
      </c>
      <c r="T21" s="66" t="str">
        <f t="shared" si="4"/>
        <v>Sin Iniciar</v>
      </c>
      <c r="U21" s="635" t="str">
        <f t="shared" si="5"/>
        <v>6</v>
      </c>
      <c r="V21" s="118"/>
      <c r="W21" s="69">
        <f t="shared" si="0"/>
        <v>1</v>
      </c>
      <c r="X21" s="113"/>
    </row>
    <row r="22" spans="1:24" s="5" customFormat="1" ht="36.75" outlineLevel="4" thickBot="1" x14ac:dyDescent="0.3">
      <c r="A22" s="917"/>
      <c r="B22" s="122" t="s">
        <v>73</v>
      </c>
      <c r="C22" s="114" t="s">
        <v>74</v>
      </c>
      <c r="D22" s="115"/>
      <c r="E22" s="115"/>
      <c r="F22" s="116" t="s">
        <v>75</v>
      </c>
      <c r="G22" s="119" t="s">
        <v>76</v>
      </c>
      <c r="H22" s="120" t="s">
        <v>39</v>
      </c>
      <c r="I22" s="120" t="s">
        <v>72</v>
      </c>
      <c r="J22" s="120" t="s">
        <v>72</v>
      </c>
      <c r="K22" s="120" t="s">
        <v>72</v>
      </c>
      <c r="L22" s="121" t="s">
        <v>72</v>
      </c>
      <c r="M22" s="59" t="str">
        <f t="shared" si="1"/>
        <v/>
      </c>
      <c r="N22" s="60" t="str">
        <f t="shared" si="2"/>
        <v/>
      </c>
      <c r="O22" s="117"/>
      <c r="P22" s="62" t="str">
        <f t="shared" si="7"/>
        <v/>
      </c>
      <c r="Q22" s="63"/>
      <c r="R22" s="64"/>
      <c r="S22" s="65" t="str">
        <f t="shared" si="8"/>
        <v/>
      </c>
      <c r="T22" s="66" t="str">
        <f t="shared" si="4"/>
        <v>Sin Iniciar</v>
      </c>
      <c r="U22" s="635" t="str">
        <f t="shared" si="5"/>
        <v>6</v>
      </c>
      <c r="V22" s="118"/>
      <c r="W22" s="69">
        <f t="shared" si="0"/>
        <v>1</v>
      </c>
      <c r="X22" s="113"/>
    </row>
    <row r="23" spans="1:24" s="5" customFormat="1" ht="45.75" outlineLevel="4" thickBot="1" x14ac:dyDescent="0.3">
      <c r="A23" s="917"/>
      <c r="B23" s="912" t="s">
        <v>77</v>
      </c>
      <c r="C23" s="735" t="s">
        <v>78</v>
      </c>
      <c r="D23" s="115"/>
      <c r="E23" s="115"/>
      <c r="F23" s="116" t="s">
        <v>79</v>
      </c>
      <c r="G23" s="119" t="s">
        <v>72</v>
      </c>
      <c r="H23" s="120"/>
      <c r="I23" s="120" t="s">
        <v>72</v>
      </c>
      <c r="J23" s="120" t="s">
        <v>72</v>
      </c>
      <c r="K23" s="120" t="s">
        <v>72</v>
      </c>
      <c r="L23" s="121" t="s">
        <v>72</v>
      </c>
      <c r="M23" s="59" t="str">
        <f t="shared" si="1"/>
        <v/>
      </c>
      <c r="N23" s="60" t="str">
        <f t="shared" si="2"/>
        <v/>
      </c>
      <c r="O23" s="117"/>
      <c r="P23" s="62" t="str">
        <f t="shared" si="7"/>
        <v/>
      </c>
      <c r="Q23" s="63"/>
      <c r="R23" s="64"/>
      <c r="S23" s="65" t="str">
        <f t="shared" si="8"/>
        <v/>
      </c>
      <c r="T23" s="66" t="str">
        <f t="shared" si="4"/>
        <v>Sin Iniciar</v>
      </c>
      <c r="U23" s="635" t="str">
        <f t="shared" si="5"/>
        <v>6</v>
      </c>
      <c r="V23" s="68" t="s">
        <v>80</v>
      </c>
      <c r="W23" s="69">
        <f t="shared" si="0"/>
        <v>1</v>
      </c>
      <c r="X23" s="113"/>
    </row>
    <row r="24" spans="1:24" s="5" customFormat="1" ht="29.25" customHeight="1" outlineLevel="4" thickBot="1" x14ac:dyDescent="0.3">
      <c r="A24" s="917"/>
      <c r="B24" s="912"/>
      <c r="C24" s="114" t="s">
        <v>81</v>
      </c>
      <c r="D24" s="115"/>
      <c r="E24" s="115"/>
      <c r="F24" s="116" t="s">
        <v>82</v>
      </c>
      <c r="G24" s="119" t="s">
        <v>72</v>
      </c>
      <c r="H24" s="120" t="s">
        <v>72</v>
      </c>
      <c r="I24" s="120" t="s">
        <v>72</v>
      </c>
      <c r="J24" s="120" t="s">
        <v>72</v>
      </c>
      <c r="K24" s="120" t="s">
        <v>72</v>
      </c>
      <c r="L24" s="121" t="s">
        <v>72</v>
      </c>
      <c r="M24" s="59" t="str">
        <f t="shared" si="1"/>
        <v/>
      </c>
      <c r="N24" s="60" t="str">
        <f t="shared" si="2"/>
        <v/>
      </c>
      <c r="O24" s="117"/>
      <c r="P24" s="62" t="str">
        <f t="shared" si="7"/>
        <v/>
      </c>
      <c r="Q24" s="63"/>
      <c r="R24" s="64">
        <f>+Q24</f>
        <v>0</v>
      </c>
      <c r="S24" s="65" t="str">
        <f t="shared" si="8"/>
        <v/>
      </c>
      <c r="T24" s="66" t="str">
        <f t="shared" si="4"/>
        <v>Sin Iniciar</v>
      </c>
      <c r="U24" s="635" t="str">
        <f>+IF(T24="","",IF(T24="Sin Iniciar","6",IF(T24="Crítico","L",IF(T24="En Proceso","K",IF(T24="Normal","J","B")))))</f>
        <v>6</v>
      </c>
      <c r="V24" s="118"/>
      <c r="W24" s="69">
        <f t="shared" si="0"/>
        <v>1</v>
      </c>
      <c r="X24" s="113"/>
    </row>
    <row r="25" spans="1:24" s="5" customFormat="1" ht="29.25" customHeight="1" outlineLevel="4" thickBot="1" x14ac:dyDescent="0.3">
      <c r="A25" s="917"/>
      <c r="B25" s="926"/>
      <c r="C25" s="123" t="s">
        <v>83</v>
      </c>
      <c r="D25" s="124"/>
      <c r="E25" s="124"/>
      <c r="F25" s="125"/>
      <c r="G25" s="126"/>
      <c r="H25" s="127"/>
      <c r="I25" s="127"/>
      <c r="J25" s="127"/>
      <c r="K25" s="127"/>
      <c r="L25" s="128"/>
      <c r="M25" s="129"/>
      <c r="N25" s="60" t="str">
        <f t="shared" si="2"/>
        <v/>
      </c>
      <c r="O25" s="130"/>
      <c r="P25" s="62" t="str">
        <f t="shared" si="7"/>
        <v/>
      </c>
      <c r="Q25" s="131"/>
      <c r="R25" s="64">
        <f t="shared" ref="R25:R30" si="9">+Q25</f>
        <v>0</v>
      </c>
      <c r="S25" s="65" t="str">
        <f t="shared" si="8"/>
        <v/>
      </c>
      <c r="T25" s="66" t="str">
        <f t="shared" si="4"/>
        <v>Sin Iniciar</v>
      </c>
      <c r="U25" s="635" t="str">
        <f t="shared" ref="U25:U30" si="10">+IF(T25="","",IF(T25="Sin Iniciar","6",IF(T25="Crítico","L",IF(T25="En Proceso","K",IF(T25="Normal","J","B")))))</f>
        <v>6</v>
      </c>
      <c r="V25" s="132"/>
      <c r="W25" s="69">
        <f t="shared" si="0"/>
        <v>1</v>
      </c>
      <c r="X25" s="113"/>
    </row>
    <row r="26" spans="1:24" s="5" customFormat="1" ht="36.75" outlineLevel="4" thickBot="1" x14ac:dyDescent="0.3">
      <c r="A26" s="917"/>
      <c r="B26" s="926"/>
      <c r="C26" s="133" t="s">
        <v>84</v>
      </c>
      <c r="D26" s="124"/>
      <c r="E26" s="124"/>
      <c r="F26" s="125"/>
      <c r="G26" s="126"/>
      <c r="H26" s="127"/>
      <c r="I26" s="127"/>
      <c r="J26" s="127"/>
      <c r="K26" s="127"/>
      <c r="L26" s="128"/>
      <c r="M26" s="129"/>
      <c r="N26" s="60" t="str">
        <f t="shared" si="2"/>
        <v/>
      </c>
      <c r="O26" s="130"/>
      <c r="P26" s="62" t="str">
        <f t="shared" si="7"/>
        <v/>
      </c>
      <c r="Q26" s="131"/>
      <c r="R26" s="64">
        <f t="shared" si="9"/>
        <v>0</v>
      </c>
      <c r="S26" s="65" t="str">
        <f t="shared" si="8"/>
        <v/>
      </c>
      <c r="T26" s="66" t="str">
        <f t="shared" si="4"/>
        <v>Sin Iniciar</v>
      </c>
      <c r="U26" s="635" t="str">
        <f t="shared" si="10"/>
        <v>6</v>
      </c>
      <c r="V26" s="132"/>
      <c r="W26" s="69">
        <f t="shared" si="0"/>
        <v>1</v>
      </c>
      <c r="X26" s="113"/>
    </row>
    <row r="27" spans="1:24" s="5" customFormat="1" ht="29.25" customHeight="1" outlineLevel="4" thickBot="1" x14ac:dyDescent="0.3">
      <c r="A27" s="917"/>
      <c r="B27" s="926"/>
      <c r="C27" s="133" t="s">
        <v>85</v>
      </c>
      <c r="D27" s="124"/>
      <c r="E27" s="124"/>
      <c r="F27" s="125"/>
      <c r="G27" s="126"/>
      <c r="H27" s="127"/>
      <c r="I27" s="127"/>
      <c r="J27" s="127"/>
      <c r="K27" s="127"/>
      <c r="L27" s="128"/>
      <c r="M27" s="129"/>
      <c r="N27" s="60" t="str">
        <f t="shared" si="2"/>
        <v/>
      </c>
      <c r="O27" s="130"/>
      <c r="P27" s="62" t="str">
        <f t="shared" si="7"/>
        <v/>
      </c>
      <c r="Q27" s="131"/>
      <c r="R27" s="64">
        <f t="shared" si="9"/>
        <v>0</v>
      </c>
      <c r="S27" s="65" t="str">
        <f t="shared" si="8"/>
        <v/>
      </c>
      <c r="T27" s="66" t="str">
        <f t="shared" si="4"/>
        <v>Sin Iniciar</v>
      </c>
      <c r="U27" s="635" t="str">
        <f t="shared" si="10"/>
        <v>6</v>
      </c>
      <c r="V27" s="132"/>
      <c r="W27" s="69">
        <f t="shared" si="0"/>
        <v>1</v>
      </c>
      <c r="X27" s="113"/>
    </row>
    <row r="28" spans="1:24" s="5" customFormat="1" ht="29.25" customHeight="1" outlineLevel="4" thickBot="1" x14ac:dyDescent="0.3">
      <c r="A28" s="917"/>
      <c r="B28" s="926"/>
      <c r="C28" s="133" t="s">
        <v>86</v>
      </c>
      <c r="D28" s="124"/>
      <c r="E28" s="124"/>
      <c r="F28" s="125"/>
      <c r="G28" s="126"/>
      <c r="H28" s="127"/>
      <c r="I28" s="127"/>
      <c r="J28" s="127"/>
      <c r="K28" s="127"/>
      <c r="L28" s="128"/>
      <c r="M28" s="129"/>
      <c r="N28" s="60" t="str">
        <f t="shared" si="2"/>
        <v/>
      </c>
      <c r="O28" s="130"/>
      <c r="P28" s="62" t="str">
        <f t="shared" si="7"/>
        <v/>
      </c>
      <c r="Q28" s="131"/>
      <c r="R28" s="64">
        <f t="shared" si="9"/>
        <v>0</v>
      </c>
      <c r="S28" s="65" t="str">
        <f t="shared" si="8"/>
        <v/>
      </c>
      <c r="T28" s="66" t="str">
        <f t="shared" si="4"/>
        <v>Sin Iniciar</v>
      </c>
      <c r="U28" s="635" t="str">
        <f t="shared" si="10"/>
        <v>6</v>
      </c>
      <c r="V28" s="132"/>
      <c r="W28" s="69">
        <f t="shared" si="0"/>
        <v>1</v>
      </c>
      <c r="X28" s="113"/>
    </row>
    <row r="29" spans="1:24" s="5" customFormat="1" ht="29.25" customHeight="1" outlineLevel="4" thickBot="1" x14ac:dyDescent="0.3">
      <c r="A29" s="917"/>
      <c r="B29" s="926"/>
      <c r="C29" s="133" t="s">
        <v>87</v>
      </c>
      <c r="D29" s="124"/>
      <c r="E29" s="124"/>
      <c r="F29" s="125"/>
      <c r="G29" s="126"/>
      <c r="H29" s="127"/>
      <c r="I29" s="127"/>
      <c r="J29" s="127"/>
      <c r="K29" s="127"/>
      <c r="L29" s="128"/>
      <c r="M29" s="129"/>
      <c r="N29" s="60" t="str">
        <f t="shared" si="2"/>
        <v/>
      </c>
      <c r="O29" s="130"/>
      <c r="P29" s="62" t="str">
        <f t="shared" si="7"/>
        <v/>
      </c>
      <c r="Q29" s="131"/>
      <c r="R29" s="64">
        <f t="shared" si="9"/>
        <v>0</v>
      </c>
      <c r="S29" s="65" t="str">
        <f t="shared" si="8"/>
        <v/>
      </c>
      <c r="T29" s="66" t="str">
        <f t="shared" si="4"/>
        <v>Sin Iniciar</v>
      </c>
      <c r="U29" s="635" t="str">
        <f t="shared" si="10"/>
        <v>6</v>
      </c>
      <c r="V29" s="132"/>
      <c r="W29" s="69">
        <f t="shared" si="0"/>
        <v>1</v>
      </c>
      <c r="X29" s="113"/>
    </row>
    <row r="30" spans="1:24" s="5" customFormat="1" ht="29.25" customHeight="1" outlineLevel="4" thickBot="1" x14ac:dyDescent="0.3">
      <c r="A30" s="917"/>
      <c r="B30" s="926"/>
      <c r="C30" s="133" t="s">
        <v>88</v>
      </c>
      <c r="D30" s="124"/>
      <c r="E30" s="124"/>
      <c r="F30" s="125"/>
      <c r="G30" s="126"/>
      <c r="H30" s="127"/>
      <c r="I30" s="127"/>
      <c r="J30" s="127"/>
      <c r="K30" s="127"/>
      <c r="L30" s="128"/>
      <c r="M30" s="129"/>
      <c r="N30" s="60" t="str">
        <f t="shared" si="2"/>
        <v/>
      </c>
      <c r="O30" s="130"/>
      <c r="P30" s="62" t="str">
        <f t="shared" si="7"/>
        <v/>
      </c>
      <c r="Q30" s="131"/>
      <c r="R30" s="64">
        <f t="shared" si="9"/>
        <v>0</v>
      </c>
      <c r="S30" s="65" t="str">
        <f t="shared" si="8"/>
        <v/>
      </c>
      <c r="T30" s="66" t="str">
        <f t="shared" si="4"/>
        <v>Sin Iniciar</v>
      </c>
      <c r="U30" s="635" t="str">
        <f t="shared" si="10"/>
        <v>6</v>
      </c>
      <c r="V30" s="132"/>
      <c r="W30" s="69">
        <f t="shared" si="0"/>
        <v>1</v>
      </c>
      <c r="X30" s="113"/>
    </row>
    <row r="31" spans="1:24" s="5" customFormat="1" ht="29.25" customHeight="1" outlineLevel="3" thickBot="1" x14ac:dyDescent="0.3">
      <c r="A31" s="917"/>
      <c r="B31" s="919" t="s">
        <v>89</v>
      </c>
      <c r="C31" s="927"/>
      <c r="D31" s="927"/>
      <c r="E31" s="927"/>
      <c r="F31" s="928"/>
      <c r="G31" s="102"/>
      <c r="H31" s="103"/>
      <c r="I31" s="104"/>
      <c r="J31" s="105"/>
      <c r="K31" s="103"/>
      <c r="L31" s="106"/>
      <c r="M31" s="41" t="str">
        <f t="shared" si="1"/>
        <v/>
      </c>
      <c r="N31" s="42" t="str">
        <f t="shared" si="2"/>
        <v/>
      </c>
      <c r="O31" s="109"/>
      <c r="P31" s="134" t="str">
        <f t="shared" si="7"/>
        <v/>
      </c>
      <c r="Q31" s="135"/>
      <c r="R31" s="136"/>
      <c r="S31" s="137"/>
      <c r="T31" s="138"/>
      <c r="U31" s="633"/>
      <c r="V31" s="140"/>
      <c r="W31" s="69"/>
      <c r="X31" s="113"/>
    </row>
    <row r="32" spans="1:24" s="5" customFormat="1" ht="29.25" customHeight="1" outlineLevel="4" thickBot="1" x14ac:dyDescent="0.3">
      <c r="A32" s="917"/>
      <c r="B32" s="912" t="s">
        <v>90</v>
      </c>
      <c r="C32" s="114" t="s">
        <v>90</v>
      </c>
      <c r="D32" s="115">
        <v>42826</v>
      </c>
      <c r="E32" s="115">
        <v>42885</v>
      </c>
      <c r="F32" s="141" t="s">
        <v>91</v>
      </c>
      <c r="G32" s="142" t="s">
        <v>72</v>
      </c>
      <c r="H32" s="120" t="s">
        <v>72</v>
      </c>
      <c r="I32" s="120" t="s">
        <v>72</v>
      </c>
      <c r="J32" s="120" t="s">
        <v>72</v>
      </c>
      <c r="K32" s="120" t="s">
        <v>72</v>
      </c>
      <c r="L32" s="121" t="s">
        <v>72</v>
      </c>
      <c r="M32" s="59">
        <f t="shared" si="1"/>
        <v>59</v>
      </c>
      <c r="N32" s="60" t="str">
        <f t="shared" si="2"/>
        <v>X</v>
      </c>
      <c r="O32" s="70" t="s">
        <v>1236</v>
      </c>
      <c r="P32" s="734">
        <f t="shared" si="7"/>
        <v>0.49152542372881358</v>
      </c>
      <c r="Q32" s="63">
        <f>+P32</f>
        <v>0.49152542372881358</v>
      </c>
      <c r="R32" s="64">
        <f>+Q32</f>
        <v>0.49152542372881358</v>
      </c>
      <c r="S32" s="65">
        <f t="shared" si="8"/>
        <v>1</v>
      </c>
      <c r="T32" s="66" t="str">
        <f t="shared" si="4"/>
        <v>Normal</v>
      </c>
      <c r="U32" s="635" t="str">
        <f t="shared" si="5"/>
        <v>J</v>
      </c>
      <c r="V32" s="118"/>
      <c r="W32" s="69">
        <f t="shared" si="0"/>
        <v>0.50847457627118642</v>
      </c>
      <c r="X32" s="113"/>
    </row>
    <row r="33" spans="1:24" s="5" customFormat="1" ht="29.25" customHeight="1" outlineLevel="4" thickBot="1" x14ac:dyDescent="0.3">
      <c r="A33" s="917"/>
      <c r="B33" s="912"/>
      <c r="C33" s="114" t="s">
        <v>92</v>
      </c>
      <c r="D33" s="115">
        <v>42917</v>
      </c>
      <c r="E33" s="115">
        <v>43069</v>
      </c>
      <c r="F33" s="141" t="s">
        <v>71</v>
      </c>
      <c r="G33" s="142" t="s">
        <v>72</v>
      </c>
      <c r="H33" s="120" t="s">
        <v>72</v>
      </c>
      <c r="I33" s="120" t="s">
        <v>72</v>
      </c>
      <c r="J33" s="120" t="s">
        <v>72</v>
      </c>
      <c r="K33" s="120" t="s">
        <v>72</v>
      </c>
      <c r="L33" s="121" t="s">
        <v>72</v>
      </c>
      <c r="M33" s="59" t="str">
        <f t="shared" si="1"/>
        <v/>
      </c>
      <c r="N33" s="60" t="str">
        <f t="shared" si="2"/>
        <v/>
      </c>
      <c r="O33" s="117"/>
      <c r="P33" s="62" t="str">
        <f t="shared" si="7"/>
        <v/>
      </c>
      <c r="Q33" s="63"/>
      <c r="R33" s="64"/>
      <c r="S33" s="65" t="str">
        <f t="shared" si="8"/>
        <v/>
      </c>
      <c r="T33" s="66" t="str">
        <f t="shared" si="4"/>
        <v>Sin Iniciar</v>
      </c>
      <c r="U33" s="635" t="str">
        <f t="shared" si="5"/>
        <v>6</v>
      </c>
      <c r="V33" s="118"/>
      <c r="W33" s="69">
        <f t="shared" si="0"/>
        <v>1</v>
      </c>
      <c r="X33" s="113"/>
    </row>
    <row r="34" spans="1:24" s="5" customFormat="1" ht="29.25" customHeight="1" outlineLevel="4" thickBot="1" x14ac:dyDescent="0.3">
      <c r="A34" s="917"/>
      <c r="B34" s="912" t="s">
        <v>93</v>
      </c>
      <c r="C34" s="114" t="s">
        <v>94</v>
      </c>
      <c r="D34" s="115">
        <v>42870</v>
      </c>
      <c r="E34" s="115">
        <v>42901</v>
      </c>
      <c r="F34" s="913" t="s">
        <v>95</v>
      </c>
      <c r="G34" s="798" t="s">
        <v>96</v>
      </c>
      <c r="H34" s="799" t="s">
        <v>39</v>
      </c>
      <c r="I34" s="794" t="s">
        <v>40</v>
      </c>
      <c r="J34" s="794">
        <v>1</v>
      </c>
      <c r="K34" s="796">
        <v>9205860</v>
      </c>
      <c r="L34" s="797">
        <v>9205860</v>
      </c>
      <c r="M34" s="59" t="str">
        <f t="shared" si="1"/>
        <v/>
      </c>
      <c r="N34" s="60" t="str">
        <f t="shared" si="2"/>
        <v/>
      </c>
      <c r="O34" s="117"/>
      <c r="P34" s="62" t="str">
        <f t="shared" si="7"/>
        <v/>
      </c>
      <c r="Q34" s="63"/>
      <c r="R34" s="64"/>
      <c r="S34" s="65" t="str">
        <f t="shared" si="8"/>
        <v/>
      </c>
      <c r="T34" s="66" t="str">
        <f t="shared" si="4"/>
        <v>Sin Iniciar</v>
      </c>
      <c r="U34" s="635" t="str">
        <f t="shared" si="5"/>
        <v>6</v>
      </c>
      <c r="V34" s="118"/>
      <c r="W34" s="69">
        <f t="shared" si="0"/>
        <v>1</v>
      </c>
      <c r="X34" s="113"/>
    </row>
    <row r="35" spans="1:24" s="5" customFormat="1" ht="29.25" customHeight="1" outlineLevel="4" thickBot="1" x14ac:dyDescent="0.3">
      <c r="A35" s="917"/>
      <c r="B35" s="912"/>
      <c r="C35" s="114" t="s">
        <v>97</v>
      </c>
      <c r="D35" s="115">
        <v>42902</v>
      </c>
      <c r="E35" s="115">
        <v>42963</v>
      </c>
      <c r="F35" s="913"/>
      <c r="G35" s="798"/>
      <c r="H35" s="799"/>
      <c r="I35" s="794"/>
      <c r="J35" s="794"/>
      <c r="K35" s="796"/>
      <c r="L35" s="797"/>
      <c r="M35" s="59" t="str">
        <f t="shared" si="1"/>
        <v/>
      </c>
      <c r="N35" s="60" t="str">
        <f t="shared" si="2"/>
        <v/>
      </c>
      <c r="O35" s="117"/>
      <c r="P35" s="62" t="str">
        <f t="shared" si="7"/>
        <v/>
      </c>
      <c r="Q35" s="63"/>
      <c r="R35" s="64"/>
      <c r="S35" s="65" t="str">
        <f t="shared" si="8"/>
        <v/>
      </c>
      <c r="T35" s="66" t="str">
        <f t="shared" si="4"/>
        <v>Sin Iniciar</v>
      </c>
      <c r="U35" s="635" t="str">
        <f t="shared" si="5"/>
        <v>6</v>
      </c>
      <c r="V35" s="118"/>
      <c r="W35" s="69">
        <f t="shared" si="0"/>
        <v>1</v>
      </c>
      <c r="X35" s="113"/>
    </row>
    <row r="36" spans="1:24" s="5" customFormat="1" ht="29.25" customHeight="1" outlineLevel="4" thickBot="1" x14ac:dyDescent="0.3">
      <c r="A36" s="917"/>
      <c r="B36" s="912" t="s">
        <v>98</v>
      </c>
      <c r="C36" s="114" t="s">
        <v>99</v>
      </c>
      <c r="D36" s="115">
        <v>42964</v>
      </c>
      <c r="E36" s="115">
        <v>42995</v>
      </c>
      <c r="F36" s="141"/>
      <c r="G36" s="798" t="s">
        <v>100</v>
      </c>
      <c r="H36" s="781" t="s">
        <v>101</v>
      </c>
      <c r="I36" s="796" t="s">
        <v>102</v>
      </c>
      <c r="J36" s="796" t="s">
        <v>102</v>
      </c>
      <c r="K36" s="796" t="s">
        <v>102</v>
      </c>
      <c r="L36" s="797" t="s">
        <v>102</v>
      </c>
      <c r="M36" s="59" t="str">
        <f t="shared" si="1"/>
        <v/>
      </c>
      <c r="N36" s="60" t="str">
        <f t="shared" si="2"/>
        <v/>
      </c>
      <c r="O36" s="117"/>
      <c r="P36" s="62" t="str">
        <f t="shared" si="7"/>
        <v/>
      </c>
      <c r="Q36" s="63"/>
      <c r="R36" s="64"/>
      <c r="S36" s="65" t="str">
        <f t="shared" si="8"/>
        <v/>
      </c>
      <c r="T36" s="66" t="str">
        <f t="shared" si="4"/>
        <v>Sin Iniciar</v>
      </c>
      <c r="U36" s="635" t="str">
        <f t="shared" si="5"/>
        <v>6</v>
      </c>
      <c r="V36" s="118"/>
      <c r="W36" s="69">
        <f t="shared" si="0"/>
        <v>1</v>
      </c>
      <c r="X36" s="113"/>
    </row>
    <row r="37" spans="1:24" s="5" customFormat="1" ht="29.25" customHeight="1" outlineLevel="4" thickBot="1" x14ac:dyDescent="0.3">
      <c r="A37" s="917"/>
      <c r="B37" s="912"/>
      <c r="C37" s="114" t="s">
        <v>103</v>
      </c>
      <c r="D37" s="115">
        <v>42995</v>
      </c>
      <c r="E37" s="115">
        <v>43056</v>
      </c>
      <c r="F37" s="913"/>
      <c r="G37" s="798"/>
      <c r="H37" s="781"/>
      <c r="I37" s="796"/>
      <c r="J37" s="796"/>
      <c r="K37" s="796"/>
      <c r="L37" s="797"/>
      <c r="M37" s="59" t="str">
        <f t="shared" si="1"/>
        <v/>
      </c>
      <c r="N37" s="60" t="str">
        <f t="shared" si="2"/>
        <v/>
      </c>
      <c r="O37" s="117"/>
      <c r="P37" s="62" t="str">
        <f t="shared" si="7"/>
        <v/>
      </c>
      <c r="Q37" s="63"/>
      <c r="R37" s="64"/>
      <c r="S37" s="65" t="str">
        <f t="shared" si="8"/>
        <v/>
      </c>
      <c r="T37" s="66" t="str">
        <f t="shared" si="4"/>
        <v>Sin Iniciar</v>
      </c>
      <c r="U37" s="635" t="str">
        <f t="shared" si="5"/>
        <v>6</v>
      </c>
      <c r="V37" s="118"/>
      <c r="W37" s="69">
        <f t="shared" si="0"/>
        <v>1</v>
      </c>
      <c r="X37" s="113"/>
    </row>
    <row r="38" spans="1:24" s="5" customFormat="1" ht="29.25" customHeight="1" outlineLevel="4" thickBot="1" x14ac:dyDescent="0.3">
      <c r="A38" s="917"/>
      <c r="B38" s="912"/>
      <c r="C38" s="114" t="s">
        <v>104</v>
      </c>
      <c r="D38" s="115">
        <v>43101</v>
      </c>
      <c r="E38" s="115">
        <v>43101</v>
      </c>
      <c r="F38" s="913"/>
      <c r="G38" s="798"/>
      <c r="H38" s="781"/>
      <c r="I38" s="796"/>
      <c r="J38" s="796"/>
      <c r="K38" s="796"/>
      <c r="L38" s="797"/>
      <c r="M38" s="59">
        <f t="shared" si="1"/>
        <v>0</v>
      </c>
      <c r="N38" s="60" t="str">
        <f t="shared" si="2"/>
        <v/>
      </c>
      <c r="O38" s="117"/>
      <c r="P38" s="62" t="str">
        <f t="shared" si="7"/>
        <v/>
      </c>
      <c r="Q38" s="63"/>
      <c r="R38" s="64"/>
      <c r="S38" s="65" t="str">
        <f t="shared" si="8"/>
        <v/>
      </c>
      <c r="T38" s="66" t="str">
        <f t="shared" si="4"/>
        <v>Sin Iniciar</v>
      </c>
      <c r="U38" s="635" t="str">
        <f t="shared" si="5"/>
        <v>6</v>
      </c>
      <c r="V38" s="118"/>
      <c r="W38" s="69">
        <f t="shared" si="0"/>
        <v>1</v>
      </c>
      <c r="X38" s="113"/>
    </row>
    <row r="39" spans="1:24" s="5" customFormat="1" ht="29.25" customHeight="1" outlineLevel="4" thickBot="1" x14ac:dyDescent="0.3">
      <c r="A39" s="917"/>
      <c r="B39" s="912"/>
      <c r="C39" s="114" t="s">
        <v>105</v>
      </c>
      <c r="D39" s="115">
        <v>43101</v>
      </c>
      <c r="E39" s="115">
        <v>43101</v>
      </c>
      <c r="F39" s="141"/>
      <c r="G39" s="798"/>
      <c r="H39" s="781"/>
      <c r="I39" s="796"/>
      <c r="J39" s="796"/>
      <c r="K39" s="796"/>
      <c r="L39" s="797"/>
      <c r="M39" s="59">
        <f t="shared" si="1"/>
        <v>0</v>
      </c>
      <c r="N39" s="60" t="str">
        <f t="shared" si="2"/>
        <v/>
      </c>
      <c r="O39" s="117"/>
      <c r="P39" s="62" t="str">
        <f t="shared" si="7"/>
        <v/>
      </c>
      <c r="Q39" s="63"/>
      <c r="R39" s="64"/>
      <c r="S39" s="65" t="str">
        <f t="shared" si="8"/>
        <v/>
      </c>
      <c r="T39" s="66" t="str">
        <f t="shared" si="4"/>
        <v>Sin Iniciar</v>
      </c>
      <c r="U39" s="635" t="str">
        <f t="shared" si="5"/>
        <v>6</v>
      </c>
      <c r="V39" s="118"/>
      <c r="W39" s="69">
        <f t="shared" si="0"/>
        <v>1</v>
      </c>
      <c r="X39" s="113"/>
    </row>
    <row r="40" spans="1:24" s="5" customFormat="1" ht="29.25" customHeight="1" outlineLevel="4" thickBot="1" x14ac:dyDescent="0.3">
      <c r="A40" s="917"/>
      <c r="B40" s="912" t="s">
        <v>106</v>
      </c>
      <c r="C40" s="114" t="s">
        <v>107</v>
      </c>
      <c r="D40" s="143"/>
      <c r="E40" s="143"/>
      <c r="F40" s="913" t="s">
        <v>108</v>
      </c>
      <c r="G40" s="142" t="s">
        <v>72</v>
      </c>
      <c r="H40" s="120" t="s">
        <v>72</v>
      </c>
      <c r="I40" s="120" t="s">
        <v>72</v>
      </c>
      <c r="J40" s="120" t="s">
        <v>72</v>
      </c>
      <c r="K40" s="120" t="s">
        <v>72</v>
      </c>
      <c r="L40" s="121" t="s">
        <v>72</v>
      </c>
      <c r="M40" s="59" t="str">
        <f t="shared" si="1"/>
        <v/>
      </c>
      <c r="N40" s="60" t="str">
        <f t="shared" si="2"/>
        <v/>
      </c>
      <c r="O40" s="117"/>
      <c r="P40" s="62" t="str">
        <f t="shared" si="7"/>
        <v/>
      </c>
      <c r="Q40" s="63"/>
      <c r="R40" s="64"/>
      <c r="S40" s="65" t="str">
        <f t="shared" si="8"/>
        <v/>
      </c>
      <c r="T40" s="66" t="str">
        <f t="shared" si="4"/>
        <v>Sin Iniciar</v>
      </c>
      <c r="U40" s="635" t="str">
        <f t="shared" si="5"/>
        <v>6</v>
      </c>
      <c r="V40" s="118"/>
      <c r="W40" s="69">
        <f t="shared" si="0"/>
        <v>1</v>
      </c>
      <c r="X40" s="113"/>
    </row>
    <row r="41" spans="1:24" s="5" customFormat="1" ht="29.25" customHeight="1" outlineLevel="4" thickBot="1" x14ac:dyDescent="0.3">
      <c r="A41" s="917"/>
      <c r="B41" s="912"/>
      <c r="C41" s="114" t="s">
        <v>109</v>
      </c>
      <c r="D41" s="143"/>
      <c r="E41" s="143"/>
      <c r="F41" s="913"/>
      <c r="G41" s="142" t="s">
        <v>72</v>
      </c>
      <c r="H41" s="120" t="s">
        <v>72</v>
      </c>
      <c r="I41" s="120" t="s">
        <v>72</v>
      </c>
      <c r="J41" s="120" t="s">
        <v>72</v>
      </c>
      <c r="K41" s="120" t="s">
        <v>72</v>
      </c>
      <c r="L41" s="121" t="s">
        <v>72</v>
      </c>
      <c r="M41" s="59" t="str">
        <f t="shared" si="1"/>
        <v/>
      </c>
      <c r="N41" s="60" t="str">
        <f t="shared" si="2"/>
        <v/>
      </c>
      <c r="O41" s="117"/>
      <c r="P41" s="62" t="str">
        <f t="shared" si="7"/>
        <v/>
      </c>
      <c r="Q41" s="63"/>
      <c r="R41" s="64"/>
      <c r="S41" s="65" t="str">
        <f t="shared" si="8"/>
        <v/>
      </c>
      <c r="T41" s="66" t="str">
        <f t="shared" si="4"/>
        <v>Sin Iniciar</v>
      </c>
      <c r="U41" s="635" t="str">
        <f t="shared" si="5"/>
        <v>6</v>
      </c>
      <c r="V41" s="118"/>
      <c r="W41" s="69">
        <f t="shared" si="0"/>
        <v>1</v>
      </c>
      <c r="X41" s="113"/>
    </row>
    <row r="42" spans="1:24" s="5" customFormat="1" ht="29.25" customHeight="1" outlineLevel="4" thickBot="1" x14ac:dyDescent="0.3">
      <c r="A42" s="917"/>
      <c r="B42" s="912" t="s">
        <v>110</v>
      </c>
      <c r="C42" s="114" t="s">
        <v>111</v>
      </c>
      <c r="D42" s="115">
        <v>42901</v>
      </c>
      <c r="E42" s="115">
        <v>42931</v>
      </c>
      <c r="F42" s="141" t="s">
        <v>112</v>
      </c>
      <c r="G42" s="142" t="s">
        <v>72</v>
      </c>
      <c r="H42" s="120" t="s">
        <v>72</v>
      </c>
      <c r="I42" s="120" t="s">
        <v>72</v>
      </c>
      <c r="J42" s="120" t="s">
        <v>72</v>
      </c>
      <c r="K42" s="120" t="s">
        <v>72</v>
      </c>
      <c r="L42" s="121" t="s">
        <v>72</v>
      </c>
      <c r="M42" s="59" t="str">
        <f t="shared" si="1"/>
        <v/>
      </c>
      <c r="N42" s="60" t="str">
        <f t="shared" si="2"/>
        <v/>
      </c>
      <c r="O42" s="117"/>
      <c r="P42" s="62" t="str">
        <f t="shared" si="7"/>
        <v/>
      </c>
      <c r="Q42" s="63"/>
      <c r="R42" s="64"/>
      <c r="S42" s="65" t="str">
        <f t="shared" si="8"/>
        <v/>
      </c>
      <c r="T42" s="66" t="str">
        <f t="shared" si="4"/>
        <v>Sin Iniciar</v>
      </c>
      <c r="U42" s="635" t="str">
        <f t="shared" si="5"/>
        <v>6</v>
      </c>
      <c r="V42" s="118"/>
      <c r="W42" s="69">
        <f t="shared" si="0"/>
        <v>1</v>
      </c>
      <c r="X42" s="113"/>
    </row>
    <row r="43" spans="1:24" s="5" customFormat="1" ht="29.25" customHeight="1" outlineLevel="4" thickBot="1" x14ac:dyDescent="0.3">
      <c r="A43" s="917"/>
      <c r="B43" s="912"/>
      <c r="C43" s="114" t="s">
        <v>113</v>
      </c>
      <c r="D43" s="115">
        <v>42901</v>
      </c>
      <c r="E43" s="115">
        <v>42931</v>
      </c>
      <c r="F43" s="141" t="s">
        <v>114</v>
      </c>
      <c r="G43" s="119"/>
      <c r="H43" s="120"/>
      <c r="I43" s="52"/>
      <c r="J43" s="56"/>
      <c r="K43" s="144"/>
      <c r="L43" s="145">
        <f t="shared" ref="L43" si="11">+K43*J43</f>
        <v>0</v>
      </c>
      <c r="M43" s="59" t="str">
        <f t="shared" si="1"/>
        <v/>
      </c>
      <c r="N43" s="60" t="str">
        <f t="shared" si="2"/>
        <v/>
      </c>
      <c r="O43" s="117"/>
      <c r="P43" s="62" t="str">
        <f t="shared" si="7"/>
        <v/>
      </c>
      <c r="Q43" s="63"/>
      <c r="R43" s="64"/>
      <c r="S43" s="65" t="str">
        <f t="shared" si="8"/>
        <v/>
      </c>
      <c r="T43" s="66" t="str">
        <f t="shared" si="4"/>
        <v>Sin Iniciar</v>
      </c>
      <c r="U43" s="635" t="str">
        <f t="shared" si="5"/>
        <v>6</v>
      </c>
      <c r="V43" s="118"/>
      <c r="W43" s="69">
        <f t="shared" si="0"/>
        <v>1</v>
      </c>
      <c r="X43" s="113"/>
    </row>
    <row r="44" spans="1:24" s="5" customFormat="1" ht="29.25" customHeight="1" outlineLevel="4" thickBot="1" x14ac:dyDescent="0.3">
      <c r="A44" s="917"/>
      <c r="B44" s="922"/>
      <c r="C44" s="146" t="s">
        <v>115</v>
      </c>
      <c r="D44" s="147">
        <v>43101</v>
      </c>
      <c r="E44" s="147">
        <v>43101</v>
      </c>
      <c r="F44" s="148" t="s">
        <v>116</v>
      </c>
      <c r="G44" s="149"/>
      <c r="H44" s="150"/>
      <c r="I44" s="75"/>
      <c r="J44" s="75"/>
      <c r="K44" s="151"/>
      <c r="L44" s="152"/>
      <c r="M44" s="78">
        <f t="shared" si="1"/>
        <v>0</v>
      </c>
      <c r="N44" s="79" t="str">
        <f t="shared" si="2"/>
        <v/>
      </c>
      <c r="O44" s="153"/>
      <c r="P44" s="80" t="str">
        <f t="shared" si="7"/>
        <v/>
      </c>
      <c r="Q44" s="81"/>
      <c r="R44" s="82"/>
      <c r="S44" s="83" t="str">
        <f t="shared" si="8"/>
        <v/>
      </c>
      <c r="T44" s="84" t="str">
        <f t="shared" si="4"/>
        <v>Sin Iniciar</v>
      </c>
      <c r="U44" s="638" t="str">
        <f t="shared" si="5"/>
        <v>6</v>
      </c>
      <c r="V44" s="154"/>
      <c r="W44" s="69">
        <f t="shared" si="0"/>
        <v>1</v>
      </c>
      <c r="X44" s="113"/>
    </row>
    <row r="45" spans="1:24" s="5" customFormat="1" ht="29.25" customHeight="1" outlineLevel="3" thickBot="1" x14ac:dyDescent="0.3">
      <c r="A45" s="917"/>
      <c r="B45" s="923" t="s">
        <v>117</v>
      </c>
      <c r="C45" s="924"/>
      <c r="D45" s="924"/>
      <c r="E45" s="924"/>
      <c r="F45" s="925"/>
      <c r="G45" s="155"/>
      <c r="H45" s="156"/>
      <c r="I45" s="157"/>
      <c r="J45" s="158"/>
      <c r="K45" s="156"/>
      <c r="L45" s="159"/>
      <c r="M45" s="160" t="str">
        <f t="shared" si="1"/>
        <v/>
      </c>
      <c r="N45" s="161" t="str">
        <f t="shared" si="2"/>
        <v/>
      </c>
      <c r="O45" s="162"/>
      <c r="P45" s="163" t="str">
        <f t="shared" si="7"/>
        <v/>
      </c>
      <c r="Q45" s="164"/>
      <c r="R45" s="165"/>
      <c r="S45" s="166"/>
      <c r="T45" s="167"/>
      <c r="U45" s="636" t="str">
        <f t="shared" si="5"/>
        <v/>
      </c>
      <c r="V45" s="169"/>
      <c r="W45" s="69"/>
      <c r="X45" s="113"/>
    </row>
    <row r="46" spans="1:24" s="5" customFormat="1" ht="72.75" outlineLevel="4" thickBot="1" x14ac:dyDescent="0.3">
      <c r="A46" s="917"/>
      <c r="B46" s="170" t="s">
        <v>118</v>
      </c>
      <c r="C46" s="171" t="s">
        <v>119</v>
      </c>
      <c r="D46" s="172">
        <v>42751</v>
      </c>
      <c r="E46" s="172">
        <v>43085</v>
      </c>
      <c r="F46" s="173"/>
      <c r="G46" s="174" t="s">
        <v>72</v>
      </c>
      <c r="H46" s="175" t="s">
        <v>72</v>
      </c>
      <c r="I46" s="176" t="s">
        <v>72</v>
      </c>
      <c r="J46" s="176" t="s">
        <v>72</v>
      </c>
      <c r="K46" s="176" t="s">
        <v>72</v>
      </c>
      <c r="L46" s="177" t="s">
        <v>72</v>
      </c>
      <c r="M46" s="178">
        <f t="shared" si="1"/>
        <v>334</v>
      </c>
      <c r="N46" s="179" t="str">
        <f t="shared" si="2"/>
        <v>X</v>
      </c>
      <c r="O46" s="180" t="s">
        <v>1235</v>
      </c>
      <c r="P46" s="181">
        <f t="shared" si="7"/>
        <v>0.31137724550898205</v>
      </c>
      <c r="Q46" s="182">
        <f>+P46</f>
        <v>0.31137724550898205</v>
      </c>
      <c r="R46" s="183">
        <f>+Q46</f>
        <v>0.31137724550898205</v>
      </c>
      <c r="S46" s="65">
        <f t="shared" si="8"/>
        <v>1</v>
      </c>
      <c r="T46" s="185" t="str">
        <f t="shared" si="4"/>
        <v>Normal</v>
      </c>
      <c r="U46" s="640" t="str">
        <f t="shared" si="5"/>
        <v>J</v>
      </c>
      <c r="V46" s="186"/>
      <c r="W46" s="69">
        <f t="shared" si="0"/>
        <v>0.68862275449101795</v>
      </c>
      <c r="X46" s="113"/>
    </row>
    <row r="47" spans="1:24" s="5" customFormat="1" ht="29.25" customHeight="1" outlineLevel="3" thickBot="1" x14ac:dyDescent="0.3">
      <c r="A47" s="917"/>
      <c r="B47" s="903" t="s">
        <v>120</v>
      </c>
      <c r="C47" s="904"/>
      <c r="D47" s="904"/>
      <c r="E47" s="904"/>
      <c r="F47" s="905"/>
      <c r="G47" s="187"/>
      <c r="H47" s="188"/>
      <c r="I47" s="189"/>
      <c r="J47" s="190"/>
      <c r="K47" s="188"/>
      <c r="L47" s="191"/>
      <c r="M47" s="178" t="str">
        <f t="shared" si="1"/>
        <v/>
      </c>
      <c r="N47" s="179" t="str">
        <f t="shared" si="2"/>
        <v/>
      </c>
      <c r="O47" s="180"/>
      <c r="P47" s="181" t="str">
        <f t="shared" si="7"/>
        <v/>
      </c>
      <c r="Q47" s="182"/>
      <c r="R47" s="183"/>
      <c r="S47" s="184" t="str">
        <f t="shared" si="8"/>
        <v/>
      </c>
      <c r="T47" s="185"/>
      <c r="U47" s="640"/>
      <c r="V47" s="186"/>
      <c r="W47" s="69"/>
      <c r="X47" s="113"/>
    </row>
    <row r="48" spans="1:24" s="5" customFormat="1" ht="29.25" customHeight="1" outlineLevel="3" thickBot="1" x14ac:dyDescent="0.3">
      <c r="A48" s="918"/>
      <c r="B48" s="192" t="s">
        <v>121</v>
      </c>
      <c r="C48" s="193" t="s">
        <v>122</v>
      </c>
      <c r="D48" s="194">
        <v>42751</v>
      </c>
      <c r="E48" s="194">
        <v>42794</v>
      </c>
      <c r="F48" s="195"/>
      <c r="G48" s="196" t="s">
        <v>123</v>
      </c>
      <c r="H48" s="197" t="s">
        <v>39</v>
      </c>
      <c r="I48" s="198" t="s">
        <v>72</v>
      </c>
      <c r="J48" s="198">
        <v>1</v>
      </c>
      <c r="K48" s="199">
        <v>27500000</v>
      </c>
      <c r="L48" s="200">
        <f>+K48*J48</f>
        <v>27500000</v>
      </c>
      <c r="M48" s="201">
        <f t="shared" si="1"/>
        <v>43</v>
      </c>
      <c r="N48" s="202" t="str">
        <f t="shared" si="2"/>
        <v/>
      </c>
      <c r="O48" s="203" t="s">
        <v>124</v>
      </c>
      <c r="P48" s="204">
        <v>1</v>
      </c>
      <c r="Q48" s="205">
        <v>1</v>
      </c>
      <c r="R48" s="206">
        <f>+Q48</f>
        <v>1</v>
      </c>
      <c r="S48" s="65">
        <f t="shared" si="8"/>
        <v>1</v>
      </c>
      <c r="T48" s="207" t="str">
        <f t="shared" si="4"/>
        <v>Terminado</v>
      </c>
      <c r="U48" s="639" t="str">
        <f t="shared" si="5"/>
        <v>B</v>
      </c>
      <c r="V48" s="208"/>
      <c r="W48" s="69">
        <f t="shared" si="0"/>
        <v>0</v>
      </c>
      <c r="X48" s="113"/>
    </row>
    <row r="49" spans="1:24" s="101" customFormat="1" ht="29.25" customHeight="1" outlineLevel="1" thickBot="1" x14ac:dyDescent="0.3">
      <c r="A49" s="755" t="s">
        <v>125</v>
      </c>
      <c r="B49" s="756"/>
      <c r="C49" s="757"/>
      <c r="D49" s="87"/>
      <c r="E49" s="88"/>
      <c r="F49" s="89"/>
      <c r="G49" s="90"/>
      <c r="H49" s="90"/>
      <c r="I49" s="91"/>
      <c r="J49" s="92"/>
      <c r="K49" s="90"/>
      <c r="L49" s="90"/>
      <c r="M49" s="93" t="str">
        <f t="shared" si="1"/>
        <v/>
      </c>
      <c r="N49" s="91" t="str">
        <f t="shared" si="2"/>
        <v/>
      </c>
      <c r="O49" s="94"/>
      <c r="P49" s="209">
        <f>+IFERROR(SUMPRODUCT(P16:P48,M16:M48)/SUM(M16:M48),0)</f>
        <v>0.40366972477064222</v>
      </c>
      <c r="Q49" s="210">
        <f>+IFERROR(SUMPRODUCT(Q16:Q48,M16:M48)/SUM(M16:M48),0)</f>
        <v>0.40366972477064222</v>
      </c>
      <c r="R49" s="211">
        <f>+IFERROR(SUMPRODUCT(R16:R48,M16:M48)/SUM(M16:M48),0)</f>
        <v>0.40366972477064222</v>
      </c>
      <c r="S49" s="209">
        <f>+Q49/P49</f>
        <v>1</v>
      </c>
      <c r="T49" s="98" t="str">
        <f t="shared" si="4"/>
        <v>Normal</v>
      </c>
      <c r="U49" s="632" t="str">
        <f t="shared" si="5"/>
        <v>J</v>
      </c>
      <c r="V49" s="213"/>
      <c r="W49" s="69">
        <f t="shared" si="0"/>
        <v>0.59633027522935778</v>
      </c>
      <c r="X49" s="100"/>
    </row>
    <row r="50" spans="1:24" s="5" customFormat="1" ht="29.25" customHeight="1" outlineLevel="2" thickBot="1" x14ac:dyDescent="0.3">
      <c r="A50" s="809" t="s">
        <v>126</v>
      </c>
      <c r="B50" s="897" t="s">
        <v>127</v>
      </c>
      <c r="C50" s="34" t="s">
        <v>128</v>
      </c>
      <c r="D50" s="214">
        <v>42750</v>
      </c>
      <c r="E50" s="214">
        <v>42794</v>
      </c>
      <c r="F50" s="36" t="s">
        <v>129</v>
      </c>
      <c r="G50" s="215" t="s">
        <v>130</v>
      </c>
      <c r="H50" s="34" t="s">
        <v>39</v>
      </c>
      <c r="I50" s="34" t="s">
        <v>45</v>
      </c>
      <c r="J50" s="38">
        <v>1</v>
      </c>
      <c r="K50" s="39">
        <v>19019000</v>
      </c>
      <c r="L50" s="40">
        <f>+K50*J50</f>
        <v>19019000</v>
      </c>
      <c r="M50" s="107">
        <f t="shared" si="1"/>
        <v>44</v>
      </c>
      <c r="N50" s="42" t="str">
        <f t="shared" si="2"/>
        <v/>
      </c>
      <c r="O50" s="216" t="s">
        <v>131</v>
      </c>
      <c r="P50" s="134">
        <v>1</v>
      </c>
      <c r="Q50" s="135">
        <v>1</v>
      </c>
      <c r="R50" s="136">
        <f>+Q50</f>
        <v>1</v>
      </c>
      <c r="S50" s="137">
        <f t="shared" ref="S50:S113" si="12">IF(P50="","",IF(Q50&gt;P50,1,(Q50/P50)))</f>
        <v>1</v>
      </c>
      <c r="T50" s="138" t="str">
        <f t="shared" si="4"/>
        <v>Terminado</v>
      </c>
      <c r="U50" s="633" t="str">
        <f t="shared" si="5"/>
        <v>B</v>
      </c>
      <c r="V50" s="140" t="s">
        <v>132</v>
      </c>
      <c r="W50" s="69">
        <f>1-R50</f>
        <v>0</v>
      </c>
      <c r="X50" s="113"/>
    </row>
    <row r="51" spans="1:24" s="5" customFormat="1" ht="29.25" customHeight="1" outlineLevel="2" thickBot="1" x14ac:dyDescent="0.3">
      <c r="A51" s="810"/>
      <c r="B51" s="898"/>
      <c r="C51" s="52" t="s">
        <v>133</v>
      </c>
      <c r="D51" s="217">
        <v>42750</v>
      </c>
      <c r="E51" s="217">
        <v>42914</v>
      </c>
      <c r="F51" s="54" t="s">
        <v>134</v>
      </c>
      <c r="G51" s="119"/>
      <c r="H51" s="52"/>
      <c r="I51" s="52"/>
      <c r="J51" s="56"/>
      <c r="K51" s="57"/>
      <c r="L51" s="58">
        <f>+K51*J51</f>
        <v>0</v>
      </c>
      <c r="M51" s="218">
        <f t="shared" si="1"/>
        <v>164</v>
      </c>
      <c r="N51" s="60" t="str">
        <f t="shared" si="2"/>
        <v>X</v>
      </c>
      <c r="O51" s="70" t="s">
        <v>1096</v>
      </c>
      <c r="P51" s="62">
        <f t="shared" ref="P51:P81" si="13">+IF(N51="","",IFERROR(IF(MONTH($C$2)&lt;MONTH(D51),"",IF(E51&lt;$C$2,1,IF(D51&lt;$C$2,($C$2-D51)/(E51-D51),0))),0))</f>
        <v>0.6402439024390244</v>
      </c>
      <c r="Q51" s="63">
        <v>0.3</v>
      </c>
      <c r="R51" s="136">
        <f t="shared" ref="R51:R81" si="14">+Q51</f>
        <v>0.3</v>
      </c>
      <c r="S51" s="65">
        <f t="shared" si="12"/>
        <v>0.46857142857142853</v>
      </c>
      <c r="T51" s="66" t="str">
        <f t="shared" si="4"/>
        <v>Crítico</v>
      </c>
      <c r="U51" s="635" t="str">
        <f t="shared" si="5"/>
        <v>L</v>
      </c>
      <c r="V51" s="118" t="s">
        <v>135</v>
      </c>
      <c r="W51" s="69">
        <f t="shared" ref="W51:W114" si="15">1-R51</f>
        <v>0.7</v>
      </c>
      <c r="X51" s="113"/>
    </row>
    <row r="52" spans="1:24" s="5" customFormat="1" ht="44.25" customHeight="1" outlineLevel="2" thickBot="1" x14ac:dyDescent="0.3">
      <c r="A52" s="810"/>
      <c r="B52" s="898"/>
      <c r="C52" s="52" t="s">
        <v>136</v>
      </c>
      <c r="D52" s="217">
        <v>42795</v>
      </c>
      <c r="E52" s="217">
        <v>42885</v>
      </c>
      <c r="F52" s="54" t="s">
        <v>137</v>
      </c>
      <c r="G52" s="119"/>
      <c r="H52" s="52"/>
      <c r="I52" s="52"/>
      <c r="J52" s="56"/>
      <c r="K52" s="57"/>
      <c r="L52" s="58">
        <f t="shared" ref="L52:L62" si="16">+K52*J52</f>
        <v>0</v>
      </c>
      <c r="M52" s="218">
        <f t="shared" si="1"/>
        <v>90</v>
      </c>
      <c r="N52" s="60" t="str">
        <f t="shared" si="2"/>
        <v>X</v>
      </c>
      <c r="O52" s="70" t="s">
        <v>138</v>
      </c>
      <c r="P52" s="62">
        <f t="shared" si="13"/>
        <v>0.66666666666666663</v>
      </c>
      <c r="Q52" s="63">
        <f>+P52</f>
        <v>0.66666666666666663</v>
      </c>
      <c r="R52" s="136">
        <f t="shared" si="14"/>
        <v>0.66666666666666663</v>
      </c>
      <c r="S52" s="65">
        <f t="shared" si="12"/>
        <v>1</v>
      </c>
      <c r="T52" s="66" t="str">
        <f t="shared" si="4"/>
        <v>Normal</v>
      </c>
      <c r="U52" s="635" t="str">
        <f t="shared" si="5"/>
        <v>J</v>
      </c>
      <c r="V52" s="118" t="s">
        <v>139</v>
      </c>
      <c r="W52" s="69">
        <f t="shared" si="15"/>
        <v>0.33333333333333337</v>
      </c>
      <c r="X52" s="113"/>
    </row>
    <row r="53" spans="1:24" s="5" customFormat="1" ht="36.75" customHeight="1" outlineLevel="2" thickBot="1" x14ac:dyDescent="0.3">
      <c r="A53" s="810"/>
      <c r="B53" s="898"/>
      <c r="C53" s="52" t="s">
        <v>140</v>
      </c>
      <c r="D53" s="217">
        <v>42880</v>
      </c>
      <c r="E53" s="217">
        <v>42916</v>
      </c>
      <c r="F53" s="54" t="s">
        <v>141</v>
      </c>
      <c r="G53" s="119" t="s">
        <v>142</v>
      </c>
      <c r="H53" s="52" t="s">
        <v>143</v>
      </c>
      <c r="I53" s="52" t="s">
        <v>40</v>
      </c>
      <c r="J53" s="56">
        <v>1</v>
      </c>
      <c r="K53" s="57">
        <v>7500000</v>
      </c>
      <c r="L53" s="58">
        <f t="shared" si="16"/>
        <v>7500000</v>
      </c>
      <c r="M53" s="218" t="str">
        <f t="shared" si="1"/>
        <v/>
      </c>
      <c r="N53" s="60" t="str">
        <f t="shared" si="2"/>
        <v/>
      </c>
      <c r="O53" s="70"/>
      <c r="P53" s="62" t="str">
        <f t="shared" si="13"/>
        <v/>
      </c>
      <c r="Q53" s="63"/>
      <c r="R53" s="136">
        <f t="shared" si="14"/>
        <v>0</v>
      </c>
      <c r="S53" s="65" t="str">
        <f t="shared" si="12"/>
        <v/>
      </c>
      <c r="T53" s="66" t="str">
        <f t="shared" si="4"/>
        <v>Sin Iniciar</v>
      </c>
      <c r="U53" s="635" t="str">
        <f t="shared" si="5"/>
        <v>6</v>
      </c>
      <c r="V53" s="118"/>
      <c r="W53" s="69">
        <f t="shared" si="15"/>
        <v>1</v>
      </c>
      <c r="X53" s="113"/>
    </row>
    <row r="54" spans="1:24" s="5" customFormat="1" ht="48" customHeight="1" outlineLevel="2" thickBot="1" x14ac:dyDescent="0.3">
      <c r="A54" s="810"/>
      <c r="B54" s="898"/>
      <c r="C54" s="52" t="s">
        <v>144</v>
      </c>
      <c r="D54" s="217">
        <v>42781</v>
      </c>
      <c r="E54" s="217">
        <v>42794</v>
      </c>
      <c r="F54" s="54" t="s">
        <v>145</v>
      </c>
      <c r="G54" s="119" t="s">
        <v>146</v>
      </c>
      <c r="H54" s="52" t="s">
        <v>88</v>
      </c>
      <c r="I54" s="52" t="s">
        <v>45</v>
      </c>
      <c r="J54" s="56">
        <v>1</v>
      </c>
      <c r="K54" s="57">
        <v>0</v>
      </c>
      <c r="L54" s="58">
        <f t="shared" si="16"/>
        <v>0</v>
      </c>
      <c r="M54" s="218">
        <f t="shared" si="1"/>
        <v>13</v>
      </c>
      <c r="N54" s="60" t="str">
        <f t="shared" si="2"/>
        <v/>
      </c>
      <c r="O54" s="70" t="s">
        <v>147</v>
      </c>
      <c r="P54" s="62">
        <v>1</v>
      </c>
      <c r="Q54" s="63">
        <v>1</v>
      </c>
      <c r="R54" s="136">
        <f t="shared" si="14"/>
        <v>1</v>
      </c>
      <c r="S54" s="65">
        <f t="shared" si="12"/>
        <v>1</v>
      </c>
      <c r="T54" s="66" t="str">
        <f t="shared" si="4"/>
        <v>Terminado</v>
      </c>
      <c r="U54" s="635" t="str">
        <f t="shared" si="5"/>
        <v>B</v>
      </c>
      <c r="V54" s="118"/>
      <c r="W54" s="69">
        <f t="shared" si="15"/>
        <v>0</v>
      </c>
      <c r="X54" s="113"/>
    </row>
    <row r="55" spans="1:24" s="5" customFormat="1" ht="64.5" outlineLevel="2" thickBot="1" x14ac:dyDescent="0.3">
      <c r="A55" s="810"/>
      <c r="B55" s="898"/>
      <c r="C55" s="52" t="s">
        <v>148</v>
      </c>
      <c r="D55" s="217">
        <v>42795</v>
      </c>
      <c r="E55" s="217">
        <v>42824</v>
      </c>
      <c r="F55" s="219" t="s">
        <v>149</v>
      </c>
      <c r="G55" s="119"/>
      <c r="H55" s="52"/>
      <c r="I55" s="52"/>
      <c r="J55" s="56"/>
      <c r="K55" s="57"/>
      <c r="L55" s="58">
        <f t="shared" si="16"/>
        <v>0</v>
      </c>
      <c r="M55" s="218">
        <f t="shared" si="1"/>
        <v>29</v>
      </c>
      <c r="N55" s="60" t="str">
        <f t="shared" si="2"/>
        <v/>
      </c>
      <c r="O55" s="70" t="s">
        <v>150</v>
      </c>
      <c r="P55" s="62" t="str">
        <f t="shared" si="13"/>
        <v/>
      </c>
      <c r="Q55" s="63"/>
      <c r="R55" s="136">
        <f t="shared" si="14"/>
        <v>0</v>
      </c>
      <c r="S55" s="65" t="str">
        <f t="shared" si="12"/>
        <v/>
      </c>
      <c r="T55" s="66" t="str">
        <f t="shared" si="4"/>
        <v>Sin Iniciar</v>
      </c>
      <c r="U55" s="635" t="str">
        <f t="shared" si="5"/>
        <v>6</v>
      </c>
      <c r="V55" s="118"/>
      <c r="W55" s="69">
        <f t="shared" si="15"/>
        <v>1</v>
      </c>
      <c r="X55" s="113"/>
    </row>
    <row r="56" spans="1:24" s="5" customFormat="1" ht="51.75" outlineLevel="2" thickBot="1" x14ac:dyDescent="0.3">
      <c r="A56" s="810"/>
      <c r="B56" s="898"/>
      <c r="C56" s="52" t="s">
        <v>151</v>
      </c>
      <c r="D56" s="217">
        <v>42856</v>
      </c>
      <c r="E56" s="217">
        <v>42885</v>
      </c>
      <c r="F56" s="219" t="s">
        <v>149</v>
      </c>
      <c r="G56" s="119"/>
      <c r="H56" s="52"/>
      <c r="I56" s="52"/>
      <c r="J56" s="56"/>
      <c r="K56" s="57"/>
      <c r="L56" s="58">
        <f t="shared" si="16"/>
        <v>0</v>
      </c>
      <c r="M56" s="218" t="str">
        <f t="shared" si="1"/>
        <v/>
      </c>
      <c r="N56" s="60" t="str">
        <f t="shared" si="2"/>
        <v/>
      </c>
      <c r="O56" s="70" t="s">
        <v>150</v>
      </c>
      <c r="P56" s="62" t="str">
        <f t="shared" si="13"/>
        <v/>
      </c>
      <c r="Q56" s="63"/>
      <c r="R56" s="136">
        <f t="shared" si="14"/>
        <v>0</v>
      </c>
      <c r="S56" s="65" t="str">
        <f t="shared" si="12"/>
        <v/>
      </c>
      <c r="T56" s="66" t="str">
        <f t="shared" si="4"/>
        <v>Sin Iniciar</v>
      </c>
      <c r="U56" s="635" t="str">
        <f t="shared" si="5"/>
        <v>6</v>
      </c>
      <c r="V56" s="118"/>
      <c r="W56" s="69">
        <f t="shared" si="15"/>
        <v>1</v>
      </c>
      <c r="X56" s="113"/>
    </row>
    <row r="57" spans="1:24" s="5" customFormat="1" ht="39" outlineLevel="2" thickBot="1" x14ac:dyDescent="0.3">
      <c r="A57" s="810"/>
      <c r="B57" s="898"/>
      <c r="C57" s="52" t="s">
        <v>152</v>
      </c>
      <c r="D57" s="217">
        <v>42856</v>
      </c>
      <c r="E57" s="217">
        <v>42885</v>
      </c>
      <c r="F57" s="54" t="s">
        <v>153</v>
      </c>
      <c r="G57" s="119"/>
      <c r="H57" s="52"/>
      <c r="I57" s="52"/>
      <c r="J57" s="56"/>
      <c r="K57" s="57"/>
      <c r="L57" s="58">
        <f t="shared" si="16"/>
        <v>0</v>
      </c>
      <c r="M57" s="218" t="str">
        <f t="shared" si="1"/>
        <v/>
      </c>
      <c r="N57" s="60" t="str">
        <f t="shared" si="2"/>
        <v/>
      </c>
      <c r="O57" s="70" t="s">
        <v>150</v>
      </c>
      <c r="P57" s="62" t="str">
        <f t="shared" si="13"/>
        <v/>
      </c>
      <c r="Q57" s="63"/>
      <c r="R57" s="136">
        <f t="shared" si="14"/>
        <v>0</v>
      </c>
      <c r="S57" s="65" t="str">
        <f t="shared" si="12"/>
        <v/>
      </c>
      <c r="T57" s="66" t="str">
        <f t="shared" si="4"/>
        <v>Sin Iniciar</v>
      </c>
      <c r="U57" s="635" t="str">
        <f t="shared" si="5"/>
        <v>6</v>
      </c>
      <c r="V57" s="118"/>
      <c r="W57" s="69">
        <f t="shared" si="15"/>
        <v>1</v>
      </c>
      <c r="X57" s="113"/>
    </row>
    <row r="58" spans="1:24" s="5" customFormat="1" ht="59.25" customHeight="1" outlineLevel="2" thickBot="1" x14ac:dyDescent="0.3">
      <c r="A58" s="810"/>
      <c r="B58" s="899"/>
      <c r="C58" s="71" t="s">
        <v>154</v>
      </c>
      <c r="D58" s="220">
        <v>42750</v>
      </c>
      <c r="E58" s="220">
        <v>42916</v>
      </c>
      <c r="F58" s="73" t="s">
        <v>155</v>
      </c>
      <c r="G58" s="149"/>
      <c r="H58" s="71"/>
      <c r="I58" s="71"/>
      <c r="J58" s="75"/>
      <c r="K58" s="76"/>
      <c r="L58" s="77">
        <f t="shared" si="16"/>
        <v>0</v>
      </c>
      <c r="M58" s="221">
        <f t="shared" si="1"/>
        <v>166</v>
      </c>
      <c r="N58" s="79" t="str">
        <f t="shared" si="2"/>
        <v>X</v>
      </c>
      <c r="O58" s="222" t="s">
        <v>1097</v>
      </c>
      <c r="P58" s="80">
        <f t="shared" si="13"/>
        <v>0.63253012048192769</v>
      </c>
      <c r="Q58" s="81">
        <v>0.62</v>
      </c>
      <c r="R58" s="136">
        <f t="shared" si="14"/>
        <v>0.62</v>
      </c>
      <c r="S58" s="83">
        <f t="shared" si="12"/>
        <v>0.98019047619047617</v>
      </c>
      <c r="T58" s="84" t="str">
        <f t="shared" si="4"/>
        <v>Normal</v>
      </c>
      <c r="U58" s="638" t="str">
        <f t="shared" si="5"/>
        <v>J</v>
      </c>
      <c r="V58" s="154" t="s">
        <v>156</v>
      </c>
      <c r="W58" s="69">
        <f t="shared" si="15"/>
        <v>0.38</v>
      </c>
      <c r="X58" s="113"/>
    </row>
    <row r="59" spans="1:24" s="5" customFormat="1" ht="29.25" customHeight="1" outlineLevel="2" thickBot="1" x14ac:dyDescent="0.3">
      <c r="A59" s="810"/>
      <c r="B59" s="906" t="s">
        <v>157</v>
      </c>
      <c r="C59" s="34" t="s">
        <v>158</v>
      </c>
      <c r="D59" s="214">
        <v>42717</v>
      </c>
      <c r="E59" s="214">
        <v>43069</v>
      </c>
      <c r="F59" s="36" t="s">
        <v>159</v>
      </c>
      <c r="G59" s="215"/>
      <c r="H59" s="34"/>
      <c r="I59" s="34"/>
      <c r="J59" s="38"/>
      <c r="K59" s="39"/>
      <c r="L59" s="40">
        <f t="shared" si="16"/>
        <v>0</v>
      </c>
      <c r="M59" s="107" t="str">
        <f t="shared" si="1"/>
        <v/>
      </c>
      <c r="N59" s="42" t="str">
        <f t="shared" si="2"/>
        <v/>
      </c>
      <c r="O59" s="109"/>
      <c r="P59" s="134" t="str">
        <f t="shared" si="13"/>
        <v/>
      </c>
      <c r="Q59" s="135"/>
      <c r="R59" s="136">
        <f t="shared" si="14"/>
        <v>0</v>
      </c>
      <c r="S59" s="137" t="str">
        <f t="shared" si="12"/>
        <v/>
      </c>
      <c r="T59" s="138" t="str">
        <f t="shared" si="4"/>
        <v>Sin Iniciar</v>
      </c>
      <c r="U59" s="633" t="str">
        <f t="shared" si="5"/>
        <v>6</v>
      </c>
      <c r="V59" s="140"/>
      <c r="W59" s="69">
        <f t="shared" si="15"/>
        <v>1</v>
      </c>
      <c r="X59" s="113"/>
    </row>
    <row r="60" spans="1:24" s="5" customFormat="1" ht="29.25" customHeight="1" outlineLevel="2" thickBot="1" x14ac:dyDescent="0.3">
      <c r="A60" s="810"/>
      <c r="B60" s="907"/>
      <c r="C60" s="52" t="s">
        <v>160</v>
      </c>
      <c r="D60" s="217">
        <v>42750</v>
      </c>
      <c r="E60" s="217">
        <v>43084</v>
      </c>
      <c r="F60" s="54" t="s">
        <v>161</v>
      </c>
      <c r="G60" s="119"/>
      <c r="H60" s="52"/>
      <c r="I60" s="52"/>
      <c r="J60" s="56"/>
      <c r="K60" s="57"/>
      <c r="L60" s="58">
        <f t="shared" si="16"/>
        <v>0</v>
      </c>
      <c r="M60" s="218">
        <f t="shared" si="1"/>
        <v>334</v>
      </c>
      <c r="N60" s="60" t="str">
        <f t="shared" si="2"/>
        <v>X</v>
      </c>
      <c r="O60" s="70" t="s">
        <v>1279</v>
      </c>
      <c r="P60" s="62">
        <f t="shared" si="13"/>
        <v>0.31437125748502992</v>
      </c>
      <c r="Q60" s="63">
        <f>+P60</f>
        <v>0.31437125748502992</v>
      </c>
      <c r="R60" s="136">
        <f t="shared" si="14"/>
        <v>0.31437125748502992</v>
      </c>
      <c r="S60" s="65">
        <f t="shared" si="12"/>
        <v>1</v>
      </c>
      <c r="T60" s="66" t="str">
        <f t="shared" si="4"/>
        <v>Normal</v>
      </c>
      <c r="U60" s="635" t="str">
        <f t="shared" si="5"/>
        <v>J</v>
      </c>
      <c r="V60" s="118"/>
      <c r="W60" s="69">
        <f t="shared" si="15"/>
        <v>0.68562874251497008</v>
      </c>
      <c r="X60" s="113"/>
    </row>
    <row r="61" spans="1:24" s="5" customFormat="1" ht="51.75" outlineLevel="2" thickBot="1" x14ac:dyDescent="0.3">
      <c r="A61" s="810"/>
      <c r="B61" s="907"/>
      <c r="C61" s="52" t="s">
        <v>162</v>
      </c>
      <c r="D61" s="217">
        <v>42745</v>
      </c>
      <c r="E61" s="217">
        <v>42885</v>
      </c>
      <c r="F61" s="54" t="s">
        <v>163</v>
      </c>
      <c r="G61" s="119"/>
      <c r="H61" s="52"/>
      <c r="I61" s="52"/>
      <c r="J61" s="56"/>
      <c r="K61" s="57"/>
      <c r="L61" s="58">
        <f t="shared" si="16"/>
        <v>0</v>
      </c>
      <c r="M61" s="218">
        <f t="shared" si="1"/>
        <v>140</v>
      </c>
      <c r="N61" s="60" t="str">
        <f t="shared" si="2"/>
        <v>X</v>
      </c>
      <c r="O61" s="70" t="s">
        <v>1098</v>
      </c>
      <c r="P61" s="62">
        <f t="shared" si="13"/>
        <v>0.7857142857142857</v>
      </c>
      <c r="Q61" s="63">
        <v>0.4</v>
      </c>
      <c r="R61" s="136">
        <f t="shared" si="14"/>
        <v>0.4</v>
      </c>
      <c r="S61" s="65">
        <f t="shared" si="12"/>
        <v>0.50909090909090915</v>
      </c>
      <c r="T61" s="66" t="str">
        <f t="shared" si="4"/>
        <v>Crítico</v>
      </c>
      <c r="U61" s="635" t="str">
        <f t="shared" si="5"/>
        <v>L</v>
      </c>
      <c r="V61" s="118"/>
      <c r="W61" s="69">
        <f t="shared" si="15"/>
        <v>0.6</v>
      </c>
      <c r="X61" s="113"/>
    </row>
    <row r="62" spans="1:24" s="5" customFormat="1" ht="29.25" customHeight="1" outlineLevel="2" thickBot="1" x14ac:dyDescent="0.3">
      <c r="A62" s="810"/>
      <c r="B62" s="907"/>
      <c r="C62" s="52" t="s">
        <v>164</v>
      </c>
      <c r="D62" s="217">
        <v>42767</v>
      </c>
      <c r="E62" s="217">
        <v>43089</v>
      </c>
      <c r="F62" s="54" t="s">
        <v>165</v>
      </c>
      <c r="G62" s="119"/>
      <c r="H62" s="52"/>
      <c r="I62" s="52"/>
      <c r="J62" s="56"/>
      <c r="K62" s="57"/>
      <c r="L62" s="58">
        <f t="shared" si="16"/>
        <v>0</v>
      </c>
      <c r="M62" s="218">
        <f t="shared" si="1"/>
        <v>322</v>
      </c>
      <c r="N62" s="60" t="str">
        <f t="shared" si="2"/>
        <v>X</v>
      </c>
      <c r="O62" s="70" t="s">
        <v>166</v>
      </c>
      <c r="P62" s="62">
        <f t="shared" si="13"/>
        <v>0.27329192546583853</v>
      </c>
      <c r="Q62" s="63">
        <f>+P62</f>
        <v>0.27329192546583853</v>
      </c>
      <c r="R62" s="136">
        <f t="shared" si="14"/>
        <v>0.27329192546583853</v>
      </c>
      <c r="S62" s="65">
        <f t="shared" si="12"/>
        <v>1</v>
      </c>
      <c r="T62" s="66" t="str">
        <f t="shared" si="4"/>
        <v>Normal</v>
      </c>
      <c r="U62" s="635" t="str">
        <f t="shared" si="5"/>
        <v>J</v>
      </c>
      <c r="V62" s="118"/>
      <c r="W62" s="69">
        <f t="shared" si="15"/>
        <v>0.72670807453416142</v>
      </c>
      <c r="X62" s="113"/>
    </row>
    <row r="63" spans="1:24" s="5" customFormat="1" ht="29.25" customHeight="1" outlineLevel="2" thickBot="1" x14ac:dyDescent="0.3">
      <c r="A63" s="810"/>
      <c r="B63" s="907"/>
      <c r="C63" s="52" t="s">
        <v>167</v>
      </c>
      <c r="D63" s="217">
        <v>42750</v>
      </c>
      <c r="E63" s="217">
        <v>43084</v>
      </c>
      <c r="F63" s="54" t="s">
        <v>168</v>
      </c>
      <c r="G63" s="119" t="s">
        <v>169</v>
      </c>
      <c r="H63" s="52" t="s">
        <v>143</v>
      </c>
      <c r="I63" s="52" t="s">
        <v>40</v>
      </c>
      <c r="J63" s="56">
        <v>1</v>
      </c>
      <c r="K63" s="57">
        <v>20000000</v>
      </c>
      <c r="L63" s="58">
        <f>+K63*J63</f>
        <v>20000000</v>
      </c>
      <c r="M63" s="218">
        <f t="shared" si="1"/>
        <v>334</v>
      </c>
      <c r="N63" s="60" t="str">
        <f t="shared" si="2"/>
        <v>X</v>
      </c>
      <c r="O63" s="70" t="s">
        <v>170</v>
      </c>
      <c r="P63" s="62">
        <f t="shared" si="13"/>
        <v>0.31437125748502992</v>
      </c>
      <c r="Q63" s="63">
        <f>+P63</f>
        <v>0.31437125748502992</v>
      </c>
      <c r="R63" s="136">
        <f t="shared" si="14"/>
        <v>0.31437125748502992</v>
      </c>
      <c r="S63" s="65">
        <f t="shared" si="12"/>
        <v>1</v>
      </c>
      <c r="T63" s="66" t="str">
        <f t="shared" si="4"/>
        <v>Normal</v>
      </c>
      <c r="U63" s="635" t="str">
        <f t="shared" si="5"/>
        <v>J</v>
      </c>
      <c r="V63" s="118"/>
      <c r="W63" s="69">
        <f t="shared" si="15"/>
        <v>0.68562874251497008</v>
      </c>
      <c r="X63" s="113"/>
    </row>
    <row r="64" spans="1:24" s="5" customFormat="1" ht="64.5" outlineLevel="2" thickBot="1" x14ac:dyDescent="0.3">
      <c r="A64" s="810"/>
      <c r="B64" s="907"/>
      <c r="C64" s="52" t="s">
        <v>171</v>
      </c>
      <c r="D64" s="217">
        <v>42781</v>
      </c>
      <c r="E64" s="217">
        <v>43099</v>
      </c>
      <c r="F64" s="54" t="s">
        <v>172</v>
      </c>
      <c r="G64" s="119"/>
      <c r="H64" s="52"/>
      <c r="I64" s="52"/>
      <c r="J64" s="56"/>
      <c r="K64" s="57"/>
      <c r="L64" s="58">
        <f>+K64*J64</f>
        <v>0</v>
      </c>
      <c r="M64" s="218">
        <f t="shared" si="1"/>
        <v>318</v>
      </c>
      <c r="N64" s="60" t="str">
        <f t="shared" si="2"/>
        <v>X</v>
      </c>
      <c r="O64" s="70" t="s">
        <v>173</v>
      </c>
      <c r="P64" s="62">
        <f t="shared" si="13"/>
        <v>0.23270440251572327</v>
      </c>
      <c r="Q64" s="63">
        <f>+P64</f>
        <v>0.23270440251572327</v>
      </c>
      <c r="R64" s="136">
        <f t="shared" si="14"/>
        <v>0.23270440251572327</v>
      </c>
      <c r="S64" s="65">
        <f t="shared" si="12"/>
        <v>1</v>
      </c>
      <c r="T64" s="66" t="str">
        <f t="shared" si="4"/>
        <v>Normal</v>
      </c>
      <c r="U64" s="635" t="str">
        <f t="shared" si="5"/>
        <v>J</v>
      </c>
      <c r="V64" s="118"/>
      <c r="W64" s="69">
        <f t="shared" si="15"/>
        <v>0.76729559748427678</v>
      </c>
      <c r="X64" s="113"/>
    </row>
    <row r="65" spans="1:24" s="5" customFormat="1" ht="39" outlineLevel="2" thickBot="1" x14ac:dyDescent="0.3">
      <c r="A65" s="810"/>
      <c r="B65" s="908"/>
      <c r="C65" s="71" t="s">
        <v>174</v>
      </c>
      <c r="D65" s="220">
        <v>42887</v>
      </c>
      <c r="E65" s="220">
        <v>43069</v>
      </c>
      <c r="F65" s="73" t="s">
        <v>175</v>
      </c>
      <c r="G65" s="149"/>
      <c r="H65" s="71"/>
      <c r="I65" s="71"/>
      <c r="J65" s="75"/>
      <c r="K65" s="76"/>
      <c r="L65" s="77">
        <f>+K65*J65</f>
        <v>0</v>
      </c>
      <c r="M65" s="221" t="str">
        <f t="shared" si="1"/>
        <v/>
      </c>
      <c r="N65" s="79" t="str">
        <f t="shared" si="2"/>
        <v/>
      </c>
      <c r="O65" s="153"/>
      <c r="P65" s="80" t="str">
        <f t="shared" si="13"/>
        <v/>
      </c>
      <c r="Q65" s="81"/>
      <c r="R65" s="136">
        <f t="shared" si="14"/>
        <v>0</v>
      </c>
      <c r="S65" s="83" t="str">
        <f t="shared" si="12"/>
        <v/>
      </c>
      <c r="T65" s="84" t="str">
        <f t="shared" si="4"/>
        <v>Sin Iniciar</v>
      </c>
      <c r="U65" s="638" t="str">
        <f t="shared" si="5"/>
        <v>6</v>
      </c>
      <c r="V65" s="154"/>
      <c r="W65" s="69">
        <f t="shared" si="15"/>
        <v>1</v>
      </c>
      <c r="X65" s="113"/>
    </row>
    <row r="66" spans="1:24" s="5" customFormat="1" ht="29.25" customHeight="1" outlineLevel="2" thickBot="1" x14ac:dyDescent="0.3">
      <c r="A66" s="810"/>
      <c r="B66" s="909" t="s">
        <v>176</v>
      </c>
      <c r="C66" s="34" t="s">
        <v>177</v>
      </c>
      <c r="D66" s="687">
        <v>42740</v>
      </c>
      <c r="E66" s="214">
        <v>42794</v>
      </c>
      <c r="F66" s="36"/>
      <c r="G66" s="215" t="s">
        <v>178</v>
      </c>
      <c r="H66" s="34" t="s">
        <v>39</v>
      </c>
      <c r="I66" s="34" t="s">
        <v>45</v>
      </c>
      <c r="J66" s="38">
        <v>1</v>
      </c>
      <c r="K66" s="39">
        <v>30000000</v>
      </c>
      <c r="L66" s="40">
        <f t="shared" ref="L66:L81" si="17">+K66*J66</f>
        <v>30000000</v>
      </c>
      <c r="M66" s="107">
        <f t="shared" si="1"/>
        <v>54</v>
      </c>
      <c r="N66" s="42" t="str">
        <f t="shared" si="2"/>
        <v/>
      </c>
      <c r="O66" s="216" t="s">
        <v>1099</v>
      </c>
      <c r="P66" s="134">
        <v>1</v>
      </c>
      <c r="Q66" s="135">
        <v>1</v>
      </c>
      <c r="R66" s="136">
        <f t="shared" si="14"/>
        <v>1</v>
      </c>
      <c r="S66" s="137">
        <f t="shared" si="12"/>
        <v>1</v>
      </c>
      <c r="T66" s="138" t="str">
        <f t="shared" si="4"/>
        <v>Terminado</v>
      </c>
      <c r="U66" s="633" t="str">
        <f t="shared" si="5"/>
        <v>B</v>
      </c>
      <c r="V66" s="140"/>
      <c r="W66" s="69">
        <f t="shared" si="15"/>
        <v>0</v>
      </c>
      <c r="X66" s="113"/>
    </row>
    <row r="67" spans="1:24" s="5" customFormat="1" ht="29.25" customHeight="1" outlineLevel="2" thickBot="1" x14ac:dyDescent="0.3">
      <c r="A67" s="810"/>
      <c r="B67" s="910"/>
      <c r="C67" s="52" t="s">
        <v>179</v>
      </c>
      <c r="D67" s="217">
        <v>42740</v>
      </c>
      <c r="E67" s="217">
        <v>42916</v>
      </c>
      <c r="F67" s="54" t="s">
        <v>172</v>
      </c>
      <c r="G67" s="119" t="s">
        <v>180</v>
      </c>
      <c r="H67" s="52" t="s">
        <v>39</v>
      </c>
      <c r="I67" s="52" t="s">
        <v>40</v>
      </c>
      <c r="J67" s="56">
        <v>1</v>
      </c>
      <c r="K67" s="57">
        <v>15000000</v>
      </c>
      <c r="L67" s="58">
        <f t="shared" si="17"/>
        <v>15000000</v>
      </c>
      <c r="M67" s="218">
        <f t="shared" si="1"/>
        <v>176</v>
      </c>
      <c r="N67" s="60" t="str">
        <f t="shared" si="2"/>
        <v>X</v>
      </c>
      <c r="O67" s="70" t="s">
        <v>1089</v>
      </c>
      <c r="P67" s="62">
        <f t="shared" si="13"/>
        <v>0.65340909090909094</v>
      </c>
      <c r="Q67" s="63">
        <f>+P67</f>
        <v>0.65340909090909094</v>
      </c>
      <c r="R67" s="136">
        <f t="shared" si="14"/>
        <v>0.65340909090909094</v>
      </c>
      <c r="S67" s="65">
        <f t="shared" si="12"/>
        <v>1</v>
      </c>
      <c r="T67" s="66" t="str">
        <f t="shared" si="4"/>
        <v>Normal</v>
      </c>
      <c r="U67" s="635" t="str">
        <f t="shared" si="5"/>
        <v>J</v>
      </c>
      <c r="V67" s="118" t="s">
        <v>181</v>
      </c>
      <c r="W67" s="69">
        <f t="shared" si="15"/>
        <v>0.34659090909090906</v>
      </c>
      <c r="X67" s="113"/>
    </row>
    <row r="68" spans="1:24" s="5" customFormat="1" ht="29.25" customHeight="1" outlineLevel="2" thickBot="1" x14ac:dyDescent="0.3">
      <c r="A68" s="810"/>
      <c r="B68" s="910"/>
      <c r="C68" s="52" t="s">
        <v>182</v>
      </c>
      <c r="D68" s="217">
        <v>42795</v>
      </c>
      <c r="E68" s="217">
        <v>43084</v>
      </c>
      <c r="F68" s="54" t="s">
        <v>183</v>
      </c>
      <c r="G68" s="119"/>
      <c r="H68" s="52"/>
      <c r="I68" s="52"/>
      <c r="J68" s="56"/>
      <c r="K68" s="57"/>
      <c r="L68" s="58">
        <f t="shared" si="17"/>
        <v>0</v>
      </c>
      <c r="M68" s="218">
        <f t="shared" si="1"/>
        <v>289</v>
      </c>
      <c r="N68" s="60" t="str">
        <f t="shared" si="2"/>
        <v>X</v>
      </c>
      <c r="O68" s="70" t="s">
        <v>1089</v>
      </c>
      <c r="P68" s="62">
        <f t="shared" si="13"/>
        <v>0.20761245674740483</v>
      </c>
      <c r="Q68" s="63">
        <f>+P68</f>
        <v>0.20761245674740483</v>
      </c>
      <c r="R68" s="136">
        <f t="shared" si="14"/>
        <v>0.20761245674740483</v>
      </c>
      <c r="S68" s="65">
        <f t="shared" si="12"/>
        <v>1</v>
      </c>
      <c r="T68" s="66" t="str">
        <f t="shared" si="4"/>
        <v>Normal</v>
      </c>
      <c r="U68" s="635" t="str">
        <f t="shared" si="5"/>
        <v>J</v>
      </c>
      <c r="V68" s="118"/>
      <c r="W68" s="69">
        <f t="shared" si="15"/>
        <v>0.79238754325259519</v>
      </c>
      <c r="X68" s="113"/>
    </row>
    <row r="69" spans="1:24" s="5" customFormat="1" ht="29.25" customHeight="1" outlineLevel="2" thickBot="1" x14ac:dyDescent="0.3">
      <c r="A69" s="810"/>
      <c r="B69" s="910"/>
      <c r="C69" s="52" t="s">
        <v>184</v>
      </c>
      <c r="D69" s="217"/>
      <c r="E69" s="217"/>
      <c r="F69" s="54" t="s">
        <v>185</v>
      </c>
      <c r="G69" s="119"/>
      <c r="H69" s="52"/>
      <c r="I69" s="52"/>
      <c r="J69" s="56"/>
      <c r="K69" s="57"/>
      <c r="L69" s="58">
        <f t="shared" si="17"/>
        <v>0</v>
      </c>
      <c r="M69" s="218" t="str">
        <f t="shared" si="1"/>
        <v/>
      </c>
      <c r="N69" s="60" t="str">
        <f t="shared" si="2"/>
        <v/>
      </c>
      <c r="O69" s="70" t="s">
        <v>186</v>
      </c>
      <c r="P69" s="62" t="str">
        <f t="shared" si="13"/>
        <v/>
      </c>
      <c r="Q69" s="63"/>
      <c r="R69" s="136">
        <f t="shared" si="14"/>
        <v>0</v>
      </c>
      <c r="S69" s="65" t="str">
        <f t="shared" si="12"/>
        <v/>
      </c>
      <c r="T69" s="66" t="str">
        <f t="shared" si="4"/>
        <v>Sin Iniciar</v>
      </c>
      <c r="U69" s="635" t="str">
        <f t="shared" si="5"/>
        <v>6</v>
      </c>
      <c r="V69" s="118"/>
      <c r="W69" s="69">
        <f t="shared" si="15"/>
        <v>1</v>
      </c>
      <c r="X69" s="113"/>
    </row>
    <row r="70" spans="1:24" s="5" customFormat="1" ht="29.25" customHeight="1" outlineLevel="2" thickBot="1" x14ac:dyDescent="0.3">
      <c r="A70" s="810"/>
      <c r="B70" s="910"/>
      <c r="C70" s="52" t="s">
        <v>187</v>
      </c>
      <c r="D70" s="217">
        <v>42767</v>
      </c>
      <c r="E70" s="217">
        <v>43084</v>
      </c>
      <c r="F70" s="54"/>
      <c r="G70" s="119"/>
      <c r="H70" s="52"/>
      <c r="I70" s="52"/>
      <c r="J70" s="56"/>
      <c r="K70" s="57"/>
      <c r="L70" s="58">
        <f t="shared" si="17"/>
        <v>0</v>
      </c>
      <c r="M70" s="218">
        <f t="shared" si="1"/>
        <v>317</v>
      </c>
      <c r="N70" s="60" t="str">
        <f t="shared" si="2"/>
        <v>X</v>
      </c>
      <c r="O70" s="70" t="s">
        <v>1276</v>
      </c>
      <c r="P70" s="62">
        <f t="shared" si="13"/>
        <v>0.27760252365930599</v>
      </c>
      <c r="Q70" s="63">
        <f>+P70</f>
        <v>0.27760252365930599</v>
      </c>
      <c r="R70" s="136">
        <f t="shared" si="14"/>
        <v>0.27760252365930599</v>
      </c>
      <c r="S70" s="65">
        <f t="shared" si="12"/>
        <v>1</v>
      </c>
      <c r="T70" s="66" t="str">
        <f t="shared" si="4"/>
        <v>Normal</v>
      </c>
      <c r="U70" s="635" t="str">
        <f t="shared" si="5"/>
        <v>J</v>
      </c>
      <c r="V70" s="118" t="s">
        <v>188</v>
      </c>
      <c r="W70" s="69">
        <f t="shared" si="15"/>
        <v>0.72239747634069396</v>
      </c>
      <c r="X70" s="113" t="s">
        <v>1092</v>
      </c>
    </row>
    <row r="71" spans="1:24" s="5" customFormat="1" ht="29.25" customHeight="1" outlineLevel="2" thickBot="1" x14ac:dyDescent="0.3">
      <c r="A71" s="810"/>
      <c r="B71" s="910"/>
      <c r="C71" s="52" t="s">
        <v>189</v>
      </c>
      <c r="D71" s="217">
        <v>42767</v>
      </c>
      <c r="E71" s="217">
        <v>43084</v>
      </c>
      <c r="F71" s="54"/>
      <c r="G71" s="119"/>
      <c r="H71" s="52"/>
      <c r="I71" s="52"/>
      <c r="J71" s="56"/>
      <c r="K71" s="57"/>
      <c r="L71" s="58">
        <f t="shared" si="17"/>
        <v>0</v>
      </c>
      <c r="M71" s="218">
        <f t="shared" si="1"/>
        <v>317</v>
      </c>
      <c r="N71" s="60" t="str">
        <f t="shared" si="2"/>
        <v>X</v>
      </c>
      <c r="O71" s="70" t="s">
        <v>1277</v>
      </c>
      <c r="P71" s="62">
        <f t="shared" si="13"/>
        <v>0.27760252365930599</v>
      </c>
      <c r="Q71" s="63">
        <f>+P71</f>
        <v>0.27760252365930599</v>
      </c>
      <c r="R71" s="136">
        <f t="shared" si="14"/>
        <v>0.27760252365930599</v>
      </c>
      <c r="S71" s="65">
        <f t="shared" si="12"/>
        <v>1</v>
      </c>
      <c r="T71" s="66" t="str">
        <f t="shared" si="4"/>
        <v>Normal</v>
      </c>
      <c r="U71" s="635" t="str">
        <f t="shared" si="5"/>
        <v>J</v>
      </c>
      <c r="V71" s="118" t="s">
        <v>188</v>
      </c>
      <c r="W71" s="69">
        <f t="shared" si="15"/>
        <v>0.72239747634069396</v>
      </c>
      <c r="X71" s="113"/>
    </row>
    <row r="72" spans="1:24" s="5" customFormat="1" ht="29.25" customHeight="1" outlineLevel="2" thickBot="1" x14ac:dyDescent="0.3">
      <c r="A72" s="810"/>
      <c r="B72" s="910"/>
      <c r="C72" s="52" t="s">
        <v>190</v>
      </c>
      <c r="D72" s="217">
        <v>42795</v>
      </c>
      <c r="E72" s="217">
        <v>43084</v>
      </c>
      <c r="F72" s="54" t="s">
        <v>191</v>
      </c>
      <c r="G72" s="119"/>
      <c r="H72" s="52"/>
      <c r="I72" s="52"/>
      <c r="J72" s="56"/>
      <c r="K72" s="57"/>
      <c r="L72" s="58">
        <f t="shared" si="17"/>
        <v>0</v>
      </c>
      <c r="M72" s="218">
        <f t="shared" si="1"/>
        <v>289</v>
      </c>
      <c r="N72" s="60" t="str">
        <f t="shared" si="2"/>
        <v>X</v>
      </c>
      <c r="O72" s="70" t="s">
        <v>1278</v>
      </c>
      <c r="P72" s="62">
        <f t="shared" si="13"/>
        <v>0.20761245674740483</v>
      </c>
      <c r="Q72" s="63">
        <f>+P72</f>
        <v>0.20761245674740483</v>
      </c>
      <c r="R72" s="136">
        <f t="shared" si="14"/>
        <v>0.20761245674740483</v>
      </c>
      <c r="S72" s="65">
        <f t="shared" si="12"/>
        <v>1</v>
      </c>
      <c r="T72" s="66" t="str">
        <f t="shared" si="4"/>
        <v>Normal</v>
      </c>
      <c r="U72" s="635" t="str">
        <f t="shared" si="5"/>
        <v>J</v>
      </c>
      <c r="V72" s="118" t="s">
        <v>192</v>
      </c>
      <c r="W72" s="69">
        <f t="shared" si="15"/>
        <v>0.79238754325259519</v>
      </c>
      <c r="X72" s="113" t="s">
        <v>1091</v>
      </c>
    </row>
    <row r="73" spans="1:24" s="5" customFormat="1" ht="29.25" customHeight="1" outlineLevel="2" thickBot="1" x14ac:dyDescent="0.3">
      <c r="A73" s="810"/>
      <c r="B73" s="911"/>
      <c r="C73" s="150" t="s">
        <v>193</v>
      </c>
      <c r="D73" s="220">
        <v>42825</v>
      </c>
      <c r="E73" s="220">
        <v>43115</v>
      </c>
      <c r="F73" s="73" t="s">
        <v>172</v>
      </c>
      <c r="G73" s="149"/>
      <c r="H73" s="71"/>
      <c r="I73" s="71"/>
      <c r="J73" s="75"/>
      <c r="K73" s="76"/>
      <c r="L73" s="77">
        <f t="shared" si="17"/>
        <v>0</v>
      </c>
      <c r="M73" s="221">
        <f t="shared" si="1"/>
        <v>290</v>
      </c>
      <c r="N73" s="79" t="str">
        <f t="shared" si="2"/>
        <v/>
      </c>
      <c r="O73" s="222"/>
      <c r="P73" s="80" t="str">
        <f t="shared" si="13"/>
        <v/>
      </c>
      <c r="Q73" s="81"/>
      <c r="R73" s="136">
        <f t="shared" si="14"/>
        <v>0</v>
      </c>
      <c r="S73" s="83" t="str">
        <f t="shared" si="12"/>
        <v/>
      </c>
      <c r="T73" s="84" t="str">
        <f t="shared" si="4"/>
        <v>Sin Iniciar</v>
      </c>
      <c r="U73" s="638" t="str">
        <f t="shared" si="5"/>
        <v>6</v>
      </c>
      <c r="V73" s="154"/>
      <c r="W73" s="69">
        <f t="shared" si="15"/>
        <v>1</v>
      </c>
      <c r="X73" s="113"/>
    </row>
    <row r="74" spans="1:24" s="5" customFormat="1" ht="29.25" customHeight="1" outlineLevel="2" thickBot="1" x14ac:dyDescent="0.3">
      <c r="A74" s="810"/>
      <c r="B74" s="909" t="s">
        <v>194</v>
      </c>
      <c r="C74" s="34" t="s">
        <v>195</v>
      </c>
      <c r="D74" s="214">
        <v>42750</v>
      </c>
      <c r="E74" s="214">
        <v>43084</v>
      </c>
      <c r="F74" s="36" t="s">
        <v>196</v>
      </c>
      <c r="G74" s="215" t="s">
        <v>197</v>
      </c>
      <c r="H74" s="34" t="s">
        <v>39</v>
      </c>
      <c r="I74" s="34" t="s">
        <v>45</v>
      </c>
      <c r="J74" s="38">
        <v>1</v>
      </c>
      <c r="K74" s="39">
        <v>25300000</v>
      </c>
      <c r="L74" s="40">
        <f t="shared" si="17"/>
        <v>25300000</v>
      </c>
      <c r="M74" s="107">
        <f t="shared" si="1"/>
        <v>334</v>
      </c>
      <c r="N74" s="42" t="str">
        <f t="shared" si="2"/>
        <v>X</v>
      </c>
      <c r="O74" s="216" t="s">
        <v>198</v>
      </c>
      <c r="P74" s="134">
        <f t="shared" si="13"/>
        <v>0.31437125748502992</v>
      </c>
      <c r="Q74" s="135">
        <f>+P74</f>
        <v>0.31437125748502992</v>
      </c>
      <c r="R74" s="136">
        <f t="shared" si="14"/>
        <v>0.31437125748502992</v>
      </c>
      <c r="S74" s="137">
        <f t="shared" si="12"/>
        <v>1</v>
      </c>
      <c r="T74" s="138" t="str">
        <f t="shared" si="4"/>
        <v>Normal</v>
      </c>
      <c r="U74" s="633" t="str">
        <f t="shared" si="5"/>
        <v>J</v>
      </c>
      <c r="V74" s="140" t="s">
        <v>199</v>
      </c>
      <c r="W74" s="69">
        <f t="shared" si="15"/>
        <v>0.68562874251497008</v>
      </c>
      <c r="X74" s="113"/>
    </row>
    <row r="75" spans="1:24" s="5" customFormat="1" ht="29.25" customHeight="1" outlineLevel="2" thickBot="1" x14ac:dyDescent="0.3">
      <c r="A75" s="810"/>
      <c r="B75" s="910"/>
      <c r="C75" s="52" t="s">
        <v>200</v>
      </c>
      <c r="D75" s="217">
        <v>42750</v>
      </c>
      <c r="E75" s="217">
        <v>43098</v>
      </c>
      <c r="F75" s="54" t="s">
        <v>201</v>
      </c>
      <c r="G75" s="119"/>
      <c r="H75" s="52"/>
      <c r="I75" s="52"/>
      <c r="J75" s="56"/>
      <c r="K75" s="57"/>
      <c r="L75" s="58">
        <f t="shared" si="17"/>
        <v>0</v>
      </c>
      <c r="M75" s="218">
        <f t="shared" ref="M75:M108" si="18">+IF(D75="","",IF(MONTH($C$2)&lt;MONTH(D75),"",E75-D75))</f>
        <v>348</v>
      </c>
      <c r="N75" s="60" t="str">
        <f t="shared" ref="N75:N108" si="19">+IF(D75="","",IF(AND(MONTH($C$2)&gt;=MONTH(D75),MONTH($C$2)&lt;=MONTH(E75)),"X",""))</f>
        <v>X</v>
      </c>
      <c r="O75" s="70" t="s">
        <v>1280</v>
      </c>
      <c r="P75" s="62">
        <f t="shared" si="13"/>
        <v>0.30172413793103448</v>
      </c>
      <c r="Q75" s="63">
        <f>+P75</f>
        <v>0.30172413793103448</v>
      </c>
      <c r="R75" s="136">
        <f t="shared" si="14"/>
        <v>0.30172413793103448</v>
      </c>
      <c r="S75" s="65">
        <f t="shared" si="12"/>
        <v>1</v>
      </c>
      <c r="T75" s="66" t="str">
        <f t="shared" si="4"/>
        <v>Normal</v>
      </c>
      <c r="U75" s="634" t="str">
        <f t="shared" si="5"/>
        <v>J</v>
      </c>
      <c r="V75" s="140" t="s">
        <v>199</v>
      </c>
      <c r="W75" s="69">
        <f t="shared" si="15"/>
        <v>0.69827586206896552</v>
      </c>
      <c r="X75" s="113"/>
    </row>
    <row r="76" spans="1:24" s="5" customFormat="1" ht="29.25" customHeight="1" outlineLevel="2" thickBot="1" x14ac:dyDescent="0.3">
      <c r="A76" s="810"/>
      <c r="B76" s="910"/>
      <c r="C76" s="52" t="s">
        <v>202</v>
      </c>
      <c r="D76" s="217">
        <v>42750</v>
      </c>
      <c r="E76" s="217">
        <v>43098</v>
      </c>
      <c r="F76" s="54" t="s">
        <v>203</v>
      </c>
      <c r="G76" s="119"/>
      <c r="H76" s="52"/>
      <c r="I76" s="52"/>
      <c r="J76" s="56"/>
      <c r="K76" s="57"/>
      <c r="L76" s="58">
        <f t="shared" si="17"/>
        <v>0</v>
      </c>
      <c r="M76" s="218">
        <f t="shared" si="18"/>
        <v>348</v>
      </c>
      <c r="N76" s="60" t="str">
        <f t="shared" si="19"/>
        <v>X</v>
      </c>
      <c r="O76" s="70" t="s">
        <v>204</v>
      </c>
      <c r="P76" s="62">
        <f t="shared" si="13"/>
        <v>0.30172413793103448</v>
      </c>
      <c r="Q76" s="63">
        <f>+P76</f>
        <v>0.30172413793103448</v>
      </c>
      <c r="R76" s="136">
        <f t="shared" si="14"/>
        <v>0.30172413793103448</v>
      </c>
      <c r="S76" s="65">
        <f t="shared" si="12"/>
        <v>1</v>
      </c>
      <c r="T76" s="66" t="str">
        <f t="shared" ref="T76:T139" si="20">+IF(S76="","Sin Iniciar",IF(S76&lt;0.6,"Crítico",IF(S76&lt;0.9,"En Proceso",IF(AND(P76=1,Q76=1,S76=1),"Terminado","Normal"))))</f>
        <v>Normal</v>
      </c>
      <c r="U76" s="635" t="str">
        <f t="shared" ref="U76:U139" si="21">+IF(T76="","",IF(T76="Sin Iniciar","6",IF(T76="Crítico","L",IF(T76="En Proceso","K",IF(T76="Normal","J","B")))))</f>
        <v>J</v>
      </c>
      <c r="V76" s="68" t="s">
        <v>205</v>
      </c>
      <c r="W76" s="69">
        <f t="shared" si="15"/>
        <v>0.69827586206896552</v>
      </c>
      <c r="X76" s="113"/>
    </row>
    <row r="77" spans="1:24" s="5" customFormat="1" ht="29.25" customHeight="1" outlineLevel="2" thickBot="1" x14ac:dyDescent="0.3">
      <c r="A77" s="810"/>
      <c r="B77" s="910"/>
      <c r="C77" s="52" t="s">
        <v>206</v>
      </c>
      <c r="D77" s="217">
        <v>42795</v>
      </c>
      <c r="E77" s="217">
        <v>42936</v>
      </c>
      <c r="F77" s="54" t="s">
        <v>134</v>
      </c>
      <c r="G77" s="119"/>
      <c r="H77" s="52"/>
      <c r="I77" s="52"/>
      <c r="J77" s="56"/>
      <c r="K77" s="57"/>
      <c r="L77" s="58">
        <f t="shared" si="17"/>
        <v>0</v>
      </c>
      <c r="M77" s="218">
        <f t="shared" si="18"/>
        <v>141</v>
      </c>
      <c r="N77" s="60" t="str">
        <f t="shared" si="19"/>
        <v>X</v>
      </c>
      <c r="O77" s="70" t="s">
        <v>1093</v>
      </c>
      <c r="P77" s="62">
        <f t="shared" si="13"/>
        <v>0.42553191489361702</v>
      </c>
      <c r="Q77" s="63">
        <v>0.38</v>
      </c>
      <c r="R77" s="136">
        <f t="shared" si="14"/>
        <v>0.38</v>
      </c>
      <c r="S77" s="65">
        <f t="shared" si="12"/>
        <v>0.89300000000000002</v>
      </c>
      <c r="T77" s="66" t="str">
        <f t="shared" si="20"/>
        <v>En Proceso</v>
      </c>
      <c r="U77" s="635" t="str">
        <f t="shared" si="21"/>
        <v>K</v>
      </c>
      <c r="V77" s="118" t="s">
        <v>207</v>
      </c>
      <c r="W77" s="69">
        <f t="shared" si="15"/>
        <v>0.62</v>
      </c>
      <c r="X77" s="113"/>
    </row>
    <row r="78" spans="1:24" s="5" customFormat="1" ht="29.25" customHeight="1" outlineLevel="2" thickBot="1" x14ac:dyDescent="0.3">
      <c r="A78" s="810"/>
      <c r="B78" s="910"/>
      <c r="C78" s="52" t="s">
        <v>208</v>
      </c>
      <c r="D78" s="217">
        <v>42750</v>
      </c>
      <c r="E78" s="217">
        <v>42825</v>
      </c>
      <c r="F78" s="54" t="s">
        <v>209</v>
      </c>
      <c r="G78" s="119"/>
      <c r="H78" s="52"/>
      <c r="I78" s="52"/>
      <c r="J78" s="56"/>
      <c r="K78" s="57"/>
      <c r="L78" s="58">
        <f t="shared" si="17"/>
        <v>0</v>
      </c>
      <c r="M78" s="218">
        <f t="shared" si="18"/>
        <v>75</v>
      </c>
      <c r="N78" s="60" t="str">
        <f t="shared" si="19"/>
        <v/>
      </c>
      <c r="O78" s="70" t="s">
        <v>210</v>
      </c>
      <c r="P78" s="62" t="str">
        <f t="shared" si="13"/>
        <v/>
      </c>
      <c r="Q78" s="63" t="str">
        <f>+P78</f>
        <v/>
      </c>
      <c r="R78" s="136"/>
      <c r="S78" s="65" t="str">
        <f t="shared" si="12"/>
        <v/>
      </c>
      <c r="T78" s="66" t="str">
        <f t="shared" si="20"/>
        <v>Sin Iniciar</v>
      </c>
      <c r="U78" s="635" t="str">
        <f t="shared" si="21"/>
        <v>6</v>
      </c>
      <c r="V78" s="118" t="s">
        <v>211</v>
      </c>
      <c r="W78" s="69">
        <f t="shared" si="15"/>
        <v>1</v>
      </c>
      <c r="X78" s="113"/>
    </row>
    <row r="79" spans="1:24" s="5" customFormat="1" ht="29.25" customHeight="1" outlineLevel="2" thickBot="1" x14ac:dyDescent="0.3">
      <c r="A79" s="810"/>
      <c r="B79" s="910"/>
      <c r="C79" s="52" t="s">
        <v>212</v>
      </c>
      <c r="D79" s="217">
        <v>42737</v>
      </c>
      <c r="E79" s="217">
        <v>43054</v>
      </c>
      <c r="F79" s="54" t="s">
        <v>213</v>
      </c>
      <c r="G79" s="119"/>
      <c r="H79" s="52"/>
      <c r="I79" s="52"/>
      <c r="J79" s="56"/>
      <c r="K79" s="57"/>
      <c r="L79" s="58">
        <f t="shared" si="17"/>
        <v>0</v>
      </c>
      <c r="M79" s="218">
        <f t="shared" si="18"/>
        <v>317</v>
      </c>
      <c r="N79" s="60" t="str">
        <f t="shared" si="19"/>
        <v>X</v>
      </c>
      <c r="O79" s="70" t="s">
        <v>1281</v>
      </c>
      <c r="P79" s="62">
        <f t="shared" si="13"/>
        <v>0.37223974763406942</v>
      </c>
      <c r="Q79" s="63">
        <f>+P79</f>
        <v>0.37223974763406942</v>
      </c>
      <c r="R79" s="136">
        <f t="shared" si="14"/>
        <v>0.37223974763406942</v>
      </c>
      <c r="S79" s="65">
        <f t="shared" si="12"/>
        <v>1</v>
      </c>
      <c r="T79" s="66" t="str">
        <f t="shared" si="20"/>
        <v>Normal</v>
      </c>
      <c r="U79" s="635" t="str">
        <f t="shared" si="21"/>
        <v>J</v>
      </c>
      <c r="V79" s="68" t="s">
        <v>214</v>
      </c>
      <c r="W79" s="69">
        <f t="shared" si="15"/>
        <v>0.62776025236593058</v>
      </c>
      <c r="X79" s="113"/>
    </row>
    <row r="80" spans="1:24" s="5" customFormat="1" ht="29.25" customHeight="1" outlineLevel="2" thickBot="1" x14ac:dyDescent="0.3">
      <c r="A80" s="810"/>
      <c r="B80" s="910"/>
      <c r="C80" s="52" t="s">
        <v>215</v>
      </c>
      <c r="D80" s="217">
        <v>42737</v>
      </c>
      <c r="E80" s="217">
        <v>42825</v>
      </c>
      <c r="F80" s="54" t="s">
        <v>216</v>
      </c>
      <c r="G80" s="119"/>
      <c r="H80" s="52"/>
      <c r="I80" s="52"/>
      <c r="J80" s="56"/>
      <c r="K80" s="57"/>
      <c r="L80" s="58">
        <f t="shared" si="17"/>
        <v>0</v>
      </c>
      <c r="M80" s="218">
        <f t="shared" si="18"/>
        <v>88</v>
      </c>
      <c r="N80" s="60" t="str">
        <f t="shared" si="19"/>
        <v/>
      </c>
      <c r="O80" s="70" t="s">
        <v>217</v>
      </c>
      <c r="P80" s="62" t="str">
        <f t="shared" si="13"/>
        <v/>
      </c>
      <c r="Q80" s="63"/>
      <c r="R80" s="136"/>
      <c r="S80" s="65" t="str">
        <f t="shared" si="12"/>
        <v/>
      </c>
      <c r="T80" s="66" t="str">
        <f t="shared" si="20"/>
        <v>Sin Iniciar</v>
      </c>
      <c r="U80" s="635" t="str">
        <f t="shared" si="21"/>
        <v>6</v>
      </c>
      <c r="V80" s="118" t="s">
        <v>218</v>
      </c>
      <c r="W80" s="69">
        <f t="shared" si="15"/>
        <v>1</v>
      </c>
      <c r="X80" s="113"/>
    </row>
    <row r="81" spans="1:24" s="5" customFormat="1" ht="29.25" customHeight="1" outlineLevel="2" thickBot="1" x14ac:dyDescent="0.3">
      <c r="A81" s="883"/>
      <c r="B81" s="911"/>
      <c r="C81" s="71" t="s">
        <v>219</v>
      </c>
      <c r="D81" s="220">
        <v>42737</v>
      </c>
      <c r="E81" s="220">
        <v>42916</v>
      </c>
      <c r="F81" s="73" t="s">
        <v>220</v>
      </c>
      <c r="G81" s="149"/>
      <c r="H81" s="71"/>
      <c r="I81" s="71"/>
      <c r="J81" s="75"/>
      <c r="K81" s="76"/>
      <c r="L81" s="77">
        <f t="shared" si="17"/>
        <v>0</v>
      </c>
      <c r="M81" s="221">
        <f t="shared" si="18"/>
        <v>179</v>
      </c>
      <c r="N81" s="79" t="str">
        <f t="shared" si="19"/>
        <v>X</v>
      </c>
      <c r="O81" s="222" t="s">
        <v>221</v>
      </c>
      <c r="P81" s="80">
        <f t="shared" si="13"/>
        <v>0.65921787709497204</v>
      </c>
      <c r="Q81" s="81">
        <f>+P81</f>
        <v>0.65921787709497204</v>
      </c>
      <c r="R81" s="136">
        <f t="shared" si="14"/>
        <v>0.65921787709497204</v>
      </c>
      <c r="S81" s="83">
        <f t="shared" si="12"/>
        <v>1</v>
      </c>
      <c r="T81" s="84" t="str">
        <f t="shared" si="20"/>
        <v>Normal</v>
      </c>
      <c r="U81" s="638" t="str">
        <f t="shared" si="21"/>
        <v>J</v>
      </c>
      <c r="V81" s="154" t="s">
        <v>222</v>
      </c>
      <c r="W81" s="69">
        <f t="shared" si="15"/>
        <v>0.34078212290502796</v>
      </c>
      <c r="X81" s="113"/>
    </row>
    <row r="82" spans="1:24" s="101" customFormat="1" ht="29.25" customHeight="1" outlineLevel="1" thickBot="1" x14ac:dyDescent="0.3">
      <c r="A82" s="755" t="s">
        <v>223</v>
      </c>
      <c r="B82" s="756"/>
      <c r="C82" s="757"/>
      <c r="D82" s="87"/>
      <c r="E82" s="88"/>
      <c r="F82" s="89"/>
      <c r="G82" s="223"/>
      <c r="H82" s="224"/>
      <c r="I82" s="225"/>
      <c r="J82" s="226"/>
      <c r="K82" s="224"/>
      <c r="L82" s="227"/>
      <c r="M82" s="93" t="str">
        <f t="shared" si="18"/>
        <v/>
      </c>
      <c r="N82" s="228" t="str">
        <f t="shared" si="19"/>
        <v/>
      </c>
      <c r="O82" s="94"/>
      <c r="P82" s="209">
        <f>+IFERROR(SUMPRODUCT(P50:P81,M50:M81)/SUM(M50:M81),0)</f>
        <v>0.34173313995649018</v>
      </c>
      <c r="Q82" s="210">
        <f>+IFERROR(SUMPRODUCT(Q50:Q81,M50:M81)/SUM(M50:M81),0)</f>
        <v>0.32028643944887597</v>
      </c>
      <c r="R82" s="229">
        <f>+IFERROR(SUMPRODUCT(R50:R81,M50:M81)/SUM(M50:M81),0)</f>
        <v>0.32028643944887597</v>
      </c>
      <c r="S82" s="209">
        <f>+Q82/P82</f>
        <v>0.93724137931034479</v>
      </c>
      <c r="T82" s="98" t="str">
        <f t="shared" si="20"/>
        <v>Normal</v>
      </c>
      <c r="U82" s="632" t="str">
        <f t="shared" si="21"/>
        <v>J</v>
      </c>
      <c r="V82" s="213"/>
      <c r="W82" s="69">
        <f t="shared" si="15"/>
        <v>0.67971356055112397</v>
      </c>
      <c r="X82" s="100"/>
    </row>
    <row r="83" spans="1:24" s="5" customFormat="1" ht="29.25" hidden="1" customHeight="1" outlineLevel="2" thickBot="1" x14ac:dyDescent="0.3">
      <c r="A83" s="896" t="s">
        <v>224</v>
      </c>
      <c r="B83" s="897" t="s">
        <v>225</v>
      </c>
      <c r="C83" s="34" t="s">
        <v>226</v>
      </c>
      <c r="D83" s="35">
        <v>42736</v>
      </c>
      <c r="E83" s="35">
        <v>43070</v>
      </c>
      <c r="F83" s="36" t="s">
        <v>227</v>
      </c>
      <c r="G83" s="215" t="s">
        <v>228</v>
      </c>
      <c r="H83" s="34" t="s">
        <v>143</v>
      </c>
      <c r="I83" s="34" t="s">
        <v>229</v>
      </c>
      <c r="J83" s="38">
        <v>2</v>
      </c>
      <c r="K83" s="39">
        <v>6000000</v>
      </c>
      <c r="L83" s="230">
        <f t="shared" ref="L83:L85" si="22">+K83*J83</f>
        <v>12000000</v>
      </c>
      <c r="M83" s="107">
        <f t="shared" si="18"/>
        <v>334</v>
      </c>
      <c r="N83" s="42" t="str">
        <f t="shared" si="19"/>
        <v>X</v>
      </c>
      <c r="O83" s="216" t="s">
        <v>1157</v>
      </c>
      <c r="P83" s="134">
        <f t="shared" ref="P83:P107" si="23">+IF(N83="","",IFERROR(IF(MONTH($C$2)&lt;MONTH(D83),"",IF(E83&lt;$C$2,1,IF(D83&lt;$C$2,($C$2-D83)/(E83-D83),0))),0))</f>
        <v>0.35628742514970058</v>
      </c>
      <c r="Q83" s="135">
        <v>0.35</v>
      </c>
      <c r="R83" s="136">
        <f>+Q83</f>
        <v>0.35</v>
      </c>
      <c r="S83" s="137">
        <f t="shared" si="12"/>
        <v>0.98235294117647054</v>
      </c>
      <c r="T83" s="138" t="str">
        <f t="shared" si="20"/>
        <v>Normal</v>
      </c>
      <c r="U83" s="633" t="str">
        <f t="shared" si="21"/>
        <v>J</v>
      </c>
      <c r="V83" s="140" t="s">
        <v>230</v>
      </c>
      <c r="W83" s="69">
        <f t="shared" si="15"/>
        <v>0.65</v>
      </c>
      <c r="X83" s="113"/>
    </row>
    <row r="84" spans="1:24" s="5" customFormat="1" ht="29.25" hidden="1" customHeight="1" outlineLevel="2" thickBot="1" x14ac:dyDescent="0.3">
      <c r="A84" s="896"/>
      <c r="B84" s="898"/>
      <c r="C84" s="52" t="s">
        <v>231</v>
      </c>
      <c r="D84" s="53">
        <v>42736</v>
      </c>
      <c r="E84" s="53">
        <v>43070</v>
      </c>
      <c r="F84" s="54" t="s">
        <v>232</v>
      </c>
      <c r="G84" s="119" t="s">
        <v>228</v>
      </c>
      <c r="H84" s="52" t="s">
        <v>143</v>
      </c>
      <c r="I84" s="52" t="s">
        <v>233</v>
      </c>
      <c r="J84" s="56">
        <v>2</v>
      </c>
      <c r="K84" s="57">
        <v>5000000</v>
      </c>
      <c r="L84" s="231">
        <f t="shared" si="22"/>
        <v>10000000</v>
      </c>
      <c r="M84" s="218">
        <f t="shared" si="18"/>
        <v>334</v>
      </c>
      <c r="N84" s="60" t="str">
        <f t="shared" si="19"/>
        <v>X</v>
      </c>
      <c r="O84" s="70" t="s">
        <v>1158</v>
      </c>
      <c r="P84" s="62">
        <f t="shared" si="23"/>
        <v>0.35628742514970058</v>
      </c>
      <c r="Q84" s="63">
        <v>0.35</v>
      </c>
      <c r="R84" s="64">
        <f>+Q84</f>
        <v>0.35</v>
      </c>
      <c r="S84" s="65">
        <f t="shared" si="12"/>
        <v>0.98235294117647054</v>
      </c>
      <c r="T84" s="66" t="str">
        <f t="shared" si="20"/>
        <v>Normal</v>
      </c>
      <c r="U84" s="635" t="str">
        <f t="shared" si="21"/>
        <v>J</v>
      </c>
      <c r="V84" s="118" t="s">
        <v>234</v>
      </c>
      <c r="W84" s="69">
        <f t="shared" si="15"/>
        <v>0.65</v>
      </c>
      <c r="X84" s="113"/>
    </row>
    <row r="85" spans="1:24" s="5" customFormat="1" ht="29.25" hidden="1" customHeight="1" outlineLevel="2" thickBot="1" x14ac:dyDescent="0.3">
      <c r="A85" s="896"/>
      <c r="B85" s="898"/>
      <c r="C85" s="52" t="s">
        <v>235</v>
      </c>
      <c r="D85" s="53">
        <v>42931</v>
      </c>
      <c r="E85" s="53">
        <v>42941</v>
      </c>
      <c r="F85" s="54" t="s">
        <v>236</v>
      </c>
      <c r="G85" s="119" t="s">
        <v>237</v>
      </c>
      <c r="H85" s="52" t="s">
        <v>143</v>
      </c>
      <c r="I85" s="232">
        <v>42870</v>
      </c>
      <c r="J85" s="56">
        <v>2</v>
      </c>
      <c r="K85" s="57">
        <v>15000000</v>
      </c>
      <c r="L85" s="231">
        <f t="shared" si="22"/>
        <v>30000000</v>
      </c>
      <c r="M85" s="218" t="str">
        <f t="shared" si="18"/>
        <v/>
      </c>
      <c r="N85" s="60" t="str">
        <f t="shared" si="19"/>
        <v/>
      </c>
      <c r="O85" s="70"/>
      <c r="P85" s="62" t="str">
        <f t="shared" si="23"/>
        <v/>
      </c>
      <c r="Q85" s="63"/>
      <c r="R85" s="64"/>
      <c r="S85" s="65" t="str">
        <f t="shared" si="12"/>
        <v/>
      </c>
      <c r="T85" s="66" t="str">
        <f t="shared" si="20"/>
        <v>Sin Iniciar</v>
      </c>
      <c r="U85" s="635" t="str">
        <f t="shared" si="21"/>
        <v>6</v>
      </c>
      <c r="V85" s="118"/>
      <c r="W85" s="69">
        <f t="shared" si="15"/>
        <v>1</v>
      </c>
      <c r="X85" s="113"/>
    </row>
    <row r="86" spans="1:24" s="5" customFormat="1" ht="29.25" hidden="1" customHeight="1" outlineLevel="2" thickBot="1" x14ac:dyDescent="0.3">
      <c r="A86" s="896"/>
      <c r="B86" s="898"/>
      <c r="C86" s="52" t="s">
        <v>238</v>
      </c>
      <c r="D86" s="53">
        <v>42979</v>
      </c>
      <c r="E86" s="53">
        <v>42984</v>
      </c>
      <c r="F86" s="54" t="s">
        <v>236</v>
      </c>
      <c r="G86" s="119" t="s">
        <v>237</v>
      </c>
      <c r="H86" s="52" t="s">
        <v>143</v>
      </c>
      <c r="I86" s="232">
        <v>42952</v>
      </c>
      <c r="J86" s="56">
        <v>1</v>
      </c>
      <c r="K86" s="57">
        <v>7000000</v>
      </c>
      <c r="L86" s="58">
        <v>7000000</v>
      </c>
      <c r="M86" s="218" t="str">
        <f t="shared" si="18"/>
        <v/>
      </c>
      <c r="N86" s="60" t="str">
        <f t="shared" si="19"/>
        <v/>
      </c>
      <c r="O86" s="70"/>
      <c r="P86" s="62" t="str">
        <f t="shared" si="23"/>
        <v/>
      </c>
      <c r="Q86" s="63"/>
      <c r="R86" s="64"/>
      <c r="S86" s="65" t="str">
        <f t="shared" si="12"/>
        <v/>
      </c>
      <c r="T86" s="66" t="str">
        <f t="shared" si="20"/>
        <v>Sin Iniciar</v>
      </c>
      <c r="U86" s="635" t="str">
        <f t="shared" si="21"/>
        <v>6</v>
      </c>
      <c r="V86" s="118"/>
      <c r="W86" s="69">
        <f t="shared" si="15"/>
        <v>1</v>
      </c>
      <c r="X86" s="113"/>
    </row>
    <row r="87" spans="1:24" s="5" customFormat="1" ht="29.25" hidden="1" customHeight="1" outlineLevel="2" thickBot="1" x14ac:dyDescent="0.3">
      <c r="A87" s="896"/>
      <c r="B87" s="898"/>
      <c r="C87" s="52" t="s">
        <v>239</v>
      </c>
      <c r="D87" s="53">
        <v>42899</v>
      </c>
      <c r="E87" s="53">
        <v>42904</v>
      </c>
      <c r="F87" s="54" t="s">
        <v>240</v>
      </c>
      <c r="G87" s="119" t="s">
        <v>241</v>
      </c>
      <c r="H87" s="52" t="s">
        <v>143</v>
      </c>
      <c r="I87" s="232">
        <v>42841</v>
      </c>
      <c r="J87" s="56">
        <v>1</v>
      </c>
      <c r="K87" s="57">
        <v>10000000</v>
      </c>
      <c r="L87" s="58">
        <v>10000000</v>
      </c>
      <c r="M87" s="218" t="str">
        <f t="shared" si="18"/>
        <v/>
      </c>
      <c r="N87" s="60" t="str">
        <f t="shared" si="19"/>
        <v/>
      </c>
      <c r="O87" s="70"/>
      <c r="P87" s="62" t="str">
        <f t="shared" si="23"/>
        <v/>
      </c>
      <c r="Q87" s="63"/>
      <c r="R87" s="64"/>
      <c r="S87" s="65" t="str">
        <f t="shared" si="12"/>
        <v/>
      </c>
      <c r="T87" s="66" t="str">
        <f t="shared" si="20"/>
        <v>Sin Iniciar</v>
      </c>
      <c r="U87" s="635" t="str">
        <f t="shared" si="21"/>
        <v>6</v>
      </c>
      <c r="V87" s="118"/>
      <c r="W87" s="69">
        <f t="shared" si="15"/>
        <v>1</v>
      </c>
      <c r="X87" s="113"/>
    </row>
    <row r="88" spans="1:24" s="5" customFormat="1" ht="29.25" hidden="1" customHeight="1" outlineLevel="2" thickBot="1" x14ac:dyDescent="0.3">
      <c r="A88" s="896"/>
      <c r="B88" s="899"/>
      <c r="C88" s="71" t="s">
        <v>242</v>
      </c>
      <c r="D88" s="72">
        <v>42883</v>
      </c>
      <c r="E88" s="72">
        <v>42888</v>
      </c>
      <c r="F88" s="73" t="s">
        <v>240</v>
      </c>
      <c r="G88" s="149" t="s">
        <v>243</v>
      </c>
      <c r="H88" s="71" t="s">
        <v>143</v>
      </c>
      <c r="I88" s="233">
        <v>42795</v>
      </c>
      <c r="J88" s="75">
        <v>3</v>
      </c>
      <c r="K88" s="76">
        <v>9000000</v>
      </c>
      <c r="L88" s="77">
        <v>27000000</v>
      </c>
      <c r="M88" s="221" t="str">
        <f t="shared" si="18"/>
        <v/>
      </c>
      <c r="N88" s="79" t="str">
        <f t="shared" si="19"/>
        <v/>
      </c>
      <c r="O88" s="222"/>
      <c r="P88" s="80" t="str">
        <f t="shared" si="23"/>
        <v/>
      </c>
      <c r="Q88" s="81"/>
      <c r="R88" s="82"/>
      <c r="S88" s="83" t="str">
        <f t="shared" si="12"/>
        <v/>
      </c>
      <c r="T88" s="84" t="str">
        <f t="shared" si="20"/>
        <v>Sin Iniciar</v>
      </c>
      <c r="U88" s="638" t="str">
        <f t="shared" si="21"/>
        <v>6</v>
      </c>
      <c r="V88" s="154"/>
      <c r="W88" s="69">
        <f t="shared" si="15"/>
        <v>1</v>
      </c>
      <c r="X88" s="113"/>
    </row>
    <row r="89" spans="1:24" s="5" customFormat="1" ht="29.25" hidden="1" customHeight="1" outlineLevel="2" thickBot="1" x14ac:dyDescent="0.3">
      <c r="A89" s="896"/>
      <c r="B89" s="900" t="s">
        <v>244</v>
      </c>
      <c r="C89" s="34" t="s">
        <v>245</v>
      </c>
      <c r="D89" s="234">
        <v>42736</v>
      </c>
      <c r="E89" s="234">
        <v>42794</v>
      </c>
      <c r="F89" s="235" t="s">
        <v>246</v>
      </c>
      <c r="G89" s="215" t="s">
        <v>247</v>
      </c>
      <c r="H89" s="34" t="s">
        <v>39</v>
      </c>
      <c r="I89" s="236">
        <v>43073</v>
      </c>
      <c r="J89" s="38">
        <v>1</v>
      </c>
      <c r="K89" s="39">
        <v>24000000</v>
      </c>
      <c r="L89" s="40">
        <f>+K89*J89</f>
        <v>24000000</v>
      </c>
      <c r="M89" s="107">
        <f t="shared" si="18"/>
        <v>58</v>
      </c>
      <c r="N89" s="42" t="str">
        <f t="shared" si="19"/>
        <v/>
      </c>
      <c r="O89" s="216" t="s">
        <v>248</v>
      </c>
      <c r="P89" s="134" t="str">
        <f t="shared" si="23"/>
        <v/>
      </c>
      <c r="Q89" s="135"/>
      <c r="R89" s="136">
        <f>+Q89</f>
        <v>0</v>
      </c>
      <c r="S89" s="137" t="str">
        <f t="shared" si="12"/>
        <v/>
      </c>
      <c r="T89" s="138" t="str">
        <f t="shared" si="20"/>
        <v>Sin Iniciar</v>
      </c>
      <c r="U89" s="633" t="str">
        <f t="shared" si="21"/>
        <v>6</v>
      </c>
      <c r="V89" s="140" t="s">
        <v>249</v>
      </c>
      <c r="W89" s="69">
        <f t="shared" si="15"/>
        <v>1</v>
      </c>
      <c r="X89" s="113"/>
    </row>
    <row r="90" spans="1:24" s="5" customFormat="1" ht="29.25" hidden="1" customHeight="1" outlineLevel="2" thickBot="1" x14ac:dyDescent="0.3">
      <c r="A90" s="896"/>
      <c r="B90" s="901"/>
      <c r="C90" s="52" t="s">
        <v>250</v>
      </c>
      <c r="D90" s="237">
        <v>42767</v>
      </c>
      <c r="E90" s="237">
        <v>42794</v>
      </c>
      <c r="F90" s="238" t="s">
        <v>251</v>
      </c>
      <c r="G90" s="119" t="s">
        <v>252</v>
      </c>
      <c r="H90" s="52" t="s">
        <v>39</v>
      </c>
      <c r="I90" s="239">
        <v>43073</v>
      </c>
      <c r="J90" s="56">
        <v>1</v>
      </c>
      <c r="K90" s="57">
        <v>6000000</v>
      </c>
      <c r="L90" s="58">
        <v>6000000</v>
      </c>
      <c r="M90" s="218">
        <f t="shared" si="18"/>
        <v>27</v>
      </c>
      <c r="N90" s="60" t="str">
        <f t="shared" si="19"/>
        <v/>
      </c>
      <c r="O90" s="70" t="s">
        <v>253</v>
      </c>
      <c r="P90" s="62" t="str">
        <f t="shared" si="23"/>
        <v/>
      </c>
      <c r="Q90" s="63"/>
      <c r="R90" s="64">
        <f>+Q90</f>
        <v>0</v>
      </c>
      <c r="S90" s="65" t="str">
        <f t="shared" si="12"/>
        <v/>
      </c>
      <c r="T90" s="66" t="str">
        <f t="shared" si="20"/>
        <v>Sin Iniciar</v>
      </c>
      <c r="U90" s="635" t="str">
        <f t="shared" si="21"/>
        <v>6</v>
      </c>
      <c r="V90" s="118"/>
      <c r="W90" s="69">
        <f t="shared" si="15"/>
        <v>1</v>
      </c>
      <c r="X90" s="113"/>
    </row>
    <row r="91" spans="1:24" s="5" customFormat="1" ht="29.25" hidden="1" customHeight="1" outlineLevel="2" thickBot="1" x14ac:dyDescent="0.3">
      <c r="A91" s="896"/>
      <c r="B91" s="901"/>
      <c r="C91" s="52" t="s">
        <v>254</v>
      </c>
      <c r="D91" s="237">
        <v>42826</v>
      </c>
      <c r="E91" s="237">
        <v>42885</v>
      </c>
      <c r="F91" s="238" t="s">
        <v>255</v>
      </c>
      <c r="G91" s="119" t="s">
        <v>256</v>
      </c>
      <c r="H91" s="52" t="s">
        <v>257</v>
      </c>
      <c r="I91" s="232">
        <v>42767</v>
      </c>
      <c r="J91" s="56">
        <v>1</v>
      </c>
      <c r="K91" s="57">
        <v>8500000</v>
      </c>
      <c r="L91" s="58">
        <v>8500000</v>
      </c>
      <c r="M91" s="218">
        <f t="shared" si="18"/>
        <v>59</v>
      </c>
      <c r="N91" s="60" t="str">
        <f t="shared" si="19"/>
        <v>X</v>
      </c>
      <c r="O91" s="70" t="s">
        <v>1159</v>
      </c>
      <c r="P91" s="62">
        <f t="shared" si="23"/>
        <v>0.49152542372881358</v>
      </c>
      <c r="Q91" s="63">
        <v>0.45</v>
      </c>
      <c r="R91" s="64">
        <f>+Q91</f>
        <v>0.45</v>
      </c>
      <c r="S91" s="65">
        <f t="shared" si="12"/>
        <v>0.91551724137931034</v>
      </c>
      <c r="T91" s="66" t="str">
        <f t="shared" si="20"/>
        <v>Normal</v>
      </c>
      <c r="U91" s="635" t="str">
        <f t="shared" si="21"/>
        <v>J</v>
      </c>
      <c r="V91" s="118"/>
      <c r="W91" s="69">
        <f t="shared" si="15"/>
        <v>0.55000000000000004</v>
      </c>
      <c r="X91" s="113"/>
    </row>
    <row r="92" spans="1:24" s="5" customFormat="1" ht="29.25" hidden="1" customHeight="1" outlineLevel="2" thickBot="1" x14ac:dyDescent="0.3">
      <c r="A92" s="896"/>
      <c r="B92" s="902"/>
      <c r="C92" s="71" t="s">
        <v>258</v>
      </c>
      <c r="D92" s="240">
        <v>42826</v>
      </c>
      <c r="E92" s="240">
        <v>42855</v>
      </c>
      <c r="F92" s="241" t="s">
        <v>259</v>
      </c>
      <c r="G92" s="242" t="s">
        <v>260</v>
      </c>
      <c r="H92" s="243" t="s">
        <v>101</v>
      </c>
      <c r="I92" s="244">
        <v>42767</v>
      </c>
      <c r="J92" s="75">
        <v>1</v>
      </c>
      <c r="K92" s="76">
        <v>10000000</v>
      </c>
      <c r="L92" s="77">
        <v>10000000</v>
      </c>
      <c r="M92" s="221">
        <f t="shared" si="18"/>
        <v>29</v>
      </c>
      <c r="N92" s="79" t="str">
        <f t="shared" si="19"/>
        <v>X</v>
      </c>
      <c r="O92" s="222" t="s">
        <v>1160</v>
      </c>
      <c r="P92" s="80">
        <f t="shared" si="23"/>
        <v>1</v>
      </c>
      <c r="Q92" s="81">
        <f>+P92</f>
        <v>1</v>
      </c>
      <c r="R92" s="82">
        <f>+Q92</f>
        <v>1</v>
      </c>
      <c r="S92" s="83">
        <f t="shared" si="12"/>
        <v>1</v>
      </c>
      <c r="T92" s="84" t="str">
        <f t="shared" si="20"/>
        <v>Terminado</v>
      </c>
      <c r="U92" s="638" t="str">
        <f t="shared" si="21"/>
        <v>B</v>
      </c>
      <c r="V92" s="154"/>
      <c r="W92" s="69">
        <f t="shared" si="15"/>
        <v>0</v>
      </c>
      <c r="X92" s="113"/>
    </row>
    <row r="93" spans="1:24" s="5" customFormat="1" ht="29.25" hidden="1" customHeight="1" outlineLevel="2" thickBot="1" x14ac:dyDescent="0.3">
      <c r="A93" s="896"/>
      <c r="B93" s="897" t="s">
        <v>261</v>
      </c>
      <c r="C93" s="34" t="s">
        <v>262</v>
      </c>
      <c r="D93" s="35">
        <v>42856</v>
      </c>
      <c r="E93" s="35">
        <v>42916</v>
      </c>
      <c r="F93" s="36" t="s">
        <v>263</v>
      </c>
      <c r="G93" s="245" t="s">
        <v>264</v>
      </c>
      <c r="H93" s="34" t="s">
        <v>265</v>
      </c>
      <c r="I93" s="246">
        <v>42767</v>
      </c>
      <c r="J93" s="38">
        <v>1</v>
      </c>
      <c r="K93" s="39">
        <v>1000000</v>
      </c>
      <c r="L93" s="40">
        <v>1000000</v>
      </c>
      <c r="M93" s="107" t="str">
        <f t="shared" si="18"/>
        <v/>
      </c>
      <c r="N93" s="42" t="str">
        <f t="shared" si="19"/>
        <v/>
      </c>
      <c r="O93" s="216"/>
      <c r="P93" s="134" t="str">
        <f t="shared" si="23"/>
        <v/>
      </c>
      <c r="Q93" s="135"/>
      <c r="R93" s="136"/>
      <c r="S93" s="137" t="str">
        <f t="shared" si="12"/>
        <v/>
      </c>
      <c r="T93" s="138" t="str">
        <f t="shared" si="20"/>
        <v>Sin Iniciar</v>
      </c>
      <c r="U93" s="633" t="str">
        <f t="shared" si="21"/>
        <v>6</v>
      </c>
      <c r="V93" s="140"/>
      <c r="W93" s="69">
        <f t="shared" si="15"/>
        <v>1</v>
      </c>
      <c r="X93" s="113"/>
    </row>
    <row r="94" spans="1:24" s="5" customFormat="1" ht="29.25" hidden="1" customHeight="1" outlineLevel="2" thickBot="1" x14ac:dyDescent="0.3">
      <c r="A94" s="896"/>
      <c r="B94" s="898"/>
      <c r="C94" s="52" t="s">
        <v>266</v>
      </c>
      <c r="D94" s="35">
        <v>42856</v>
      </c>
      <c r="E94" s="35">
        <v>42916</v>
      </c>
      <c r="F94" s="54" t="s">
        <v>267</v>
      </c>
      <c r="G94" s="119" t="s">
        <v>264</v>
      </c>
      <c r="H94" s="52" t="s">
        <v>265</v>
      </c>
      <c r="I94" s="232">
        <v>42795</v>
      </c>
      <c r="J94" s="56">
        <v>1</v>
      </c>
      <c r="K94" s="57">
        <v>500000</v>
      </c>
      <c r="L94" s="58">
        <v>500000</v>
      </c>
      <c r="M94" s="218" t="str">
        <f t="shared" si="18"/>
        <v/>
      </c>
      <c r="N94" s="60" t="str">
        <f t="shared" si="19"/>
        <v/>
      </c>
      <c r="O94" s="70"/>
      <c r="P94" s="62" t="str">
        <f t="shared" si="23"/>
        <v/>
      </c>
      <c r="Q94" s="63"/>
      <c r="R94" s="64"/>
      <c r="S94" s="65" t="str">
        <f t="shared" si="12"/>
        <v/>
      </c>
      <c r="T94" s="66" t="str">
        <f t="shared" si="20"/>
        <v>Sin Iniciar</v>
      </c>
      <c r="U94" s="635" t="str">
        <f t="shared" si="21"/>
        <v>6</v>
      </c>
      <c r="V94" s="118"/>
      <c r="W94" s="69">
        <f t="shared" si="15"/>
        <v>1</v>
      </c>
      <c r="X94" s="113"/>
    </row>
    <row r="95" spans="1:24" s="5" customFormat="1" ht="29.25" hidden="1" customHeight="1" outlineLevel="2" thickBot="1" x14ac:dyDescent="0.3">
      <c r="A95" s="896"/>
      <c r="B95" s="898"/>
      <c r="C95" s="52" t="s">
        <v>268</v>
      </c>
      <c r="D95" s="35">
        <v>42856</v>
      </c>
      <c r="E95" s="35">
        <v>42916</v>
      </c>
      <c r="F95" s="54" t="s">
        <v>269</v>
      </c>
      <c r="G95" s="119" t="s">
        <v>264</v>
      </c>
      <c r="H95" s="52" t="s">
        <v>265</v>
      </c>
      <c r="I95" s="232">
        <v>42795</v>
      </c>
      <c r="J95" s="56">
        <v>1</v>
      </c>
      <c r="K95" s="57">
        <v>500000</v>
      </c>
      <c r="L95" s="58">
        <v>500000</v>
      </c>
      <c r="M95" s="218" t="str">
        <f t="shared" si="18"/>
        <v/>
      </c>
      <c r="N95" s="60" t="str">
        <f t="shared" si="19"/>
        <v/>
      </c>
      <c r="O95" s="70"/>
      <c r="P95" s="62" t="str">
        <f t="shared" si="23"/>
        <v/>
      </c>
      <c r="Q95" s="63"/>
      <c r="R95" s="64"/>
      <c r="S95" s="65" t="str">
        <f t="shared" si="12"/>
        <v/>
      </c>
      <c r="T95" s="66" t="str">
        <f t="shared" si="20"/>
        <v>Sin Iniciar</v>
      </c>
      <c r="U95" s="635" t="str">
        <f t="shared" si="21"/>
        <v>6</v>
      </c>
      <c r="V95" s="118"/>
      <c r="W95" s="69">
        <f t="shared" si="15"/>
        <v>1</v>
      </c>
      <c r="X95" s="113"/>
    </row>
    <row r="96" spans="1:24" s="5" customFormat="1" ht="29.25" hidden="1" customHeight="1" outlineLevel="2" thickBot="1" x14ac:dyDescent="0.3">
      <c r="A96" s="896"/>
      <c r="B96" s="899"/>
      <c r="C96" s="71" t="s">
        <v>270</v>
      </c>
      <c r="D96" s="35">
        <v>42856</v>
      </c>
      <c r="E96" s="35">
        <v>42916</v>
      </c>
      <c r="F96" s="73" t="s">
        <v>271</v>
      </c>
      <c r="G96" s="149" t="s">
        <v>264</v>
      </c>
      <c r="H96" s="71" t="s">
        <v>265</v>
      </c>
      <c r="I96" s="233">
        <v>42795</v>
      </c>
      <c r="J96" s="75">
        <v>1</v>
      </c>
      <c r="K96" s="76">
        <v>400000</v>
      </c>
      <c r="L96" s="77">
        <v>400000</v>
      </c>
      <c r="M96" s="221" t="str">
        <f t="shared" si="18"/>
        <v/>
      </c>
      <c r="N96" s="79" t="str">
        <f t="shared" si="19"/>
        <v/>
      </c>
      <c r="O96" s="222"/>
      <c r="P96" s="80" t="str">
        <f t="shared" si="23"/>
        <v/>
      </c>
      <c r="Q96" s="81"/>
      <c r="R96" s="82"/>
      <c r="S96" s="83" t="str">
        <f t="shared" si="12"/>
        <v/>
      </c>
      <c r="T96" s="84" t="str">
        <f t="shared" si="20"/>
        <v>Sin Iniciar</v>
      </c>
      <c r="U96" s="638" t="str">
        <f t="shared" si="21"/>
        <v>6</v>
      </c>
      <c r="V96" s="154"/>
      <c r="W96" s="69">
        <f t="shared" si="15"/>
        <v>1</v>
      </c>
      <c r="X96" s="113"/>
    </row>
    <row r="97" spans="1:24" s="5" customFormat="1" ht="29.25" hidden="1" customHeight="1" outlineLevel="2" thickBot="1" x14ac:dyDescent="0.3">
      <c r="A97" s="896"/>
      <c r="B97" s="900" t="s">
        <v>272</v>
      </c>
      <c r="C97" s="34" t="s">
        <v>273</v>
      </c>
      <c r="D97" s="35">
        <v>42737</v>
      </c>
      <c r="E97" s="35">
        <v>43099</v>
      </c>
      <c r="F97" s="36" t="s">
        <v>274</v>
      </c>
      <c r="G97" s="215"/>
      <c r="H97" s="34"/>
      <c r="I97" s="246"/>
      <c r="J97" s="38"/>
      <c r="K97" s="247">
        <v>0</v>
      </c>
      <c r="L97" s="248">
        <v>0</v>
      </c>
      <c r="M97" s="107">
        <f t="shared" si="18"/>
        <v>362</v>
      </c>
      <c r="N97" s="42" t="str">
        <f>+IF(D97="","",IF(AND(MONTH($C$2)&gt;=MONTH(D97),MONTH($C$2)&lt;=MONTH(E97)),"X",""))</f>
        <v>X</v>
      </c>
      <c r="O97" s="216" t="s">
        <v>275</v>
      </c>
      <c r="P97" s="134">
        <f t="shared" si="23"/>
        <v>0.32596685082872928</v>
      </c>
      <c r="Q97" s="135">
        <f t="shared" ref="Q97:R99" si="24">+P97</f>
        <v>0.32596685082872928</v>
      </c>
      <c r="R97" s="136">
        <f t="shared" si="24"/>
        <v>0.32596685082872928</v>
      </c>
      <c r="S97" s="137">
        <f t="shared" si="12"/>
        <v>1</v>
      </c>
      <c r="T97" s="138" t="str">
        <f t="shared" si="20"/>
        <v>Normal</v>
      </c>
      <c r="U97" s="633" t="str">
        <f t="shared" si="21"/>
        <v>J</v>
      </c>
      <c r="V97" s="140" t="s">
        <v>276</v>
      </c>
      <c r="W97" s="69">
        <f t="shared" si="15"/>
        <v>0.67403314917127077</v>
      </c>
      <c r="X97" s="113"/>
    </row>
    <row r="98" spans="1:24" s="5" customFormat="1" ht="29.25" hidden="1" customHeight="1" outlineLevel="2" thickBot="1" x14ac:dyDescent="0.3">
      <c r="A98" s="896"/>
      <c r="B98" s="901"/>
      <c r="C98" s="52" t="s">
        <v>277</v>
      </c>
      <c r="D98" s="53">
        <v>42736</v>
      </c>
      <c r="E98" s="53">
        <v>43099</v>
      </c>
      <c r="F98" s="54" t="s">
        <v>274</v>
      </c>
      <c r="G98" s="119"/>
      <c r="H98" s="52"/>
      <c r="I98" s="232"/>
      <c r="J98" s="56"/>
      <c r="K98" s="249">
        <v>0</v>
      </c>
      <c r="L98" s="250">
        <v>0</v>
      </c>
      <c r="M98" s="218">
        <f t="shared" si="18"/>
        <v>363</v>
      </c>
      <c r="N98" s="60" t="str">
        <f t="shared" si="19"/>
        <v>X</v>
      </c>
      <c r="O98" s="70" t="s">
        <v>1292</v>
      </c>
      <c r="P98" s="62">
        <f t="shared" si="23"/>
        <v>0.32782369146005508</v>
      </c>
      <c r="Q98" s="63">
        <f t="shared" si="24"/>
        <v>0.32782369146005508</v>
      </c>
      <c r="R98" s="64">
        <f t="shared" si="24"/>
        <v>0.32782369146005508</v>
      </c>
      <c r="S98" s="65">
        <f t="shared" si="12"/>
        <v>1</v>
      </c>
      <c r="T98" s="66" t="str">
        <f t="shared" si="20"/>
        <v>Normal</v>
      </c>
      <c r="U98" s="635" t="str">
        <f t="shared" si="21"/>
        <v>J</v>
      </c>
      <c r="V98" s="118" t="s">
        <v>276</v>
      </c>
      <c r="W98" s="69">
        <f t="shared" si="15"/>
        <v>0.67217630853994492</v>
      </c>
      <c r="X98" s="113"/>
    </row>
    <row r="99" spans="1:24" s="5" customFormat="1" ht="29.25" hidden="1" customHeight="1" outlineLevel="2" thickBot="1" x14ac:dyDescent="0.3">
      <c r="A99" s="896"/>
      <c r="B99" s="901"/>
      <c r="C99" s="52" t="s">
        <v>278</v>
      </c>
      <c r="D99" s="53">
        <v>42736</v>
      </c>
      <c r="E99" s="53">
        <v>43099</v>
      </c>
      <c r="F99" s="54" t="s">
        <v>274</v>
      </c>
      <c r="G99" s="119"/>
      <c r="H99" s="52"/>
      <c r="I99" s="232"/>
      <c r="J99" s="56"/>
      <c r="K99" s="249">
        <v>0</v>
      </c>
      <c r="L99" s="250">
        <f t="shared" ref="L99:L100" si="25">+K99*J99</f>
        <v>0</v>
      </c>
      <c r="M99" s="218">
        <f t="shared" si="18"/>
        <v>363</v>
      </c>
      <c r="N99" s="60" t="str">
        <f t="shared" si="19"/>
        <v>X</v>
      </c>
      <c r="O99" s="70" t="s">
        <v>1293</v>
      </c>
      <c r="P99" s="62">
        <f t="shared" si="23"/>
        <v>0.32782369146005508</v>
      </c>
      <c r="Q99" s="63">
        <f t="shared" si="24"/>
        <v>0.32782369146005508</v>
      </c>
      <c r="R99" s="64">
        <f t="shared" si="24"/>
        <v>0.32782369146005508</v>
      </c>
      <c r="S99" s="65">
        <f t="shared" si="12"/>
        <v>1</v>
      </c>
      <c r="T99" s="66" t="str">
        <f t="shared" si="20"/>
        <v>Normal</v>
      </c>
      <c r="U99" s="635" t="str">
        <f t="shared" si="21"/>
        <v>J</v>
      </c>
      <c r="V99" s="118" t="s">
        <v>276</v>
      </c>
      <c r="W99" s="69">
        <f t="shared" si="15"/>
        <v>0.67217630853994492</v>
      </c>
      <c r="X99" s="113"/>
    </row>
    <row r="100" spans="1:24" s="5" customFormat="1" ht="29.25" hidden="1" customHeight="1" outlineLevel="2" thickBot="1" x14ac:dyDescent="0.3">
      <c r="A100" s="896"/>
      <c r="B100" s="902"/>
      <c r="C100" s="71" t="s">
        <v>279</v>
      </c>
      <c r="D100" s="72">
        <v>42935</v>
      </c>
      <c r="E100" s="72">
        <v>42939</v>
      </c>
      <c r="F100" s="73"/>
      <c r="G100" s="149" t="s">
        <v>280</v>
      </c>
      <c r="H100" s="71" t="s">
        <v>143</v>
      </c>
      <c r="I100" s="233">
        <v>42745</v>
      </c>
      <c r="J100" s="75">
        <v>1</v>
      </c>
      <c r="K100" s="251">
        <v>9000000</v>
      </c>
      <c r="L100" s="252">
        <f t="shared" si="25"/>
        <v>9000000</v>
      </c>
      <c r="M100" s="221" t="str">
        <f t="shared" si="18"/>
        <v/>
      </c>
      <c r="N100" s="79" t="str">
        <f t="shared" si="19"/>
        <v/>
      </c>
      <c r="O100" s="222"/>
      <c r="P100" s="80" t="str">
        <f t="shared" si="23"/>
        <v/>
      </c>
      <c r="Q100" s="81"/>
      <c r="R100" s="82"/>
      <c r="S100" s="83" t="str">
        <f t="shared" si="12"/>
        <v/>
      </c>
      <c r="T100" s="84" t="str">
        <f t="shared" si="20"/>
        <v>Sin Iniciar</v>
      </c>
      <c r="U100" s="638" t="str">
        <f t="shared" si="21"/>
        <v>6</v>
      </c>
      <c r="V100" s="154"/>
      <c r="W100" s="69">
        <f t="shared" si="15"/>
        <v>1</v>
      </c>
      <c r="X100" s="113"/>
    </row>
    <row r="101" spans="1:24" s="5" customFormat="1" ht="29.25" hidden="1" customHeight="1" outlineLevel="2" thickBot="1" x14ac:dyDescent="0.3">
      <c r="A101" s="896"/>
      <c r="B101" s="900" t="s">
        <v>281</v>
      </c>
      <c r="C101" s="34" t="s">
        <v>282</v>
      </c>
      <c r="D101" s="35">
        <v>42979</v>
      </c>
      <c r="E101" s="35">
        <v>43040</v>
      </c>
      <c r="F101" s="36" t="s">
        <v>283</v>
      </c>
      <c r="G101" s="215" t="s">
        <v>284</v>
      </c>
      <c r="H101" s="34" t="s">
        <v>285</v>
      </c>
      <c r="I101" s="246">
        <v>42826</v>
      </c>
      <c r="J101" s="38">
        <v>1</v>
      </c>
      <c r="K101" s="39">
        <v>57000000</v>
      </c>
      <c r="L101" s="40">
        <v>57000000</v>
      </c>
      <c r="M101" s="107" t="str">
        <f t="shared" si="18"/>
        <v/>
      </c>
      <c r="N101" s="42" t="str">
        <f t="shared" si="19"/>
        <v/>
      </c>
      <c r="O101" s="216"/>
      <c r="P101" s="134" t="str">
        <f t="shared" si="23"/>
        <v/>
      </c>
      <c r="Q101" s="135"/>
      <c r="R101" s="136"/>
      <c r="S101" s="137" t="str">
        <f t="shared" si="12"/>
        <v/>
      </c>
      <c r="T101" s="138" t="str">
        <f t="shared" si="20"/>
        <v>Sin Iniciar</v>
      </c>
      <c r="U101" s="633" t="str">
        <f t="shared" si="21"/>
        <v>6</v>
      </c>
      <c r="V101" s="140"/>
      <c r="W101" s="69">
        <f t="shared" si="15"/>
        <v>1</v>
      </c>
      <c r="X101" s="113"/>
    </row>
    <row r="102" spans="1:24" s="5" customFormat="1" ht="29.25" hidden="1" customHeight="1" outlineLevel="2" thickBot="1" x14ac:dyDescent="0.3">
      <c r="A102" s="896"/>
      <c r="B102" s="901"/>
      <c r="C102" s="52" t="s">
        <v>286</v>
      </c>
      <c r="D102" s="53">
        <v>42856</v>
      </c>
      <c r="E102" s="53">
        <v>42917</v>
      </c>
      <c r="F102" s="54" t="s">
        <v>287</v>
      </c>
      <c r="G102" s="119" t="s">
        <v>288</v>
      </c>
      <c r="H102" s="52" t="s">
        <v>143</v>
      </c>
      <c r="I102" s="232">
        <v>42767</v>
      </c>
      <c r="J102" s="56">
        <v>1</v>
      </c>
      <c r="K102" s="57">
        <v>2000000</v>
      </c>
      <c r="L102" s="58">
        <f t="shared" ref="L102:L105" si="26">+K102*J102</f>
        <v>2000000</v>
      </c>
      <c r="M102" s="218" t="str">
        <f t="shared" si="18"/>
        <v/>
      </c>
      <c r="N102" s="60" t="str">
        <f t="shared" si="19"/>
        <v/>
      </c>
      <c r="O102" s="70"/>
      <c r="P102" s="62" t="str">
        <f t="shared" si="23"/>
        <v/>
      </c>
      <c r="Q102" s="63"/>
      <c r="R102" s="64"/>
      <c r="S102" s="65" t="str">
        <f t="shared" si="12"/>
        <v/>
      </c>
      <c r="T102" s="66" t="str">
        <f t="shared" si="20"/>
        <v>Sin Iniciar</v>
      </c>
      <c r="U102" s="635" t="str">
        <f t="shared" si="21"/>
        <v>6</v>
      </c>
      <c r="V102" s="118"/>
      <c r="W102" s="69">
        <f t="shared" si="15"/>
        <v>1</v>
      </c>
      <c r="X102" s="113"/>
    </row>
    <row r="103" spans="1:24" s="5" customFormat="1" ht="29.25" hidden="1" customHeight="1" outlineLevel="2" thickBot="1" x14ac:dyDescent="0.3">
      <c r="A103" s="896"/>
      <c r="B103" s="901"/>
      <c r="C103" s="52" t="s">
        <v>289</v>
      </c>
      <c r="D103" s="53">
        <v>43044</v>
      </c>
      <c r="E103" s="53">
        <v>43070</v>
      </c>
      <c r="F103" s="54" t="s">
        <v>290</v>
      </c>
      <c r="G103" s="119" t="s">
        <v>291</v>
      </c>
      <c r="H103" s="52" t="s">
        <v>143</v>
      </c>
      <c r="I103" s="232">
        <v>42887</v>
      </c>
      <c r="J103" s="56">
        <v>1</v>
      </c>
      <c r="K103" s="57">
        <v>2000000</v>
      </c>
      <c r="L103" s="58">
        <v>2000000</v>
      </c>
      <c r="M103" s="218" t="str">
        <f t="shared" si="18"/>
        <v/>
      </c>
      <c r="N103" s="60" t="str">
        <f t="shared" si="19"/>
        <v/>
      </c>
      <c r="O103" s="70"/>
      <c r="P103" s="62" t="str">
        <f t="shared" si="23"/>
        <v/>
      </c>
      <c r="Q103" s="63"/>
      <c r="R103" s="64"/>
      <c r="S103" s="65" t="str">
        <f t="shared" si="12"/>
        <v/>
      </c>
      <c r="T103" s="66" t="str">
        <f t="shared" si="20"/>
        <v>Sin Iniciar</v>
      </c>
      <c r="U103" s="635" t="str">
        <f t="shared" si="21"/>
        <v>6</v>
      </c>
      <c r="V103" s="118"/>
      <c r="W103" s="69">
        <f t="shared" si="15"/>
        <v>1</v>
      </c>
      <c r="X103" s="113"/>
    </row>
    <row r="104" spans="1:24" s="5" customFormat="1" ht="29.25" hidden="1" customHeight="1" outlineLevel="2" thickBot="1" x14ac:dyDescent="0.3">
      <c r="A104" s="896"/>
      <c r="B104" s="901"/>
      <c r="C104" s="52" t="s">
        <v>292</v>
      </c>
      <c r="D104" s="53">
        <v>42795</v>
      </c>
      <c r="E104" s="53">
        <v>42826</v>
      </c>
      <c r="F104" s="54" t="s">
        <v>287</v>
      </c>
      <c r="G104" s="119" t="s">
        <v>293</v>
      </c>
      <c r="H104" s="52" t="s">
        <v>143</v>
      </c>
      <c r="I104" s="232">
        <v>42795</v>
      </c>
      <c r="J104" s="56">
        <v>1</v>
      </c>
      <c r="K104" s="57">
        <v>3000000</v>
      </c>
      <c r="L104" s="58">
        <f t="shared" si="26"/>
        <v>3000000</v>
      </c>
      <c r="M104" s="218">
        <f t="shared" si="18"/>
        <v>31</v>
      </c>
      <c r="N104" s="60" t="str">
        <f t="shared" si="19"/>
        <v>X</v>
      </c>
      <c r="O104" s="70" t="s">
        <v>1161</v>
      </c>
      <c r="P104" s="62">
        <f t="shared" si="23"/>
        <v>1</v>
      </c>
      <c r="Q104" s="63">
        <f t="shared" ref="Q104:R107" si="27">+P104</f>
        <v>1</v>
      </c>
      <c r="R104" s="64">
        <f t="shared" si="27"/>
        <v>1</v>
      </c>
      <c r="S104" s="65">
        <f t="shared" si="12"/>
        <v>1</v>
      </c>
      <c r="T104" s="66" t="str">
        <f t="shared" si="20"/>
        <v>Terminado</v>
      </c>
      <c r="U104" s="635" t="str">
        <f t="shared" si="21"/>
        <v>B</v>
      </c>
      <c r="V104" s="118"/>
      <c r="W104" s="69">
        <f t="shared" si="15"/>
        <v>0</v>
      </c>
      <c r="X104" s="113"/>
    </row>
    <row r="105" spans="1:24" s="5" customFormat="1" ht="29.25" hidden="1" customHeight="1" outlineLevel="2" thickBot="1" x14ac:dyDescent="0.3">
      <c r="A105" s="896"/>
      <c r="B105" s="901"/>
      <c r="C105" s="52" t="s">
        <v>294</v>
      </c>
      <c r="D105" s="53">
        <v>42826</v>
      </c>
      <c r="E105" s="53">
        <v>42840</v>
      </c>
      <c r="F105" s="54" t="s">
        <v>240</v>
      </c>
      <c r="G105" s="119" t="s">
        <v>237</v>
      </c>
      <c r="H105" s="52" t="s">
        <v>143</v>
      </c>
      <c r="I105" s="232">
        <v>42795</v>
      </c>
      <c r="J105" s="56">
        <v>2</v>
      </c>
      <c r="K105" s="57">
        <v>4000000</v>
      </c>
      <c r="L105" s="231">
        <f t="shared" si="26"/>
        <v>8000000</v>
      </c>
      <c r="M105" s="218">
        <f t="shared" si="18"/>
        <v>14</v>
      </c>
      <c r="N105" s="60" t="str">
        <f t="shared" si="19"/>
        <v>X</v>
      </c>
      <c r="O105" s="70" t="s">
        <v>1162</v>
      </c>
      <c r="P105" s="62">
        <f t="shared" si="23"/>
        <v>1</v>
      </c>
      <c r="Q105" s="63">
        <f t="shared" si="27"/>
        <v>1</v>
      </c>
      <c r="R105" s="64">
        <f t="shared" si="27"/>
        <v>1</v>
      </c>
      <c r="S105" s="65">
        <f t="shared" si="12"/>
        <v>1</v>
      </c>
      <c r="T105" s="66" t="str">
        <f t="shared" si="20"/>
        <v>Terminado</v>
      </c>
      <c r="U105" s="635" t="str">
        <f t="shared" si="21"/>
        <v>B</v>
      </c>
      <c r="V105" s="118"/>
      <c r="W105" s="69">
        <f t="shared" si="15"/>
        <v>0</v>
      </c>
      <c r="X105" s="113"/>
    </row>
    <row r="106" spans="1:24" s="5" customFormat="1" ht="29.25" hidden="1" customHeight="1" outlineLevel="2" thickBot="1" x14ac:dyDescent="0.3">
      <c r="A106" s="896"/>
      <c r="B106" s="902"/>
      <c r="C106" s="71" t="s">
        <v>295</v>
      </c>
      <c r="D106" s="72">
        <v>42800</v>
      </c>
      <c r="E106" s="72">
        <v>42804</v>
      </c>
      <c r="F106" s="73" t="s">
        <v>240</v>
      </c>
      <c r="G106" s="149" t="s">
        <v>237</v>
      </c>
      <c r="H106" s="71" t="s">
        <v>143</v>
      </c>
      <c r="I106" s="233">
        <v>42796</v>
      </c>
      <c r="J106" s="75">
        <v>3</v>
      </c>
      <c r="K106" s="76">
        <v>5000000</v>
      </c>
      <c r="L106" s="253">
        <v>15000000</v>
      </c>
      <c r="M106" s="221">
        <f t="shared" si="18"/>
        <v>4</v>
      </c>
      <c r="N106" s="79" t="str">
        <f t="shared" si="19"/>
        <v/>
      </c>
      <c r="O106" s="222" t="s">
        <v>296</v>
      </c>
      <c r="P106" s="80" t="str">
        <f t="shared" si="23"/>
        <v/>
      </c>
      <c r="Q106" s="81" t="str">
        <f t="shared" si="27"/>
        <v/>
      </c>
      <c r="R106" s="82" t="str">
        <f t="shared" si="27"/>
        <v/>
      </c>
      <c r="S106" s="83" t="str">
        <f t="shared" si="12"/>
        <v/>
      </c>
      <c r="T106" s="84" t="str">
        <f t="shared" si="20"/>
        <v>Sin Iniciar</v>
      </c>
      <c r="U106" s="638" t="str">
        <f t="shared" si="21"/>
        <v>6</v>
      </c>
      <c r="V106" s="154"/>
      <c r="W106" s="69" t="e">
        <f t="shared" si="15"/>
        <v>#VALUE!</v>
      </c>
      <c r="X106" s="113"/>
    </row>
    <row r="107" spans="1:24" s="5" customFormat="1" ht="29.25" hidden="1" customHeight="1" outlineLevel="2" thickBot="1" x14ac:dyDescent="0.3">
      <c r="A107" s="896"/>
      <c r="B107" s="254" t="s">
        <v>297</v>
      </c>
      <c r="C107" s="255" t="s">
        <v>298</v>
      </c>
      <c r="D107" s="256">
        <v>42750</v>
      </c>
      <c r="E107" s="256">
        <v>43084</v>
      </c>
      <c r="F107" s="257"/>
      <c r="G107" s="258"/>
      <c r="H107" s="255"/>
      <c r="I107" s="255"/>
      <c r="J107" s="176"/>
      <c r="K107" s="259"/>
      <c r="L107" s="260"/>
      <c r="M107" s="261">
        <f t="shared" si="18"/>
        <v>334</v>
      </c>
      <c r="N107" s="179" t="str">
        <f t="shared" si="19"/>
        <v>X</v>
      </c>
      <c r="O107" s="262" t="s">
        <v>1291</v>
      </c>
      <c r="P107" s="181">
        <f t="shared" si="23"/>
        <v>0.31437125748502992</v>
      </c>
      <c r="Q107" s="182">
        <f t="shared" si="27"/>
        <v>0.31437125748502992</v>
      </c>
      <c r="R107" s="183">
        <f t="shared" si="27"/>
        <v>0.31437125748502992</v>
      </c>
      <c r="S107" s="184">
        <f t="shared" si="12"/>
        <v>1</v>
      </c>
      <c r="T107" s="185" t="str">
        <f t="shared" si="20"/>
        <v>Normal</v>
      </c>
      <c r="U107" s="640" t="str">
        <f t="shared" si="21"/>
        <v>J</v>
      </c>
      <c r="V107" s="186" t="s">
        <v>276</v>
      </c>
      <c r="W107" s="69">
        <f t="shared" si="15"/>
        <v>0.68562874251497008</v>
      </c>
      <c r="X107" s="113"/>
    </row>
    <row r="108" spans="1:24" s="101" customFormat="1" ht="29.25" customHeight="1" outlineLevel="1" collapsed="1" thickBot="1" x14ac:dyDescent="0.3">
      <c r="A108" s="755" t="s">
        <v>299</v>
      </c>
      <c r="B108" s="756"/>
      <c r="C108" s="757"/>
      <c r="D108" s="263"/>
      <c r="E108" s="264"/>
      <c r="F108" s="265"/>
      <c r="G108" s="266"/>
      <c r="H108" s="266"/>
      <c r="I108" s="267"/>
      <c r="J108" s="268"/>
      <c r="K108" s="266"/>
      <c r="L108" s="266"/>
      <c r="M108" s="269" t="str">
        <f t="shared" si="18"/>
        <v/>
      </c>
      <c r="N108" s="267" t="str">
        <f t="shared" si="19"/>
        <v/>
      </c>
      <c r="O108" s="270"/>
      <c r="P108" s="271">
        <f>+IFERROR(SUMPRODUCT(P83:P107,M83:M107)/SUM(M83:M107),0)</f>
        <v>0.34688581314878891</v>
      </c>
      <c r="Q108" s="272">
        <f>+IFERROR(SUMPRODUCT(Q83:Q107,M83:M107)/SUM(M83:M107),0)</f>
        <v>0.34400951557093423</v>
      </c>
      <c r="R108" s="273">
        <f>+IFERROR(SUMPRODUCT(R83:R107,M83:M107)/SUM(M83:M107),0)</f>
        <v>0.34400951557093423</v>
      </c>
      <c r="S108" s="271">
        <f>+Q108/P108</f>
        <v>0.99170822942643388</v>
      </c>
      <c r="T108" s="274" t="str">
        <f t="shared" si="20"/>
        <v>Normal</v>
      </c>
      <c r="U108" s="648" t="str">
        <f t="shared" si="21"/>
        <v>J</v>
      </c>
      <c r="V108" s="275"/>
      <c r="W108" s="69">
        <f t="shared" si="15"/>
        <v>0.65599048442906582</v>
      </c>
      <c r="X108" s="100"/>
    </row>
    <row r="109" spans="1:24" s="101" customFormat="1" ht="150" customHeight="1" thickBot="1" x14ac:dyDescent="0.3">
      <c r="A109" s="758" t="s">
        <v>300</v>
      </c>
      <c r="B109" s="759"/>
      <c r="C109" s="759"/>
      <c r="D109" s="276"/>
      <c r="E109" s="276"/>
      <c r="F109" s="276"/>
      <c r="G109" s="276"/>
      <c r="H109" s="276"/>
      <c r="I109" s="276"/>
      <c r="J109" s="276"/>
      <c r="K109" s="276"/>
      <c r="L109" s="276"/>
      <c r="M109" s="276"/>
      <c r="N109" s="276"/>
      <c r="O109" s="276"/>
      <c r="P109" s="277">
        <f>+AVERAGE(P108,P82,P49,P15)</f>
        <v>0.37376261826069496</v>
      </c>
      <c r="Q109" s="278">
        <f>+AVERAGE(Q108,Q82,Q49,Q15)</f>
        <v>0.36272789865877536</v>
      </c>
      <c r="R109" s="279">
        <f>+AVERAGE(R108,R82,R49,R15)</f>
        <v>0.33834642570135304</v>
      </c>
      <c r="S109" s="280">
        <f>+Q109/P109</f>
        <v>0.97047666336117377</v>
      </c>
      <c r="T109" s="281" t="str">
        <f t="shared" si="20"/>
        <v>Normal</v>
      </c>
      <c r="U109" s="282" t="str">
        <f t="shared" si="21"/>
        <v>J</v>
      </c>
      <c r="V109" s="283"/>
      <c r="W109" s="284">
        <f t="shared" si="15"/>
        <v>0.66165357429864691</v>
      </c>
      <c r="X109" s="740" t="s">
        <v>1297</v>
      </c>
    </row>
    <row r="110" spans="1:24" s="5" customFormat="1" ht="51.75" outlineLevel="2" thickBot="1" x14ac:dyDescent="0.3">
      <c r="A110" s="809" t="s">
        <v>301</v>
      </c>
      <c r="B110" s="885" t="s">
        <v>302</v>
      </c>
      <c r="C110" s="285" t="s">
        <v>303</v>
      </c>
      <c r="D110" s="35">
        <v>42753</v>
      </c>
      <c r="E110" s="35">
        <v>42794</v>
      </c>
      <c r="F110" s="36" t="s">
        <v>304</v>
      </c>
      <c r="G110" s="894" t="s">
        <v>305</v>
      </c>
      <c r="H110" s="895" t="s">
        <v>39</v>
      </c>
      <c r="I110" s="891" t="s">
        <v>45</v>
      </c>
      <c r="J110" s="891">
        <v>1</v>
      </c>
      <c r="K110" s="892">
        <v>9000000</v>
      </c>
      <c r="L110" s="893">
        <f>+K110*J110</f>
        <v>9000000</v>
      </c>
      <c r="M110" s="107">
        <f t="shared" ref="M110:M173" si="28">+IF(D110="","",IF(MONTH($C$2)&lt;MONTH(D110),"",E110-D110))</f>
        <v>41</v>
      </c>
      <c r="N110" s="42" t="str">
        <f t="shared" ref="N110:N173" si="29">+IF(D110="","",IF(AND(MONTH($C$2)&gt;=MONTH(D110),MONTH($C$2)&lt;=MONTH(E110)),"X",""))</f>
        <v/>
      </c>
      <c r="O110" s="216" t="s">
        <v>306</v>
      </c>
      <c r="P110" s="134" t="str">
        <f t="shared" ref="P110:P138" si="30">+IF(N110="","",IFERROR(IF(MONTH($C$2)&lt;MONTH(D110),"",IF(E110&lt;$C$2,1,IF(D110&lt;$C$2,($C$2-D110)/(E110-D110),0))),0))</f>
        <v/>
      </c>
      <c r="Q110" s="135"/>
      <c r="R110" s="136"/>
      <c r="S110" s="137" t="str">
        <f t="shared" si="12"/>
        <v/>
      </c>
      <c r="T110" s="138" t="str">
        <f t="shared" si="20"/>
        <v>Sin Iniciar</v>
      </c>
      <c r="U110" s="139" t="str">
        <f t="shared" si="21"/>
        <v>6</v>
      </c>
      <c r="V110" s="286" t="s">
        <v>307</v>
      </c>
      <c r="W110" s="69">
        <f t="shared" si="15"/>
        <v>1</v>
      </c>
      <c r="X110" s="741"/>
    </row>
    <row r="111" spans="1:24" s="5" customFormat="1" ht="64.5" outlineLevel="2" thickBot="1" x14ac:dyDescent="0.3">
      <c r="A111" s="810"/>
      <c r="B111" s="881"/>
      <c r="C111" s="287" t="s">
        <v>308</v>
      </c>
      <c r="D111" s="53">
        <v>42795</v>
      </c>
      <c r="E111" s="53">
        <v>42843</v>
      </c>
      <c r="F111" s="54" t="s">
        <v>309</v>
      </c>
      <c r="G111" s="798"/>
      <c r="H111" s="781"/>
      <c r="I111" s="794"/>
      <c r="J111" s="794"/>
      <c r="K111" s="796"/>
      <c r="L111" s="797"/>
      <c r="M111" s="218">
        <f t="shared" si="28"/>
        <v>48</v>
      </c>
      <c r="N111" s="60" t="str">
        <f t="shared" si="29"/>
        <v>X</v>
      </c>
      <c r="O111" s="70" t="s">
        <v>1128</v>
      </c>
      <c r="P111" s="62">
        <f t="shared" si="30"/>
        <v>1</v>
      </c>
      <c r="Q111" s="63">
        <f>+P111</f>
        <v>1</v>
      </c>
      <c r="R111" s="64">
        <f>+Q111</f>
        <v>1</v>
      </c>
      <c r="S111" s="65">
        <f t="shared" si="12"/>
        <v>1</v>
      </c>
      <c r="T111" s="66" t="str">
        <f t="shared" si="20"/>
        <v>Terminado</v>
      </c>
      <c r="U111" s="67" t="str">
        <f t="shared" si="21"/>
        <v>B</v>
      </c>
      <c r="V111" s="118"/>
      <c r="W111" s="69">
        <f t="shared" si="15"/>
        <v>0</v>
      </c>
      <c r="X111" s="741"/>
    </row>
    <row r="112" spans="1:24" s="5" customFormat="1" ht="29.25" customHeight="1" outlineLevel="2" thickBot="1" x14ac:dyDescent="0.3">
      <c r="A112" s="810"/>
      <c r="B112" s="881"/>
      <c r="C112" s="52" t="s">
        <v>310</v>
      </c>
      <c r="D112" s="53">
        <v>42856</v>
      </c>
      <c r="E112" s="53">
        <v>42977</v>
      </c>
      <c r="F112" s="54" t="s">
        <v>311</v>
      </c>
      <c r="G112" s="798" t="s">
        <v>312</v>
      </c>
      <c r="H112" s="781" t="s">
        <v>143</v>
      </c>
      <c r="I112" s="794" t="s">
        <v>40</v>
      </c>
      <c r="J112" s="794">
        <v>1</v>
      </c>
      <c r="K112" s="796">
        <v>40000000</v>
      </c>
      <c r="L112" s="797">
        <f>+K112*J112</f>
        <v>40000000</v>
      </c>
      <c r="M112" s="218" t="str">
        <f t="shared" si="28"/>
        <v/>
      </c>
      <c r="N112" s="60" t="str">
        <f t="shared" si="29"/>
        <v/>
      </c>
      <c r="O112" s="70"/>
      <c r="P112" s="62" t="str">
        <f t="shared" si="30"/>
        <v/>
      </c>
      <c r="Q112" s="63"/>
      <c r="R112" s="64"/>
      <c r="S112" s="65" t="str">
        <f t="shared" si="12"/>
        <v/>
      </c>
      <c r="T112" s="66" t="str">
        <f t="shared" si="20"/>
        <v>Sin Iniciar</v>
      </c>
      <c r="U112" s="67" t="str">
        <f>+IF(T112="","",IF(T112="Sin Iniciar","6",IF(T112="Crítico","L",IF(T112="En Proceso","K",IF(T112="Normal","J","B")))))</f>
        <v>6</v>
      </c>
      <c r="V112" s="118"/>
      <c r="W112" s="69">
        <f t="shared" si="15"/>
        <v>1</v>
      </c>
      <c r="X112" s="741"/>
    </row>
    <row r="113" spans="1:24" s="5" customFormat="1" ht="29.25" customHeight="1" outlineLevel="2" thickBot="1" x14ac:dyDescent="0.3">
      <c r="A113" s="810"/>
      <c r="B113" s="881"/>
      <c r="C113" s="52" t="s">
        <v>313</v>
      </c>
      <c r="D113" s="53">
        <v>42979</v>
      </c>
      <c r="E113" s="53">
        <v>43099</v>
      </c>
      <c r="F113" s="54" t="s">
        <v>311</v>
      </c>
      <c r="G113" s="798"/>
      <c r="H113" s="781"/>
      <c r="I113" s="794"/>
      <c r="J113" s="794"/>
      <c r="K113" s="796"/>
      <c r="L113" s="797"/>
      <c r="M113" s="218" t="str">
        <f t="shared" si="28"/>
        <v/>
      </c>
      <c r="N113" s="60" t="str">
        <f t="shared" si="29"/>
        <v/>
      </c>
      <c r="O113" s="70"/>
      <c r="P113" s="62" t="str">
        <f t="shared" si="30"/>
        <v/>
      </c>
      <c r="Q113" s="63"/>
      <c r="R113" s="64"/>
      <c r="S113" s="65" t="str">
        <f t="shared" si="12"/>
        <v/>
      </c>
      <c r="T113" s="66" t="str">
        <f t="shared" si="20"/>
        <v>Sin Iniciar</v>
      </c>
      <c r="U113" s="67" t="str">
        <f t="shared" si="21"/>
        <v>6</v>
      </c>
      <c r="V113" s="118"/>
      <c r="W113" s="69">
        <f t="shared" si="15"/>
        <v>1</v>
      </c>
      <c r="X113" s="741"/>
    </row>
    <row r="114" spans="1:24" s="5" customFormat="1" ht="29.25" customHeight="1" outlineLevel="2" thickBot="1" x14ac:dyDescent="0.3">
      <c r="A114" s="810"/>
      <c r="B114" s="881" t="s">
        <v>314</v>
      </c>
      <c r="C114" s="52" t="s">
        <v>315</v>
      </c>
      <c r="D114" s="53">
        <v>42860</v>
      </c>
      <c r="E114" s="53">
        <v>42977</v>
      </c>
      <c r="F114" s="54" t="s">
        <v>316</v>
      </c>
      <c r="G114" s="798" t="s">
        <v>317</v>
      </c>
      <c r="H114" s="781" t="s">
        <v>143</v>
      </c>
      <c r="I114" s="794" t="s">
        <v>40</v>
      </c>
      <c r="J114" s="794">
        <v>1</v>
      </c>
      <c r="K114" s="796">
        <v>40000000</v>
      </c>
      <c r="L114" s="797">
        <f>+K114*J114</f>
        <v>40000000</v>
      </c>
      <c r="M114" s="218" t="str">
        <f t="shared" si="28"/>
        <v/>
      </c>
      <c r="N114" s="60" t="str">
        <f t="shared" si="29"/>
        <v/>
      </c>
      <c r="O114" s="70"/>
      <c r="P114" s="62" t="str">
        <f t="shared" si="30"/>
        <v/>
      </c>
      <c r="Q114" s="63"/>
      <c r="R114" s="64"/>
      <c r="S114" s="65" t="str">
        <f t="shared" ref="S114:S138" si="31">IF(P114="","",IF(Q114&gt;P114,1,(Q114/P114)))</f>
        <v/>
      </c>
      <c r="T114" s="66" t="str">
        <f t="shared" si="20"/>
        <v>Sin Iniciar</v>
      </c>
      <c r="U114" s="67" t="str">
        <f t="shared" si="21"/>
        <v>6</v>
      </c>
      <c r="V114" s="118"/>
      <c r="W114" s="69">
        <f t="shared" si="15"/>
        <v>1</v>
      </c>
      <c r="X114" s="741"/>
    </row>
    <row r="115" spans="1:24" s="5" customFormat="1" ht="29.25" customHeight="1" outlineLevel="2" thickBot="1" x14ac:dyDescent="0.3">
      <c r="A115" s="810"/>
      <c r="B115" s="881"/>
      <c r="C115" s="52" t="s">
        <v>318</v>
      </c>
      <c r="D115" s="53">
        <v>42979</v>
      </c>
      <c r="E115" s="53">
        <v>43099</v>
      </c>
      <c r="F115" s="54" t="s">
        <v>319</v>
      </c>
      <c r="G115" s="798"/>
      <c r="H115" s="781"/>
      <c r="I115" s="794"/>
      <c r="J115" s="794"/>
      <c r="K115" s="796"/>
      <c r="L115" s="797"/>
      <c r="M115" s="218" t="str">
        <f t="shared" si="28"/>
        <v/>
      </c>
      <c r="N115" s="60" t="str">
        <f t="shared" si="29"/>
        <v/>
      </c>
      <c r="O115" s="70"/>
      <c r="P115" s="62" t="str">
        <f t="shared" si="30"/>
        <v/>
      </c>
      <c r="Q115" s="63"/>
      <c r="R115" s="64"/>
      <c r="S115" s="65" t="str">
        <f t="shared" si="31"/>
        <v/>
      </c>
      <c r="T115" s="66" t="str">
        <f t="shared" si="20"/>
        <v>Sin Iniciar</v>
      </c>
      <c r="U115" s="67" t="str">
        <f t="shared" si="21"/>
        <v>6</v>
      </c>
      <c r="V115" s="118"/>
      <c r="W115" s="69">
        <f t="shared" ref="W115:W178" si="32">1-R115</f>
        <v>1</v>
      </c>
      <c r="X115" s="741"/>
    </row>
    <row r="116" spans="1:24" s="5" customFormat="1" ht="29.25" customHeight="1" outlineLevel="2" thickBot="1" x14ac:dyDescent="0.3">
      <c r="A116" s="810"/>
      <c r="B116" s="881" t="s">
        <v>63</v>
      </c>
      <c r="C116" s="887" t="s">
        <v>320</v>
      </c>
      <c r="D116" s="888">
        <v>42750</v>
      </c>
      <c r="E116" s="888">
        <v>43008</v>
      </c>
      <c r="F116" s="889" t="s">
        <v>65</v>
      </c>
      <c r="G116" s="890" t="s">
        <v>321</v>
      </c>
      <c r="H116" s="887" t="s">
        <v>101</v>
      </c>
      <c r="I116" s="754" t="s">
        <v>45</v>
      </c>
      <c r="J116" s="754">
        <v>1</v>
      </c>
      <c r="K116" s="878">
        <v>50000000</v>
      </c>
      <c r="L116" s="886">
        <f>+K116*J116</f>
        <v>50000000</v>
      </c>
      <c r="M116" s="218">
        <f t="shared" si="28"/>
        <v>258</v>
      </c>
      <c r="N116" s="60" t="str">
        <f t="shared" si="29"/>
        <v>X</v>
      </c>
      <c r="O116" s="70" t="s">
        <v>1129</v>
      </c>
      <c r="P116" s="62">
        <f t="shared" si="30"/>
        <v>0.40697674418604651</v>
      </c>
      <c r="Q116" s="63">
        <v>0.35</v>
      </c>
      <c r="R116" s="64">
        <f>+Q116</f>
        <v>0.35</v>
      </c>
      <c r="S116" s="65">
        <f t="shared" si="31"/>
        <v>0.86</v>
      </c>
      <c r="T116" s="66" t="str">
        <f t="shared" si="20"/>
        <v>En Proceso</v>
      </c>
      <c r="U116" s="67" t="str">
        <f t="shared" si="21"/>
        <v>K</v>
      </c>
      <c r="V116" s="118" t="s">
        <v>322</v>
      </c>
      <c r="W116" s="69">
        <f t="shared" si="32"/>
        <v>0.65</v>
      </c>
      <c r="X116" s="741"/>
    </row>
    <row r="117" spans="1:24" s="5" customFormat="1" ht="29.25" customHeight="1" outlineLevel="2" thickBot="1" x14ac:dyDescent="0.3">
      <c r="A117" s="810"/>
      <c r="B117" s="881"/>
      <c r="C117" s="887"/>
      <c r="D117" s="888"/>
      <c r="E117" s="888"/>
      <c r="F117" s="889"/>
      <c r="G117" s="890"/>
      <c r="H117" s="887"/>
      <c r="I117" s="754"/>
      <c r="J117" s="754"/>
      <c r="K117" s="878"/>
      <c r="L117" s="886"/>
      <c r="M117" s="218" t="str">
        <f t="shared" si="28"/>
        <v/>
      </c>
      <c r="N117" s="60" t="str">
        <f t="shared" si="29"/>
        <v/>
      </c>
      <c r="O117" s="70"/>
      <c r="P117" s="62" t="str">
        <f t="shared" si="30"/>
        <v/>
      </c>
      <c r="Q117" s="63"/>
      <c r="R117" s="64"/>
      <c r="S117" s="65" t="str">
        <f t="shared" si="31"/>
        <v/>
      </c>
      <c r="T117" s="66" t="str">
        <f t="shared" si="20"/>
        <v>Sin Iniciar</v>
      </c>
      <c r="U117" s="67" t="str">
        <f t="shared" si="21"/>
        <v>6</v>
      </c>
      <c r="V117" s="118"/>
      <c r="W117" s="69">
        <f t="shared" si="32"/>
        <v>1</v>
      </c>
      <c r="X117" s="741"/>
    </row>
    <row r="118" spans="1:24" s="5" customFormat="1" ht="29.25" customHeight="1" outlineLevel="2" thickBot="1" x14ac:dyDescent="0.3">
      <c r="A118" s="810"/>
      <c r="B118" s="881"/>
      <c r="C118" s="287" t="s">
        <v>70</v>
      </c>
      <c r="D118" s="289">
        <v>43009</v>
      </c>
      <c r="E118" s="289">
        <v>43039</v>
      </c>
      <c r="F118" s="290" t="s">
        <v>323</v>
      </c>
      <c r="G118" s="890"/>
      <c r="H118" s="887"/>
      <c r="I118" s="754"/>
      <c r="J118" s="754"/>
      <c r="K118" s="878"/>
      <c r="L118" s="886"/>
      <c r="M118" s="218" t="str">
        <f t="shared" si="28"/>
        <v/>
      </c>
      <c r="N118" s="60" t="str">
        <f t="shared" si="29"/>
        <v/>
      </c>
      <c r="O118" s="70"/>
      <c r="P118" s="62" t="str">
        <f t="shared" si="30"/>
        <v/>
      </c>
      <c r="Q118" s="63"/>
      <c r="R118" s="64"/>
      <c r="S118" s="65" t="str">
        <f t="shared" si="31"/>
        <v/>
      </c>
      <c r="T118" s="66" t="str">
        <f t="shared" si="20"/>
        <v>Sin Iniciar</v>
      </c>
      <c r="U118" s="67" t="str">
        <f t="shared" si="21"/>
        <v>6</v>
      </c>
      <c r="V118" s="118"/>
      <c r="W118" s="69">
        <f t="shared" si="32"/>
        <v>1</v>
      </c>
      <c r="X118" s="741"/>
    </row>
    <row r="119" spans="1:24" s="5" customFormat="1" ht="29.25" customHeight="1" outlineLevel="2" thickBot="1" x14ac:dyDescent="0.3">
      <c r="A119" s="810"/>
      <c r="B119" s="881" t="s">
        <v>324</v>
      </c>
      <c r="C119" s="52" t="s">
        <v>325</v>
      </c>
      <c r="D119" s="53">
        <v>42754</v>
      </c>
      <c r="E119" s="53">
        <v>42824</v>
      </c>
      <c r="F119" s="793" t="s">
        <v>65</v>
      </c>
      <c r="G119" s="119" t="s">
        <v>326</v>
      </c>
      <c r="H119" s="52" t="s">
        <v>143</v>
      </c>
      <c r="I119" s="56" t="s">
        <v>45</v>
      </c>
      <c r="J119" s="56">
        <v>90</v>
      </c>
      <c r="K119" s="144">
        <v>120000</v>
      </c>
      <c r="L119" s="145">
        <f t="shared" ref="L119:L138" si="33">+K119*J119</f>
        <v>10800000</v>
      </c>
      <c r="M119" s="218">
        <f t="shared" si="28"/>
        <v>70</v>
      </c>
      <c r="N119" s="60" t="str">
        <f t="shared" si="29"/>
        <v/>
      </c>
      <c r="O119" s="70" t="s">
        <v>327</v>
      </c>
      <c r="P119" s="62" t="str">
        <f t="shared" si="30"/>
        <v/>
      </c>
      <c r="Q119" s="63" t="str">
        <f>+P119</f>
        <v/>
      </c>
      <c r="R119" s="64" t="str">
        <f>+Q119</f>
        <v/>
      </c>
      <c r="S119" s="65" t="str">
        <f t="shared" si="31"/>
        <v/>
      </c>
      <c r="T119" s="66" t="str">
        <f t="shared" si="20"/>
        <v>Sin Iniciar</v>
      </c>
      <c r="U119" s="67" t="str">
        <f t="shared" si="21"/>
        <v>6</v>
      </c>
      <c r="V119" s="68" t="s">
        <v>328</v>
      </c>
      <c r="W119" s="69" t="e">
        <f t="shared" si="32"/>
        <v>#VALUE!</v>
      </c>
      <c r="X119" s="741"/>
    </row>
    <row r="120" spans="1:24" s="5" customFormat="1" ht="29.25" customHeight="1" outlineLevel="2" thickBot="1" x14ac:dyDescent="0.3">
      <c r="A120" s="810"/>
      <c r="B120" s="881"/>
      <c r="C120" s="52" t="s">
        <v>329</v>
      </c>
      <c r="D120" s="53">
        <v>42905</v>
      </c>
      <c r="E120" s="53">
        <v>42900</v>
      </c>
      <c r="F120" s="793"/>
      <c r="G120" s="119" t="s">
        <v>330</v>
      </c>
      <c r="H120" s="52" t="s">
        <v>39</v>
      </c>
      <c r="I120" s="56" t="s">
        <v>45</v>
      </c>
      <c r="J120" s="56">
        <v>2</v>
      </c>
      <c r="K120" s="144">
        <v>44000000</v>
      </c>
      <c r="L120" s="145">
        <f t="shared" si="33"/>
        <v>88000000</v>
      </c>
      <c r="M120" s="218" t="str">
        <f t="shared" si="28"/>
        <v/>
      </c>
      <c r="N120" s="60" t="str">
        <f t="shared" si="29"/>
        <v/>
      </c>
      <c r="O120" s="70"/>
      <c r="P120" s="62" t="str">
        <f t="shared" si="30"/>
        <v/>
      </c>
      <c r="Q120" s="63"/>
      <c r="R120" s="64"/>
      <c r="S120" s="65" t="str">
        <f t="shared" si="31"/>
        <v/>
      </c>
      <c r="T120" s="66" t="str">
        <f t="shared" si="20"/>
        <v>Sin Iniciar</v>
      </c>
      <c r="U120" s="67" t="str">
        <f t="shared" si="21"/>
        <v>6</v>
      </c>
      <c r="V120" s="118"/>
      <c r="W120" s="69">
        <f t="shared" si="32"/>
        <v>1</v>
      </c>
      <c r="X120" s="741"/>
    </row>
    <row r="121" spans="1:24" s="5" customFormat="1" ht="29.25" customHeight="1" outlineLevel="2" thickBot="1" x14ac:dyDescent="0.3">
      <c r="A121" s="810"/>
      <c r="B121" s="881"/>
      <c r="C121" s="52" t="s">
        <v>331</v>
      </c>
      <c r="D121" s="53">
        <v>42968</v>
      </c>
      <c r="E121" s="53">
        <v>43099</v>
      </c>
      <c r="F121" s="793"/>
      <c r="G121" s="119" t="s">
        <v>332</v>
      </c>
      <c r="H121" s="52" t="s">
        <v>39</v>
      </c>
      <c r="I121" s="56" t="s">
        <v>45</v>
      </c>
      <c r="J121" s="56">
        <v>1</v>
      </c>
      <c r="K121" s="144">
        <v>44000000</v>
      </c>
      <c r="L121" s="145">
        <f t="shared" si="33"/>
        <v>44000000</v>
      </c>
      <c r="M121" s="218" t="str">
        <f t="shared" si="28"/>
        <v/>
      </c>
      <c r="N121" s="60" t="str">
        <f t="shared" si="29"/>
        <v/>
      </c>
      <c r="O121" s="70"/>
      <c r="P121" s="62" t="str">
        <f t="shared" si="30"/>
        <v/>
      </c>
      <c r="Q121" s="63"/>
      <c r="R121" s="64"/>
      <c r="S121" s="65" t="str">
        <f t="shared" si="31"/>
        <v/>
      </c>
      <c r="T121" s="66" t="str">
        <f t="shared" si="20"/>
        <v>Sin Iniciar</v>
      </c>
      <c r="U121" s="67" t="str">
        <f t="shared" si="21"/>
        <v>6</v>
      </c>
      <c r="V121" s="118"/>
      <c r="W121" s="69">
        <f t="shared" si="32"/>
        <v>1</v>
      </c>
      <c r="X121" s="741"/>
    </row>
    <row r="122" spans="1:24" s="5" customFormat="1" ht="29.25" customHeight="1" outlineLevel="2" thickBot="1" x14ac:dyDescent="0.3">
      <c r="A122" s="810"/>
      <c r="B122" s="881" t="s">
        <v>333</v>
      </c>
      <c r="C122" s="52" t="s">
        <v>334</v>
      </c>
      <c r="D122" s="53">
        <v>42891</v>
      </c>
      <c r="E122" s="53">
        <v>43099</v>
      </c>
      <c r="F122" s="54" t="s">
        <v>65</v>
      </c>
      <c r="G122" s="119" t="s">
        <v>335</v>
      </c>
      <c r="H122" s="52" t="s">
        <v>257</v>
      </c>
      <c r="I122" s="56" t="s">
        <v>336</v>
      </c>
      <c r="J122" s="56">
        <v>1</v>
      </c>
      <c r="K122" s="144">
        <v>20000000</v>
      </c>
      <c r="L122" s="145">
        <f t="shared" si="33"/>
        <v>20000000</v>
      </c>
      <c r="M122" s="218" t="str">
        <f t="shared" si="28"/>
        <v/>
      </c>
      <c r="N122" s="60" t="str">
        <f t="shared" si="29"/>
        <v/>
      </c>
      <c r="O122" s="70"/>
      <c r="P122" s="62" t="str">
        <f t="shared" si="30"/>
        <v/>
      </c>
      <c r="Q122" s="63"/>
      <c r="R122" s="64"/>
      <c r="S122" s="65" t="str">
        <f t="shared" si="31"/>
        <v/>
      </c>
      <c r="T122" s="66" t="str">
        <f t="shared" si="20"/>
        <v>Sin Iniciar</v>
      </c>
      <c r="U122" s="67" t="str">
        <f t="shared" si="21"/>
        <v>6</v>
      </c>
      <c r="V122" s="118"/>
      <c r="W122" s="69">
        <f t="shared" si="32"/>
        <v>1</v>
      </c>
      <c r="X122" s="741"/>
    </row>
    <row r="123" spans="1:24" s="5" customFormat="1" ht="29.25" customHeight="1" outlineLevel="2" thickBot="1" x14ac:dyDescent="0.3">
      <c r="A123" s="810"/>
      <c r="B123" s="881"/>
      <c r="C123" s="287" t="s">
        <v>337</v>
      </c>
      <c r="D123" s="53">
        <v>42891</v>
      </c>
      <c r="E123" s="53">
        <v>43099</v>
      </c>
      <c r="F123" s="54" t="s">
        <v>338</v>
      </c>
      <c r="G123" s="119" t="s">
        <v>339</v>
      </c>
      <c r="H123" s="52" t="s">
        <v>257</v>
      </c>
      <c r="I123" s="56" t="s">
        <v>336</v>
      </c>
      <c r="J123" s="56">
        <v>1</v>
      </c>
      <c r="K123" s="144">
        <v>20000000</v>
      </c>
      <c r="L123" s="145">
        <f t="shared" si="33"/>
        <v>20000000</v>
      </c>
      <c r="M123" s="218" t="str">
        <f t="shared" si="28"/>
        <v/>
      </c>
      <c r="N123" s="60" t="str">
        <f t="shared" si="29"/>
        <v/>
      </c>
      <c r="O123" s="70"/>
      <c r="P123" s="62" t="str">
        <f t="shared" si="30"/>
        <v/>
      </c>
      <c r="Q123" s="63"/>
      <c r="R123" s="64"/>
      <c r="S123" s="65" t="str">
        <f t="shared" si="31"/>
        <v/>
      </c>
      <c r="T123" s="66" t="str">
        <f t="shared" si="20"/>
        <v>Sin Iniciar</v>
      </c>
      <c r="U123" s="67" t="str">
        <f t="shared" si="21"/>
        <v>6</v>
      </c>
      <c r="V123" s="118"/>
      <c r="W123" s="69">
        <f t="shared" si="32"/>
        <v>1</v>
      </c>
      <c r="X123" s="741"/>
    </row>
    <row r="124" spans="1:24" s="5" customFormat="1" ht="29.25" customHeight="1" outlineLevel="2" thickBot="1" x14ac:dyDescent="0.3">
      <c r="A124" s="810"/>
      <c r="B124" s="291" t="s">
        <v>340</v>
      </c>
      <c r="C124" s="52" t="s">
        <v>341</v>
      </c>
      <c r="D124" s="53">
        <v>42415</v>
      </c>
      <c r="E124" s="53">
        <v>42719</v>
      </c>
      <c r="F124" s="54" t="s">
        <v>65</v>
      </c>
      <c r="G124" s="119" t="s">
        <v>342</v>
      </c>
      <c r="H124" s="52" t="s">
        <v>143</v>
      </c>
      <c r="I124" s="56" t="s">
        <v>45</v>
      </c>
      <c r="J124" s="56">
        <v>90</v>
      </c>
      <c r="K124" s="144">
        <v>111000</v>
      </c>
      <c r="L124" s="145">
        <f t="shared" si="33"/>
        <v>9990000</v>
      </c>
      <c r="M124" s="218">
        <f t="shared" si="28"/>
        <v>304</v>
      </c>
      <c r="N124" s="60" t="str">
        <f t="shared" si="29"/>
        <v>X</v>
      </c>
      <c r="O124" s="70" t="s">
        <v>1130</v>
      </c>
      <c r="P124" s="62">
        <f t="shared" si="30"/>
        <v>1</v>
      </c>
      <c r="Q124" s="63">
        <f>+P124</f>
        <v>1</v>
      </c>
      <c r="R124" s="64">
        <f t="shared" ref="R124:R129" si="34">+Q124</f>
        <v>1</v>
      </c>
      <c r="S124" s="65">
        <f t="shared" si="31"/>
        <v>1</v>
      </c>
      <c r="T124" s="66" t="str">
        <f t="shared" si="20"/>
        <v>Terminado</v>
      </c>
      <c r="U124" s="67" t="str">
        <f t="shared" si="21"/>
        <v>B</v>
      </c>
      <c r="V124" s="118"/>
      <c r="W124" s="69">
        <f t="shared" si="32"/>
        <v>0</v>
      </c>
      <c r="X124" s="741"/>
    </row>
    <row r="125" spans="1:24" s="5" customFormat="1" ht="29.25" customHeight="1" outlineLevel="2" thickBot="1" x14ac:dyDescent="0.3">
      <c r="A125" s="810"/>
      <c r="B125" s="881" t="s">
        <v>343</v>
      </c>
      <c r="C125" s="781" t="s">
        <v>344</v>
      </c>
      <c r="D125" s="53">
        <v>42430</v>
      </c>
      <c r="E125" s="53">
        <v>42719</v>
      </c>
      <c r="F125" s="54" t="s">
        <v>213</v>
      </c>
      <c r="G125" s="119" t="s">
        <v>345</v>
      </c>
      <c r="H125" s="52" t="s">
        <v>346</v>
      </c>
      <c r="I125" s="56" t="s">
        <v>45</v>
      </c>
      <c r="J125" s="56">
        <v>1</v>
      </c>
      <c r="K125" s="144">
        <v>22000000</v>
      </c>
      <c r="L125" s="145">
        <f t="shared" si="33"/>
        <v>22000000</v>
      </c>
      <c r="M125" s="218">
        <f t="shared" si="28"/>
        <v>289</v>
      </c>
      <c r="N125" s="60" t="str">
        <f t="shared" si="29"/>
        <v>X</v>
      </c>
      <c r="O125" s="70" t="s">
        <v>1131</v>
      </c>
      <c r="P125" s="62">
        <f t="shared" si="30"/>
        <v>1</v>
      </c>
      <c r="Q125" s="63">
        <f>+P125</f>
        <v>1</v>
      </c>
      <c r="R125" s="64">
        <f t="shared" si="34"/>
        <v>1</v>
      </c>
      <c r="S125" s="65">
        <f t="shared" si="31"/>
        <v>1</v>
      </c>
      <c r="T125" s="66" t="str">
        <f t="shared" si="20"/>
        <v>Terminado</v>
      </c>
      <c r="U125" s="67" t="str">
        <f t="shared" si="21"/>
        <v>B</v>
      </c>
      <c r="V125" s="118"/>
      <c r="W125" s="69">
        <f t="shared" si="32"/>
        <v>0</v>
      </c>
      <c r="X125" s="741"/>
    </row>
    <row r="126" spans="1:24" s="5" customFormat="1" ht="29.25" customHeight="1" outlineLevel="2" thickBot="1" x14ac:dyDescent="0.3">
      <c r="A126" s="810"/>
      <c r="B126" s="881"/>
      <c r="C126" s="781"/>
      <c r="D126" s="53">
        <v>42430</v>
      </c>
      <c r="E126" s="53">
        <v>42719</v>
      </c>
      <c r="F126" s="54" t="s">
        <v>213</v>
      </c>
      <c r="G126" s="119" t="s">
        <v>347</v>
      </c>
      <c r="H126" s="52" t="s">
        <v>346</v>
      </c>
      <c r="I126" s="56" t="s">
        <v>45</v>
      </c>
      <c r="J126" s="56">
        <v>1</v>
      </c>
      <c r="K126" s="144">
        <v>6000000</v>
      </c>
      <c r="L126" s="145">
        <f t="shared" si="33"/>
        <v>6000000</v>
      </c>
      <c r="M126" s="218">
        <f t="shared" si="28"/>
        <v>289</v>
      </c>
      <c r="N126" s="60" t="str">
        <f t="shared" si="29"/>
        <v>X</v>
      </c>
      <c r="O126" s="70" t="s">
        <v>1131</v>
      </c>
      <c r="P126" s="62">
        <f t="shared" si="30"/>
        <v>1</v>
      </c>
      <c r="Q126" s="63">
        <f>+P126</f>
        <v>1</v>
      </c>
      <c r="R126" s="64">
        <f t="shared" si="34"/>
        <v>1</v>
      </c>
      <c r="S126" s="65">
        <f t="shared" si="31"/>
        <v>1</v>
      </c>
      <c r="T126" s="66" t="str">
        <f t="shared" si="20"/>
        <v>Terminado</v>
      </c>
      <c r="U126" s="67" t="str">
        <f t="shared" si="21"/>
        <v>B</v>
      </c>
      <c r="V126" s="118"/>
      <c r="W126" s="69">
        <f t="shared" si="32"/>
        <v>0</v>
      </c>
      <c r="X126" s="741"/>
    </row>
    <row r="127" spans="1:24" s="5" customFormat="1" ht="29.25" customHeight="1" outlineLevel="2" thickBot="1" x14ac:dyDescent="0.3">
      <c r="A127" s="810"/>
      <c r="B127" s="881"/>
      <c r="C127" s="781" t="s">
        <v>348</v>
      </c>
      <c r="D127" s="292">
        <v>42753</v>
      </c>
      <c r="E127" s="53">
        <v>42885</v>
      </c>
      <c r="F127" s="54" t="s">
        <v>65</v>
      </c>
      <c r="G127" s="119" t="s">
        <v>349</v>
      </c>
      <c r="H127" s="52" t="s">
        <v>350</v>
      </c>
      <c r="I127" s="56" t="s">
        <v>45</v>
      </c>
      <c r="J127" s="56">
        <v>1</v>
      </c>
      <c r="K127" s="144">
        <v>60000000</v>
      </c>
      <c r="L127" s="145">
        <f t="shared" si="33"/>
        <v>60000000</v>
      </c>
      <c r="M127" s="218">
        <f t="shared" si="28"/>
        <v>132</v>
      </c>
      <c r="N127" s="60" t="str">
        <f t="shared" si="29"/>
        <v>X</v>
      </c>
      <c r="O127" s="70" t="s">
        <v>1132</v>
      </c>
      <c r="P127" s="62">
        <f t="shared" si="30"/>
        <v>0.77272727272727271</v>
      </c>
      <c r="Q127" s="63">
        <v>0.7</v>
      </c>
      <c r="R127" s="64">
        <f t="shared" si="34"/>
        <v>0.7</v>
      </c>
      <c r="S127" s="65">
        <f t="shared" si="31"/>
        <v>0.90588235294117647</v>
      </c>
      <c r="T127" s="66" t="str">
        <f t="shared" si="20"/>
        <v>Normal</v>
      </c>
      <c r="U127" s="67" t="str">
        <f t="shared" si="21"/>
        <v>J</v>
      </c>
      <c r="V127" s="118" t="s">
        <v>351</v>
      </c>
      <c r="W127" s="69">
        <f t="shared" si="32"/>
        <v>0.30000000000000004</v>
      </c>
      <c r="X127" s="741"/>
    </row>
    <row r="128" spans="1:24" s="5" customFormat="1" ht="29.25" customHeight="1" outlineLevel="2" thickBot="1" x14ac:dyDescent="0.3">
      <c r="A128" s="810"/>
      <c r="B128" s="881"/>
      <c r="C128" s="781"/>
      <c r="D128" s="53">
        <v>42753</v>
      </c>
      <c r="E128" s="53">
        <v>42784</v>
      </c>
      <c r="F128" s="54" t="s">
        <v>65</v>
      </c>
      <c r="G128" s="119" t="s">
        <v>352</v>
      </c>
      <c r="H128" s="52" t="s">
        <v>350</v>
      </c>
      <c r="I128" s="56" t="s">
        <v>45</v>
      </c>
      <c r="J128" s="56">
        <v>1</v>
      </c>
      <c r="K128" s="144">
        <v>15000000</v>
      </c>
      <c r="L128" s="145">
        <f t="shared" si="33"/>
        <v>15000000</v>
      </c>
      <c r="M128" s="218">
        <f t="shared" si="28"/>
        <v>31</v>
      </c>
      <c r="N128" s="60" t="str">
        <f t="shared" si="29"/>
        <v/>
      </c>
      <c r="O128" s="70" t="s">
        <v>353</v>
      </c>
      <c r="P128" s="62" t="str">
        <f t="shared" si="30"/>
        <v/>
      </c>
      <c r="Q128" s="63">
        <v>1</v>
      </c>
      <c r="R128" s="64">
        <f t="shared" si="34"/>
        <v>1</v>
      </c>
      <c r="S128" s="65" t="str">
        <f t="shared" si="31"/>
        <v/>
      </c>
      <c r="T128" s="66" t="str">
        <f t="shared" si="20"/>
        <v>Sin Iniciar</v>
      </c>
      <c r="U128" s="67" t="str">
        <f t="shared" si="21"/>
        <v>6</v>
      </c>
      <c r="V128" s="68" t="s">
        <v>354</v>
      </c>
      <c r="W128" s="69">
        <f t="shared" si="32"/>
        <v>0</v>
      </c>
      <c r="X128" s="741"/>
    </row>
    <row r="129" spans="1:24" s="5" customFormat="1" ht="29.25" customHeight="1" outlineLevel="2" thickBot="1" x14ac:dyDescent="0.3">
      <c r="A129" s="810"/>
      <c r="B129" s="881"/>
      <c r="C129" s="781" t="s">
        <v>355</v>
      </c>
      <c r="D129" s="292">
        <v>42401</v>
      </c>
      <c r="E129" s="53">
        <v>42826</v>
      </c>
      <c r="F129" s="54" t="s">
        <v>356</v>
      </c>
      <c r="G129" s="119" t="s">
        <v>357</v>
      </c>
      <c r="H129" s="52" t="s">
        <v>143</v>
      </c>
      <c r="I129" s="56" t="s">
        <v>40</v>
      </c>
      <c r="J129" s="56">
        <v>1</v>
      </c>
      <c r="K129" s="144">
        <v>180000000</v>
      </c>
      <c r="L129" s="145">
        <f t="shared" si="33"/>
        <v>180000000</v>
      </c>
      <c r="M129" s="218">
        <f t="shared" si="28"/>
        <v>425</v>
      </c>
      <c r="N129" s="60" t="str">
        <f t="shared" si="29"/>
        <v>X</v>
      </c>
      <c r="O129" s="70" t="s">
        <v>358</v>
      </c>
      <c r="P129" s="62">
        <f t="shared" si="30"/>
        <v>1</v>
      </c>
      <c r="Q129" s="63">
        <f>+P129</f>
        <v>1</v>
      </c>
      <c r="R129" s="64">
        <f t="shared" si="34"/>
        <v>1</v>
      </c>
      <c r="S129" s="65">
        <f t="shared" si="31"/>
        <v>1</v>
      </c>
      <c r="T129" s="66" t="str">
        <f t="shared" si="20"/>
        <v>Terminado</v>
      </c>
      <c r="U129" s="67" t="str">
        <f t="shared" si="21"/>
        <v>B</v>
      </c>
      <c r="V129" s="118"/>
      <c r="W129" s="69">
        <f t="shared" si="32"/>
        <v>0</v>
      </c>
      <c r="X129" s="741"/>
    </row>
    <row r="130" spans="1:24" s="5" customFormat="1" ht="29.25" customHeight="1" outlineLevel="2" thickBot="1" x14ac:dyDescent="0.3">
      <c r="A130" s="810"/>
      <c r="B130" s="881"/>
      <c r="C130" s="781"/>
      <c r="D130" s="53"/>
      <c r="E130" s="53"/>
      <c r="F130" s="54" t="s">
        <v>356</v>
      </c>
      <c r="G130" s="119" t="s">
        <v>359</v>
      </c>
      <c r="H130" s="52" t="s">
        <v>143</v>
      </c>
      <c r="I130" s="56" t="s">
        <v>40</v>
      </c>
      <c r="J130" s="56">
        <v>3</v>
      </c>
      <c r="K130" s="144">
        <v>36000000</v>
      </c>
      <c r="L130" s="145">
        <f t="shared" si="33"/>
        <v>108000000</v>
      </c>
      <c r="M130" s="218" t="str">
        <f t="shared" si="28"/>
        <v/>
      </c>
      <c r="N130" s="60" t="str">
        <f t="shared" si="29"/>
        <v/>
      </c>
      <c r="O130" s="70" t="s">
        <v>360</v>
      </c>
      <c r="P130" s="293" t="str">
        <f t="shared" si="30"/>
        <v/>
      </c>
      <c r="Q130" s="63" t="str">
        <f>+P130</f>
        <v/>
      </c>
      <c r="R130" s="64"/>
      <c r="S130" s="65" t="str">
        <f t="shared" si="31"/>
        <v/>
      </c>
      <c r="T130" s="66" t="str">
        <f t="shared" si="20"/>
        <v>Sin Iniciar</v>
      </c>
      <c r="U130" s="67" t="str">
        <f t="shared" si="21"/>
        <v>6</v>
      </c>
      <c r="V130" s="118" t="s">
        <v>361</v>
      </c>
      <c r="W130" s="69">
        <f t="shared" si="32"/>
        <v>1</v>
      </c>
      <c r="X130" s="741"/>
    </row>
    <row r="131" spans="1:24" s="5" customFormat="1" ht="29.25" customHeight="1" outlineLevel="2" thickBot="1" x14ac:dyDescent="0.3">
      <c r="A131" s="810"/>
      <c r="B131" s="881"/>
      <c r="C131" s="52" t="s">
        <v>362</v>
      </c>
      <c r="D131" s="53">
        <v>42753</v>
      </c>
      <c r="E131" s="53">
        <v>43099</v>
      </c>
      <c r="F131" s="54" t="s">
        <v>65</v>
      </c>
      <c r="G131" s="119" t="s">
        <v>363</v>
      </c>
      <c r="H131" s="52" t="s">
        <v>364</v>
      </c>
      <c r="I131" s="56" t="s">
        <v>45</v>
      </c>
      <c r="J131" s="56">
        <v>1</v>
      </c>
      <c r="K131" s="144">
        <v>600000000</v>
      </c>
      <c r="L131" s="145">
        <f t="shared" si="33"/>
        <v>600000000</v>
      </c>
      <c r="M131" s="218">
        <f t="shared" si="28"/>
        <v>346</v>
      </c>
      <c r="N131" s="60" t="str">
        <f t="shared" si="29"/>
        <v>X</v>
      </c>
      <c r="O131" s="70" t="s">
        <v>1133</v>
      </c>
      <c r="P131" s="62">
        <f t="shared" si="30"/>
        <v>0.2947976878612717</v>
      </c>
      <c r="Q131" s="63">
        <v>0.28000000000000003</v>
      </c>
      <c r="R131" s="64">
        <f t="shared" ref="R131" si="35">+Q131</f>
        <v>0.28000000000000003</v>
      </c>
      <c r="S131" s="65">
        <f t="shared" si="31"/>
        <v>0.94980392156862747</v>
      </c>
      <c r="T131" s="66" t="str">
        <f t="shared" si="20"/>
        <v>Normal</v>
      </c>
      <c r="U131" s="67" t="str">
        <f t="shared" si="21"/>
        <v>J</v>
      </c>
      <c r="V131" s="118" t="s">
        <v>365</v>
      </c>
      <c r="W131" s="69">
        <f t="shared" si="32"/>
        <v>0.72</v>
      </c>
      <c r="X131" s="741"/>
    </row>
    <row r="132" spans="1:24" s="5" customFormat="1" ht="29.25" customHeight="1" outlineLevel="2" thickBot="1" x14ac:dyDescent="0.3">
      <c r="A132" s="810"/>
      <c r="B132" s="881"/>
      <c r="C132" s="52" t="s">
        <v>366</v>
      </c>
      <c r="D132" s="53">
        <v>42887</v>
      </c>
      <c r="E132" s="53">
        <v>43009</v>
      </c>
      <c r="F132" s="54" t="s">
        <v>65</v>
      </c>
      <c r="G132" s="119" t="s">
        <v>255</v>
      </c>
      <c r="H132" s="52" t="s">
        <v>257</v>
      </c>
      <c r="I132" s="56" t="s">
        <v>367</v>
      </c>
      <c r="J132" s="56">
        <v>60</v>
      </c>
      <c r="K132" s="144">
        <v>4000000</v>
      </c>
      <c r="L132" s="145">
        <f t="shared" si="33"/>
        <v>240000000</v>
      </c>
      <c r="M132" s="218" t="str">
        <f t="shared" si="28"/>
        <v/>
      </c>
      <c r="N132" s="60" t="str">
        <f t="shared" si="29"/>
        <v/>
      </c>
      <c r="O132" s="70"/>
      <c r="P132" s="62" t="str">
        <f t="shared" si="30"/>
        <v/>
      </c>
      <c r="Q132" s="63"/>
      <c r="R132" s="64"/>
      <c r="S132" s="65" t="str">
        <f t="shared" si="31"/>
        <v/>
      </c>
      <c r="T132" s="66" t="str">
        <f t="shared" si="20"/>
        <v>Sin Iniciar</v>
      </c>
      <c r="U132" s="67" t="str">
        <f t="shared" si="21"/>
        <v>6</v>
      </c>
      <c r="V132" s="118"/>
      <c r="W132" s="69">
        <f t="shared" si="32"/>
        <v>1</v>
      </c>
      <c r="X132" s="741"/>
    </row>
    <row r="133" spans="1:24" s="5" customFormat="1" ht="29.25" customHeight="1" outlineLevel="2" thickBot="1" x14ac:dyDescent="0.3">
      <c r="A133" s="810"/>
      <c r="B133" s="881"/>
      <c r="C133" s="52" t="s">
        <v>368</v>
      </c>
      <c r="D133" s="53">
        <v>42753</v>
      </c>
      <c r="E133" s="53">
        <v>42794</v>
      </c>
      <c r="F133" s="54" t="s">
        <v>338</v>
      </c>
      <c r="G133" s="119" t="s">
        <v>368</v>
      </c>
      <c r="H133" s="52" t="s">
        <v>39</v>
      </c>
      <c r="I133" s="56" t="s">
        <v>45</v>
      </c>
      <c r="J133" s="56">
        <v>11</v>
      </c>
      <c r="K133" s="144">
        <v>4000000</v>
      </c>
      <c r="L133" s="145">
        <f>+K133*J133</f>
        <v>44000000</v>
      </c>
      <c r="M133" s="218">
        <f t="shared" si="28"/>
        <v>41</v>
      </c>
      <c r="N133" s="60" t="str">
        <f t="shared" si="29"/>
        <v/>
      </c>
      <c r="O133" s="70" t="s">
        <v>369</v>
      </c>
      <c r="P133" s="62" t="str">
        <f t="shared" si="30"/>
        <v/>
      </c>
      <c r="Q133" s="63"/>
      <c r="R133" s="64"/>
      <c r="S133" s="65" t="str">
        <f t="shared" si="31"/>
        <v/>
      </c>
      <c r="T133" s="66" t="str">
        <f t="shared" si="20"/>
        <v>Sin Iniciar</v>
      </c>
      <c r="U133" s="67" t="str">
        <f t="shared" si="21"/>
        <v>6</v>
      </c>
      <c r="V133" s="118"/>
      <c r="W133" s="69">
        <f t="shared" si="32"/>
        <v>1</v>
      </c>
      <c r="X133" s="741"/>
    </row>
    <row r="134" spans="1:24" s="5" customFormat="1" ht="29.25" customHeight="1" outlineLevel="2" thickBot="1" x14ac:dyDescent="0.3">
      <c r="A134" s="810"/>
      <c r="B134" s="881"/>
      <c r="C134" s="52" t="s">
        <v>370</v>
      </c>
      <c r="D134" s="53">
        <v>42753</v>
      </c>
      <c r="E134" s="53">
        <v>42794</v>
      </c>
      <c r="F134" s="54" t="s">
        <v>65</v>
      </c>
      <c r="G134" s="119" t="s">
        <v>370</v>
      </c>
      <c r="H134" s="52" t="s">
        <v>39</v>
      </c>
      <c r="I134" s="56" t="s">
        <v>45</v>
      </c>
      <c r="J134" s="56">
        <v>11</v>
      </c>
      <c r="K134" s="144">
        <v>3000000</v>
      </c>
      <c r="L134" s="145">
        <f>+K134*J134</f>
        <v>33000000</v>
      </c>
      <c r="M134" s="218">
        <f t="shared" si="28"/>
        <v>41</v>
      </c>
      <c r="N134" s="60" t="str">
        <f t="shared" si="29"/>
        <v/>
      </c>
      <c r="O134" s="70" t="s">
        <v>369</v>
      </c>
      <c r="P134" s="62" t="str">
        <f t="shared" si="30"/>
        <v/>
      </c>
      <c r="Q134" s="63"/>
      <c r="R134" s="64"/>
      <c r="S134" s="65" t="str">
        <f t="shared" si="31"/>
        <v/>
      </c>
      <c r="T134" s="66" t="str">
        <f t="shared" si="20"/>
        <v>Sin Iniciar</v>
      </c>
      <c r="U134" s="67" t="str">
        <f t="shared" si="21"/>
        <v>6</v>
      </c>
      <c r="V134" s="118"/>
      <c r="W134" s="69">
        <f t="shared" si="32"/>
        <v>1</v>
      </c>
      <c r="X134" s="741"/>
    </row>
    <row r="135" spans="1:24" s="5" customFormat="1" ht="29.25" customHeight="1" outlineLevel="2" thickBot="1" x14ac:dyDescent="0.3">
      <c r="A135" s="810"/>
      <c r="B135" s="881"/>
      <c r="C135" s="52" t="s">
        <v>371</v>
      </c>
      <c r="D135" s="53">
        <v>42753</v>
      </c>
      <c r="E135" s="53">
        <v>42794</v>
      </c>
      <c r="F135" s="54" t="s">
        <v>65</v>
      </c>
      <c r="G135" s="119" t="s">
        <v>372</v>
      </c>
      <c r="H135" s="52" t="s">
        <v>39</v>
      </c>
      <c r="I135" s="56" t="s">
        <v>45</v>
      </c>
      <c r="J135" s="56">
        <v>11</v>
      </c>
      <c r="K135" s="144">
        <v>3000000</v>
      </c>
      <c r="L135" s="145">
        <f>+K135*J135</f>
        <v>33000000</v>
      </c>
      <c r="M135" s="218">
        <f t="shared" si="28"/>
        <v>41</v>
      </c>
      <c r="N135" s="60" t="str">
        <f t="shared" si="29"/>
        <v/>
      </c>
      <c r="O135" s="70" t="s">
        <v>369</v>
      </c>
      <c r="P135" s="62" t="str">
        <f t="shared" si="30"/>
        <v/>
      </c>
      <c r="Q135" s="63"/>
      <c r="R135" s="64"/>
      <c r="S135" s="65" t="str">
        <f t="shared" si="31"/>
        <v/>
      </c>
      <c r="T135" s="66" t="str">
        <f t="shared" si="20"/>
        <v>Sin Iniciar</v>
      </c>
      <c r="U135" s="67" t="str">
        <f t="shared" si="21"/>
        <v>6</v>
      </c>
      <c r="V135" s="118"/>
      <c r="W135" s="69">
        <f t="shared" si="32"/>
        <v>1</v>
      </c>
      <c r="X135" s="741"/>
    </row>
    <row r="136" spans="1:24" s="5" customFormat="1" ht="29.25" customHeight="1" outlineLevel="2" thickBot="1" x14ac:dyDescent="0.3">
      <c r="A136" s="810"/>
      <c r="B136" s="881"/>
      <c r="C136" s="52" t="s">
        <v>373</v>
      </c>
      <c r="D136" s="53">
        <v>42753</v>
      </c>
      <c r="E136" s="53">
        <v>42794</v>
      </c>
      <c r="F136" s="54" t="s">
        <v>65</v>
      </c>
      <c r="G136" s="119" t="s">
        <v>373</v>
      </c>
      <c r="H136" s="52" t="s">
        <v>39</v>
      </c>
      <c r="I136" s="56" t="s">
        <v>45</v>
      </c>
      <c r="J136" s="56">
        <v>11</v>
      </c>
      <c r="K136" s="144">
        <v>1600000</v>
      </c>
      <c r="L136" s="145">
        <f t="shared" si="33"/>
        <v>17600000</v>
      </c>
      <c r="M136" s="218">
        <f t="shared" si="28"/>
        <v>41</v>
      </c>
      <c r="N136" s="60" t="str">
        <f t="shared" si="29"/>
        <v/>
      </c>
      <c r="O136" s="70" t="s">
        <v>369</v>
      </c>
      <c r="P136" s="62" t="str">
        <f t="shared" si="30"/>
        <v/>
      </c>
      <c r="Q136" s="63"/>
      <c r="R136" s="64"/>
      <c r="S136" s="65" t="str">
        <f t="shared" si="31"/>
        <v/>
      </c>
      <c r="T136" s="66" t="str">
        <f t="shared" si="20"/>
        <v>Sin Iniciar</v>
      </c>
      <c r="U136" s="67" t="str">
        <f t="shared" si="21"/>
        <v>6</v>
      </c>
      <c r="V136" s="118"/>
      <c r="W136" s="69">
        <f t="shared" si="32"/>
        <v>1</v>
      </c>
      <c r="X136" s="741"/>
    </row>
    <row r="137" spans="1:24" s="5" customFormat="1" ht="29.25" customHeight="1" outlineLevel="2" thickBot="1" x14ac:dyDescent="0.3">
      <c r="A137" s="810"/>
      <c r="B137" s="881"/>
      <c r="C137" s="52" t="s">
        <v>374</v>
      </c>
      <c r="D137" s="53"/>
      <c r="E137" s="53"/>
      <c r="F137" s="54" t="s">
        <v>65</v>
      </c>
      <c r="G137" s="119" t="s">
        <v>373</v>
      </c>
      <c r="H137" s="52" t="s">
        <v>39</v>
      </c>
      <c r="I137" s="56" t="s">
        <v>45</v>
      </c>
      <c r="J137" s="56">
        <v>11</v>
      </c>
      <c r="K137" s="144">
        <v>1600000</v>
      </c>
      <c r="L137" s="145">
        <f t="shared" si="33"/>
        <v>17600000</v>
      </c>
      <c r="M137" s="218" t="str">
        <f t="shared" si="28"/>
        <v/>
      </c>
      <c r="N137" s="60" t="str">
        <f t="shared" si="29"/>
        <v/>
      </c>
      <c r="O137" s="70"/>
      <c r="P137" s="62" t="str">
        <f t="shared" si="30"/>
        <v/>
      </c>
      <c r="Q137" s="63"/>
      <c r="R137" s="64"/>
      <c r="S137" s="65" t="str">
        <f t="shared" si="31"/>
        <v/>
      </c>
      <c r="T137" s="66" t="str">
        <f t="shared" si="20"/>
        <v>Sin Iniciar</v>
      </c>
      <c r="U137" s="67" t="str">
        <f t="shared" si="21"/>
        <v>6</v>
      </c>
      <c r="V137" s="118"/>
      <c r="W137" s="69">
        <f t="shared" si="32"/>
        <v>1</v>
      </c>
      <c r="X137" s="741"/>
    </row>
    <row r="138" spans="1:24" s="5" customFormat="1" ht="29.25" customHeight="1" outlineLevel="2" thickBot="1" x14ac:dyDescent="0.3">
      <c r="A138" s="883"/>
      <c r="B138" s="882"/>
      <c r="C138" s="71" t="s">
        <v>375</v>
      </c>
      <c r="D138" s="72"/>
      <c r="E138" s="72"/>
      <c r="F138" s="73" t="s">
        <v>65</v>
      </c>
      <c r="G138" s="149" t="s">
        <v>373</v>
      </c>
      <c r="H138" s="71" t="s">
        <v>39</v>
      </c>
      <c r="I138" s="75" t="s">
        <v>45</v>
      </c>
      <c r="J138" s="75">
        <v>6</v>
      </c>
      <c r="K138" s="294">
        <v>1600000</v>
      </c>
      <c r="L138" s="295">
        <f t="shared" si="33"/>
        <v>9600000</v>
      </c>
      <c r="M138" s="221" t="str">
        <f t="shared" si="28"/>
        <v/>
      </c>
      <c r="N138" s="79" t="str">
        <f t="shared" si="29"/>
        <v/>
      </c>
      <c r="O138" s="222"/>
      <c r="P138" s="80" t="str">
        <f t="shared" si="30"/>
        <v/>
      </c>
      <c r="Q138" s="81"/>
      <c r="R138" s="82"/>
      <c r="S138" s="83" t="str">
        <f t="shared" si="31"/>
        <v/>
      </c>
      <c r="T138" s="84" t="str">
        <f t="shared" si="20"/>
        <v>Sin Iniciar</v>
      </c>
      <c r="U138" s="85" t="str">
        <f t="shared" si="21"/>
        <v>6</v>
      </c>
      <c r="V138" s="154"/>
      <c r="W138" s="69">
        <f t="shared" si="32"/>
        <v>1</v>
      </c>
      <c r="X138" s="741"/>
    </row>
    <row r="139" spans="1:24" s="101" customFormat="1" ht="29.25" customHeight="1" outlineLevel="1" thickBot="1" x14ac:dyDescent="0.3">
      <c r="A139" s="755" t="s">
        <v>376</v>
      </c>
      <c r="B139" s="756"/>
      <c r="C139" s="757"/>
      <c r="D139" s="87"/>
      <c r="E139" s="88"/>
      <c r="F139" s="89"/>
      <c r="G139" s="90"/>
      <c r="H139" s="90"/>
      <c r="I139" s="91"/>
      <c r="J139" s="92"/>
      <c r="K139" s="90"/>
      <c r="L139" s="90"/>
      <c r="M139" s="93" t="str">
        <f t="shared" si="28"/>
        <v/>
      </c>
      <c r="N139" s="91" t="str">
        <f t="shared" si="29"/>
        <v/>
      </c>
      <c r="O139" s="94"/>
      <c r="P139" s="209">
        <f>+IFERROR(SUMPRODUCT(P110:P138,M110:M138)/SUM(M110:M138),0)</f>
        <v>0.69420108468919484</v>
      </c>
      <c r="Q139" s="210">
        <f>+IFERROR(SUMPRODUCT(Q110:Q138,M110:M138)/SUM(M110:M138),0)</f>
        <v>0.6948602419691281</v>
      </c>
      <c r="R139" s="229">
        <f>+IFERROR(SUMPRODUCT(R110:R138,M110:M138)/SUM(M110:M138),0)</f>
        <v>0.6948602419691281</v>
      </c>
      <c r="S139" s="209">
        <f>+Q139/P139</f>
        <v>1.0009495192307694</v>
      </c>
      <c r="T139" s="98" t="str">
        <f t="shared" si="20"/>
        <v>Normal</v>
      </c>
      <c r="U139" s="632" t="str">
        <f t="shared" si="21"/>
        <v>J</v>
      </c>
      <c r="V139" s="213"/>
      <c r="W139" s="69">
        <f t="shared" si="32"/>
        <v>0.3051397580308719</v>
      </c>
      <c r="X139" s="741"/>
    </row>
    <row r="140" spans="1:24" s="5" customFormat="1" ht="42" hidden="1" customHeight="1" outlineLevel="2" thickBot="1" x14ac:dyDescent="0.3">
      <c r="A140" s="809" t="s">
        <v>377</v>
      </c>
      <c r="B140" s="885" t="s">
        <v>378</v>
      </c>
      <c r="C140" s="34" t="s">
        <v>379</v>
      </c>
      <c r="D140" s="214">
        <v>42745</v>
      </c>
      <c r="E140" s="214">
        <v>43099</v>
      </c>
      <c r="F140" s="36" t="s">
        <v>380</v>
      </c>
      <c r="G140" s="215" t="s">
        <v>381</v>
      </c>
      <c r="H140" s="34" t="s">
        <v>39</v>
      </c>
      <c r="I140" s="34" t="s">
        <v>45</v>
      </c>
      <c r="J140" s="38">
        <v>3</v>
      </c>
      <c r="K140" s="296">
        <v>22000000</v>
      </c>
      <c r="L140" s="297">
        <f>+K140*J140</f>
        <v>66000000</v>
      </c>
      <c r="M140" s="107">
        <f t="shared" si="28"/>
        <v>354</v>
      </c>
      <c r="N140" s="42" t="str">
        <f t="shared" si="29"/>
        <v>X</v>
      </c>
      <c r="O140" s="216" t="s">
        <v>1120</v>
      </c>
      <c r="P140" s="134">
        <f t="shared" ref="P140:P159" si="36">+IF(N140="","",IFERROR(IF(MONTH($C$2)&lt;MONTH(D140),"",IF(E140&lt;$C$2,1,IF(D140&lt;$C$2,($C$2-D140)/(E140-D140),0))),0))</f>
        <v>0.31073446327683618</v>
      </c>
      <c r="Q140" s="135">
        <f>+P140</f>
        <v>0.31073446327683618</v>
      </c>
      <c r="R140" s="136">
        <f>+Q140</f>
        <v>0.31073446327683618</v>
      </c>
      <c r="S140" s="137">
        <f t="shared" ref="S140:S159" si="37">IF(P140="","",IF(Q140&gt;P140,1,(Q140/P140)))</f>
        <v>1</v>
      </c>
      <c r="T140" s="138" t="str">
        <f t="shared" ref="T140:T204" si="38">+IF(S140="","Sin Iniciar",IF(S140&lt;0.6,"Crítico",IF(S140&lt;0.9,"En Proceso",IF(AND(P140=1,Q140=1,S140=1),"Terminado","Normal"))))</f>
        <v>Normal</v>
      </c>
      <c r="U140" s="633" t="str">
        <f t="shared" ref="U140:U204" si="39">+IF(T140="","",IF(T140="Sin Iniciar","6",IF(T140="Crítico","L",IF(T140="En Proceso","K",IF(T140="Normal","J","B")))))</f>
        <v>J</v>
      </c>
      <c r="V140" s="140" t="s">
        <v>382</v>
      </c>
      <c r="W140" s="69">
        <f t="shared" si="32"/>
        <v>0.68926553672316382</v>
      </c>
      <c r="X140" s="741"/>
    </row>
    <row r="141" spans="1:24" s="5" customFormat="1" ht="45.75" hidden="1" customHeight="1" outlineLevel="2" thickBot="1" x14ac:dyDescent="0.3">
      <c r="A141" s="810"/>
      <c r="B141" s="881"/>
      <c r="C141" s="52" t="s">
        <v>383</v>
      </c>
      <c r="D141" s="217">
        <v>42745</v>
      </c>
      <c r="E141" s="217">
        <v>42840</v>
      </c>
      <c r="F141" s="54" t="s">
        <v>384</v>
      </c>
      <c r="G141" s="119" t="s">
        <v>385</v>
      </c>
      <c r="H141" s="52" t="s">
        <v>257</v>
      </c>
      <c r="I141" s="52" t="s">
        <v>45</v>
      </c>
      <c r="J141" s="56">
        <v>1</v>
      </c>
      <c r="K141" s="144">
        <v>250000000</v>
      </c>
      <c r="L141" s="145">
        <f>+K141*J141</f>
        <v>250000000</v>
      </c>
      <c r="M141" s="218">
        <f t="shared" si="28"/>
        <v>95</v>
      </c>
      <c r="N141" s="60" t="str">
        <f t="shared" si="29"/>
        <v>X</v>
      </c>
      <c r="O141" s="70" t="s">
        <v>1119</v>
      </c>
      <c r="P141" s="62">
        <f t="shared" si="36"/>
        <v>1</v>
      </c>
      <c r="Q141" s="63">
        <v>1</v>
      </c>
      <c r="R141" s="64">
        <f>+Q141</f>
        <v>1</v>
      </c>
      <c r="S141" s="65">
        <f t="shared" si="37"/>
        <v>1</v>
      </c>
      <c r="T141" s="66" t="str">
        <f t="shared" si="38"/>
        <v>Terminado</v>
      </c>
      <c r="U141" s="635" t="str">
        <f t="shared" si="39"/>
        <v>B</v>
      </c>
      <c r="V141" s="118" t="s">
        <v>386</v>
      </c>
      <c r="W141" s="69">
        <f t="shared" si="32"/>
        <v>0</v>
      </c>
      <c r="X141" s="741"/>
    </row>
    <row r="142" spans="1:24" s="5" customFormat="1" ht="29.25" hidden="1" customHeight="1" outlineLevel="2" thickBot="1" x14ac:dyDescent="0.3">
      <c r="A142" s="810"/>
      <c r="B142" s="881" t="s">
        <v>387</v>
      </c>
      <c r="C142" s="781" t="s">
        <v>1121</v>
      </c>
      <c r="D142" s="779">
        <v>42830</v>
      </c>
      <c r="E142" s="779">
        <v>42977</v>
      </c>
      <c r="F142" s="793" t="s">
        <v>351</v>
      </c>
      <c r="G142" s="119" t="s">
        <v>388</v>
      </c>
      <c r="H142" s="52" t="s">
        <v>143</v>
      </c>
      <c r="I142" s="52" t="s">
        <v>336</v>
      </c>
      <c r="J142" s="56">
        <v>1</v>
      </c>
      <c r="K142" s="144">
        <v>45000000</v>
      </c>
      <c r="L142" s="145">
        <f>+K142*J142</f>
        <v>45000000</v>
      </c>
      <c r="M142" s="218">
        <f t="shared" si="28"/>
        <v>147</v>
      </c>
      <c r="N142" s="60" t="str">
        <f t="shared" si="29"/>
        <v>X</v>
      </c>
      <c r="O142" s="70" t="s">
        <v>1122</v>
      </c>
      <c r="P142" s="62">
        <f t="shared" si="36"/>
        <v>0.17006802721088435</v>
      </c>
      <c r="Q142" s="63">
        <v>0.16</v>
      </c>
      <c r="R142" s="64">
        <f>+Q142</f>
        <v>0.16</v>
      </c>
      <c r="S142" s="65">
        <f t="shared" si="37"/>
        <v>0.94080000000000008</v>
      </c>
      <c r="T142" s="66" t="str">
        <f t="shared" si="38"/>
        <v>Normal</v>
      </c>
      <c r="U142" s="635" t="str">
        <f t="shared" si="39"/>
        <v>J</v>
      </c>
      <c r="V142" s="118"/>
      <c r="W142" s="69">
        <f t="shared" si="32"/>
        <v>0.84</v>
      </c>
      <c r="X142" s="741"/>
    </row>
    <row r="143" spans="1:24" s="5" customFormat="1" ht="29.25" hidden="1" customHeight="1" outlineLevel="2" thickBot="1" x14ac:dyDescent="0.3">
      <c r="A143" s="810"/>
      <c r="B143" s="881"/>
      <c r="C143" s="781"/>
      <c r="D143" s="779"/>
      <c r="E143" s="779"/>
      <c r="F143" s="793"/>
      <c r="G143" s="119" t="s">
        <v>389</v>
      </c>
      <c r="H143" s="52" t="s">
        <v>257</v>
      </c>
      <c r="I143" s="52" t="s">
        <v>390</v>
      </c>
      <c r="J143" s="56">
        <v>4</v>
      </c>
      <c r="K143" s="144">
        <v>100000000</v>
      </c>
      <c r="L143" s="145">
        <f>+K143*J143</f>
        <v>400000000</v>
      </c>
      <c r="M143" s="218" t="str">
        <f t="shared" si="28"/>
        <v/>
      </c>
      <c r="N143" s="60" t="str">
        <f t="shared" si="29"/>
        <v/>
      </c>
      <c r="O143" s="70"/>
      <c r="P143" s="62" t="str">
        <f t="shared" si="36"/>
        <v/>
      </c>
      <c r="Q143" s="63"/>
      <c r="R143" s="64"/>
      <c r="S143" s="65" t="str">
        <f t="shared" si="37"/>
        <v/>
      </c>
      <c r="T143" s="66" t="str">
        <f t="shared" si="38"/>
        <v>Sin Iniciar</v>
      </c>
      <c r="U143" s="635" t="str">
        <f t="shared" si="39"/>
        <v>6</v>
      </c>
      <c r="V143" s="118"/>
      <c r="W143" s="69">
        <f t="shared" si="32"/>
        <v>1</v>
      </c>
      <c r="X143" s="741"/>
    </row>
    <row r="144" spans="1:24" s="5" customFormat="1" ht="29.25" hidden="1" customHeight="1" outlineLevel="2" thickBot="1" x14ac:dyDescent="0.3">
      <c r="A144" s="810"/>
      <c r="B144" s="881"/>
      <c r="C144" s="52" t="s">
        <v>391</v>
      </c>
      <c r="D144" s="217">
        <v>42891</v>
      </c>
      <c r="E144" s="217">
        <v>42965</v>
      </c>
      <c r="F144" s="54" t="s">
        <v>392</v>
      </c>
      <c r="G144" s="119" t="s">
        <v>393</v>
      </c>
      <c r="H144" s="52" t="s">
        <v>257</v>
      </c>
      <c r="I144" s="52" t="s">
        <v>229</v>
      </c>
      <c r="J144" s="56">
        <v>15</v>
      </c>
      <c r="K144" s="144">
        <v>7800000</v>
      </c>
      <c r="L144" s="145">
        <f>+K144*J144</f>
        <v>117000000</v>
      </c>
      <c r="M144" s="218" t="str">
        <f t="shared" si="28"/>
        <v/>
      </c>
      <c r="N144" s="60" t="str">
        <f t="shared" si="29"/>
        <v/>
      </c>
      <c r="O144" s="70"/>
      <c r="P144" s="62" t="str">
        <f t="shared" si="36"/>
        <v/>
      </c>
      <c r="Q144" s="63"/>
      <c r="R144" s="64"/>
      <c r="S144" s="65" t="str">
        <f t="shared" si="37"/>
        <v/>
      </c>
      <c r="T144" s="66" t="str">
        <f t="shared" si="38"/>
        <v>Sin Iniciar</v>
      </c>
      <c r="U144" s="635" t="str">
        <f t="shared" si="39"/>
        <v>6</v>
      </c>
      <c r="V144" s="118"/>
      <c r="W144" s="69">
        <f t="shared" si="32"/>
        <v>1</v>
      </c>
      <c r="X144" s="741"/>
    </row>
    <row r="145" spans="1:24" s="5" customFormat="1" ht="29.25" hidden="1" customHeight="1" outlineLevel="2" thickBot="1" x14ac:dyDescent="0.3">
      <c r="A145" s="810"/>
      <c r="B145" s="881"/>
      <c r="C145" s="52" t="s">
        <v>394</v>
      </c>
      <c r="D145" s="217">
        <v>42887</v>
      </c>
      <c r="E145" s="217">
        <v>43038</v>
      </c>
      <c r="F145" s="54" t="s">
        <v>395</v>
      </c>
      <c r="G145" s="119" t="s">
        <v>396</v>
      </c>
      <c r="H145" s="52" t="s">
        <v>257</v>
      </c>
      <c r="I145" s="52" t="s">
        <v>45</v>
      </c>
      <c r="J145" s="56">
        <v>1</v>
      </c>
      <c r="K145" s="144">
        <v>270000000</v>
      </c>
      <c r="L145" s="145">
        <f t="shared" ref="L145:L159" si="40">+K145*J145</f>
        <v>270000000</v>
      </c>
      <c r="M145" s="218" t="str">
        <f t="shared" si="28"/>
        <v/>
      </c>
      <c r="N145" s="60" t="str">
        <f t="shared" si="29"/>
        <v/>
      </c>
      <c r="O145" s="70"/>
      <c r="P145" s="62" t="str">
        <f t="shared" si="36"/>
        <v/>
      </c>
      <c r="Q145" s="63"/>
      <c r="R145" s="64"/>
      <c r="S145" s="65" t="str">
        <f t="shared" si="37"/>
        <v/>
      </c>
      <c r="T145" s="66" t="str">
        <f t="shared" si="38"/>
        <v>Sin Iniciar</v>
      </c>
      <c r="U145" s="635" t="str">
        <f t="shared" si="39"/>
        <v>6</v>
      </c>
      <c r="V145" s="118"/>
      <c r="W145" s="69">
        <f t="shared" si="32"/>
        <v>1</v>
      </c>
      <c r="X145" s="741"/>
    </row>
    <row r="146" spans="1:24" s="5" customFormat="1" ht="39" hidden="1" customHeight="1" outlineLevel="2" thickBot="1" x14ac:dyDescent="0.3">
      <c r="A146" s="810"/>
      <c r="B146" s="881" t="s">
        <v>397</v>
      </c>
      <c r="C146" s="52" t="s">
        <v>398</v>
      </c>
      <c r="D146" s="217">
        <v>42771</v>
      </c>
      <c r="E146" s="217">
        <v>43084</v>
      </c>
      <c r="F146" s="54" t="s">
        <v>399</v>
      </c>
      <c r="G146" s="119" t="s">
        <v>400</v>
      </c>
      <c r="H146" s="52" t="s">
        <v>143</v>
      </c>
      <c r="I146" s="52" t="s">
        <v>45</v>
      </c>
      <c r="J146" s="56">
        <v>1</v>
      </c>
      <c r="K146" s="144">
        <v>6000000</v>
      </c>
      <c r="L146" s="145">
        <f t="shared" si="40"/>
        <v>6000000</v>
      </c>
      <c r="M146" s="218">
        <f t="shared" si="28"/>
        <v>313</v>
      </c>
      <c r="N146" s="60" t="str">
        <f t="shared" si="29"/>
        <v>X</v>
      </c>
      <c r="O146" s="70" t="s">
        <v>1123</v>
      </c>
      <c r="P146" s="62">
        <f t="shared" si="36"/>
        <v>0.26837060702875398</v>
      </c>
      <c r="Q146" s="63">
        <v>0.26</v>
      </c>
      <c r="R146" s="64">
        <f>+Q146</f>
        <v>0.26</v>
      </c>
      <c r="S146" s="65">
        <f t="shared" si="37"/>
        <v>0.9688095238095239</v>
      </c>
      <c r="T146" s="66" t="str">
        <f t="shared" si="38"/>
        <v>Normal</v>
      </c>
      <c r="U146" s="635" t="str">
        <f t="shared" si="39"/>
        <v>J</v>
      </c>
      <c r="V146" s="118"/>
      <c r="W146" s="69">
        <f t="shared" si="32"/>
        <v>0.74</v>
      </c>
      <c r="X146" s="741"/>
    </row>
    <row r="147" spans="1:24" s="5" customFormat="1" ht="33" hidden="1" outlineLevel="2" thickBot="1" x14ac:dyDescent="0.3">
      <c r="A147" s="810"/>
      <c r="B147" s="881"/>
      <c r="C147" s="52" t="s">
        <v>401</v>
      </c>
      <c r="D147" s="217">
        <v>42745</v>
      </c>
      <c r="E147" s="217">
        <v>43084</v>
      </c>
      <c r="F147" s="54" t="s">
        <v>402</v>
      </c>
      <c r="G147" s="119" t="s">
        <v>403</v>
      </c>
      <c r="H147" s="52" t="s">
        <v>143</v>
      </c>
      <c r="I147" s="52" t="s">
        <v>45</v>
      </c>
      <c r="J147" s="56">
        <v>1</v>
      </c>
      <c r="K147" s="144">
        <v>8000000</v>
      </c>
      <c r="L147" s="145">
        <f t="shared" si="40"/>
        <v>8000000</v>
      </c>
      <c r="M147" s="218">
        <f t="shared" si="28"/>
        <v>339</v>
      </c>
      <c r="N147" s="60" t="str">
        <f t="shared" si="29"/>
        <v>X</v>
      </c>
      <c r="O147" s="70" t="s">
        <v>1124</v>
      </c>
      <c r="P147" s="62">
        <f t="shared" si="36"/>
        <v>0.32448377581120946</v>
      </c>
      <c r="Q147" s="63">
        <v>0.31</v>
      </c>
      <c r="R147" s="64">
        <f>+Q147</f>
        <v>0.31</v>
      </c>
      <c r="S147" s="65">
        <f t="shared" si="37"/>
        <v>0.9553636363636363</v>
      </c>
      <c r="T147" s="66" t="str">
        <f t="shared" si="38"/>
        <v>Normal</v>
      </c>
      <c r="U147" s="635" t="str">
        <f t="shared" si="39"/>
        <v>J</v>
      </c>
      <c r="V147" s="118" t="s">
        <v>404</v>
      </c>
      <c r="W147" s="69">
        <f t="shared" si="32"/>
        <v>0.69</v>
      </c>
      <c r="X147" s="741"/>
    </row>
    <row r="148" spans="1:24" s="5" customFormat="1" ht="45.75" hidden="1" outlineLevel="2" thickBot="1" x14ac:dyDescent="0.3">
      <c r="A148" s="810"/>
      <c r="B148" s="881"/>
      <c r="C148" s="52" t="s">
        <v>405</v>
      </c>
      <c r="D148" s="217">
        <v>42776</v>
      </c>
      <c r="E148" s="217">
        <v>42855</v>
      </c>
      <c r="F148" s="54" t="s">
        <v>406</v>
      </c>
      <c r="G148" s="119" t="s">
        <v>407</v>
      </c>
      <c r="H148" s="52" t="s">
        <v>143</v>
      </c>
      <c r="I148" s="52" t="s">
        <v>40</v>
      </c>
      <c r="J148" s="56">
        <v>1</v>
      </c>
      <c r="K148" s="144">
        <v>4000000</v>
      </c>
      <c r="L148" s="145">
        <f t="shared" si="40"/>
        <v>4000000</v>
      </c>
      <c r="M148" s="218">
        <f t="shared" si="28"/>
        <v>79</v>
      </c>
      <c r="N148" s="60" t="str">
        <f t="shared" si="29"/>
        <v>X</v>
      </c>
      <c r="O148" s="70" t="s">
        <v>1125</v>
      </c>
      <c r="P148" s="62">
        <f t="shared" si="36"/>
        <v>1</v>
      </c>
      <c r="Q148" s="63">
        <f>+P148</f>
        <v>1</v>
      </c>
      <c r="R148" s="64">
        <f>+Q148</f>
        <v>1</v>
      </c>
      <c r="S148" s="65">
        <f t="shared" si="37"/>
        <v>1</v>
      </c>
      <c r="T148" s="66" t="str">
        <f t="shared" si="38"/>
        <v>Terminado</v>
      </c>
      <c r="U148" s="635" t="str">
        <f t="shared" si="39"/>
        <v>B</v>
      </c>
      <c r="V148" s="118"/>
      <c r="W148" s="69">
        <f t="shared" si="32"/>
        <v>0</v>
      </c>
      <c r="X148" s="741"/>
    </row>
    <row r="149" spans="1:24" s="5" customFormat="1" ht="45.75" hidden="1" outlineLevel="2" thickBot="1" x14ac:dyDescent="0.3">
      <c r="A149" s="810"/>
      <c r="B149" s="881"/>
      <c r="C149" s="52" t="s">
        <v>408</v>
      </c>
      <c r="D149" s="217">
        <v>42826</v>
      </c>
      <c r="E149" s="217">
        <v>43079</v>
      </c>
      <c r="F149" s="54" t="s">
        <v>409</v>
      </c>
      <c r="G149" s="119" t="s">
        <v>410</v>
      </c>
      <c r="H149" s="52" t="s">
        <v>39</v>
      </c>
      <c r="I149" s="52" t="s">
        <v>411</v>
      </c>
      <c r="J149" s="56">
        <v>1</v>
      </c>
      <c r="K149" s="144">
        <v>6000000</v>
      </c>
      <c r="L149" s="145">
        <f t="shared" si="40"/>
        <v>6000000</v>
      </c>
      <c r="M149" s="218">
        <f t="shared" si="28"/>
        <v>253</v>
      </c>
      <c r="N149" s="60" t="str">
        <f t="shared" si="29"/>
        <v>X</v>
      </c>
      <c r="O149" s="70" t="s">
        <v>1126</v>
      </c>
      <c r="P149" s="62">
        <f t="shared" si="36"/>
        <v>0.11462450592885376</v>
      </c>
      <c r="Q149" s="63">
        <v>0.08</v>
      </c>
      <c r="R149" s="64">
        <f>+Q149</f>
        <v>0.08</v>
      </c>
      <c r="S149" s="65">
        <f t="shared" si="37"/>
        <v>0.69793103448275862</v>
      </c>
      <c r="T149" s="66" t="str">
        <f t="shared" si="38"/>
        <v>En Proceso</v>
      </c>
      <c r="U149" s="635" t="str">
        <f t="shared" si="39"/>
        <v>K</v>
      </c>
      <c r="V149" s="118"/>
      <c r="W149" s="69">
        <f t="shared" si="32"/>
        <v>0.92</v>
      </c>
      <c r="X149" s="741"/>
    </row>
    <row r="150" spans="1:24" s="5" customFormat="1" ht="29.25" hidden="1" customHeight="1" outlineLevel="2" thickBot="1" x14ac:dyDescent="0.3">
      <c r="A150" s="810"/>
      <c r="B150" s="881" t="s">
        <v>412</v>
      </c>
      <c r="C150" s="52" t="s">
        <v>413</v>
      </c>
      <c r="D150" s="217">
        <v>42750</v>
      </c>
      <c r="E150" s="217">
        <v>43083</v>
      </c>
      <c r="F150" s="54" t="s">
        <v>414</v>
      </c>
      <c r="G150" s="119" t="s">
        <v>415</v>
      </c>
      <c r="H150" s="52" t="s">
        <v>39</v>
      </c>
      <c r="I150" s="52" t="s">
        <v>45</v>
      </c>
      <c r="J150" s="56">
        <v>3</v>
      </c>
      <c r="K150" s="144">
        <v>32000000</v>
      </c>
      <c r="L150" s="145">
        <f t="shared" si="40"/>
        <v>96000000</v>
      </c>
      <c r="M150" s="218">
        <f t="shared" si="28"/>
        <v>333</v>
      </c>
      <c r="N150" s="60" t="str">
        <f t="shared" si="29"/>
        <v>X</v>
      </c>
      <c r="O150" s="70" t="s">
        <v>416</v>
      </c>
      <c r="P150" s="62">
        <f t="shared" si="36"/>
        <v>0.31531531531531531</v>
      </c>
      <c r="Q150" s="63">
        <v>0.3</v>
      </c>
      <c r="R150" s="64">
        <f>+Q150</f>
        <v>0.3</v>
      </c>
      <c r="S150" s="65">
        <f t="shared" si="37"/>
        <v>0.9514285714285714</v>
      </c>
      <c r="T150" s="66" t="str">
        <f t="shared" si="38"/>
        <v>Normal</v>
      </c>
      <c r="U150" s="635" t="str">
        <f t="shared" si="39"/>
        <v>J</v>
      </c>
      <c r="V150" s="118" t="s">
        <v>417</v>
      </c>
      <c r="W150" s="69">
        <f t="shared" si="32"/>
        <v>0.7</v>
      </c>
      <c r="X150" s="741"/>
    </row>
    <row r="151" spans="1:24" s="5" customFormat="1" ht="29.25" hidden="1" customHeight="1" outlineLevel="2" thickBot="1" x14ac:dyDescent="0.3">
      <c r="A151" s="810"/>
      <c r="B151" s="881"/>
      <c r="C151" s="52" t="s">
        <v>1127</v>
      </c>
      <c r="D151" s="217">
        <v>42750</v>
      </c>
      <c r="E151" s="217">
        <v>43083</v>
      </c>
      <c r="F151" s="54" t="s">
        <v>414</v>
      </c>
      <c r="G151" s="119" t="s">
        <v>418</v>
      </c>
      <c r="H151" s="52" t="s">
        <v>39</v>
      </c>
      <c r="I151" s="52" t="s">
        <v>45</v>
      </c>
      <c r="J151" s="56">
        <v>6</v>
      </c>
      <c r="K151" s="144">
        <v>19800000</v>
      </c>
      <c r="L151" s="145">
        <f t="shared" si="40"/>
        <v>118800000</v>
      </c>
      <c r="M151" s="218">
        <f t="shared" si="28"/>
        <v>333</v>
      </c>
      <c r="N151" s="60" t="str">
        <f t="shared" si="29"/>
        <v>X</v>
      </c>
      <c r="O151" s="70" t="s">
        <v>419</v>
      </c>
      <c r="P151" s="62">
        <f t="shared" si="36"/>
        <v>0.31531531531531531</v>
      </c>
      <c r="Q151" s="63">
        <v>0.22</v>
      </c>
      <c r="R151" s="64">
        <v>4.8000000000000001E-2</v>
      </c>
      <c r="S151" s="65">
        <f t="shared" si="37"/>
        <v>0.69771428571428573</v>
      </c>
      <c r="T151" s="66" t="str">
        <f t="shared" si="38"/>
        <v>En Proceso</v>
      </c>
      <c r="U151" s="635" t="str">
        <f t="shared" si="39"/>
        <v>K</v>
      </c>
      <c r="V151" s="118" t="s">
        <v>417</v>
      </c>
      <c r="W151" s="69">
        <f t="shared" si="32"/>
        <v>0.95199999999999996</v>
      </c>
      <c r="X151" s="741"/>
    </row>
    <row r="152" spans="1:24" s="5" customFormat="1" ht="29.25" hidden="1" customHeight="1" outlineLevel="2" thickBot="1" x14ac:dyDescent="0.3">
      <c r="A152" s="810"/>
      <c r="B152" s="881" t="s">
        <v>420</v>
      </c>
      <c r="C152" s="52" t="s">
        <v>421</v>
      </c>
      <c r="D152" s="217">
        <v>42917</v>
      </c>
      <c r="E152" s="217">
        <v>42956</v>
      </c>
      <c r="F152" s="54" t="s">
        <v>422</v>
      </c>
      <c r="G152" s="119" t="s">
        <v>423</v>
      </c>
      <c r="H152" s="52" t="s">
        <v>39</v>
      </c>
      <c r="I152" s="52" t="s">
        <v>40</v>
      </c>
      <c r="J152" s="56">
        <v>1</v>
      </c>
      <c r="K152" s="144">
        <v>80000000</v>
      </c>
      <c r="L152" s="145">
        <f t="shared" si="40"/>
        <v>80000000</v>
      </c>
      <c r="M152" s="218" t="str">
        <f t="shared" si="28"/>
        <v/>
      </c>
      <c r="N152" s="60" t="str">
        <f t="shared" si="29"/>
        <v/>
      </c>
      <c r="O152" s="70"/>
      <c r="P152" s="62" t="str">
        <f t="shared" si="36"/>
        <v/>
      </c>
      <c r="Q152" s="63"/>
      <c r="R152" s="64"/>
      <c r="S152" s="65" t="str">
        <f t="shared" si="37"/>
        <v/>
      </c>
      <c r="T152" s="66" t="str">
        <f t="shared" si="38"/>
        <v>Sin Iniciar</v>
      </c>
      <c r="U152" s="635" t="str">
        <f t="shared" si="39"/>
        <v>6</v>
      </c>
      <c r="V152" s="118"/>
      <c r="W152" s="69">
        <f t="shared" si="32"/>
        <v>1</v>
      </c>
      <c r="X152" s="741"/>
    </row>
    <row r="153" spans="1:24" s="5" customFormat="1" ht="115.5" hidden="1" customHeight="1" outlineLevel="2" thickBot="1" x14ac:dyDescent="0.3">
      <c r="A153" s="810"/>
      <c r="B153" s="881"/>
      <c r="C153" s="52" t="s">
        <v>424</v>
      </c>
      <c r="D153" s="217">
        <v>42779</v>
      </c>
      <c r="E153" s="217">
        <v>42837</v>
      </c>
      <c r="F153" s="54" t="s">
        <v>425</v>
      </c>
      <c r="G153" s="119" t="s">
        <v>426</v>
      </c>
      <c r="H153" s="52" t="s">
        <v>39</v>
      </c>
      <c r="I153" s="52" t="s">
        <v>40</v>
      </c>
      <c r="J153" s="56">
        <v>1</v>
      </c>
      <c r="K153" s="144">
        <v>45000000</v>
      </c>
      <c r="L153" s="145">
        <f t="shared" si="40"/>
        <v>45000000</v>
      </c>
      <c r="M153" s="218">
        <f t="shared" si="28"/>
        <v>58</v>
      </c>
      <c r="N153" s="60" t="str">
        <f t="shared" si="29"/>
        <v>X</v>
      </c>
      <c r="O153" s="70" t="s">
        <v>1229</v>
      </c>
      <c r="P153" s="62">
        <f t="shared" si="36"/>
        <v>1</v>
      </c>
      <c r="Q153" s="63">
        <f t="shared" ref="Q153:R155" si="41">+P153</f>
        <v>1</v>
      </c>
      <c r="R153" s="64">
        <f t="shared" si="41"/>
        <v>1</v>
      </c>
      <c r="S153" s="65">
        <f>IF(P153="","",IF(Q153&gt;P153,1,(Q153/P153)))</f>
        <v>1</v>
      </c>
      <c r="T153" s="66" t="str">
        <f>+IF(S153="","Sin Iniciar",IF(S153&lt;0.6,"Crítico",IF(S153&lt;0.9,"En Proceso",IF(AND(P153=1,Q153=1,S153=1),"Terminado","Normal"))))</f>
        <v>Terminado</v>
      </c>
      <c r="U153" s="635" t="str">
        <f t="shared" si="39"/>
        <v>B</v>
      </c>
      <c r="V153" s="118"/>
      <c r="W153" s="69">
        <f t="shared" si="32"/>
        <v>0</v>
      </c>
      <c r="X153" s="741"/>
    </row>
    <row r="154" spans="1:24" s="5" customFormat="1" ht="29.25" hidden="1" customHeight="1" outlineLevel="2" thickBot="1" x14ac:dyDescent="0.3">
      <c r="A154" s="810"/>
      <c r="B154" s="881"/>
      <c r="C154" s="52" t="s">
        <v>427</v>
      </c>
      <c r="D154" s="217">
        <v>42795</v>
      </c>
      <c r="E154" s="217">
        <v>43008</v>
      </c>
      <c r="F154" s="54" t="s">
        <v>428</v>
      </c>
      <c r="G154" s="119" t="s">
        <v>429</v>
      </c>
      <c r="H154" s="52" t="s">
        <v>39</v>
      </c>
      <c r="I154" s="52" t="s">
        <v>45</v>
      </c>
      <c r="J154" s="56">
        <v>1</v>
      </c>
      <c r="K154" s="144">
        <v>12000000</v>
      </c>
      <c r="L154" s="145">
        <f t="shared" si="40"/>
        <v>12000000</v>
      </c>
      <c r="M154" s="218">
        <f t="shared" si="28"/>
        <v>213</v>
      </c>
      <c r="N154" s="60" t="str">
        <f t="shared" si="29"/>
        <v>X</v>
      </c>
      <c r="O154" s="70" t="s">
        <v>430</v>
      </c>
      <c r="P154" s="62">
        <v>1</v>
      </c>
      <c r="Q154" s="63">
        <f t="shared" si="41"/>
        <v>1</v>
      </c>
      <c r="R154" s="64">
        <f t="shared" si="41"/>
        <v>1</v>
      </c>
      <c r="S154" s="65">
        <f t="shared" si="37"/>
        <v>1</v>
      </c>
      <c r="T154" s="66" t="str">
        <f t="shared" si="38"/>
        <v>Terminado</v>
      </c>
      <c r="U154" s="635" t="str">
        <f t="shared" si="39"/>
        <v>B</v>
      </c>
      <c r="V154" s="118"/>
      <c r="W154" s="69">
        <f t="shared" si="32"/>
        <v>0</v>
      </c>
      <c r="X154" s="741"/>
    </row>
    <row r="155" spans="1:24" s="5" customFormat="1" ht="29.25" hidden="1" customHeight="1" outlineLevel="2" thickBot="1" x14ac:dyDescent="0.3">
      <c r="A155" s="810"/>
      <c r="B155" s="881"/>
      <c r="C155" s="52" t="s">
        <v>431</v>
      </c>
      <c r="D155" s="217">
        <v>42815</v>
      </c>
      <c r="E155" s="217">
        <v>42949</v>
      </c>
      <c r="F155" s="54" t="s">
        <v>432</v>
      </c>
      <c r="G155" s="119" t="s">
        <v>429</v>
      </c>
      <c r="H155" s="52" t="s">
        <v>39</v>
      </c>
      <c r="I155" s="52" t="s">
        <v>433</v>
      </c>
      <c r="J155" s="56">
        <v>1</v>
      </c>
      <c r="K155" s="144">
        <v>47000000</v>
      </c>
      <c r="L155" s="145">
        <f t="shared" si="40"/>
        <v>47000000</v>
      </c>
      <c r="M155" s="218">
        <f t="shared" si="28"/>
        <v>134</v>
      </c>
      <c r="N155" s="60" t="str">
        <f t="shared" si="29"/>
        <v>X</v>
      </c>
      <c r="O155" s="70" t="s">
        <v>434</v>
      </c>
      <c r="P155" s="62">
        <v>1</v>
      </c>
      <c r="Q155" s="63">
        <f t="shared" si="41"/>
        <v>1</v>
      </c>
      <c r="R155" s="64">
        <f t="shared" si="41"/>
        <v>1</v>
      </c>
      <c r="S155" s="65">
        <f t="shared" si="37"/>
        <v>1</v>
      </c>
      <c r="T155" s="66" t="str">
        <f t="shared" si="38"/>
        <v>Terminado</v>
      </c>
      <c r="U155" s="635" t="str">
        <f t="shared" si="39"/>
        <v>B</v>
      </c>
      <c r="V155" s="118"/>
      <c r="W155" s="69">
        <f t="shared" si="32"/>
        <v>0</v>
      </c>
      <c r="X155" s="741"/>
    </row>
    <row r="156" spans="1:24" s="5" customFormat="1" ht="57.75" hidden="1" customHeight="1" outlineLevel="2" thickBot="1" x14ac:dyDescent="0.3">
      <c r="A156" s="810"/>
      <c r="B156" s="881"/>
      <c r="C156" s="52" t="s">
        <v>435</v>
      </c>
      <c r="D156" s="217">
        <v>42753</v>
      </c>
      <c r="E156" s="217">
        <v>42852</v>
      </c>
      <c r="F156" s="54" t="s">
        <v>436</v>
      </c>
      <c r="G156" s="119" t="s">
        <v>437</v>
      </c>
      <c r="H156" s="52" t="s">
        <v>285</v>
      </c>
      <c r="I156" s="52" t="s">
        <v>45</v>
      </c>
      <c r="J156" s="56">
        <v>2</v>
      </c>
      <c r="K156" s="144">
        <v>250000000</v>
      </c>
      <c r="L156" s="145">
        <f t="shared" si="40"/>
        <v>500000000</v>
      </c>
      <c r="M156" s="218">
        <f t="shared" si="28"/>
        <v>99</v>
      </c>
      <c r="N156" s="60" t="str">
        <f t="shared" si="29"/>
        <v>X</v>
      </c>
      <c r="O156" s="70" t="s">
        <v>438</v>
      </c>
      <c r="P156" s="62">
        <f t="shared" si="36"/>
        <v>1</v>
      </c>
      <c r="Q156" s="63">
        <f>+P156</f>
        <v>1</v>
      </c>
      <c r="R156" s="64">
        <v>0.3</v>
      </c>
      <c r="S156" s="65">
        <f t="shared" si="37"/>
        <v>1</v>
      </c>
      <c r="T156" s="66" t="str">
        <f t="shared" si="38"/>
        <v>Terminado</v>
      </c>
      <c r="U156" s="635" t="str">
        <f t="shared" si="39"/>
        <v>B</v>
      </c>
      <c r="V156" s="118" t="s">
        <v>439</v>
      </c>
      <c r="W156" s="69">
        <f t="shared" si="32"/>
        <v>0.7</v>
      </c>
      <c r="X156" s="741"/>
    </row>
    <row r="157" spans="1:24" s="5" customFormat="1" ht="29.25" hidden="1" customHeight="1" outlineLevel="2" thickBot="1" x14ac:dyDescent="0.3">
      <c r="A157" s="810"/>
      <c r="B157" s="881"/>
      <c r="C157" s="52" t="s">
        <v>440</v>
      </c>
      <c r="D157" s="217">
        <v>42826</v>
      </c>
      <c r="E157" s="217">
        <v>42936</v>
      </c>
      <c r="F157" s="54" t="s">
        <v>441</v>
      </c>
      <c r="G157" s="119" t="s">
        <v>442</v>
      </c>
      <c r="H157" s="52" t="s">
        <v>350</v>
      </c>
      <c r="I157" s="52" t="s">
        <v>45</v>
      </c>
      <c r="J157" s="56">
        <v>1</v>
      </c>
      <c r="K157" s="144">
        <v>300000000</v>
      </c>
      <c r="L157" s="145">
        <f t="shared" si="40"/>
        <v>300000000</v>
      </c>
      <c r="M157" s="218">
        <f t="shared" si="28"/>
        <v>110</v>
      </c>
      <c r="N157" s="60" t="str">
        <f t="shared" si="29"/>
        <v>X</v>
      </c>
      <c r="O157" s="70" t="s">
        <v>1230</v>
      </c>
      <c r="P157" s="62">
        <f t="shared" si="36"/>
        <v>0.26363636363636361</v>
      </c>
      <c r="Q157" s="63">
        <f>+P157</f>
        <v>0.26363636363636361</v>
      </c>
      <c r="R157" s="64">
        <f>+Q157</f>
        <v>0.26363636363636361</v>
      </c>
      <c r="S157" s="65">
        <f t="shared" si="37"/>
        <v>1</v>
      </c>
      <c r="T157" s="66" t="str">
        <f t="shared" si="38"/>
        <v>Normal</v>
      </c>
      <c r="U157" s="635" t="str">
        <f t="shared" si="39"/>
        <v>J</v>
      </c>
      <c r="V157" s="118" t="s">
        <v>443</v>
      </c>
      <c r="W157" s="69">
        <f t="shared" si="32"/>
        <v>0.73636363636363633</v>
      </c>
      <c r="X157" s="741"/>
    </row>
    <row r="158" spans="1:24" s="5" customFormat="1" ht="29.25" hidden="1" customHeight="1" outlineLevel="2" thickBot="1" x14ac:dyDescent="0.3">
      <c r="A158" s="810"/>
      <c r="B158" s="881"/>
      <c r="C158" s="52" t="s">
        <v>444</v>
      </c>
      <c r="D158" s="217">
        <v>42898</v>
      </c>
      <c r="E158" s="217">
        <v>43080</v>
      </c>
      <c r="F158" s="54" t="s">
        <v>445</v>
      </c>
      <c r="G158" s="119" t="s">
        <v>429</v>
      </c>
      <c r="H158" s="52" t="s">
        <v>39</v>
      </c>
      <c r="I158" s="52" t="s">
        <v>446</v>
      </c>
      <c r="J158" s="56">
        <v>1</v>
      </c>
      <c r="K158" s="144">
        <v>450000000</v>
      </c>
      <c r="L158" s="145">
        <f t="shared" si="40"/>
        <v>450000000</v>
      </c>
      <c r="M158" s="218" t="str">
        <f t="shared" si="28"/>
        <v/>
      </c>
      <c r="N158" s="60" t="str">
        <f t="shared" si="29"/>
        <v/>
      </c>
      <c r="O158" s="70"/>
      <c r="P158" s="62" t="str">
        <f t="shared" si="36"/>
        <v/>
      </c>
      <c r="Q158" s="63"/>
      <c r="R158" s="64"/>
      <c r="S158" s="65" t="str">
        <f t="shared" si="37"/>
        <v/>
      </c>
      <c r="T158" s="66" t="str">
        <f t="shared" si="38"/>
        <v>Sin Iniciar</v>
      </c>
      <c r="U158" s="635" t="str">
        <f t="shared" si="39"/>
        <v>6</v>
      </c>
      <c r="V158" s="118"/>
      <c r="W158" s="69">
        <f t="shared" si="32"/>
        <v>1</v>
      </c>
      <c r="X158" s="741"/>
    </row>
    <row r="159" spans="1:24" s="5" customFormat="1" ht="40.5" hidden="1" customHeight="1" outlineLevel="2" thickBot="1" x14ac:dyDescent="0.3">
      <c r="A159" s="883"/>
      <c r="B159" s="882"/>
      <c r="C159" s="71" t="s">
        <v>447</v>
      </c>
      <c r="D159" s="220">
        <v>42842</v>
      </c>
      <c r="E159" s="220">
        <v>42902</v>
      </c>
      <c r="F159" s="73" t="s">
        <v>448</v>
      </c>
      <c r="G159" s="149" t="s">
        <v>449</v>
      </c>
      <c r="H159" s="71" t="s">
        <v>39</v>
      </c>
      <c r="I159" s="71" t="s">
        <v>450</v>
      </c>
      <c r="J159" s="75">
        <v>1</v>
      </c>
      <c r="K159" s="294">
        <v>40000000</v>
      </c>
      <c r="L159" s="295">
        <f t="shared" si="40"/>
        <v>40000000</v>
      </c>
      <c r="M159" s="221">
        <f t="shared" si="28"/>
        <v>60</v>
      </c>
      <c r="N159" s="79" t="str">
        <f t="shared" si="29"/>
        <v>X</v>
      </c>
      <c r="O159" s="222" t="s">
        <v>1231</v>
      </c>
      <c r="P159" s="80">
        <f t="shared" si="36"/>
        <v>0.21666666666666667</v>
      </c>
      <c r="Q159" s="81">
        <f>+P159</f>
        <v>0.21666666666666667</v>
      </c>
      <c r="R159" s="82">
        <f>+Q159</f>
        <v>0.21666666666666667</v>
      </c>
      <c r="S159" s="83">
        <f t="shared" si="37"/>
        <v>1</v>
      </c>
      <c r="T159" s="84" t="str">
        <f t="shared" si="38"/>
        <v>Normal</v>
      </c>
      <c r="U159" s="638" t="str">
        <f t="shared" si="39"/>
        <v>J</v>
      </c>
      <c r="V159" s="154"/>
      <c r="W159" s="69">
        <f t="shared" si="32"/>
        <v>0.78333333333333333</v>
      </c>
      <c r="X159" s="741"/>
    </row>
    <row r="160" spans="1:24" s="101" customFormat="1" ht="29.25" customHeight="1" outlineLevel="1" collapsed="1" thickBot="1" x14ac:dyDescent="0.3">
      <c r="A160" s="755" t="s">
        <v>451</v>
      </c>
      <c r="B160" s="756"/>
      <c r="C160" s="757"/>
      <c r="D160" s="87"/>
      <c r="E160" s="88"/>
      <c r="F160" s="89"/>
      <c r="G160" s="90"/>
      <c r="H160" s="90"/>
      <c r="I160" s="91"/>
      <c r="J160" s="92"/>
      <c r="K160" s="90"/>
      <c r="L160" s="90"/>
      <c r="M160" s="93" t="str">
        <f t="shared" si="28"/>
        <v/>
      </c>
      <c r="N160" s="91" t="str">
        <f t="shared" si="29"/>
        <v/>
      </c>
      <c r="O160" s="94"/>
      <c r="P160" s="209">
        <f>+IFERROR(SUMPRODUCT(P140:P159,M140:M159)/SUM(M140:M159),0)</f>
        <v>0.44109589041095892</v>
      </c>
      <c r="Q160" s="210">
        <f>+IFERROR(SUMPRODUCT(Q140:Q159,M140:M159)/SUM(M140:M159),0)</f>
        <v>0.42239383561643834</v>
      </c>
      <c r="R160" s="229">
        <f>+IFERROR(SUMPRODUCT(R140:R159,M140:M159)/SUM(M140:M159),0)</f>
        <v>0.37904589041095893</v>
      </c>
      <c r="S160" s="209">
        <f>+IFERROR(Q160/P160,0)</f>
        <v>0.95760093167701854</v>
      </c>
      <c r="T160" s="98" t="str">
        <f t="shared" si="38"/>
        <v>Normal</v>
      </c>
      <c r="U160" s="632" t="str">
        <f t="shared" si="39"/>
        <v>J</v>
      </c>
      <c r="V160" s="213"/>
      <c r="W160" s="69">
        <f t="shared" si="32"/>
        <v>0.62095410958904107</v>
      </c>
      <c r="X160" s="741"/>
    </row>
    <row r="161" spans="1:24" s="5" customFormat="1" ht="29.25" hidden="1" customHeight="1" outlineLevel="2" thickBot="1" x14ac:dyDescent="0.3">
      <c r="A161" s="809" t="s">
        <v>452</v>
      </c>
      <c r="B161" s="812" t="s">
        <v>453</v>
      </c>
      <c r="C161" s="34" t="s">
        <v>454</v>
      </c>
      <c r="D161" s="214">
        <v>42745</v>
      </c>
      <c r="E161" s="214">
        <v>43084</v>
      </c>
      <c r="F161" s="36"/>
      <c r="G161" s="215" t="s">
        <v>455</v>
      </c>
      <c r="H161" s="34" t="s">
        <v>101</v>
      </c>
      <c r="I161" s="34" t="s">
        <v>456</v>
      </c>
      <c r="J161" s="38">
        <v>1</v>
      </c>
      <c r="K161" s="39"/>
      <c r="L161" s="40">
        <f>+K161*J161</f>
        <v>0</v>
      </c>
      <c r="M161" s="107">
        <f t="shared" si="28"/>
        <v>339</v>
      </c>
      <c r="N161" s="42" t="str">
        <f t="shared" si="29"/>
        <v>X</v>
      </c>
      <c r="O161" s="216" t="s">
        <v>1220</v>
      </c>
      <c r="P161" s="134">
        <f t="shared" ref="P161:P176" si="42">+IF(N161="","",IFERROR(IF(MONTH($C$2)&lt;MONTH(D161),"",IF(E161&lt;$C$2,1,IF(D161&lt;$C$2,($C$2-D161)/(E161-D161),0))),0))</f>
        <v>0.32448377581120946</v>
      </c>
      <c r="Q161" s="135">
        <v>0.32</v>
      </c>
      <c r="R161" s="136">
        <f>+Q161</f>
        <v>0.32</v>
      </c>
      <c r="S161" s="137">
        <f t="shared" ref="S161:S176" si="43">IF(P161="","",IF(Q161&gt;P161,1,(Q161/P161)))</f>
        <v>0.98618181818181816</v>
      </c>
      <c r="T161" s="138" t="str">
        <f t="shared" si="38"/>
        <v>Normal</v>
      </c>
      <c r="U161" s="633" t="str">
        <f t="shared" si="39"/>
        <v>J</v>
      </c>
      <c r="V161" s="286" t="s">
        <v>457</v>
      </c>
      <c r="W161" s="69">
        <f t="shared" si="32"/>
        <v>0.67999999999999994</v>
      </c>
      <c r="X161" s="741"/>
    </row>
    <row r="162" spans="1:24" s="5" customFormat="1" ht="39" hidden="1" outlineLevel="2" thickBot="1" x14ac:dyDescent="0.3">
      <c r="A162" s="810"/>
      <c r="B162" s="813"/>
      <c r="C162" s="52" t="s">
        <v>458</v>
      </c>
      <c r="D162" s="217">
        <v>42768</v>
      </c>
      <c r="E162" s="217">
        <v>42794</v>
      </c>
      <c r="F162" s="54"/>
      <c r="G162" s="119"/>
      <c r="H162" s="52"/>
      <c r="I162" s="52"/>
      <c r="J162" s="56"/>
      <c r="K162" s="57"/>
      <c r="L162" s="58">
        <f>+K162*J162</f>
        <v>0</v>
      </c>
      <c r="M162" s="218">
        <f t="shared" si="28"/>
        <v>26</v>
      </c>
      <c r="N162" s="60" t="str">
        <f t="shared" si="29"/>
        <v/>
      </c>
      <c r="O162" s="70" t="s">
        <v>459</v>
      </c>
      <c r="P162" s="62" t="str">
        <f t="shared" si="42"/>
        <v/>
      </c>
      <c r="Q162" s="63">
        <v>1</v>
      </c>
      <c r="R162" s="64">
        <f>+Q162</f>
        <v>1</v>
      </c>
      <c r="S162" s="65" t="str">
        <f t="shared" si="43"/>
        <v/>
      </c>
      <c r="T162" s="66" t="str">
        <f t="shared" si="38"/>
        <v>Sin Iniciar</v>
      </c>
      <c r="U162" s="635" t="str">
        <f t="shared" si="39"/>
        <v>6</v>
      </c>
      <c r="V162" s="118"/>
      <c r="W162" s="69">
        <f t="shared" si="32"/>
        <v>0</v>
      </c>
      <c r="X162" s="741"/>
    </row>
    <row r="163" spans="1:24" s="5" customFormat="1" ht="45.75" hidden="1" outlineLevel="2" thickBot="1" x14ac:dyDescent="0.3">
      <c r="A163" s="810"/>
      <c r="B163" s="813"/>
      <c r="C163" s="52" t="s">
        <v>460</v>
      </c>
      <c r="D163" s="217">
        <v>42795</v>
      </c>
      <c r="E163" s="217">
        <v>42855</v>
      </c>
      <c r="F163" s="54"/>
      <c r="G163" s="119"/>
      <c r="H163" s="52"/>
      <c r="I163" s="52"/>
      <c r="J163" s="56"/>
      <c r="K163" s="57"/>
      <c r="L163" s="58">
        <f>+K163*J163</f>
        <v>0</v>
      </c>
      <c r="M163" s="218">
        <f t="shared" si="28"/>
        <v>60</v>
      </c>
      <c r="N163" s="60" t="str">
        <f t="shared" si="29"/>
        <v>X</v>
      </c>
      <c r="O163" s="70" t="s">
        <v>461</v>
      </c>
      <c r="P163" s="62">
        <f t="shared" si="42"/>
        <v>1</v>
      </c>
      <c r="Q163" s="63">
        <f>+P163</f>
        <v>1</v>
      </c>
      <c r="R163" s="64">
        <f>+Q163</f>
        <v>1</v>
      </c>
      <c r="S163" s="65">
        <f t="shared" si="43"/>
        <v>1</v>
      </c>
      <c r="T163" s="66" t="str">
        <f t="shared" si="38"/>
        <v>Terminado</v>
      </c>
      <c r="U163" s="635" t="str">
        <f t="shared" si="39"/>
        <v>B</v>
      </c>
      <c r="V163" s="118" t="s">
        <v>462</v>
      </c>
      <c r="W163" s="69">
        <f t="shared" si="32"/>
        <v>0</v>
      </c>
      <c r="X163" s="741"/>
    </row>
    <row r="164" spans="1:24" s="5" customFormat="1" ht="29.25" hidden="1" customHeight="1" outlineLevel="2" thickBot="1" x14ac:dyDescent="0.3">
      <c r="A164" s="810"/>
      <c r="B164" s="813"/>
      <c r="C164" s="52" t="s">
        <v>463</v>
      </c>
      <c r="D164" s="217">
        <v>42781</v>
      </c>
      <c r="E164" s="217">
        <v>43084</v>
      </c>
      <c r="F164" s="54"/>
      <c r="G164" s="119"/>
      <c r="H164" s="52"/>
      <c r="I164" s="52"/>
      <c r="J164" s="56"/>
      <c r="K164" s="57"/>
      <c r="L164" s="58">
        <f t="shared" ref="L164:L171" si="44">+K164*J164</f>
        <v>0</v>
      </c>
      <c r="M164" s="218">
        <f t="shared" si="28"/>
        <v>303</v>
      </c>
      <c r="N164" s="60" t="str">
        <f t="shared" si="29"/>
        <v>X</v>
      </c>
      <c r="O164" s="70" t="s">
        <v>1221</v>
      </c>
      <c r="P164" s="62">
        <f t="shared" si="42"/>
        <v>0.24422442244224424</v>
      </c>
      <c r="Q164" s="63">
        <v>0.22</v>
      </c>
      <c r="R164" s="64">
        <f>+Q164</f>
        <v>0.22</v>
      </c>
      <c r="S164" s="65">
        <f t="shared" si="43"/>
        <v>0.90081081081081071</v>
      </c>
      <c r="T164" s="66" t="str">
        <f t="shared" si="38"/>
        <v>Normal</v>
      </c>
      <c r="U164" s="635" t="str">
        <f t="shared" si="39"/>
        <v>J</v>
      </c>
      <c r="V164" s="118"/>
      <c r="W164" s="69">
        <f t="shared" si="32"/>
        <v>0.78</v>
      </c>
      <c r="X164" s="741"/>
    </row>
    <row r="165" spans="1:24" s="5" customFormat="1" ht="29.25" hidden="1" customHeight="1" outlineLevel="2" thickBot="1" x14ac:dyDescent="0.3">
      <c r="A165" s="810"/>
      <c r="B165" s="813"/>
      <c r="C165" s="52" t="s">
        <v>464</v>
      </c>
      <c r="D165" s="217">
        <v>42740</v>
      </c>
      <c r="E165" s="217">
        <v>43084</v>
      </c>
      <c r="F165" s="54"/>
      <c r="G165" s="119"/>
      <c r="H165" s="52"/>
      <c r="I165" s="52"/>
      <c r="J165" s="56"/>
      <c r="K165" s="57"/>
      <c r="L165" s="58">
        <f t="shared" si="44"/>
        <v>0</v>
      </c>
      <c r="M165" s="218">
        <f t="shared" si="28"/>
        <v>344</v>
      </c>
      <c r="N165" s="60" t="str">
        <f t="shared" si="29"/>
        <v>X</v>
      </c>
      <c r="O165" s="70" t="s">
        <v>1222</v>
      </c>
      <c r="P165" s="62">
        <f t="shared" si="42"/>
        <v>0.33430232558139533</v>
      </c>
      <c r="Q165" s="63">
        <f>+P165</f>
        <v>0.33430232558139533</v>
      </c>
      <c r="R165" s="64">
        <f>+Q165</f>
        <v>0.33430232558139533</v>
      </c>
      <c r="S165" s="65">
        <f t="shared" si="43"/>
        <v>1</v>
      </c>
      <c r="T165" s="66" t="str">
        <f t="shared" si="38"/>
        <v>Normal</v>
      </c>
      <c r="U165" s="636" t="str">
        <f t="shared" si="39"/>
        <v>J</v>
      </c>
      <c r="V165" s="298" t="s">
        <v>465</v>
      </c>
      <c r="W165" s="69">
        <f t="shared" si="32"/>
        <v>0.66569767441860472</v>
      </c>
      <c r="X165" s="741"/>
    </row>
    <row r="166" spans="1:24" s="5" customFormat="1" ht="29.25" hidden="1" customHeight="1" outlineLevel="2" thickBot="1" x14ac:dyDescent="0.3">
      <c r="A166" s="810"/>
      <c r="B166" s="813"/>
      <c r="C166" s="52" t="s">
        <v>466</v>
      </c>
      <c r="D166" s="217">
        <v>42740</v>
      </c>
      <c r="E166" s="217">
        <v>42886</v>
      </c>
      <c r="F166" s="54"/>
      <c r="G166" s="119"/>
      <c r="H166" s="52"/>
      <c r="I166" s="52"/>
      <c r="J166" s="56"/>
      <c r="K166" s="57">
        <v>0</v>
      </c>
      <c r="L166" s="58">
        <f t="shared" si="44"/>
        <v>0</v>
      </c>
      <c r="M166" s="218">
        <f t="shared" si="28"/>
        <v>146</v>
      </c>
      <c r="N166" s="60" t="str">
        <f t="shared" si="29"/>
        <v>X</v>
      </c>
      <c r="O166" s="70" t="s">
        <v>1223</v>
      </c>
      <c r="P166" s="62">
        <f t="shared" si="42"/>
        <v>0.78767123287671237</v>
      </c>
      <c r="Q166" s="63">
        <v>0.77</v>
      </c>
      <c r="R166" s="64">
        <f t="shared" ref="R166:R176" si="45">+Q166</f>
        <v>0.77</v>
      </c>
      <c r="S166" s="65">
        <f t="shared" si="43"/>
        <v>0.97756521739130431</v>
      </c>
      <c r="T166" s="66" t="str">
        <f t="shared" si="38"/>
        <v>Normal</v>
      </c>
      <c r="U166" s="635" t="str">
        <f t="shared" si="39"/>
        <v>J</v>
      </c>
      <c r="V166" s="68" t="s">
        <v>467</v>
      </c>
      <c r="W166" s="69">
        <f t="shared" si="32"/>
        <v>0.22999999999999998</v>
      </c>
      <c r="X166" s="741"/>
    </row>
    <row r="167" spans="1:24" s="5" customFormat="1" ht="29.25" hidden="1" customHeight="1" outlineLevel="2" thickBot="1" x14ac:dyDescent="0.3">
      <c r="A167" s="810"/>
      <c r="B167" s="813" t="s">
        <v>468</v>
      </c>
      <c r="C167" s="52" t="s">
        <v>469</v>
      </c>
      <c r="D167" s="217">
        <v>42740</v>
      </c>
      <c r="E167" s="217">
        <v>42886</v>
      </c>
      <c r="F167" s="54"/>
      <c r="G167" s="119" t="s">
        <v>470</v>
      </c>
      <c r="H167" s="52"/>
      <c r="I167" s="52"/>
      <c r="J167" s="56">
        <v>1</v>
      </c>
      <c r="K167" s="57"/>
      <c r="L167" s="58">
        <f t="shared" si="44"/>
        <v>0</v>
      </c>
      <c r="M167" s="218">
        <f t="shared" si="28"/>
        <v>146</v>
      </c>
      <c r="N167" s="60" t="str">
        <f t="shared" si="29"/>
        <v>X</v>
      </c>
      <c r="O167" s="70" t="s">
        <v>1224</v>
      </c>
      <c r="P167" s="62">
        <f t="shared" si="42"/>
        <v>0.78767123287671237</v>
      </c>
      <c r="Q167" s="63">
        <v>0.7</v>
      </c>
      <c r="R167" s="64">
        <f t="shared" si="45"/>
        <v>0.7</v>
      </c>
      <c r="S167" s="65">
        <f t="shared" si="43"/>
        <v>0.888695652173913</v>
      </c>
      <c r="T167" s="66" t="str">
        <f t="shared" si="38"/>
        <v>En Proceso</v>
      </c>
      <c r="U167" s="635" t="str">
        <f t="shared" si="39"/>
        <v>K</v>
      </c>
      <c r="V167" s="118" t="s">
        <v>471</v>
      </c>
      <c r="W167" s="69">
        <f t="shared" si="32"/>
        <v>0.30000000000000004</v>
      </c>
      <c r="X167" s="741"/>
    </row>
    <row r="168" spans="1:24" s="5" customFormat="1" ht="29.25" hidden="1" customHeight="1" outlineLevel="2" thickBot="1" x14ac:dyDescent="0.3">
      <c r="A168" s="810"/>
      <c r="B168" s="813"/>
      <c r="C168" s="52" t="s">
        <v>472</v>
      </c>
      <c r="D168" s="217">
        <v>42755</v>
      </c>
      <c r="E168" s="217">
        <v>42886</v>
      </c>
      <c r="F168" s="54"/>
      <c r="G168" s="119" t="s">
        <v>473</v>
      </c>
      <c r="H168" s="52"/>
      <c r="I168" s="52"/>
      <c r="J168" s="56">
        <v>1</v>
      </c>
      <c r="K168" s="57"/>
      <c r="L168" s="58">
        <f t="shared" si="44"/>
        <v>0</v>
      </c>
      <c r="M168" s="218">
        <f t="shared" si="28"/>
        <v>131</v>
      </c>
      <c r="N168" s="60" t="str">
        <f t="shared" si="29"/>
        <v>X</v>
      </c>
      <c r="O168" s="70" t="s">
        <v>1225</v>
      </c>
      <c r="P168" s="62">
        <f t="shared" si="42"/>
        <v>0.76335877862595425</v>
      </c>
      <c r="Q168" s="63">
        <v>0.65</v>
      </c>
      <c r="R168" s="64">
        <f t="shared" si="45"/>
        <v>0.65</v>
      </c>
      <c r="S168" s="65">
        <f t="shared" si="43"/>
        <v>0.85149999999999992</v>
      </c>
      <c r="T168" s="66" t="str">
        <f t="shared" si="38"/>
        <v>En Proceso</v>
      </c>
      <c r="U168" s="635" t="str">
        <f t="shared" si="39"/>
        <v>K</v>
      </c>
      <c r="V168" s="118" t="s">
        <v>474</v>
      </c>
      <c r="W168" s="69">
        <f t="shared" si="32"/>
        <v>0.35</v>
      </c>
      <c r="X168" s="741"/>
    </row>
    <row r="169" spans="1:24" s="5" customFormat="1" ht="29.25" hidden="1" customHeight="1" outlineLevel="2" thickBot="1" x14ac:dyDescent="0.3">
      <c r="A169" s="810"/>
      <c r="B169" s="813"/>
      <c r="C169" s="52" t="s">
        <v>475</v>
      </c>
      <c r="D169" s="217">
        <v>42758</v>
      </c>
      <c r="E169" s="217">
        <v>43069</v>
      </c>
      <c r="F169" s="54"/>
      <c r="G169" s="119" t="s">
        <v>476</v>
      </c>
      <c r="H169" s="52"/>
      <c r="I169" s="52"/>
      <c r="J169" s="56">
        <v>1</v>
      </c>
      <c r="K169" s="57"/>
      <c r="L169" s="58">
        <f t="shared" si="44"/>
        <v>0</v>
      </c>
      <c r="M169" s="218">
        <f t="shared" si="28"/>
        <v>311</v>
      </c>
      <c r="N169" s="60" t="str">
        <f t="shared" si="29"/>
        <v>X</v>
      </c>
      <c r="O169" s="70" t="s">
        <v>1226</v>
      </c>
      <c r="P169" s="62">
        <f t="shared" si="42"/>
        <v>0.31189710610932475</v>
      </c>
      <c r="Q169" s="63">
        <f>+P169</f>
        <v>0.31189710610932475</v>
      </c>
      <c r="R169" s="64">
        <f t="shared" si="45"/>
        <v>0.31189710610932475</v>
      </c>
      <c r="S169" s="65">
        <f t="shared" si="43"/>
        <v>1</v>
      </c>
      <c r="T169" s="66" t="str">
        <f t="shared" si="38"/>
        <v>Normal</v>
      </c>
      <c r="U169" s="635" t="str">
        <f t="shared" si="39"/>
        <v>J</v>
      </c>
      <c r="V169" s="118" t="s">
        <v>477</v>
      </c>
      <c r="W169" s="69">
        <f t="shared" si="32"/>
        <v>0.68810289389067525</v>
      </c>
      <c r="X169" s="741"/>
    </row>
    <row r="170" spans="1:24" s="5" customFormat="1" ht="50.25" hidden="1" customHeight="1" outlineLevel="2" thickBot="1" x14ac:dyDescent="0.3">
      <c r="A170" s="810"/>
      <c r="B170" s="813"/>
      <c r="C170" s="52" t="s">
        <v>478</v>
      </c>
      <c r="D170" s="217">
        <v>42740</v>
      </c>
      <c r="E170" s="217">
        <v>42916</v>
      </c>
      <c r="F170" s="54"/>
      <c r="G170" s="119" t="s">
        <v>476</v>
      </c>
      <c r="H170" s="52"/>
      <c r="I170" s="52"/>
      <c r="J170" s="56">
        <v>1</v>
      </c>
      <c r="K170" s="57"/>
      <c r="L170" s="58">
        <f t="shared" si="44"/>
        <v>0</v>
      </c>
      <c r="M170" s="218">
        <f t="shared" si="28"/>
        <v>176</v>
      </c>
      <c r="N170" s="60" t="str">
        <f t="shared" si="29"/>
        <v>X</v>
      </c>
      <c r="O170" s="70" t="s">
        <v>1227</v>
      </c>
      <c r="P170" s="62">
        <f t="shared" si="42"/>
        <v>0.65340909090909094</v>
      </c>
      <c r="Q170" s="63">
        <v>0.63</v>
      </c>
      <c r="R170" s="64">
        <f t="shared" si="45"/>
        <v>0.63</v>
      </c>
      <c r="S170" s="65">
        <f t="shared" si="43"/>
        <v>0.96417391304347821</v>
      </c>
      <c r="T170" s="66" t="str">
        <f t="shared" si="38"/>
        <v>Normal</v>
      </c>
      <c r="U170" s="635" t="str">
        <f t="shared" si="39"/>
        <v>J</v>
      </c>
      <c r="V170" s="118" t="s">
        <v>479</v>
      </c>
      <c r="W170" s="69">
        <f t="shared" si="32"/>
        <v>0.37</v>
      </c>
      <c r="X170" s="741"/>
    </row>
    <row r="171" spans="1:24" s="5" customFormat="1" ht="39" hidden="1" outlineLevel="2" thickBot="1" x14ac:dyDescent="0.3">
      <c r="A171" s="810"/>
      <c r="B171" s="813"/>
      <c r="C171" s="52" t="s">
        <v>480</v>
      </c>
      <c r="D171" s="217">
        <v>42856</v>
      </c>
      <c r="E171" s="217">
        <v>43008</v>
      </c>
      <c r="F171" s="54"/>
      <c r="G171" s="119"/>
      <c r="H171" s="52"/>
      <c r="I171" s="52"/>
      <c r="J171" s="56"/>
      <c r="K171" s="57"/>
      <c r="L171" s="58">
        <f t="shared" si="44"/>
        <v>0</v>
      </c>
      <c r="M171" s="218" t="str">
        <f t="shared" si="28"/>
        <v/>
      </c>
      <c r="N171" s="60" t="str">
        <f t="shared" si="29"/>
        <v/>
      </c>
      <c r="O171" s="70"/>
      <c r="P171" s="62" t="str">
        <f t="shared" si="42"/>
        <v/>
      </c>
      <c r="Q171" s="63"/>
      <c r="R171" s="64">
        <f t="shared" si="45"/>
        <v>0</v>
      </c>
      <c r="S171" s="65" t="str">
        <f t="shared" si="43"/>
        <v/>
      </c>
      <c r="T171" s="66" t="str">
        <f t="shared" si="38"/>
        <v>Sin Iniciar</v>
      </c>
      <c r="U171" s="635" t="str">
        <f t="shared" si="39"/>
        <v>6</v>
      </c>
      <c r="V171" s="118"/>
      <c r="W171" s="69">
        <f t="shared" si="32"/>
        <v>1</v>
      </c>
      <c r="X171" s="741"/>
    </row>
    <row r="172" spans="1:24" s="5" customFormat="1" ht="29.25" hidden="1" customHeight="1" outlineLevel="2" thickBot="1" x14ac:dyDescent="0.3">
      <c r="A172" s="810"/>
      <c r="B172" s="813"/>
      <c r="C172" s="52" t="s">
        <v>481</v>
      </c>
      <c r="D172" s="217">
        <v>42767</v>
      </c>
      <c r="E172" s="217">
        <v>43069</v>
      </c>
      <c r="F172" s="54"/>
      <c r="G172" s="119"/>
      <c r="H172" s="52"/>
      <c r="I172" s="52"/>
      <c r="J172" s="56"/>
      <c r="K172" s="57"/>
      <c r="L172" s="58"/>
      <c r="M172" s="218">
        <f t="shared" si="28"/>
        <v>302</v>
      </c>
      <c r="N172" s="60" t="str">
        <f t="shared" si="29"/>
        <v>X</v>
      </c>
      <c r="O172" s="70" t="s">
        <v>1228</v>
      </c>
      <c r="P172" s="62">
        <f t="shared" si="42"/>
        <v>0.29139072847682118</v>
      </c>
      <c r="Q172" s="63">
        <f>+P172</f>
        <v>0.29139072847682118</v>
      </c>
      <c r="R172" s="64">
        <f t="shared" si="45"/>
        <v>0.29139072847682118</v>
      </c>
      <c r="S172" s="65">
        <f t="shared" si="43"/>
        <v>1</v>
      </c>
      <c r="T172" s="66" t="str">
        <f t="shared" si="38"/>
        <v>Normal</v>
      </c>
      <c r="U172" s="635" t="str">
        <f t="shared" si="39"/>
        <v>J</v>
      </c>
      <c r="V172" s="118"/>
      <c r="W172" s="69">
        <f t="shared" si="32"/>
        <v>0.70860927152317887</v>
      </c>
      <c r="X172" s="741"/>
    </row>
    <row r="173" spans="1:24" s="5" customFormat="1" ht="29.25" hidden="1" customHeight="1" outlineLevel="2" thickBot="1" x14ac:dyDescent="0.3">
      <c r="A173" s="810"/>
      <c r="B173" s="813" t="s">
        <v>482</v>
      </c>
      <c r="C173" s="52" t="s">
        <v>483</v>
      </c>
      <c r="D173" s="217">
        <v>42887</v>
      </c>
      <c r="E173" s="217">
        <v>43084</v>
      </c>
      <c r="F173" s="54"/>
      <c r="G173" s="119" t="s">
        <v>484</v>
      </c>
      <c r="H173" s="52" t="s">
        <v>143</v>
      </c>
      <c r="I173" s="232" t="s">
        <v>229</v>
      </c>
      <c r="J173" s="56">
        <v>1</v>
      </c>
      <c r="K173" s="57">
        <v>300000000</v>
      </c>
      <c r="L173" s="58">
        <f t="shared" ref="L173:L176" si="46">+K173*J173</f>
        <v>300000000</v>
      </c>
      <c r="M173" s="218" t="str">
        <f t="shared" si="28"/>
        <v/>
      </c>
      <c r="N173" s="60" t="str">
        <f t="shared" si="29"/>
        <v/>
      </c>
      <c r="O173" s="70"/>
      <c r="P173" s="62" t="str">
        <f t="shared" si="42"/>
        <v/>
      </c>
      <c r="Q173" s="63"/>
      <c r="R173" s="64">
        <f t="shared" si="45"/>
        <v>0</v>
      </c>
      <c r="S173" s="65" t="str">
        <f t="shared" si="43"/>
        <v/>
      </c>
      <c r="T173" s="66" t="str">
        <f t="shared" si="38"/>
        <v>Sin Iniciar</v>
      </c>
      <c r="U173" s="635" t="str">
        <f t="shared" si="39"/>
        <v>6</v>
      </c>
      <c r="V173" s="118"/>
      <c r="W173" s="69">
        <f t="shared" si="32"/>
        <v>1</v>
      </c>
      <c r="X173" s="741"/>
    </row>
    <row r="174" spans="1:24" s="5" customFormat="1" ht="29.25" hidden="1" customHeight="1" outlineLevel="2" thickBot="1" x14ac:dyDescent="0.3">
      <c r="A174" s="810"/>
      <c r="B174" s="813"/>
      <c r="C174" s="52" t="s">
        <v>485</v>
      </c>
      <c r="D174" s="217">
        <v>42887</v>
      </c>
      <c r="E174" s="217">
        <v>43084</v>
      </c>
      <c r="F174" s="54" t="s">
        <v>486</v>
      </c>
      <c r="G174" s="119"/>
      <c r="H174" s="52"/>
      <c r="I174" s="52"/>
      <c r="J174" s="56"/>
      <c r="K174" s="57"/>
      <c r="L174" s="58">
        <f t="shared" si="46"/>
        <v>0</v>
      </c>
      <c r="M174" s="218" t="str">
        <f t="shared" ref="M174:M177" si="47">+IF(D174="","",IF(MONTH($C$2)&lt;MONTH(D174),"",E174-D174))</f>
        <v/>
      </c>
      <c r="N174" s="60" t="str">
        <f t="shared" ref="N174:N177" si="48">+IF(D174="","",IF(AND(MONTH($C$2)&gt;=MONTH(D174),MONTH($C$2)&lt;=MONTH(E174)),"X",""))</f>
        <v/>
      </c>
      <c r="O174" s="70"/>
      <c r="P174" s="62" t="str">
        <f t="shared" si="42"/>
        <v/>
      </c>
      <c r="Q174" s="63"/>
      <c r="R174" s="64">
        <f t="shared" si="45"/>
        <v>0</v>
      </c>
      <c r="S174" s="65" t="str">
        <f t="shared" si="43"/>
        <v/>
      </c>
      <c r="T174" s="66" t="str">
        <f t="shared" si="38"/>
        <v>Sin Iniciar</v>
      </c>
      <c r="U174" s="635" t="str">
        <f t="shared" si="39"/>
        <v>6</v>
      </c>
      <c r="V174" s="118"/>
      <c r="W174" s="69">
        <f t="shared" si="32"/>
        <v>1</v>
      </c>
      <c r="X174" s="741"/>
    </row>
    <row r="175" spans="1:24" s="5" customFormat="1" ht="29.25" hidden="1" customHeight="1" outlineLevel="2" thickBot="1" x14ac:dyDescent="0.3">
      <c r="A175" s="810"/>
      <c r="B175" s="813"/>
      <c r="C175" s="52" t="s">
        <v>487</v>
      </c>
      <c r="D175" s="217">
        <v>42917</v>
      </c>
      <c r="E175" s="217">
        <v>43084</v>
      </c>
      <c r="F175" s="54"/>
      <c r="G175" s="119" t="s">
        <v>488</v>
      </c>
      <c r="H175" s="52" t="s">
        <v>101</v>
      </c>
      <c r="I175" s="52"/>
      <c r="J175" s="56">
        <v>1</v>
      </c>
      <c r="K175" s="57">
        <v>45000000</v>
      </c>
      <c r="L175" s="58">
        <f t="shared" si="46"/>
        <v>45000000</v>
      </c>
      <c r="M175" s="218" t="str">
        <f t="shared" si="47"/>
        <v/>
      </c>
      <c r="N175" s="60" t="str">
        <f t="shared" si="48"/>
        <v/>
      </c>
      <c r="O175" s="70"/>
      <c r="P175" s="62" t="str">
        <f t="shared" si="42"/>
        <v/>
      </c>
      <c r="Q175" s="63"/>
      <c r="R175" s="64">
        <f t="shared" si="45"/>
        <v>0</v>
      </c>
      <c r="S175" s="65" t="str">
        <f t="shared" si="43"/>
        <v/>
      </c>
      <c r="T175" s="66" t="str">
        <f t="shared" si="38"/>
        <v>Sin Iniciar</v>
      </c>
      <c r="U175" s="635" t="str">
        <f t="shared" si="39"/>
        <v>6</v>
      </c>
      <c r="V175" s="118"/>
      <c r="W175" s="69">
        <f t="shared" si="32"/>
        <v>1</v>
      </c>
      <c r="X175" s="741"/>
    </row>
    <row r="176" spans="1:24" s="5" customFormat="1" ht="29.25" hidden="1" customHeight="1" outlineLevel="2" thickBot="1" x14ac:dyDescent="0.3">
      <c r="A176" s="883"/>
      <c r="B176" s="884"/>
      <c r="C176" s="71" t="s">
        <v>489</v>
      </c>
      <c r="D176" s="220"/>
      <c r="E176" s="220"/>
      <c r="F176" s="73" t="s">
        <v>456</v>
      </c>
      <c r="G176" s="149"/>
      <c r="H176" s="71"/>
      <c r="I176" s="71"/>
      <c r="J176" s="75"/>
      <c r="K176" s="76"/>
      <c r="L176" s="77">
        <f t="shared" si="46"/>
        <v>0</v>
      </c>
      <c r="M176" s="221" t="str">
        <f t="shared" si="47"/>
        <v/>
      </c>
      <c r="N176" s="79" t="str">
        <f t="shared" si="48"/>
        <v/>
      </c>
      <c r="O176" s="222" t="s">
        <v>490</v>
      </c>
      <c r="P176" s="80" t="str">
        <f t="shared" si="42"/>
        <v/>
      </c>
      <c r="Q176" s="81">
        <v>0.6</v>
      </c>
      <c r="R176" s="64">
        <f t="shared" si="45"/>
        <v>0.6</v>
      </c>
      <c r="S176" s="83" t="str">
        <f t="shared" si="43"/>
        <v/>
      </c>
      <c r="T176" s="84" t="str">
        <f t="shared" si="38"/>
        <v>Sin Iniciar</v>
      </c>
      <c r="U176" s="638" t="str">
        <f t="shared" si="39"/>
        <v>6</v>
      </c>
      <c r="V176" s="154" t="s">
        <v>491</v>
      </c>
      <c r="W176" s="69">
        <f t="shared" si="32"/>
        <v>0.4</v>
      </c>
      <c r="X176" s="741"/>
    </row>
    <row r="177" spans="1:24" s="101" customFormat="1" ht="24.75" customHeight="1" outlineLevel="1" collapsed="1" thickBot="1" x14ac:dyDescent="0.3">
      <c r="A177" s="755" t="s">
        <v>492</v>
      </c>
      <c r="B177" s="756"/>
      <c r="C177" s="757"/>
      <c r="D177" s="87"/>
      <c r="E177" s="88"/>
      <c r="F177" s="89"/>
      <c r="G177" s="90"/>
      <c r="H177" s="90"/>
      <c r="I177" s="91"/>
      <c r="J177" s="92"/>
      <c r="K177" s="90"/>
      <c r="L177" s="90"/>
      <c r="M177" s="93" t="str">
        <f t="shared" si="47"/>
        <v/>
      </c>
      <c r="N177" s="91" t="str">
        <f t="shared" si="48"/>
        <v/>
      </c>
      <c r="O177" s="94"/>
      <c r="P177" s="209">
        <f>+IFERROR(SUMPRODUCT(P161:P176,M161:M176)/SUM(M161:M176),0)</f>
        <v>0.43301225919439579</v>
      </c>
      <c r="Q177" s="210">
        <f>+IFERROR(SUMPRODUCT(Q161:Q176,M161:M176)/SUM(M161:M176),0)</f>
        <v>0.42547723292469353</v>
      </c>
      <c r="R177" s="229">
        <f>+IFERROR(SUMPRODUCT(R161:R176,M161:M176)/SUM(M161:M176),0)</f>
        <v>0.42547723292469353</v>
      </c>
      <c r="S177" s="209">
        <f>+IFERROR(Q177/P177,0)</f>
        <v>0.98259858442871595</v>
      </c>
      <c r="T177" s="98" t="str">
        <f t="shared" si="38"/>
        <v>Normal</v>
      </c>
      <c r="U177" s="632" t="str">
        <f t="shared" si="39"/>
        <v>J</v>
      </c>
      <c r="V177" s="213"/>
      <c r="W177" s="69">
        <f t="shared" si="32"/>
        <v>0.57452276707530647</v>
      </c>
      <c r="X177" s="741"/>
    </row>
    <row r="178" spans="1:24" s="101" customFormat="1" ht="180" customHeight="1" thickBot="1" x14ac:dyDescent="0.3">
      <c r="A178" s="758" t="s">
        <v>493</v>
      </c>
      <c r="B178" s="759"/>
      <c r="C178" s="759"/>
      <c r="D178" s="276"/>
      <c r="E178" s="276"/>
      <c r="F178" s="276"/>
      <c r="G178" s="276"/>
      <c r="H178" s="276"/>
      <c r="I178" s="276"/>
      <c r="J178" s="276"/>
      <c r="K178" s="276"/>
      <c r="L178" s="276"/>
      <c r="M178" s="276"/>
      <c r="N178" s="276"/>
      <c r="O178" s="276"/>
      <c r="P178" s="277">
        <f>+AVERAGE(P177,P160,P139)</f>
        <v>0.52276974476484983</v>
      </c>
      <c r="Q178" s="278">
        <f>+AVERAGE(Q177,Q160,Q139)</f>
        <v>0.51424377017008671</v>
      </c>
      <c r="R178" s="279">
        <f>+AVERAGE(R177,R160,R139)</f>
        <v>0.49979445510159354</v>
      </c>
      <c r="S178" s="280">
        <f>+Q178/P178</f>
        <v>0.98369076504494679</v>
      </c>
      <c r="T178" s="281" t="str">
        <f t="shared" si="38"/>
        <v>Normal</v>
      </c>
      <c r="U178" s="282" t="str">
        <f t="shared" si="39"/>
        <v>J</v>
      </c>
      <c r="V178" s="299"/>
      <c r="W178" s="284">
        <f t="shared" si="32"/>
        <v>0.50020554489840641</v>
      </c>
      <c r="X178" s="738" t="s">
        <v>1295</v>
      </c>
    </row>
    <row r="179" spans="1:24" s="5" customFormat="1" ht="29.25" hidden="1" customHeight="1" outlineLevel="2" collapsed="1" thickBot="1" x14ac:dyDescent="0.3">
      <c r="A179" s="852" t="s">
        <v>494</v>
      </c>
      <c r="B179" s="824" t="s">
        <v>495</v>
      </c>
      <c r="C179" s="300" t="s">
        <v>496</v>
      </c>
      <c r="D179" s="301">
        <v>42860</v>
      </c>
      <c r="E179" s="301">
        <v>42885</v>
      </c>
      <c r="F179" s="302" t="s">
        <v>323</v>
      </c>
      <c r="G179" s="303" t="s">
        <v>497</v>
      </c>
      <c r="H179" s="300" t="s">
        <v>39</v>
      </c>
      <c r="I179" s="304" t="s">
        <v>45</v>
      </c>
      <c r="J179" s="304">
        <v>1</v>
      </c>
      <c r="K179" s="305">
        <v>10000000</v>
      </c>
      <c r="L179" s="306">
        <f>+K179*J179</f>
        <v>10000000</v>
      </c>
      <c r="M179" s="107" t="str">
        <f t="shared" ref="M179:M188" si="49">+IF(D179="","",IF(MONTH($C$2)&lt;MONTH(D179),"",E179-D179))</f>
        <v/>
      </c>
      <c r="N179" s="42" t="str">
        <f t="shared" ref="N179:N258" si="50">+IF(D179="","",IF(AND(MONTH($C$2)&gt;=MONTH(D179),MONTH($C$2)&lt;=MONTH(E179)),"X",""))</f>
        <v/>
      </c>
      <c r="O179" s="216"/>
      <c r="P179" s="134" t="str">
        <f t="shared" ref="P179:P203" si="51">+IF(N179="","",IFERROR(IF(MONTH($C$2)&lt;MONTH(D179),"",IF(E179&lt;$C$2,1,IF(D179&lt;$C$2,($C$2-D179)/(E179-D179),0))),0))</f>
        <v/>
      </c>
      <c r="Q179" s="135"/>
      <c r="R179" s="136"/>
      <c r="S179" s="137" t="str">
        <f t="shared" ref="S179:S258" si="52">IF(P179="","",IF(Q179&gt;P179,1,(Q179/P179)))</f>
        <v/>
      </c>
      <c r="T179" s="138" t="str">
        <f t="shared" si="38"/>
        <v>Sin Iniciar</v>
      </c>
      <c r="U179" s="139" t="str">
        <f t="shared" si="39"/>
        <v>6</v>
      </c>
      <c r="V179" s="140"/>
      <c r="W179" s="69">
        <f t="shared" ref="W179:W257" si="53">1-R179</f>
        <v>1</v>
      </c>
      <c r="X179" s="741"/>
    </row>
    <row r="180" spans="1:24" s="5" customFormat="1" ht="29.25" hidden="1" customHeight="1" outlineLevel="2" thickBot="1" x14ac:dyDescent="0.3">
      <c r="A180" s="853"/>
      <c r="B180" s="825"/>
      <c r="C180" s="307" t="s">
        <v>498</v>
      </c>
      <c r="D180" s="308">
        <v>42861</v>
      </c>
      <c r="E180" s="308">
        <v>42891</v>
      </c>
      <c r="F180" s="309" t="s">
        <v>499</v>
      </c>
      <c r="G180" s="310"/>
      <c r="H180" s="307" t="s">
        <v>265</v>
      </c>
      <c r="I180" s="311" t="s">
        <v>367</v>
      </c>
      <c r="J180" s="311">
        <v>1</v>
      </c>
      <c r="K180" s="312">
        <v>5000000</v>
      </c>
      <c r="L180" s="313">
        <f>+K180*J180</f>
        <v>5000000</v>
      </c>
      <c r="M180" s="218" t="str">
        <f t="shared" si="49"/>
        <v/>
      </c>
      <c r="N180" s="60" t="str">
        <f t="shared" si="50"/>
        <v/>
      </c>
      <c r="O180" s="70"/>
      <c r="P180" s="62" t="str">
        <f t="shared" si="51"/>
        <v/>
      </c>
      <c r="Q180" s="63"/>
      <c r="R180" s="64"/>
      <c r="S180" s="65" t="str">
        <f t="shared" si="52"/>
        <v/>
      </c>
      <c r="T180" s="66" t="str">
        <f t="shared" si="38"/>
        <v>Sin Iniciar</v>
      </c>
      <c r="U180" s="67" t="str">
        <f t="shared" si="39"/>
        <v>6</v>
      </c>
      <c r="V180" s="118"/>
      <c r="W180" s="69">
        <f t="shared" si="53"/>
        <v>1</v>
      </c>
      <c r="X180" s="741"/>
    </row>
    <row r="181" spans="1:24" s="5" customFormat="1" ht="29.25" hidden="1" customHeight="1" outlineLevel="2" thickBot="1" x14ac:dyDescent="0.3">
      <c r="A181" s="853"/>
      <c r="B181" s="825"/>
      <c r="C181" s="307" t="s">
        <v>500</v>
      </c>
      <c r="D181" s="308">
        <v>42891</v>
      </c>
      <c r="E181" s="308">
        <v>42916</v>
      </c>
      <c r="F181" s="309" t="s">
        <v>323</v>
      </c>
      <c r="G181" s="310"/>
      <c r="H181" s="307"/>
      <c r="I181" s="311"/>
      <c r="J181" s="311"/>
      <c r="K181" s="312"/>
      <c r="L181" s="313">
        <f t="shared" ref="L181:L276" si="54">+K181*J181</f>
        <v>0</v>
      </c>
      <c r="M181" s="218" t="str">
        <f t="shared" si="49"/>
        <v/>
      </c>
      <c r="N181" s="60" t="str">
        <f t="shared" si="50"/>
        <v/>
      </c>
      <c r="O181" s="70"/>
      <c r="P181" s="62" t="str">
        <f t="shared" si="51"/>
        <v/>
      </c>
      <c r="Q181" s="63"/>
      <c r="R181" s="64"/>
      <c r="S181" s="65" t="str">
        <f t="shared" si="52"/>
        <v/>
      </c>
      <c r="T181" s="66" t="str">
        <f t="shared" si="38"/>
        <v>Sin Iniciar</v>
      </c>
      <c r="U181" s="67" t="str">
        <f t="shared" si="39"/>
        <v>6</v>
      </c>
      <c r="V181" s="118"/>
      <c r="W181" s="69">
        <f t="shared" si="53"/>
        <v>1</v>
      </c>
      <c r="X181" s="741"/>
    </row>
    <row r="182" spans="1:24" s="5" customFormat="1" ht="29.25" hidden="1" customHeight="1" outlineLevel="2" thickBot="1" x14ac:dyDescent="0.3">
      <c r="A182" s="853"/>
      <c r="B182" s="825"/>
      <c r="C182" s="307" t="s">
        <v>501</v>
      </c>
      <c r="D182" s="308">
        <v>42861</v>
      </c>
      <c r="E182" s="308">
        <v>42891</v>
      </c>
      <c r="F182" s="309" t="s">
        <v>502</v>
      </c>
      <c r="G182" s="310"/>
      <c r="H182" s="307"/>
      <c r="I182" s="311"/>
      <c r="J182" s="311"/>
      <c r="K182" s="312"/>
      <c r="L182" s="313">
        <f>+K182*J182</f>
        <v>0</v>
      </c>
      <c r="M182" s="218" t="str">
        <f t="shared" si="49"/>
        <v/>
      </c>
      <c r="N182" s="60" t="str">
        <f t="shared" si="50"/>
        <v/>
      </c>
      <c r="O182" s="70"/>
      <c r="P182" s="62" t="str">
        <f t="shared" si="51"/>
        <v/>
      </c>
      <c r="Q182" s="63"/>
      <c r="R182" s="64"/>
      <c r="S182" s="65" t="str">
        <f t="shared" si="52"/>
        <v/>
      </c>
      <c r="T182" s="66" t="str">
        <f t="shared" si="38"/>
        <v>Sin Iniciar</v>
      </c>
      <c r="U182" s="67" t="str">
        <f t="shared" si="39"/>
        <v>6</v>
      </c>
      <c r="V182" s="118"/>
      <c r="W182" s="69">
        <f t="shared" si="53"/>
        <v>1</v>
      </c>
      <c r="X182" s="741"/>
    </row>
    <row r="183" spans="1:24" s="5" customFormat="1" ht="29.25" hidden="1" customHeight="1" outlineLevel="2" thickBot="1" x14ac:dyDescent="0.3">
      <c r="A183" s="853"/>
      <c r="B183" s="825"/>
      <c r="C183" s="307" t="s">
        <v>503</v>
      </c>
      <c r="D183" s="308">
        <v>42861</v>
      </c>
      <c r="E183" s="308">
        <v>42891</v>
      </c>
      <c r="F183" s="309" t="s">
        <v>502</v>
      </c>
      <c r="G183" s="310"/>
      <c r="H183" s="307"/>
      <c r="I183" s="311"/>
      <c r="J183" s="311"/>
      <c r="K183" s="312"/>
      <c r="L183" s="313">
        <f>+K183*J183</f>
        <v>0</v>
      </c>
      <c r="M183" s="218" t="str">
        <f t="shared" si="49"/>
        <v/>
      </c>
      <c r="N183" s="60" t="str">
        <f t="shared" si="50"/>
        <v/>
      </c>
      <c r="O183" s="70"/>
      <c r="P183" s="62" t="str">
        <f t="shared" si="51"/>
        <v/>
      </c>
      <c r="Q183" s="63"/>
      <c r="R183" s="64"/>
      <c r="S183" s="65" t="str">
        <f t="shared" si="52"/>
        <v/>
      </c>
      <c r="T183" s="66" t="str">
        <f t="shared" si="38"/>
        <v>Sin Iniciar</v>
      </c>
      <c r="U183" s="67" t="str">
        <f t="shared" si="39"/>
        <v>6</v>
      </c>
      <c r="V183" s="118"/>
      <c r="W183" s="69">
        <f t="shared" si="53"/>
        <v>1</v>
      </c>
      <c r="X183" s="741"/>
    </row>
    <row r="184" spans="1:24" s="5" customFormat="1" ht="29.25" hidden="1" customHeight="1" outlineLevel="2" thickBot="1" x14ac:dyDescent="0.3">
      <c r="A184" s="853"/>
      <c r="B184" s="825"/>
      <c r="C184" s="307" t="s">
        <v>504</v>
      </c>
      <c r="D184" s="308">
        <v>42891</v>
      </c>
      <c r="E184" s="308">
        <v>42891</v>
      </c>
      <c r="F184" s="309" t="s">
        <v>505</v>
      </c>
      <c r="G184" s="310"/>
      <c r="H184" s="307"/>
      <c r="I184" s="314"/>
      <c r="J184" s="311"/>
      <c r="K184" s="312"/>
      <c r="L184" s="313">
        <f t="shared" si="54"/>
        <v>0</v>
      </c>
      <c r="M184" s="218" t="str">
        <f t="shared" si="49"/>
        <v/>
      </c>
      <c r="N184" s="60" t="str">
        <f t="shared" si="50"/>
        <v/>
      </c>
      <c r="O184" s="70"/>
      <c r="P184" s="62" t="str">
        <f t="shared" si="51"/>
        <v/>
      </c>
      <c r="Q184" s="63"/>
      <c r="R184" s="64"/>
      <c r="S184" s="65" t="str">
        <f t="shared" si="52"/>
        <v/>
      </c>
      <c r="T184" s="66" t="str">
        <f t="shared" si="38"/>
        <v>Sin Iniciar</v>
      </c>
      <c r="U184" s="67" t="str">
        <f t="shared" si="39"/>
        <v>6</v>
      </c>
      <c r="V184" s="118"/>
      <c r="W184" s="69">
        <f t="shared" si="53"/>
        <v>1</v>
      </c>
      <c r="X184" s="741"/>
    </row>
    <row r="185" spans="1:24" s="5" customFormat="1" ht="29.25" hidden="1" customHeight="1" outlineLevel="2" thickBot="1" x14ac:dyDescent="0.3">
      <c r="A185" s="853"/>
      <c r="B185" s="315" t="s">
        <v>506</v>
      </c>
      <c r="C185" s="307" t="s">
        <v>507</v>
      </c>
      <c r="D185" s="308">
        <v>42750</v>
      </c>
      <c r="E185" s="308">
        <v>42824</v>
      </c>
      <c r="F185" s="316" t="s">
        <v>213</v>
      </c>
      <c r="G185" s="317" t="s">
        <v>508</v>
      </c>
      <c r="H185" s="307" t="s">
        <v>39</v>
      </c>
      <c r="I185" s="311" t="s">
        <v>45</v>
      </c>
      <c r="J185" s="311">
        <v>20</v>
      </c>
      <c r="K185" s="312">
        <v>41100000</v>
      </c>
      <c r="L185" s="313">
        <f t="shared" si="54"/>
        <v>822000000</v>
      </c>
      <c r="M185" s="218">
        <f t="shared" si="49"/>
        <v>74</v>
      </c>
      <c r="N185" s="60" t="str">
        <f t="shared" si="50"/>
        <v/>
      </c>
      <c r="O185" s="70" t="s">
        <v>509</v>
      </c>
      <c r="P185" s="62">
        <v>1</v>
      </c>
      <c r="Q185" s="63">
        <f>+P185</f>
        <v>1</v>
      </c>
      <c r="R185" s="64">
        <f>+Q185</f>
        <v>1</v>
      </c>
      <c r="S185" s="65">
        <f t="shared" si="52"/>
        <v>1</v>
      </c>
      <c r="T185" s="66" t="str">
        <f t="shared" si="38"/>
        <v>Terminado</v>
      </c>
      <c r="U185" s="67" t="str">
        <f t="shared" si="39"/>
        <v>B</v>
      </c>
      <c r="V185" s="118" t="s">
        <v>510</v>
      </c>
      <c r="W185" s="69">
        <f t="shared" si="53"/>
        <v>0</v>
      </c>
      <c r="X185" s="741"/>
    </row>
    <row r="186" spans="1:24" s="5" customFormat="1" ht="29.25" hidden="1" customHeight="1" outlineLevel="2" thickBot="1" x14ac:dyDescent="0.3">
      <c r="A186" s="853"/>
      <c r="B186" s="825" t="s">
        <v>511</v>
      </c>
      <c r="C186" s="307" t="s">
        <v>512</v>
      </c>
      <c r="D186" s="308">
        <v>42750</v>
      </c>
      <c r="E186" s="308">
        <v>42824</v>
      </c>
      <c r="F186" s="309" t="s">
        <v>213</v>
      </c>
      <c r="G186" s="317" t="s">
        <v>513</v>
      </c>
      <c r="H186" s="307" t="s">
        <v>39</v>
      </c>
      <c r="I186" s="311" t="s">
        <v>213</v>
      </c>
      <c r="J186" s="311">
        <v>30</v>
      </c>
      <c r="K186" s="312">
        <v>8000000</v>
      </c>
      <c r="L186" s="313">
        <f t="shared" si="54"/>
        <v>240000000</v>
      </c>
      <c r="M186" s="218">
        <f t="shared" si="49"/>
        <v>74</v>
      </c>
      <c r="N186" s="60" t="str">
        <f t="shared" si="50"/>
        <v/>
      </c>
      <c r="O186" s="70" t="s">
        <v>514</v>
      </c>
      <c r="P186" s="62">
        <v>1</v>
      </c>
      <c r="Q186" s="63">
        <f>+P186</f>
        <v>1</v>
      </c>
      <c r="R186" s="64">
        <f>+Q186</f>
        <v>1</v>
      </c>
      <c r="S186" s="65">
        <f t="shared" si="52"/>
        <v>1</v>
      </c>
      <c r="T186" s="66" t="str">
        <f t="shared" si="38"/>
        <v>Terminado</v>
      </c>
      <c r="U186" s="67" t="str">
        <f t="shared" si="39"/>
        <v>B</v>
      </c>
      <c r="V186" s="118" t="s">
        <v>515</v>
      </c>
      <c r="W186" s="69">
        <f t="shared" si="53"/>
        <v>0</v>
      </c>
      <c r="X186" s="741"/>
    </row>
    <row r="187" spans="1:24" s="5" customFormat="1" ht="29.25" hidden="1" customHeight="1" outlineLevel="2" thickBot="1" x14ac:dyDescent="0.3">
      <c r="A187" s="853"/>
      <c r="B187" s="825"/>
      <c r="C187" s="307" t="s">
        <v>512</v>
      </c>
      <c r="D187" s="308">
        <v>42931</v>
      </c>
      <c r="E187" s="308">
        <v>43084</v>
      </c>
      <c r="F187" s="309" t="s">
        <v>213</v>
      </c>
      <c r="G187" s="317" t="s">
        <v>516</v>
      </c>
      <c r="H187" s="307" t="s">
        <v>39</v>
      </c>
      <c r="I187" s="311" t="s">
        <v>213</v>
      </c>
      <c r="J187" s="311">
        <v>30</v>
      </c>
      <c r="K187" s="312">
        <v>8000000</v>
      </c>
      <c r="L187" s="313">
        <f t="shared" si="54"/>
        <v>240000000</v>
      </c>
      <c r="M187" s="218" t="str">
        <f t="shared" si="49"/>
        <v/>
      </c>
      <c r="N187" s="60" t="str">
        <f t="shared" si="50"/>
        <v/>
      </c>
      <c r="O187" s="70"/>
      <c r="P187" s="62" t="str">
        <f t="shared" si="51"/>
        <v/>
      </c>
      <c r="Q187" s="63"/>
      <c r="R187" s="64"/>
      <c r="S187" s="65" t="str">
        <f t="shared" si="52"/>
        <v/>
      </c>
      <c r="T187" s="66" t="str">
        <f t="shared" si="38"/>
        <v>Sin Iniciar</v>
      </c>
      <c r="U187" s="67" t="str">
        <f t="shared" si="39"/>
        <v>6</v>
      </c>
      <c r="V187" s="118"/>
      <c r="W187" s="69">
        <f t="shared" si="53"/>
        <v>1</v>
      </c>
      <c r="X187" s="741"/>
    </row>
    <row r="188" spans="1:24" s="5" customFormat="1" ht="29.25" hidden="1" customHeight="1" outlineLevel="2" thickBot="1" x14ac:dyDescent="0.3">
      <c r="A188" s="853"/>
      <c r="B188" s="825" t="s">
        <v>517</v>
      </c>
      <c r="C188" s="307" t="s">
        <v>518</v>
      </c>
      <c r="D188" s="308">
        <v>42901</v>
      </c>
      <c r="E188" s="308">
        <v>42937</v>
      </c>
      <c r="F188" s="309" t="s">
        <v>213</v>
      </c>
      <c r="G188" s="317" t="s">
        <v>519</v>
      </c>
      <c r="H188" s="307" t="s">
        <v>143</v>
      </c>
      <c r="I188" s="311" t="s">
        <v>367</v>
      </c>
      <c r="J188" s="311">
        <v>1</v>
      </c>
      <c r="K188" s="312">
        <v>25000000</v>
      </c>
      <c r="L188" s="313">
        <f t="shared" si="54"/>
        <v>25000000</v>
      </c>
      <c r="M188" s="218" t="str">
        <f t="shared" si="49"/>
        <v/>
      </c>
      <c r="N188" s="60" t="str">
        <f t="shared" si="50"/>
        <v/>
      </c>
      <c r="O188" s="70"/>
      <c r="P188" s="62" t="str">
        <f t="shared" si="51"/>
        <v/>
      </c>
      <c r="Q188" s="63"/>
      <c r="R188" s="64"/>
      <c r="S188" s="65" t="str">
        <f t="shared" si="52"/>
        <v/>
      </c>
      <c r="T188" s="66" t="str">
        <f t="shared" si="38"/>
        <v>Sin Iniciar</v>
      </c>
      <c r="U188" s="67" t="str">
        <f t="shared" si="39"/>
        <v>6</v>
      </c>
      <c r="V188" s="118"/>
      <c r="W188" s="69">
        <f t="shared" si="53"/>
        <v>1</v>
      </c>
      <c r="X188" s="741"/>
    </row>
    <row r="189" spans="1:24" s="5" customFormat="1" ht="29.25" hidden="1" customHeight="1" outlineLevel="2" thickBot="1" x14ac:dyDescent="0.3">
      <c r="A189" s="853"/>
      <c r="B189" s="825"/>
      <c r="C189" s="307" t="s">
        <v>346</v>
      </c>
      <c r="D189" s="308"/>
      <c r="E189" s="308"/>
      <c r="F189" s="309"/>
      <c r="G189" s="317" t="s">
        <v>520</v>
      </c>
      <c r="H189" s="307" t="s">
        <v>39</v>
      </c>
      <c r="I189" s="311" t="s">
        <v>40</v>
      </c>
      <c r="J189" s="311">
        <v>1</v>
      </c>
      <c r="K189" s="312">
        <v>16000000</v>
      </c>
      <c r="L189" s="313">
        <f t="shared" si="54"/>
        <v>16000000</v>
      </c>
      <c r="M189" s="218"/>
      <c r="N189" s="60" t="str">
        <f t="shared" si="50"/>
        <v/>
      </c>
      <c r="O189" s="70"/>
      <c r="P189" s="62" t="str">
        <f t="shared" si="51"/>
        <v/>
      </c>
      <c r="Q189" s="63"/>
      <c r="R189" s="64"/>
      <c r="S189" s="65" t="str">
        <f t="shared" si="52"/>
        <v/>
      </c>
      <c r="T189" s="66" t="str">
        <f t="shared" si="38"/>
        <v>Sin Iniciar</v>
      </c>
      <c r="U189" s="67" t="str">
        <f t="shared" si="39"/>
        <v>6</v>
      </c>
      <c r="V189" s="118"/>
      <c r="W189" s="69">
        <f t="shared" si="53"/>
        <v>1</v>
      </c>
      <c r="X189" s="741"/>
    </row>
    <row r="190" spans="1:24" s="5" customFormat="1" ht="29.25" hidden="1" customHeight="1" outlineLevel="2" thickBot="1" x14ac:dyDescent="0.3">
      <c r="A190" s="853"/>
      <c r="B190" s="825" t="s">
        <v>521</v>
      </c>
      <c r="C190" s="307" t="s">
        <v>522</v>
      </c>
      <c r="D190" s="308">
        <v>42752</v>
      </c>
      <c r="E190" s="308">
        <v>42853</v>
      </c>
      <c r="F190" s="309" t="s">
        <v>523</v>
      </c>
      <c r="G190" s="317" t="s">
        <v>524</v>
      </c>
      <c r="H190" s="307" t="s">
        <v>265</v>
      </c>
      <c r="I190" s="311" t="s">
        <v>525</v>
      </c>
      <c r="J190" s="311">
        <v>1</v>
      </c>
      <c r="K190" s="312"/>
      <c r="L190" s="313">
        <v>500000</v>
      </c>
      <c r="M190" s="218">
        <f t="shared" ref="M190:M276" si="55">+IF(D190="","",IF(MONTH($C$2)&lt;MONTH(D190),"",E190-D190))</f>
        <v>101</v>
      </c>
      <c r="N190" s="60" t="str">
        <f t="shared" si="50"/>
        <v>X</v>
      </c>
      <c r="O190" s="70" t="s">
        <v>1269</v>
      </c>
      <c r="P190" s="62">
        <f t="shared" si="51"/>
        <v>1</v>
      </c>
      <c r="Q190" s="63">
        <f t="shared" ref="Q190:R200" si="56">+P190</f>
        <v>1</v>
      </c>
      <c r="R190" s="64">
        <f t="shared" si="56"/>
        <v>1</v>
      </c>
      <c r="S190" s="65">
        <f t="shared" si="52"/>
        <v>1</v>
      </c>
      <c r="T190" s="66" t="str">
        <f t="shared" si="38"/>
        <v>Terminado</v>
      </c>
      <c r="U190" s="67" t="str">
        <f t="shared" si="39"/>
        <v>B</v>
      </c>
      <c r="V190" s="118" t="s">
        <v>526</v>
      </c>
      <c r="W190" s="69">
        <f t="shared" si="53"/>
        <v>0</v>
      </c>
      <c r="X190" s="741"/>
    </row>
    <row r="191" spans="1:24" s="5" customFormat="1" ht="29.25" hidden="1" customHeight="1" outlineLevel="2" thickBot="1" x14ac:dyDescent="0.3">
      <c r="A191" s="853"/>
      <c r="B191" s="825"/>
      <c r="C191" s="307" t="s">
        <v>527</v>
      </c>
      <c r="D191" s="308">
        <v>42752</v>
      </c>
      <c r="E191" s="733">
        <v>42853</v>
      </c>
      <c r="F191" s="309" t="s">
        <v>523</v>
      </c>
      <c r="G191" s="317" t="s">
        <v>528</v>
      </c>
      <c r="H191" s="307" t="s">
        <v>265</v>
      </c>
      <c r="I191" s="311" t="s">
        <v>525</v>
      </c>
      <c r="J191" s="311">
        <v>1</v>
      </c>
      <c r="K191" s="312"/>
      <c r="L191" s="313">
        <f t="shared" ref="L191:L195" si="57">+K191*J191</f>
        <v>0</v>
      </c>
      <c r="M191" s="218">
        <f t="shared" si="55"/>
        <v>101</v>
      </c>
      <c r="N191" s="60" t="str">
        <f t="shared" si="50"/>
        <v>X</v>
      </c>
      <c r="O191" s="70" t="s">
        <v>1269</v>
      </c>
      <c r="P191" s="62">
        <f t="shared" si="51"/>
        <v>1</v>
      </c>
      <c r="Q191" s="63">
        <f t="shared" si="56"/>
        <v>1</v>
      </c>
      <c r="R191" s="64">
        <f t="shared" si="56"/>
        <v>1</v>
      </c>
      <c r="S191" s="65">
        <f t="shared" si="52"/>
        <v>1</v>
      </c>
      <c r="T191" s="66" t="str">
        <f t="shared" si="38"/>
        <v>Terminado</v>
      </c>
      <c r="U191" s="67" t="str">
        <f t="shared" si="39"/>
        <v>B</v>
      </c>
      <c r="V191" s="118" t="s">
        <v>529</v>
      </c>
      <c r="W191" s="69">
        <f t="shared" si="53"/>
        <v>0</v>
      </c>
      <c r="X191" s="741"/>
    </row>
    <row r="192" spans="1:24" s="5" customFormat="1" ht="29.25" hidden="1" customHeight="1" outlineLevel="2" thickBot="1" x14ac:dyDescent="0.3">
      <c r="A192" s="853"/>
      <c r="B192" s="825"/>
      <c r="C192" s="307" t="s">
        <v>530</v>
      </c>
      <c r="D192" s="308">
        <v>42752</v>
      </c>
      <c r="E192" s="733">
        <v>42853</v>
      </c>
      <c r="F192" s="309" t="s">
        <v>531</v>
      </c>
      <c r="G192" s="317" t="s">
        <v>532</v>
      </c>
      <c r="H192" s="307" t="s">
        <v>143</v>
      </c>
      <c r="I192" s="311" t="s">
        <v>525</v>
      </c>
      <c r="J192" s="311">
        <v>1</v>
      </c>
      <c r="K192" s="312"/>
      <c r="L192" s="313">
        <f t="shared" si="57"/>
        <v>0</v>
      </c>
      <c r="M192" s="218">
        <f t="shared" si="55"/>
        <v>101</v>
      </c>
      <c r="N192" s="60" t="str">
        <f t="shared" si="50"/>
        <v>X</v>
      </c>
      <c r="O192" s="70" t="s">
        <v>1269</v>
      </c>
      <c r="P192" s="62">
        <f t="shared" si="51"/>
        <v>1</v>
      </c>
      <c r="Q192" s="63">
        <f t="shared" si="56"/>
        <v>1</v>
      </c>
      <c r="R192" s="64">
        <f t="shared" si="56"/>
        <v>1</v>
      </c>
      <c r="S192" s="65">
        <f t="shared" si="52"/>
        <v>1</v>
      </c>
      <c r="T192" s="66" t="str">
        <f t="shared" si="38"/>
        <v>Terminado</v>
      </c>
      <c r="U192" s="67" t="str">
        <f t="shared" si="39"/>
        <v>B</v>
      </c>
      <c r="V192" s="118" t="s">
        <v>533</v>
      </c>
      <c r="W192" s="69">
        <f t="shared" si="53"/>
        <v>0</v>
      </c>
      <c r="X192" s="741"/>
    </row>
    <row r="193" spans="1:24" s="5" customFormat="1" ht="29.25" hidden="1" customHeight="1" outlineLevel="2" thickBot="1" x14ac:dyDescent="0.3">
      <c r="A193" s="853"/>
      <c r="B193" s="825"/>
      <c r="C193" s="307" t="s">
        <v>534</v>
      </c>
      <c r="D193" s="308">
        <v>42752</v>
      </c>
      <c r="E193" s="733">
        <v>42853</v>
      </c>
      <c r="F193" s="309" t="s">
        <v>531</v>
      </c>
      <c r="G193" s="317" t="s">
        <v>535</v>
      </c>
      <c r="H193" s="307" t="s">
        <v>143</v>
      </c>
      <c r="I193" s="311" t="s">
        <v>525</v>
      </c>
      <c r="J193" s="311">
        <v>1</v>
      </c>
      <c r="K193" s="312"/>
      <c r="L193" s="313">
        <f t="shared" si="57"/>
        <v>0</v>
      </c>
      <c r="M193" s="218">
        <f t="shared" si="55"/>
        <v>101</v>
      </c>
      <c r="N193" s="60" t="str">
        <f t="shared" si="50"/>
        <v>X</v>
      </c>
      <c r="O193" s="70" t="s">
        <v>1269</v>
      </c>
      <c r="P193" s="62">
        <f t="shared" si="51"/>
        <v>1</v>
      </c>
      <c r="Q193" s="63">
        <f t="shared" si="56"/>
        <v>1</v>
      </c>
      <c r="R193" s="64">
        <f t="shared" si="56"/>
        <v>1</v>
      </c>
      <c r="S193" s="65">
        <f t="shared" si="52"/>
        <v>1</v>
      </c>
      <c r="T193" s="66" t="str">
        <f t="shared" si="38"/>
        <v>Terminado</v>
      </c>
      <c r="U193" s="67" t="str">
        <f t="shared" si="39"/>
        <v>B</v>
      </c>
      <c r="V193" s="118" t="s">
        <v>536</v>
      </c>
      <c r="W193" s="69">
        <f t="shared" si="53"/>
        <v>0</v>
      </c>
      <c r="X193" s="741"/>
    </row>
    <row r="194" spans="1:24" s="5" customFormat="1" ht="29.25" hidden="1" customHeight="1" outlineLevel="2" thickBot="1" x14ac:dyDescent="0.3">
      <c r="A194" s="853"/>
      <c r="B194" s="825"/>
      <c r="C194" s="307" t="s">
        <v>537</v>
      </c>
      <c r="D194" s="308">
        <v>42752</v>
      </c>
      <c r="E194" s="308">
        <v>43100</v>
      </c>
      <c r="F194" s="309" t="s">
        <v>531</v>
      </c>
      <c r="G194" s="317" t="s">
        <v>538</v>
      </c>
      <c r="H194" s="307" t="s">
        <v>143</v>
      </c>
      <c r="I194" s="311" t="s">
        <v>525</v>
      </c>
      <c r="J194" s="311">
        <v>1</v>
      </c>
      <c r="K194" s="312"/>
      <c r="L194" s="313">
        <f t="shared" si="57"/>
        <v>0</v>
      </c>
      <c r="M194" s="218">
        <f t="shared" si="55"/>
        <v>348</v>
      </c>
      <c r="N194" s="60" t="str">
        <f t="shared" si="50"/>
        <v>X</v>
      </c>
      <c r="O194" s="70" t="s">
        <v>1270</v>
      </c>
      <c r="P194" s="62">
        <f t="shared" si="51"/>
        <v>0.29597701149425287</v>
      </c>
      <c r="Q194" s="63">
        <v>0.28000000000000003</v>
      </c>
      <c r="R194" s="64">
        <f t="shared" si="56"/>
        <v>0.28000000000000003</v>
      </c>
      <c r="S194" s="65">
        <f t="shared" si="52"/>
        <v>0.94601941747572826</v>
      </c>
      <c r="T194" s="66" t="str">
        <f t="shared" si="38"/>
        <v>Normal</v>
      </c>
      <c r="U194" s="67" t="str">
        <f t="shared" si="39"/>
        <v>J</v>
      </c>
      <c r="V194" s="118" t="s">
        <v>533</v>
      </c>
      <c r="W194" s="69">
        <f t="shared" si="53"/>
        <v>0.72</v>
      </c>
      <c r="X194" s="741"/>
    </row>
    <row r="195" spans="1:24" s="5" customFormat="1" ht="29.25" hidden="1" customHeight="1" outlineLevel="2" thickBot="1" x14ac:dyDescent="0.3">
      <c r="A195" s="853"/>
      <c r="B195" s="825"/>
      <c r="C195" s="307" t="s">
        <v>539</v>
      </c>
      <c r="D195" s="318">
        <v>42750</v>
      </c>
      <c r="E195" s="318">
        <v>42824</v>
      </c>
      <c r="F195" s="857" t="s">
        <v>540</v>
      </c>
      <c r="G195" s="317" t="s">
        <v>541</v>
      </c>
      <c r="H195" s="307" t="s">
        <v>143</v>
      </c>
      <c r="I195" s="311" t="s">
        <v>525</v>
      </c>
      <c r="J195" s="311">
        <v>2</v>
      </c>
      <c r="K195" s="312"/>
      <c r="L195" s="313">
        <f t="shared" si="57"/>
        <v>0</v>
      </c>
      <c r="M195" s="218">
        <f t="shared" si="55"/>
        <v>74</v>
      </c>
      <c r="N195" s="60" t="str">
        <f t="shared" si="50"/>
        <v/>
      </c>
      <c r="O195" s="70" t="s">
        <v>542</v>
      </c>
      <c r="P195" s="62">
        <v>1</v>
      </c>
      <c r="Q195" s="63">
        <f t="shared" si="56"/>
        <v>1</v>
      </c>
      <c r="R195" s="64">
        <f t="shared" si="56"/>
        <v>1</v>
      </c>
      <c r="S195" s="65">
        <f t="shared" si="52"/>
        <v>1</v>
      </c>
      <c r="T195" s="66" t="str">
        <f t="shared" si="38"/>
        <v>Terminado</v>
      </c>
      <c r="U195" s="67" t="str">
        <f t="shared" si="39"/>
        <v>B</v>
      </c>
      <c r="V195" s="118" t="s">
        <v>543</v>
      </c>
      <c r="W195" s="69">
        <f t="shared" si="53"/>
        <v>0</v>
      </c>
      <c r="X195" s="741"/>
    </row>
    <row r="196" spans="1:24" s="5" customFormat="1" ht="29.25" hidden="1" customHeight="1" outlineLevel="2" thickBot="1" x14ac:dyDescent="0.3">
      <c r="A196" s="853"/>
      <c r="B196" s="825"/>
      <c r="C196" s="307" t="s">
        <v>544</v>
      </c>
      <c r="D196" s="318">
        <v>42750</v>
      </c>
      <c r="E196" s="318">
        <v>43100</v>
      </c>
      <c r="F196" s="857"/>
      <c r="G196" s="317" t="s">
        <v>545</v>
      </c>
      <c r="H196" s="307" t="s">
        <v>143</v>
      </c>
      <c r="I196" s="311" t="s">
        <v>40</v>
      </c>
      <c r="J196" s="311"/>
      <c r="K196" s="312"/>
      <c r="L196" s="313">
        <v>35000000</v>
      </c>
      <c r="M196" s="218">
        <f t="shared" si="55"/>
        <v>350</v>
      </c>
      <c r="N196" s="60" t="str">
        <f t="shared" si="50"/>
        <v>X</v>
      </c>
      <c r="O196" s="70" t="s">
        <v>1271</v>
      </c>
      <c r="P196" s="62">
        <f t="shared" si="51"/>
        <v>0.3</v>
      </c>
      <c r="Q196" s="63">
        <v>0.24</v>
      </c>
      <c r="R196" s="64">
        <f t="shared" si="56"/>
        <v>0.24</v>
      </c>
      <c r="S196" s="65">
        <f t="shared" si="52"/>
        <v>0.8</v>
      </c>
      <c r="T196" s="66" t="str">
        <f t="shared" si="38"/>
        <v>En Proceso</v>
      </c>
      <c r="U196" s="67" t="str">
        <f t="shared" si="39"/>
        <v>K</v>
      </c>
      <c r="V196" s="118" t="s">
        <v>546</v>
      </c>
      <c r="W196" s="69">
        <f t="shared" si="53"/>
        <v>0.76</v>
      </c>
      <c r="X196" s="741"/>
    </row>
    <row r="197" spans="1:24" s="5" customFormat="1" ht="29.25" hidden="1" customHeight="1" outlineLevel="2" thickBot="1" x14ac:dyDescent="0.3">
      <c r="A197" s="853"/>
      <c r="B197" s="825"/>
      <c r="C197" s="307" t="s">
        <v>547</v>
      </c>
      <c r="D197" s="308">
        <v>42767</v>
      </c>
      <c r="E197" s="308">
        <v>43070</v>
      </c>
      <c r="F197" s="309"/>
      <c r="G197" s="317" t="s">
        <v>548</v>
      </c>
      <c r="H197" s="307" t="s">
        <v>285</v>
      </c>
      <c r="I197" s="311"/>
      <c r="J197" s="311"/>
      <c r="K197" s="319"/>
      <c r="L197" s="313">
        <v>50000000</v>
      </c>
      <c r="M197" s="218">
        <f t="shared" si="55"/>
        <v>303</v>
      </c>
      <c r="N197" s="60" t="str">
        <f t="shared" si="50"/>
        <v>X</v>
      </c>
      <c r="O197" s="70" t="s">
        <v>1272</v>
      </c>
      <c r="P197" s="62">
        <f t="shared" si="51"/>
        <v>0.29042904290429045</v>
      </c>
      <c r="Q197" s="63">
        <f>+P197</f>
        <v>0.29042904290429045</v>
      </c>
      <c r="R197" s="64">
        <f t="shared" si="56"/>
        <v>0.29042904290429045</v>
      </c>
      <c r="S197" s="65">
        <f t="shared" si="52"/>
        <v>1</v>
      </c>
      <c r="T197" s="66" t="str">
        <f t="shared" si="38"/>
        <v>Normal</v>
      </c>
      <c r="U197" s="67" t="str">
        <f t="shared" si="39"/>
        <v>J</v>
      </c>
      <c r="V197" s="118"/>
      <c r="W197" s="69">
        <f t="shared" si="53"/>
        <v>0.70957095709570961</v>
      </c>
      <c r="X197" s="741"/>
    </row>
    <row r="198" spans="1:24" s="5" customFormat="1" ht="29.25" hidden="1" customHeight="1" outlineLevel="2" thickBot="1" x14ac:dyDescent="0.3">
      <c r="A198" s="853"/>
      <c r="B198" s="825"/>
      <c r="C198" s="858" t="s">
        <v>549</v>
      </c>
      <c r="D198" s="308">
        <v>42767</v>
      </c>
      <c r="E198" s="308">
        <v>43100</v>
      </c>
      <c r="F198" s="309"/>
      <c r="G198" s="317" t="s">
        <v>550</v>
      </c>
      <c r="H198" s="307" t="s">
        <v>88</v>
      </c>
      <c r="I198" s="320" t="s">
        <v>45</v>
      </c>
      <c r="J198" s="311"/>
      <c r="K198" s="312"/>
      <c r="L198" s="313">
        <v>3000000</v>
      </c>
      <c r="M198" s="218">
        <f t="shared" si="55"/>
        <v>333</v>
      </c>
      <c r="N198" s="60" t="str">
        <f t="shared" si="50"/>
        <v>X</v>
      </c>
      <c r="O198" s="70" t="s">
        <v>1273</v>
      </c>
      <c r="P198" s="62">
        <f t="shared" si="51"/>
        <v>0.26426426426426425</v>
      </c>
      <c r="Q198" s="63">
        <v>0.22</v>
      </c>
      <c r="R198" s="64">
        <f t="shared" si="56"/>
        <v>0.22</v>
      </c>
      <c r="S198" s="65">
        <f t="shared" si="52"/>
        <v>0.83250000000000002</v>
      </c>
      <c r="T198" s="66" t="str">
        <f t="shared" si="38"/>
        <v>En Proceso</v>
      </c>
      <c r="U198" s="67" t="str">
        <f t="shared" si="39"/>
        <v>K</v>
      </c>
      <c r="V198" s="118"/>
      <c r="W198" s="69">
        <f t="shared" si="53"/>
        <v>0.78</v>
      </c>
      <c r="X198" s="741"/>
    </row>
    <row r="199" spans="1:24" s="5" customFormat="1" ht="29.25" hidden="1" customHeight="1" outlineLevel="2" thickBot="1" x14ac:dyDescent="0.3">
      <c r="A199" s="853"/>
      <c r="B199" s="825"/>
      <c r="C199" s="858"/>
      <c r="D199" s="308">
        <v>42767</v>
      </c>
      <c r="E199" s="308">
        <v>43100</v>
      </c>
      <c r="F199" s="309"/>
      <c r="G199" s="317" t="s">
        <v>551</v>
      </c>
      <c r="H199" s="307" t="s">
        <v>88</v>
      </c>
      <c r="I199" s="311" t="s">
        <v>45</v>
      </c>
      <c r="J199" s="311"/>
      <c r="K199" s="312"/>
      <c r="L199" s="313">
        <v>3000000</v>
      </c>
      <c r="M199" s="218">
        <f t="shared" si="55"/>
        <v>333</v>
      </c>
      <c r="N199" s="60" t="str">
        <f t="shared" si="50"/>
        <v>X</v>
      </c>
      <c r="O199" s="70" t="s">
        <v>1274</v>
      </c>
      <c r="P199" s="62">
        <f t="shared" si="51"/>
        <v>0.26426426426426425</v>
      </c>
      <c r="Q199" s="63">
        <v>0.05</v>
      </c>
      <c r="R199" s="64">
        <f t="shared" si="56"/>
        <v>0.05</v>
      </c>
      <c r="S199" s="65">
        <f t="shared" si="52"/>
        <v>0.18920454545454549</v>
      </c>
      <c r="T199" s="66" t="str">
        <f t="shared" si="38"/>
        <v>Crítico</v>
      </c>
      <c r="U199" s="67" t="str">
        <f t="shared" si="39"/>
        <v>L</v>
      </c>
      <c r="V199" s="118"/>
      <c r="W199" s="69">
        <f t="shared" si="53"/>
        <v>0.95</v>
      </c>
      <c r="X199" s="741"/>
    </row>
    <row r="200" spans="1:24" s="5" customFormat="1" ht="29.25" hidden="1" customHeight="1" outlineLevel="2" thickBot="1" x14ac:dyDescent="0.3">
      <c r="A200" s="853"/>
      <c r="B200" s="825"/>
      <c r="C200" s="858"/>
      <c r="D200" s="308">
        <v>42767</v>
      </c>
      <c r="E200" s="308">
        <v>43100</v>
      </c>
      <c r="F200" s="309"/>
      <c r="G200" s="317" t="s">
        <v>552</v>
      </c>
      <c r="H200" s="307" t="s">
        <v>88</v>
      </c>
      <c r="I200" s="311" t="s">
        <v>45</v>
      </c>
      <c r="J200" s="311"/>
      <c r="K200" s="312"/>
      <c r="L200" s="313">
        <v>2000000</v>
      </c>
      <c r="M200" s="218">
        <f t="shared" si="55"/>
        <v>333</v>
      </c>
      <c r="N200" s="60" t="str">
        <f t="shared" si="50"/>
        <v>X</v>
      </c>
      <c r="O200" s="70" t="s">
        <v>1275</v>
      </c>
      <c r="P200" s="62">
        <f t="shared" si="51"/>
        <v>0.26426426426426425</v>
      </c>
      <c r="Q200" s="63">
        <f>+P200</f>
        <v>0.26426426426426425</v>
      </c>
      <c r="R200" s="64">
        <f t="shared" si="56"/>
        <v>0.26426426426426425</v>
      </c>
      <c r="S200" s="65">
        <f t="shared" si="52"/>
        <v>1</v>
      </c>
      <c r="T200" s="66" t="str">
        <f t="shared" si="38"/>
        <v>Normal</v>
      </c>
      <c r="U200" s="67" t="str">
        <f t="shared" si="39"/>
        <v>J</v>
      </c>
      <c r="V200" s="118"/>
      <c r="W200" s="69">
        <f t="shared" si="53"/>
        <v>0.7357357357357357</v>
      </c>
      <c r="X200" s="741"/>
    </row>
    <row r="201" spans="1:24" s="5" customFormat="1" ht="29.25" hidden="1" customHeight="1" outlineLevel="2" thickBot="1" x14ac:dyDescent="0.3">
      <c r="A201" s="853"/>
      <c r="B201" s="825"/>
      <c r="C201" s="307" t="s">
        <v>553</v>
      </c>
      <c r="D201" s="308">
        <v>42750</v>
      </c>
      <c r="E201" s="308">
        <v>42795</v>
      </c>
      <c r="F201" s="309"/>
      <c r="G201" s="317" t="s">
        <v>554</v>
      </c>
      <c r="H201" s="307" t="s">
        <v>285</v>
      </c>
      <c r="I201" s="311"/>
      <c r="J201" s="311"/>
      <c r="K201" s="312"/>
      <c r="L201" s="313">
        <v>500000</v>
      </c>
      <c r="M201" s="218">
        <f t="shared" si="55"/>
        <v>45</v>
      </c>
      <c r="N201" s="60" t="str">
        <f t="shared" si="50"/>
        <v/>
      </c>
      <c r="O201" s="70" t="s">
        <v>555</v>
      </c>
      <c r="P201" s="62">
        <v>1</v>
      </c>
      <c r="Q201" s="63">
        <f>+P201</f>
        <v>1</v>
      </c>
      <c r="R201" s="64">
        <f>+Q201</f>
        <v>1</v>
      </c>
      <c r="S201" s="65">
        <f t="shared" si="52"/>
        <v>1</v>
      </c>
      <c r="T201" s="66" t="str">
        <f t="shared" si="38"/>
        <v>Terminado</v>
      </c>
      <c r="U201" s="67" t="str">
        <f t="shared" si="39"/>
        <v>B</v>
      </c>
      <c r="V201" s="118" t="s">
        <v>556</v>
      </c>
      <c r="W201" s="69">
        <f t="shared" si="53"/>
        <v>0</v>
      </c>
      <c r="X201" s="741"/>
    </row>
    <row r="202" spans="1:24" s="5" customFormat="1" ht="29.25" hidden="1" customHeight="1" outlineLevel="2" thickBot="1" x14ac:dyDescent="0.3">
      <c r="A202" s="879"/>
      <c r="B202" s="826"/>
      <c r="C202" s="321" t="s">
        <v>557</v>
      </c>
      <c r="D202" s="322">
        <v>42856</v>
      </c>
      <c r="E202" s="322">
        <v>42916</v>
      </c>
      <c r="F202" s="323"/>
      <c r="G202" s="324"/>
      <c r="H202" s="321"/>
      <c r="I202" s="325"/>
      <c r="J202" s="325"/>
      <c r="K202" s="326"/>
      <c r="L202" s="327"/>
      <c r="M202" s="328" t="str">
        <f t="shared" si="55"/>
        <v/>
      </c>
      <c r="N202" s="329" t="str">
        <f t="shared" si="50"/>
        <v/>
      </c>
      <c r="O202" s="330"/>
      <c r="P202" s="331" t="str">
        <f t="shared" si="51"/>
        <v/>
      </c>
      <c r="Q202" s="131"/>
      <c r="R202" s="332"/>
      <c r="S202" s="333" t="str">
        <f t="shared" si="52"/>
        <v/>
      </c>
      <c r="T202" s="334" t="str">
        <f t="shared" si="38"/>
        <v>Sin Iniciar</v>
      </c>
      <c r="U202" s="335" t="str">
        <f t="shared" si="39"/>
        <v>6</v>
      </c>
      <c r="V202" s="132"/>
      <c r="W202" s="69"/>
      <c r="X202" s="741"/>
    </row>
    <row r="203" spans="1:24" s="5" customFormat="1" ht="29.25" hidden="1" customHeight="1" outlineLevel="2" thickBot="1" x14ac:dyDescent="0.3">
      <c r="A203" s="880"/>
      <c r="B203" s="827"/>
      <c r="C203" s="336" t="s">
        <v>558</v>
      </c>
      <c r="D203" s="337"/>
      <c r="E203" s="337"/>
      <c r="F203" s="338"/>
      <c r="G203" s="339" t="s">
        <v>559</v>
      </c>
      <c r="H203" s="336" t="s">
        <v>285</v>
      </c>
      <c r="I203" s="340"/>
      <c r="J203" s="340"/>
      <c r="K203" s="341"/>
      <c r="L203" s="342">
        <v>1000000</v>
      </c>
      <c r="M203" s="221" t="str">
        <f t="shared" si="55"/>
        <v/>
      </c>
      <c r="N203" s="79" t="str">
        <f t="shared" si="50"/>
        <v/>
      </c>
      <c r="O203" s="222"/>
      <c r="P203" s="80" t="str">
        <f t="shared" si="51"/>
        <v/>
      </c>
      <c r="Q203" s="81"/>
      <c r="R203" s="82"/>
      <c r="S203" s="83" t="str">
        <f t="shared" si="52"/>
        <v/>
      </c>
      <c r="T203" s="84" t="str">
        <f t="shared" si="38"/>
        <v>Sin Iniciar</v>
      </c>
      <c r="U203" s="85" t="str">
        <f t="shared" si="39"/>
        <v>6</v>
      </c>
      <c r="V203" s="154"/>
      <c r="W203" s="69">
        <f t="shared" si="53"/>
        <v>1</v>
      </c>
      <c r="X203" s="741"/>
    </row>
    <row r="204" spans="1:24" s="101" customFormat="1" ht="29.25" hidden="1" customHeight="1" outlineLevel="1" collapsed="1" thickBot="1" x14ac:dyDescent="0.3">
      <c r="A204" s="755" t="s">
        <v>560</v>
      </c>
      <c r="B204" s="756"/>
      <c r="C204" s="757"/>
      <c r="D204" s="87"/>
      <c r="E204" s="88"/>
      <c r="F204" s="89"/>
      <c r="G204" s="90"/>
      <c r="H204" s="90"/>
      <c r="I204" s="91"/>
      <c r="J204" s="92"/>
      <c r="K204" s="90"/>
      <c r="L204" s="90"/>
      <c r="M204" s="93" t="str">
        <f t="shared" si="55"/>
        <v/>
      </c>
      <c r="N204" s="91" t="str">
        <f t="shared" si="50"/>
        <v/>
      </c>
      <c r="O204" s="94"/>
      <c r="P204" s="209">
        <f>+IFERROR(SUMPRODUCT(P179:P203,M179:M203)/SUM(M179:M203),0)</f>
        <v>0.46087607637588918</v>
      </c>
      <c r="Q204" s="210">
        <f>+IFERROR(SUMPRODUCT(Q179:Q203,M179:M203)/SUM(M179:M203),0)</f>
        <v>0.41870086110071131</v>
      </c>
      <c r="R204" s="229">
        <f>+IFERROR(SUMPRODUCT(R179:R203,M179:M203)/SUM(M179:M203),0)</f>
        <v>0.41870086110071131</v>
      </c>
      <c r="S204" s="209">
        <f>+IFERROR(Q204/P204,0)</f>
        <v>0.90848903330625497</v>
      </c>
      <c r="T204" s="98" t="str">
        <f t="shared" si="38"/>
        <v>Normal</v>
      </c>
      <c r="U204" s="632" t="str">
        <f t="shared" si="39"/>
        <v>J</v>
      </c>
      <c r="V204" s="213"/>
      <c r="W204" s="69">
        <f t="shared" si="53"/>
        <v>0.58129913889928875</v>
      </c>
      <c r="X204" s="741"/>
    </row>
    <row r="205" spans="1:24" s="5" customFormat="1" ht="29.25" hidden="1" customHeight="1" outlineLevel="2" thickBot="1" x14ac:dyDescent="0.3">
      <c r="A205" s="859" t="s">
        <v>561</v>
      </c>
      <c r="B205" s="824" t="s">
        <v>562</v>
      </c>
      <c r="C205" s="343" t="s">
        <v>563</v>
      </c>
      <c r="D205" s="344">
        <v>42767</v>
      </c>
      <c r="E205" s="344">
        <v>43089</v>
      </c>
      <c r="F205" s="863" t="s">
        <v>564</v>
      </c>
      <c r="G205" s="345" t="s">
        <v>565</v>
      </c>
      <c r="H205" s="300" t="s">
        <v>143</v>
      </c>
      <c r="I205" s="304" t="s">
        <v>45</v>
      </c>
      <c r="J205" s="304">
        <v>4</v>
      </c>
      <c r="K205" s="346">
        <v>189000</v>
      </c>
      <c r="L205" s="306">
        <f t="shared" si="54"/>
        <v>756000</v>
      </c>
      <c r="M205" s="107">
        <f t="shared" si="55"/>
        <v>322</v>
      </c>
      <c r="N205" s="347" t="str">
        <f t="shared" si="50"/>
        <v>X</v>
      </c>
      <c r="O205" s="216" t="s">
        <v>1137</v>
      </c>
      <c r="P205" s="134">
        <f t="shared" ref="P205:P268" si="58">+IF(N205="","",IFERROR(IF(MONTH($C$2)&lt;MONTH(D205),"",IF(E205&lt;$C$2,1,IF(D205&lt;$C$2,($C$2-D205)/(E205-D205),0))),0))</f>
        <v>0.27329192546583853</v>
      </c>
      <c r="Q205" s="135">
        <f>+P205</f>
        <v>0.27329192546583853</v>
      </c>
      <c r="R205" s="136">
        <f>+Q205</f>
        <v>0.27329192546583853</v>
      </c>
      <c r="S205" s="137">
        <f t="shared" si="52"/>
        <v>1</v>
      </c>
      <c r="T205" s="138" t="str">
        <f t="shared" ref="T205:T281" si="59">+IF(S205="","Sin Iniciar",IF(S205&lt;0.6,"Crítico",IF(S205&lt;0.9,"En Proceso",IF(AND(P205=1,Q205=1,S205=1),"Terminado","Normal"))))</f>
        <v>Normal</v>
      </c>
      <c r="U205" s="633" t="str">
        <f t="shared" ref="U205:U281" si="60">+IF(T205="","",IF(T205="Sin Iniciar","6",IF(T205="Crítico","L",IF(T205="En Proceso","K",IF(T205="Normal","J","B")))))</f>
        <v>J</v>
      </c>
      <c r="V205" s="140" t="s">
        <v>566</v>
      </c>
      <c r="W205" s="69">
        <f t="shared" si="53"/>
        <v>0.72670807453416142</v>
      </c>
      <c r="X205" s="741"/>
    </row>
    <row r="206" spans="1:24" s="5" customFormat="1" ht="29.25" hidden="1" customHeight="1" outlineLevel="2" thickBot="1" x14ac:dyDescent="0.3">
      <c r="A206" s="860"/>
      <c r="B206" s="862"/>
      <c r="C206" s="348" t="s">
        <v>567</v>
      </c>
      <c r="D206" s="349">
        <v>42770</v>
      </c>
      <c r="E206" s="349">
        <v>42885</v>
      </c>
      <c r="F206" s="864"/>
      <c r="G206" s="350"/>
      <c r="H206" s="351"/>
      <c r="I206" s="352"/>
      <c r="J206" s="352"/>
      <c r="K206" s="353"/>
      <c r="L206" s="354"/>
      <c r="M206" s="355">
        <f t="shared" si="55"/>
        <v>115</v>
      </c>
      <c r="N206" s="356" t="str">
        <f t="shared" si="50"/>
        <v>X</v>
      </c>
      <c r="O206" s="357" t="s">
        <v>1138</v>
      </c>
      <c r="P206" s="44">
        <f t="shared" si="58"/>
        <v>0.73913043478260865</v>
      </c>
      <c r="Q206" s="45">
        <v>0.7</v>
      </c>
      <c r="R206" s="46">
        <f>+Q206</f>
        <v>0.7</v>
      </c>
      <c r="S206" s="47">
        <f t="shared" si="52"/>
        <v>0.94705882352941173</v>
      </c>
      <c r="T206" s="48" t="str">
        <f t="shared" si="59"/>
        <v>Normal</v>
      </c>
      <c r="U206" s="634" t="str">
        <f t="shared" si="60"/>
        <v>J</v>
      </c>
      <c r="V206" s="358"/>
      <c r="W206" s="69"/>
      <c r="X206" s="741"/>
    </row>
    <row r="207" spans="1:24" s="5" customFormat="1" ht="29.25" hidden="1" customHeight="1" outlineLevel="2" thickBot="1" x14ac:dyDescent="0.3">
      <c r="A207" s="861"/>
      <c r="B207" s="825"/>
      <c r="C207" s="359" t="s">
        <v>568</v>
      </c>
      <c r="D207" s="360">
        <v>42767</v>
      </c>
      <c r="E207" s="360">
        <v>43089</v>
      </c>
      <c r="F207" s="865"/>
      <c r="G207" s="317" t="s">
        <v>569</v>
      </c>
      <c r="H207" s="307" t="s">
        <v>143</v>
      </c>
      <c r="I207" s="311" t="s">
        <v>45</v>
      </c>
      <c r="J207" s="311">
        <v>51</v>
      </c>
      <c r="K207" s="361">
        <v>63529</v>
      </c>
      <c r="L207" s="313">
        <f t="shared" si="54"/>
        <v>3239979</v>
      </c>
      <c r="M207" s="218">
        <f t="shared" si="55"/>
        <v>322</v>
      </c>
      <c r="N207" s="362" t="str">
        <f t="shared" si="50"/>
        <v>X</v>
      </c>
      <c r="O207" s="363" t="s">
        <v>1139</v>
      </c>
      <c r="P207" s="62">
        <f t="shared" si="58"/>
        <v>0.27329192546583853</v>
      </c>
      <c r="Q207" s="63">
        <f>+P207</f>
        <v>0.27329192546583853</v>
      </c>
      <c r="R207" s="46">
        <f t="shared" ref="R207:R270" si="61">+Q207</f>
        <v>0.27329192546583853</v>
      </c>
      <c r="S207" s="65">
        <f t="shared" si="52"/>
        <v>1</v>
      </c>
      <c r="T207" s="66" t="str">
        <f t="shared" si="59"/>
        <v>Normal</v>
      </c>
      <c r="U207" s="635" t="str">
        <f t="shared" si="60"/>
        <v>J</v>
      </c>
      <c r="V207" s="118"/>
      <c r="W207" s="69">
        <f t="shared" si="53"/>
        <v>0.72670807453416142</v>
      </c>
      <c r="X207" s="741"/>
    </row>
    <row r="208" spans="1:24" s="5" customFormat="1" ht="29.25" hidden="1" customHeight="1" outlineLevel="2" thickBot="1" x14ac:dyDescent="0.3">
      <c r="A208" s="861"/>
      <c r="B208" s="825"/>
      <c r="C208" s="359" t="s">
        <v>570</v>
      </c>
      <c r="D208" s="360">
        <v>42852</v>
      </c>
      <c r="E208" s="360">
        <v>42885</v>
      </c>
      <c r="F208" s="865"/>
      <c r="G208" s="317"/>
      <c r="H208" s="307"/>
      <c r="I208" s="311"/>
      <c r="J208" s="311"/>
      <c r="K208" s="361"/>
      <c r="L208" s="313"/>
      <c r="M208" s="218">
        <f t="shared" si="55"/>
        <v>33</v>
      </c>
      <c r="N208" s="362" t="str">
        <f t="shared" si="50"/>
        <v>X</v>
      </c>
      <c r="O208" s="70" t="s">
        <v>1140</v>
      </c>
      <c r="P208" s="62">
        <f t="shared" si="58"/>
        <v>9.0909090909090912E-2</v>
      </c>
      <c r="Q208" s="63">
        <v>0.08</v>
      </c>
      <c r="R208" s="46">
        <f t="shared" si="61"/>
        <v>0.08</v>
      </c>
      <c r="S208" s="65">
        <f t="shared" si="52"/>
        <v>0.88</v>
      </c>
      <c r="T208" s="66" t="str">
        <f t="shared" si="59"/>
        <v>En Proceso</v>
      </c>
      <c r="U208" s="635" t="str">
        <f t="shared" si="60"/>
        <v>K</v>
      </c>
      <c r="V208" s="118"/>
      <c r="W208" s="69"/>
      <c r="X208" s="741"/>
    </row>
    <row r="209" spans="1:24" s="5" customFormat="1" ht="29.25" hidden="1" customHeight="1" outlineLevel="2" thickBot="1" x14ac:dyDescent="0.3">
      <c r="A209" s="861"/>
      <c r="B209" s="825"/>
      <c r="C209" s="359" t="s">
        <v>571</v>
      </c>
      <c r="D209" s="360">
        <v>42767</v>
      </c>
      <c r="E209" s="360">
        <v>43089</v>
      </c>
      <c r="F209" s="865"/>
      <c r="G209" s="317" t="s">
        <v>572</v>
      </c>
      <c r="H209" s="307" t="s">
        <v>101</v>
      </c>
      <c r="I209" s="311" t="s">
        <v>213</v>
      </c>
      <c r="J209" s="311">
        <v>9</v>
      </c>
      <c r="K209" s="361">
        <v>180000</v>
      </c>
      <c r="L209" s="313">
        <f t="shared" si="54"/>
        <v>1620000</v>
      </c>
      <c r="M209" s="218">
        <f t="shared" si="55"/>
        <v>322</v>
      </c>
      <c r="N209" s="362" t="str">
        <f t="shared" si="50"/>
        <v>X</v>
      </c>
      <c r="O209" s="70" t="s">
        <v>1141</v>
      </c>
      <c r="P209" s="62">
        <f t="shared" si="58"/>
        <v>0.27329192546583853</v>
      </c>
      <c r="Q209" s="63">
        <v>0.26</v>
      </c>
      <c r="R209" s="46">
        <f t="shared" si="61"/>
        <v>0.26</v>
      </c>
      <c r="S209" s="65">
        <f t="shared" si="52"/>
        <v>0.9513636363636363</v>
      </c>
      <c r="T209" s="66" t="str">
        <f t="shared" si="59"/>
        <v>Normal</v>
      </c>
      <c r="U209" s="635" t="str">
        <f t="shared" si="60"/>
        <v>J</v>
      </c>
      <c r="V209" s="118"/>
      <c r="W209" s="69">
        <f t="shared" si="53"/>
        <v>0.74</v>
      </c>
      <c r="X209" s="741"/>
    </row>
    <row r="210" spans="1:24" s="5" customFormat="1" ht="29.25" hidden="1" customHeight="1" outlineLevel="2" thickBot="1" x14ac:dyDescent="0.3">
      <c r="A210" s="861"/>
      <c r="B210" s="825"/>
      <c r="C210" s="359" t="s">
        <v>573</v>
      </c>
      <c r="D210" s="360">
        <v>42802</v>
      </c>
      <c r="E210" s="360">
        <v>42802</v>
      </c>
      <c r="F210" s="865"/>
      <c r="G210" s="317"/>
      <c r="H210" s="307"/>
      <c r="I210" s="311"/>
      <c r="J210" s="311"/>
      <c r="K210" s="361"/>
      <c r="L210" s="313"/>
      <c r="M210" s="218">
        <f t="shared" si="55"/>
        <v>0</v>
      </c>
      <c r="N210" s="362" t="str">
        <f t="shared" si="50"/>
        <v/>
      </c>
      <c r="O210" s="70" t="s">
        <v>574</v>
      </c>
      <c r="P210" s="62" t="str">
        <f t="shared" si="58"/>
        <v/>
      </c>
      <c r="Q210" s="63" t="str">
        <f>+P210</f>
        <v/>
      </c>
      <c r="R210" s="46" t="str">
        <f t="shared" si="61"/>
        <v/>
      </c>
      <c r="S210" s="65" t="str">
        <f t="shared" si="52"/>
        <v/>
      </c>
      <c r="T210" s="66" t="str">
        <f t="shared" si="59"/>
        <v>Sin Iniciar</v>
      </c>
      <c r="U210" s="635" t="str">
        <f t="shared" si="60"/>
        <v>6</v>
      </c>
      <c r="V210" s="118"/>
      <c r="W210" s="69"/>
      <c r="X210" s="741"/>
    </row>
    <row r="211" spans="1:24" s="5" customFormat="1" ht="29.25" hidden="1" customHeight="1" outlineLevel="2" thickBot="1" x14ac:dyDescent="0.3">
      <c r="A211" s="861"/>
      <c r="B211" s="825"/>
      <c r="C211" s="359" t="s">
        <v>575</v>
      </c>
      <c r="D211" s="360">
        <v>42878</v>
      </c>
      <c r="E211" s="360">
        <v>42885</v>
      </c>
      <c r="F211" s="865"/>
      <c r="G211" s="317"/>
      <c r="H211" s="307"/>
      <c r="I211" s="311"/>
      <c r="J211" s="311"/>
      <c r="K211" s="361"/>
      <c r="L211" s="313"/>
      <c r="M211" s="218" t="str">
        <f t="shared" si="55"/>
        <v/>
      </c>
      <c r="N211" s="362" t="str">
        <f t="shared" si="50"/>
        <v/>
      </c>
      <c r="O211" s="70"/>
      <c r="P211" s="62" t="str">
        <f t="shared" si="58"/>
        <v/>
      </c>
      <c r="Q211" s="63"/>
      <c r="R211" s="46">
        <f t="shared" si="61"/>
        <v>0</v>
      </c>
      <c r="S211" s="65" t="str">
        <f t="shared" si="52"/>
        <v/>
      </c>
      <c r="T211" s="66" t="str">
        <f t="shared" si="59"/>
        <v>Sin Iniciar</v>
      </c>
      <c r="U211" s="635" t="str">
        <f t="shared" si="60"/>
        <v>6</v>
      </c>
      <c r="V211" s="118"/>
      <c r="W211" s="69"/>
      <c r="X211" s="741"/>
    </row>
    <row r="212" spans="1:24" s="5" customFormat="1" ht="29.25" hidden="1" customHeight="1" outlineLevel="2" thickBot="1" x14ac:dyDescent="0.3">
      <c r="A212" s="861"/>
      <c r="B212" s="825"/>
      <c r="C212" s="359" t="s">
        <v>576</v>
      </c>
      <c r="D212" s="360">
        <v>42865</v>
      </c>
      <c r="E212" s="360">
        <v>42885</v>
      </c>
      <c r="F212" s="865"/>
      <c r="G212" s="317"/>
      <c r="H212" s="307"/>
      <c r="I212" s="311"/>
      <c r="J212" s="311"/>
      <c r="K212" s="361"/>
      <c r="L212" s="313"/>
      <c r="M212" s="218" t="str">
        <f t="shared" si="55"/>
        <v/>
      </c>
      <c r="N212" s="362" t="str">
        <f t="shared" si="50"/>
        <v/>
      </c>
      <c r="O212" s="70"/>
      <c r="P212" s="62" t="str">
        <f t="shared" si="58"/>
        <v/>
      </c>
      <c r="Q212" s="63"/>
      <c r="R212" s="46">
        <f t="shared" si="61"/>
        <v>0</v>
      </c>
      <c r="S212" s="65" t="str">
        <f t="shared" si="52"/>
        <v/>
      </c>
      <c r="T212" s="66" t="str">
        <f t="shared" si="59"/>
        <v>Sin Iniciar</v>
      </c>
      <c r="U212" s="635" t="str">
        <f t="shared" si="60"/>
        <v>6</v>
      </c>
      <c r="V212" s="118"/>
      <c r="W212" s="69"/>
      <c r="X212" s="741"/>
    </row>
    <row r="213" spans="1:24" s="5" customFormat="1" ht="29.25" hidden="1" customHeight="1" outlineLevel="2" thickBot="1" x14ac:dyDescent="0.3">
      <c r="A213" s="861"/>
      <c r="B213" s="825"/>
      <c r="C213" s="359" t="s">
        <v>577</v>
      </c>
      <c r="D213" s="360">
        <v>42787</v>
      </c>
      <c r="E213" s="360">
        <v>42794</v>
      </c>
      <c r="F213" s="865"/>
      <c r="G213" s="317"/>
      <c r="H213" s="307"/>
      <c r="I213" s="311"/>
      <c r="J213" s="311"/>
      <c r="K213" s="361"/>
      <c r="L213" s="313"/>
      <c r="M213" s="218">
        <f t="shared" si="55"/>
        <v>7</v>
      </c>
      <c r="N213" s="362" t="str">
        <f t="shared" si="50"/>
        <v/>
      </c>
      <c r="O213" s="70" t="s">
        <v>578</v>
      </c>
      <c r="P213" s="62" t="str">
        <f t="shared" si="58"/>
        <v/>
      </c>
      <c r="Q213" s="63"/>
      <c r="R213" s="46"/>
      <c r="S213" s="65" t="str">
        <f t="shared" si="52"/>
        <v/>
      </c>
      <c r="T213" s="66" t="str">
        <f t="shared" si="59"/>
        <v>Sin Iniciar</v>
      </c>
      <c r="U213" s="635" t="str">
        <f t="shared" si="60"/>
        <v>6</v>
      </c>
      <c r="V213" s="118"/>
      <c r="W213" s="69"/>
      <c r="X213" s="741"/>
    </row>
    <row r="214" spans="1:24" s="5" customFormat="1" ht="29.25" hidden="1" customHeight="1" outlineLevel="2" thickBot="1" x14ac:dyDescent="0.3">
      <c r="A214" s="861"/>
      <c r="B214" s="825"/>
      <c r="C214" s="359" t="s">
        <v>579</v>
      </c>
      <c r="D214" s="360">
        <v>42772</v>
      </c>
      <c r="E214" s="360">
        <v>42794</v>
      </c>
      <c r="F214" s="865"/>
      <c r="G214" s="317" t="s">
        <v>580</v>
      </c>
      <c r="H214" s="307" t="s">
        <v>101</v>
      </c>
      <c r="I214" s="311" t="s">
        <v>213</v>
      </c>
      <c r="J214" s="311">
        <v>45</v>
      </c>
      <c r="K214" s="361">
        <v>12000</v>
      </c>
      <c r="L214" s="313">
        <f t="shared" si="54"/>
        <v>540000</v>
      </c>
      <c r="M214" s="218">
        <f t="shared" si="55"/>
        <v>22</v>
      </c>
      <c r="N214" s="362" t="str">
        <f t="shared" si="50"/>
        <v/>
      </c>
      <c r="O214" s="70" t="s">
        <v>581</v>
      </c>
      <c r="P214" s="62" t="str">
        <f t="shared" si="58"/>
        <v/>
      </c>
      <c r="Q214" s="63"/>
      <c r="R214" s="46"/>
      <c r="S214" s="65" t="str">
        <f t="shared" si="52"/>
        <v/>
      </c>
      <c r="T214" s="66" t="str">
        <f t="shared" si="59"/>
        <v>Sin Iniciar</v>
      </c>
      <c r="U214" s="635" t="str">
        <f t="shared" si="60"/>
        <v>6</v>
      </c>
      <c r="V214" s="118"/>
      <c r="W214" s="69">
        <f t="shared" si="53"/>
        <v>1</v>
      </c>
      <c r="X214" s="741"/>
    </row>
    <row r="215" spans="1:24" s="5" customFormat="1" ht="29.25" hidden="1" customHeight="1" outlineLevel="2" thickBot="1" x14ac:dyDescent="0.3">
      <c r="A215" s="861"/>
      <c r="B215" s="825"/>
      <c r="C215" s="837" t="s">
        <v>582</v>
      </c>
      <c r="D215" s="360">
        <v>42854</v>
      </c>
      <c r="E215" s="360">
        <v>42855</v>
      </c>
      <c r="F215" s="865"/>
      <c r="G215" s="317" t="s">
        <v>583</v>
      </c>
      <c r="H215" s="364" t="s">
        <v>143</v>
      </c>
      <c r="I215" s="311" t="s">
        <v>40</v>
      </c>
      <c r="J215" s="311">
        <v>2</v>
      </c>
      <c r="K215" s="365">
        <v>324000</v>
      </c>
      <c r="L215" s="313">
        <f t="shared" si="54"/>
        <v>648000</v>
      </c>
      <c r="M215" s="218">
        <f t="shared" si="55"/>
        <v>1</v>
      </c>
      <c r="N215" s="362" t="str">
        <f t="shared" si="50"/>
        <v>X</v>
      </c>
      <c r="O215" s="70" t="s">
        <v>1142</v>
      </c>
      <c r="P215" s="62">
        <f t="shared" si="58"/>
        <v>1</v>
      </c>
      <c r="Q215" s="63">
        <f>+P215</f>
        <v>1</v>
      </c>
      <c r="R215" s="46">
        <f t="shared" si="61"/>
        <v>1</v>
      </c>
      <c r="S215" s="65">
        <f t="shared" si="52"/>
        <v>1</v>
      </c>
      <c r="T215" s="66" t="str">
        <f t="shared" si="59"/>
        <v>Terminado</v>
      </c>
      <c r="U215" s="635" t="str">
        <f t="shared" si="60"/>
        <v>B</v>
      </c>
      <c r="V215" s="118"/>
      <c r="W215" s="69">
        <f t="shared" si="53"/>
        <v>0</v>
      </c>
      <c r="X215" s="741"/>
    </row>
    <row r="216" spans="1:24" s="5" customFormat="1" ht="29.25" hidden="1" customHeight="1" outlineLevel="2" thickBot="1" x14ac:dyDescent="0.3">
      <c r="A216" s="861"/>
      <c r="B216" s="825"/>
      <c r="C216" s="837"/>
      <c r="D216" s="360">
        <v>42917</v>
      </c>
      <c r="E216" s="360">
        <v>43081</v>
      </c>
      <c r="F216" s="865"/>
      <c r="G216" s="317" t="s">
        <v>584</v>
      </c>
      <c r="H216" s="364" t="s">
        <v>143</v>
      </c>
      <c r="I216" s="311" t="s">
        <v>40</v>
      </c>
      <c r="J216" s="311">
        <v>2</v>
      </c>
      <c r="K216" s="365">
        <v>432000</v>
      </c>
      <c r="L216" s="313">
        <f t="shared" si="54"/>
        <v>864000</v>
      </c>
      <c r="M216" s="218" t="str">
        <f t="shared" si="55"/>
        <v/>
      </c>
      <c r="N216" s="362" t="str">
        <f t="shared" si="50"/>
        <v/>
      </c>
      <c r="O216" s="70"/>
      <c r="P216" s="62" t="str">
        <f t="shared" si="58"/>
        <v/>
      </c>
      <c r="Q216" s="63"/>
      <c r="R216" s="46">
        <f t="shared" si="61"/>
        <v>0</v>
      </c>
      <c r="S216" s="65" t="str">
        <f t="shared" si="52"/>
        <v/>
      </c>
      <c r="T216" s="66" t="str">
        <f t="shared" si="59"/>
        <v>Sin Iniciar</v>
      </c>
      <c r="U216" s="635" t="str">
        <f t="shared" si="60"/>
        <v>6</v>
      </c>
      <c r="V216" s="118"/>
      <c r="W216" s="69">
        <f t="shared" si="53"/>
        <v>1</v>
      </c>
      <c r="X216" s="741"/>
    </row>
    <row r="217" spans="1:24" s="5" customFormat="1" ht="29.25" hidden="1" customHeight="1" outlineLevel="2" thickBot="1" x14ac:dyDescent="0.3">
      <c r="A217" s="861"/>
      <c r="B217" s="825"/>
      <c r="C217" s="851" t="s">
        <v>585</v>
      </c>
      <c r="D217" s="360">
        <v>42767</v>
      </c>
      <c r="E217" s="360">
        <v>42885</v>
      </c>
      <c r="F217" s="865"/>
      <c r="G217" s="310" t="s">
        <v>586</v>
      </c>
      <c r="H217" s="307" t="s">
        <v>39</v>
      </c>
      <c r="I217" s="311" t="s">
        <v>45</v>
      </c>
      <c r="J217" s="311">
        <v>4</v>
      </c>
      <c r="K217" s="366">
        <v>11949768</v>
      </c>
      <c r="L217" s="313">
        <f t="shared" si="54"/>
        <v>47799072</v>
      </c>
      <c r="M217" s="218">
        <f t="shared" si="55"/>
        <v>118</v>
      </c>
      <c r="N217" s="362" t="str">
        <f t="shared" si="50"/>
        <v>X</v>
      </c>
      <c r="O217" s="70" t="s">
        <v>1143</v>
      </c>
      <c r="P217" s="62">
        <f t="shared" si="58"/>
        <v>0.74576271186440679</v>
      </c>
      <c r="Q217" s="63">
        <v>0.72</v>
      </c>
      <c r="R217" s="46">
        <f t="shared" si="61"/>
        <v>0.72</v>
      </c>
      <c r="S217" s="65">
        <f t="shared" si="52"/>
        <v>0.96545454545454545</v>
      </c>
      <c r="T217" s="66" t="str">
        <f t="shared" si="59"/>
        <v>Normal</v>
      </c>
      <c r="U217" s="635" t="str">
        <f t="shared" si="60"/>
        <v>J</v>
      </c>
      <c r="V217" s="118"/>
      <c r="W217" s="69">
        <f t="shared" si="53"/>
        <v>0.28000000000000003</v>
      </c>
      <c r="X217" s="741"/>
    </row>
    <row r="218" spans="1:24" s="5" customFormat="1" ht="29.25" hidden="1" customHeight="1" outlineLevel="2" thickBot="1" x14ac:dyDescent="0.3">
      <c r="A218" s="861"/>
      <c r="B218" s="825"/>
      <c r="C218" s="866"/>
      <c r="D218" s="360">
        <v>42917</v>
      </c>
      <c r="E218" s="360">
        <v>43069</v>
      </c>
      <c r="F218" s="865"/>
      <c r="G218" s="310"/>
      <c r="H218" s="307"/>
      <c r="I218" s="311"/>
      <c r="J218" s="311"/>
      <c r="K218" s="366"/>
      <c r="L218" s="313"/>
      <c r="M218" s="218" t="str">
        <f t="shared" si="55"/>
        <v/>
      </c>
      <c r="N218" s="362" t="str">
        <f t="shared" si="50"/>
        <v/>
      </c>
      <c r="O218" s="70"/>
      <c r="P218" s="62" t="str">
        <f t="shared" si="58"/>
        <v/>
      </c>
      <c r="Q218" s="63"/>
      <c r="R218" s="46">
        <f t="shared" si="61"/>
        <v>0</v>
      </c>
      <c r="S218" s="65" t="str">
        <f t="shared" si="52"/>
        <v/>
      </c>
      <c r="T218" s="66" t="str">
        <f t="shared" si="59"/>
        <v>Sin Iniciar</v>
      </c>
      <c r="U218" s="635" t="str">
        <f t="shared" si="60"/>
        <v>6</v>
      </c>
      <c r="V218" s="118"/>
      <c r="W218" s="69"/>
      <c r="X218" s="741"/>
    </row>
    <row r="219" spans="1:24" s="5" customFormat="1" ht="29.25" hidden="1" customHeight="1" outlineLevel="2" thickBot="1" x14ac:dyDescent="0.3">
      <c r="A219" s="861"/>
      <c r="B219" s="825"/>
      <c r="C219" s="359" t="s">
        <v>587</v>
      </c>
      <c r="D219" s="360">
        <v>42786</v>
      </c>
      <c r="E219" s="360">
        <v>42824</v>
      </c>
      <c r="F219" s="865"/>
      <c r="G219" s="317" t="s">
        <v>588</v>
      </c>
      <c r="H219" s="364" t="s">
        <v>39</v>
      </c>
      <c r="I219" s="311" t="s">
        <v>40</v>
      </c>
      <c r="J219" s="311">
        <v>43</v>
      </c>
      <c r="K219" s="365">
        <v>32651</v>
      </c>
      <c r="L219" s="313">
        <f t="shared" si="54"/>
        <v>1403993</v>
      </c>
      <c r="M219" s="218">
        <f t="shared" si="55"/>
        <v>38</v>
      </c>
      <c r="N219" s="362" t="str">
        <f t="shared" si="50"/>
        <v/>
      </c>
      <c r="O219" s="363" t="s">
        <v>589</v>
      </c>
      <c r="P219" s="62" t="str">
        <f t="shared" si="58"/>
        <v/>
      </c>
      <c r="Q219" s="63" t="str">
        <f>+P219</f>
        <v/>
      </c>
      <c r="R219" s="46" t="str">
        <f t="shared" si="61"/>
        <v/>
      </c>
      <c r="S219" s="65" t="str">
        <f t="shared" si="52"/>
        <v/>
      </c>
      <c r="T219" s="66" t="str">
        <f t="shared" si="59"/>
        <v>Sin Iniciar</v>
      </c>
      <c r="U219" s="635" t="str">
        <f t="shared" si="60"/>
        <v>6</v>
      </c>
      <c r="V219" s="118"/>
      <c r="W219" s="69" t="e">
        <f t="shared" si="53"/>
        <v>#VALUE!</v>
      </c>
      <c r="X219" s="741"/>
    </row>
    <row r="220" spans="1:24" s="5" customFormat="1" ht="29.25" hidden="1" customHeight="1" outlineLevel="2" thickBot="1" x14ac:dyDescent="0.3">
      <c r="A220" s="861"/>
      <c r="B220" s="825"/>
      <c r="C220" s="851" t="s">
        <v>590</v>
      </c>
      <c r="D220" s="360">
        <v>42809</v>
      </c>
      <c r="E220" s="360">
        <v>42824</v>
      </c>
      <c r="F220" s="865"/>
      <c r="G220" s="317"/>
      <c r="H220" s="364"/>
      <c r="I220" s="311"/>
      <c r="J220" s="311"/>
      <c r="K220" s="365"/>
      <c r="L220" s="313"/>
      <c r="M220" s="218">
        <f t="shared" si="55"/>
        <v>15</v>
      </c>
      <c r="N220" s="362" t="str">
        <f t="shared" si="50"/>
        <v/>
      </c>
      <c r="O220" s="70" t="s">
        <v>591</v>
      </c>
      <c r="P220" s="62" t="str">
        <f t="shared" si="58"/>
        <v/>
      </c>
      <c r="Q220" s="63" t="str">
        <f>+P220</f>
        <v/>
      </c>
      <c r="R220" s="46" t="str">
        <f t="shared" si="61"/>
        <v/>
      </c>
      <c r="S220" s="65" t="str">
        <f t="shared" si="52"/>
        <v/>
      </c>
      <c r="T220" s="66" t="str">
        <f t="shared" si="59"/>
        <v>Sin Iniciar</v>
      </c>
      <c r="U220" s="635" t="str">
        <f t="shared" si="60"/>
        <v>6</v>
      </c>
      <c r="V220" s="118"/>
      <c r="W220" s="69"/>
      <c r="X220" s="741"/>
    </row>
    <row r="221" spans="1:24" s="5" customFormat="1" ht="29.25" hidden="1" customHeight="1" outlineLevel="2" thickBot="1" x14ac:dyDescent="0.3">
      <c r="A221" s="861"/>
      <c r="B221" s="825"/>
      <c r="C221" s="867"/>
      <c r="D221" s="360">
        <v>42864</v>
      </c>
      <c r="E221" s="360">
        <v>42885</v>
      </c>
      <c r="F221" s="865"/>
      <c r="G221" s="317"/>
      <c r="H221" s="364"/>
      <c r="I221" s="311"/>
      <c r="J221" s="311"/>
      <c r="K221" s="365"/>
      <c r="L221" s="313"/>
      <c r="M221" s="218" t="str">
        <f t="shared" si="55"/>
        <v/>
      </c>
      <c r="N221" s="362" t="str">
        <f t="shared" si="50"/>
        <v/>
      </c>
      <c r="O221" s="70"/>
      <c r="P221" s="62" t="str">
        <f t="shared" si="58"/>
        <v/>
      </c>
      <c r="Q221" s="63"/>
      <c r="R221" s="46">
        <f t="shared" si="61"/>
        <v>0</v>
      </c>
      <c r="S221" s="65" t="str">
        <f t="shared" si="52"/>
        <v/>
      </c>
      <c r="T221" s="66" t="str">
        <f t="shared" si="59"/>
        <v>Sin Iniciar</v>
      </c>
      <c r="U221" s="635" t="str">
        <f t="shared" si="60"/>
        <v>6</v>
      </c>
      <c r="V221" s="118"/>
      <c r="W221" s="69"/>
      <c r="X221" s="741"/>
    </row>
    <row r="222" spans="1:24" s="5" customFormat="1" ht="29.25" hidden="1" customHeight="1" outlineLevel="2" thickBot="1" x14ac:dyDescent="0.3">
      <c r="A222" s="861"/>
      <c r="B222" s="825"/>
      <c r="C222" s="866"/>
      <c r="D222" s="360">
        <v>42891</v>
      </c>
      <c r="E222" s="360">
        <v>42916</v>
      </c>
      <c r="F222" s="865"/>
      <c r="G222" s="317"/>
      <c r="H222" s="364"/>
      <c r="I222" s="311"/>
      <c r="J222" s="311"/>
      <c r="K222" s="365"/>
      <c r="L222" s="313"/>
      <c r="M222" s="218" t="str">
        <f t="shared" si="55"/>
        <v/>
      </c>
      <c r="N222" s="362" t="str">
        <f t="shared" si="50"/>
        <v/>
      </c>
      <c r="O222" s="70"/>
      <c r="P222" s="62" t="str">
        <f t="shared" si="58"/>
        <v/>
      </c>
      <c r="Q222" s="63"/>
      <c r="R222" s="46">
        <f t="shared" si="61"/>
        <v>0</v>
      </c>
      <c r="S222" s="65" t="str">
        <f t="shared" si="52"/>
        <v/>
      </c>
      <c r="T222" s="66" t="str">
        <f t="shared" si="59"/>
        <v>Sin Iniciar</v>
      </c>
      <c r="U222" s="635" t="str">
        <f t="shared" si="60"/>
        <v>6</v>
      </c>
      <c r="V222" s="118"/>
      <c r="W222" s="69"/>
      <c r="X222" s="741"/>
    </row>
    <row r="223" spans="1:24" s="5" customFormat="1" ht="29.25" hidden="1" customHeight="1" outlineLevel="2" thickBot="1" x14ac:dyDescent="0.3">
      <c r="A223" s="861"/>
      <c r="B223" s="825"/>
      <c r="C223" s="348" t="s">
        <v>592</v>
      </c>
      <c r="D223" s="360">
        <v>42815</v>
      </c>
      <c r="E223" s="360">
        <v>42885</v>
      </c>
      <c r="F223" s="865"/>
      <c r="G223" s="317"/>
      <c r="H223" s="364"/>
      <c r="I223" s="311"/>
      <c r="J223" s="311"/>
      <c r="K223" s="365"/>
      <c r="L223" s="313"/>
      <c r="M223" s="218"/>
      <c r="N223" s="362" t="str">
        <f t="shared" si="50"/>
        <v>X</v>
      </c>
      <c r="O223" s="70" t="s">
        <v>1144</v>
      </c>
      <c r="P223" s="62">
        <f t="shared" si="58"/>
        <v>0.5714285714285714</v>
      </c>
      <c r="Q223" s="63">
        <v>0.55000000000000004</v>
      </c>
      <c r="R223" s="46">
        <f t="shared" si="61"/>
        <v>0.55000000000000004</v>
      </c>
      <c r="S223" s="65">
        <f t="shared" ref="S223" si="62">IF(P223="","",IF(Q223&gt;P223,1,(Q223/P223)))</f>
        <v>0.96250000000000013</v>
      </c>
      <c r="T223" s="66" t="str">
        <f t="shared" ref="T223" si="63">+IF(S223="","Sin Iniciar",IF(S223&lt;0.6,"Crítico",IF(S223&lt;0.9,"En Proceso",IF(AND(P223=1,Q223=1,S223=1),"Terminado","Normal"))))</f>
        <v>Normal</v>
      </c>
      <c r="U223" s="635" t="str">
        <f t="shared" ref="U223" si="64">+IF(T223="","",IF(T223="Sin Iniciar","6",IF(T223="Crítico","L",IF(T223="En Proceso","K",IF(T223="Normal","J","B")))))</f>
        <v>J</v>
      </c>
      <c r="V223" s="118"/>
      <c r="W223" s="69"/>
      <c r="X223" s="741"/>
    </row>
    <row r="224" spans="1:24" s="5" customFormat="1" ht="29.25" hidden="1" customHeight="1" outlineLevel="2" thickBot="1" x14ac:dyDescent="0.3">
      <c r="A224" s="861"/>
      <c r="B224" s="825"/>
      <c r="C224" s="348" t="s">
        <v>593</v>
      </c>
      <c r="D224" s="360">
        <v>42829</v>
      </c>
      <c r="E224" s="360">
        <v>42855</v>
      </c>
      <c r="F224" s="865"/>
      <c r="G224" s="317"/>
      <c r="H224" s="364"/>
      <c r="I224" s="311"/>
      <c r="J224" s="311"/>
      <c r="K224" s="365"/>
      <c r="L224" s="313"/>
      <c r="M224" s="218"/>
      <c r="N224" s="362" t="str">
        <f t="shared" si="50"/>
        <v>X</v>
      </c>
      <c r="O224" s="70" t="s">
        <v>1145</v>
      </c>
      <c r="P224" s="62">
        <f t="shared" si="58"/>
        <v>1</v>
      </c>
      <c r="Q224" s="63">
        <f>+P224</f>
        <v>1</v>
      </c>
      <c r="R224" s="46">
        <f t="shared" si="61"/>
        <v>1</v>
      </c>
      <c r="S224" s="65">
        <f t="shared" si="52"/>
        <v>1</v>
      </c>
      <c r="T224" s="66" t="str">
        <f t="shared" ref="T224" si="65">+IF(S224="","Sin Iniciar",IF(S224&lt;0.6,"Crítico",IF(S224&lt;0.9,"En Proceso",IF(AND(P224=1,Q224=1,S224=1),"Terminado","Normal"))))</f>
        <v>Terminado</v>
      </c>
      <c r="U224" s="635" t="str">
        <f t="shared" ref="U224" si="66">+IF(T224="","",IF(T224="Sin Iniciar","6",IF(T224="Crítico","L",IF(T224="En Proceso","K",IF(T224="Normal","J","B")))))</f>
        <v>B</v>
      </c>
      <c r="V224" s="118"/>
      <c r="W224" s="69"/>
      <c r="X224" s="741"/>
    </row>
    <row r="225" spans="1:24" s="5" customFormat="1" ht="29.25" hidden="1" customHeight="1" outlineLevel="2" thickBot="1" x14ac:dyDescent="0.3">
      <c r="A225" s="861"/>
      <c r="B225" s="825"/>
      <c r="C225" s="348" t="s">
        <v>594</v>
      </c>
      <c r="D225" s="360">
        <v>42767</v>
      </c>
      <c r="E225" s="360">
        <v>42855</v>
      </c>
      <c r="F225" s="865"/>
      <c r="G225" s="317"/>
      <c r="H225" s="364"/>
      <c r="I225" s="311"/>
      <c r="J225" s="311"/>
      <c r="K225" s="365"/>
      <c r="L225" s="313"/>
      <c r="M225" s="218"/>
      <c r="N225" s="362" t="str">
        <f t="shared" si="50"/>
        <v>X</v>
      </c>
      <c r="O225" s="70" t="s">
        <v>1146</v>
      </c>
      <c r="P225" s="62">
        <f t="shared" si="58"/>
        <v>1</v>
      </c>
      <c r="Q225" s="63">
        <f>+P225</f>
        <v>1</v>
      </c>
      <c r="R225" s="46">
        <f t="shared" si="61"/>
        <v>1</v>
      </c>
      <c r="S225" s="65"/>
      <c r="T225" s="66"/>
      <c r="U225" s="635"/>
      <c r="V225" s="118"/>
      <c r="W225" s="69"/>
      <c r="X225" s="741"/>
    </row>
    <row r="226" spans="1:24" s="5" customFormat="1" ht="29.25" hidden="1" customHeight="1" outlineLevel="2" thickBot="1" x14ac:dyDescent="0.3">
      <c r="A226" s="861"/>
      <c r="B226" s="825"/>
      <c r="C226" s="348" t="s">
        <v>595</v>
      </c>
      <c r="D226" s="360">
        <v>42824</v>
      </c>
      <c r="E226" s="360">
        <v>42824</v>
      </c>
      <c r="F226" s="865"/>
      <c r="G226" s="317"/>
      <c r="H226" s="364"/>
      <c r="I226" s="311"/>
      <c r="J226" s="311"/>
      <c r="K226" s="365"/>
      <c r="L226" s="313"/>
      <c r="M226" s="218"/>
      <c r="N226" s="362" t="str">
        <f t="shared" si="50"/>
        <v/>
      </c>
      <c r="O226" s="70" t="s">
        <v>596</v>
      </c>
      <c r="P226" s="62"/>
      <c r="Q226" s="63"/>
      <c r="R226" s="46">
        <f t="shared" si="61"/>
        <v>0</v>
      </c>
      <c r="S226" s="65"/>
      <c r="T226" s="66"/>
      <c r="U226" s="635"/>
      <c r="V226" s="118"/>
      <c r="W226" s="69"/>
      <c r="X226" s="741"/>
    </row>
    <row r="227" spans="1:24" s="5" customFormat="1" ht="29.25" hidden="1" customHeight="1" outlineLevel="2" thickBot="1" x14ac:dyDescent="0.3">
      <c r="A227" s="861"/>
      <c r="B227" s="825"/>
      <c r="C227" s="348" t="s">
        <v>597</v>
      </c>
      <c r="D227" s="360">
        <v>42859</v>
      </c>
      <c r="E227" s="360">
        <v>42885</v>
      </c>
      <c r="F227" s="865"/>
      <c r="G227" s="317"/>
      <c r="H227" s="364"/>
      <c r="I227" s="311"/>
      <c r="J227" s="311"/>
      <c r="K227" s="365"/>
      <c r="L227" s="313"/>
      <c r="M227" s="218"/>
      <c r="N227" s="362" t="str">
        <f t="shared" si="50"/>
        <v/>
      </c>
      <c r="O227" s="70"/>
      <c r="P227" s="62"/>
      <c r="Q227" s="63"/>
      <c r="R227" s="46">
        <f t="shared" si="61"/>
        <v>0</v>
      </c>
      <c r="S227" s="65"/>
      <c r="T227" s="66"/>
      <c r="U227" s="635"/>
      <c r="V227" s="118"/>
      <c r="W227" s="69"/>
      <c r="X227" s="741"/>
    </row>
    <row r="228" spans="1:24" s="5" customFormat="1" ht="29.25" hidden="1" customHeight="1" outlineLevel="2" thickBot="1" x14ac:dyDescent="0.3">
      <c r="A228" s="861"/>
      <c r="B228" s="825"/>
      <c r="C228" s="348" t="s">
        <v>598</v>
      </c>
      <c r="D228" s="360">
        <v>42873</v>
      </c>
      <c r="E228" s="360">
        <v>42885</v>
      </c>
      <c r="F228" s="865"/>
      <c r="G228" s="317"/>
      <c r="H228" s="364"/>
      <c r="I228" s="311"/>
      <c r="J228" s="311"/>
      <c r="K228" s="365"/>
      <c r="L228" s="313"/>
      <c r="M228" s="218"/>
      <c r="N228" s="362" t="str">
        <f t="shared" si="50"/>
        <v/>
      </c>
      <c r="O228" s="70"/>
      <c r="P228" s="62"/>
      <c r="Q228" s="63"/>
      <c r="R228" s="46">
        <f t="shared" si="61"/>
        <v>0</v>
      </c>
      <c r="S228" s="65"/>
      <c r="T228" s="66"/>
      <c r="U228" s="635"/>
      <c r="V228" s="118"/>
      <c r="W228" s="69"/>
      <c r="X228" s="741"/>
    </row>
    <row r="229" spans="1:24" s="5" customFormat="1" ht="29.25" hidden="1" customHeight="1" outlineLevel="2" thickBot="1" x14ac:dyDescent="0.3">
      <c r="A229" s="861"/>
      <c r="B229" s="868" t="s">
        <v>599</v>
      </c>
      <c r="C229" s="367" t="s">
        <v>600</v>
      </c>
      <c r="D229" s="368">
        <v>42767</v>
      </c>
      <c r="E229" s="368">
        <v>42794</v>
      </c>
      <c r="F229" s="369" t="s">
        <v>601</v>
      </c>
      <c r="G229" s="370"/>
      <c r="H229" s="371"/>
      <c r="I229" s="372"/>
      <c r="J229" s="372"/>
      <c r="K229" s="373"/>
      <c r="L229" s="374"/>
      <c r="M229" s="375">
        <f t="shared" si="55"/>
        <v>27</v>
      </c>
      <c r="N229" s="362" t="str">
        <f t="shared" si="50"/>
        <v/>
      </c>
      <c r="O229" s="376" t="s">
        <v>602</v>
      </c>
      <c r="P229" s="163" t="str">
        <f t="shared" si="58"/>
        <v/>
      </c>
      <c r="Q229" s="164"/>
      <c r="R229" s="46"/>
      <c r="S229" s="166" t="str">
        <f t="shared" si="52"/>
        <v/>
      </c>
      <c r="T229" s="167" t="str">
        <f t="shared" si="59"/>
        <v>Sin Iniciar</v>
      </c>
      <c r="U229" s="636" t="str">
        <f t="shared" si="60"/>
        <v>6</v>
      </c>
      <c r="V229" s="169"/>
      <c r="W229" s="69"/>
      <c r="X229" s="741"/>
    </row>
    <row r="230" spans="1:24" s="5" customFormat="1" ht="29.25" hidden="1" customHeight="1" outlineLevel="2" x14ac:dyDescent="0.25">
      <c r="A230" s="861"/>
      <c r="B230" s="869"/>
      <c r="C230" s="348" t="s">
        <v>603</v>
      </c>
      <c r="D230" s="349">
        <v>42767</v>
      </c>
      <c r="E230" s="349">
        <v>42794</v>
      </c>
      <c r="F230" s="377" t="s">
        <v>601</v>
      </c>
      <c r="G230" s="350"/>
      <c r="H230" s="378"/>
      <c r="I230" s="352"/>
      <c r="J230" s="352"/>
      <c r="K230" s="379"/>
      <c r="L230" s="354"/>
      <c r="M230" s="355">
        <f t="shared" si="55"/>
        <v>27</v>
      </c>
      <c r="N230" s="362" t="str">
        <f t="shared" si="50"/>
        <v/>
      </c>
      <c r="O230" s="357" t="s">
        <v>604</v>
      </c>
      <c r="P230" s="44" t="str">
        <f t="shared" si="58"/>
        <v/>
      </c>
      <c r="Q230" s="45"/>
      <c r="R230" s="46"/>
      <c r="S230" s="47" t="str">
        <f t="shared" si="52"/>
        <v/>
      </c>
      <c r="T230" s="48" t="str">
        <f t="shared" si="59"/>
        <v>Sin Iniciar</v>
      </c>
      <c r="U230" s="634" t="str">
        <f t="shared" si="60"/>
        <v>6</v>
      </c>
      <c r="V230" s="358"/>
      <c r="W230" s="69"/>
      <c r="X230" s="741"/>
    </row>
    <row r="231" spans="1:24" s="5" customFormat="1" ht="29.25" hidden="1" customHeight="1" outlineLevel="2" thickBot="1" x14ac:dyDescent="0.3">
      <c r="A231" s="861"/>
      <c r="B231" s="869"/>
      <c r="C231" s="348" t="s">
        <v>605</v>
      </c>
      <c r="D231" s="876">
        <v>42767</v>
      </c>
      <c r="E231" s="876">
        <v>43089</v>
      </c>
      <c r="F231" s="877" t="s">
        <v>606</v>
      </c>
      <c r="G231" s="380" t="s">
        <v>607</v>
      </c>
      <c r="H231" s="351" t="s">
        <v>285</v>
      </c>
      <c r="I231" s="352" t="s">
        <v>45</v>
      </c>
      <c r="J231" s="352">
        <v>404</v>
      </c>
      <c r="K231" s="381">
        <v>62595</v>
      </c>
      <c r="L231" s="354">
        <f t="shared" si="54"/>
        <v>25288380</v>
      </c>
      <c r="M231" s="355">
        <f>+IF(D$231="","",IF(MONTH($C$2)&lt;MONTH(D$231),"",E$231-D$231))</f>
        <v>322</v>
      </c>
      <c r="N231" s="362" t="str">
        <f t="shared" si="50"/>
        <v>X</v>
      </c>
      <c r="O231" s="357" t="s">
        <v>1147</v>
      </c>
      <c r="P231" s="44">
        <f t="shared" si="58"/>
        <v>0.27329192546583853</v>
      </c>
      <c r="Q231" s="45">
        <f>+P231</f>
        <v>0.27329192546583853</v>
      </c>
      <c r="R231" s="46">
        <f t="shared" si="61"/>
        <v>0.27329192546583853</v>
      </c>
      <c r="S231" s="47">
        <f t="shared" si="52"/>
        <v>1</v>
      </c>
      <c r="T231" s="48" t="str">
        <f t="shared" si="59"/>
        <v>Normal</v>
      </c>
      <c r="U231" s="634" t="str">
        <f t="shared" si="60"/>
        <v>J</v>
      </c>
      <c r="V231" s="358"/>
      <c r="W231" s="51">
        <f t="shared" si="53"/>
        <v>0.72670807453416142</v>
      </c>
      <c r="X231" s="741"/>
    </row>
    <row r="232" spans="1:24" s="5" customFormat="1" ht="29.25" hidden="1" customHeight="1" outlineLevel="2" thickBot="1" x14ac:dyDescent="0.3">
      <c r="A232" s="861"/>
      <c r="B232" s="869"/>
      <c r="C232" s="837" t="s">
        <v>608</v>
      </c>
      <c r="D232" s="873"/>
      <c r="E232" s="873"/>
      <c r="F232" s="842"/>
      <c r="G232" s="382" t="s">
        <v>609</v>
      </c>
      <c r="H232" s="307" t="s">
        <v>285</v>
      </c>
      <c r="I232" s="311" t="s">
        <v>45</v>
      </c>
      <c r="J232" s="311">
        <v>108</v>
      </c>
      <c r="K232" s="312">
        <v>70000</v>
      </c>
      <c r="L232" s="313">
        <f t="shared" si="54"/>
        <v>7560000</v>
      </c>
      <c r="M232" s="355">
        <f t="shared" ref="M232:M244" si="67">+IF(D$231="","",IF(MONTH($C$2)&lt;MONTH(D$231),"",E$231-D$231))</f>
        <v>322</v>
      </c>
      <c r="N232" s="362" t="str">
        <f t="shared" si="50"/>
        <v/>
      </c>
      <c r="O232" s="70" t="s">
        <v>610</v>
      </c>
      <c r="P232" s="62" t="str">
        <f t="shared" si="58"/>
        <v/>
      </c>
      <c r="Q232" s="63"/>
      <c r="R232" s="46">
        <f t="shared" si="61"/>
        <v>0</v>
      </c>
      <c r="S232" s="65" t="str">
        <f t="shared" si="52"/>
        <v/>
      </c>
      <c r="T232" s="66" t="str">
        <f t="shared" si="59"/>
        <v>Sin Iniciar</v>
      </c>
      <c r="U232" s="635" t="str">
        <f t="shared" si="60"/>
        <v>6</v>
      </c>
      <c r="V232" s="118"/>
      <c r="W232" s="69">
        <f t="shared" si="53"/>
        <v>1</v>
      </c>
      <c r="X232" s="741"/>
    </row>
    <row r="233" spans="1:24" s="5" customFormat="1" ht="29.25" hidden="1" customHeight="1" outlineLevel="2" thickBot="1" x14ac:dyDescent="0.3">
      <c r="A233" s="861"/>
      <c r="B233" s="869"/>
      <c r="C233" s="837"/>
      <c r="D233" s="873"/>
      <c r="E233" s="873"/>
      <c r="F233" s="842"/>
      <c r="G233" s="382" t="s">
        <v>611</v>
      </c>
      <c r="H233" s="307" t="s">
        <v>346</v>
      </c>
      <c r="I233" s="311" t="s">
        <v>45</v>
      </c>
      <c r="J233" s="311">
        <v>7</v>
      </c>
      <c r="K233" s="312">
        <v>108000</v>
      </c>
      <c r="L233" s="313">
        <f t="shared" si="54"/>
        <v>756000</v>
      </c>
      <c r="M233" s="355">
        <f t="shared" si="67"/>
        <v>322</v>
      </c>
      <c r="N233" s="362" t="str">
        <f t="shared" si="50"/>
        <v/>
      </c>
      <c r="O233" s="70"/>
      <c r="P233" s="62" t="str">
        <f t="shared" si="58"/>
        <v/>
      </c>
      <c r="Q233" s="63"/>
      <c r="R233" s="46">
        <f t="shared" si="61"/>
        <v>0</v>
      </c>
      <c r="S233" s="65" t="str">
        <f t="shared" si="52"/>
        <v/>
      </c>
      <c r="T233" s="66" t="str">
        <f t="shared" si="59"/>
        <v>Sin Iniciar</v>
      </c>
      <c r="U233" s="635" t="str">
        <f t="shared" si="60"/>
        <v>6</v>
      </c>
      <c r="V233" s="118"/>
      <c r="W233" s="69">
        <f t="shared" si="53"/>
        <v>1</v>
      </c>
      <c r="X233" s="741"/>
    </row>
    <row r="234" spans="1:24" s="5" customFormat="1" ht="29.25" hidden="1" customHeight="1" outlineLevel="2" thickBot="1" x14ac:dyDescent="0.3">
      <c r="A234" s="861"/>
      <c r="B234" s="869"/>
      <c r="C234" s="837"/>
      <c r="D234" s="873"/>
      <c r="E234" s="873"/>
      <c r="F234" s="842"/>
      <c r="G234" s="382" t="s">
        <v>612</v>
      </c>
      <c r="H234" s="307" t="s">
        <v>143</v>
      </c>
      <c r="I234" s="311" t="s">
        <v>45</v>
      </c>
      <c r="J234" s="311">
        <v>9</v>
      </c>
      <c r="K234" s="312">
        <v>240000</v>
      </c>
      <c r="L234" s="313">
        <f t="shared" si="54"/>
        <v>2160000</v>
      </c>
      <c r="M234" s="355">
        <f t="shared" si="67"/>
        <v>322</v>
      </c>
      <c r="N234" s="362" t="str">
        <f t="shared" si="50"/>
        <v/>
      </c>
      <c r="O234" s="70"/>
      <c r="P234" s="62" t="str">
        <f t="shared" si="58"/>
        <v/>
      </c>
      <c r="Q234" s="63"/>
      <c r="R234" s="46">
        <f t="shared" si="61"/>
        <v>0</v>
      </c>
      <c r="S234" s="65" t="str">
        <f t="shared" si="52"/>
        <v/>
      </c>
      <c r="T234" s="66" t="str">
        <f t="shared" si="59"/>
        <v>Sin Iniciar</v>
      </c>
      <c r="U234" s="635" t="str">
        <f t="shared" si="60"/>
        <v>6</v>
      </c>
      <c r="V234" s="118"/>
      <c r="W234" s="69">
        <f t="shared" si="53"/>
        <v>1</v>
      </c>
      <c r="X234" s="741"/>
    </row>
    <row r="235" spans="1:24" s="5" customFormat="1" ht="29.25" hidden="1" customHeight="1" outlineLevel="2" thickBot="1" x14ac:dyDescent="0.3">
      <c r="A235" s="861"/>
      <c r="B235" s="869"/>
      <c r="C235" s="837"/>
      <c r="D235" s="873"/>
      <c r="E235" s="873"/>
      <c r="F235" s="842"/>
      <c r="G235" s="382" t="s">
        <v>613</v>
      </c>
      <c r="H235" s="307" t="s">
        <v>285</v>
      </c>
      <c r="I235" s="311" t="s">
        <v>45</v>
      </c>
      <c r="J235" s="311">
        <v>300</v>
      </c>
      <c r="K235" s="312">
        <v>10800</v>
      </c>
      <c r="L235" s="313">
        <f t="shared" si="54"/>
        <v>3240000</v>
      </c>
      <c r="M235" s="355">
        <f t="shared" si="67"/>
        <v>322</v>
      </c>
      <c r="N235" s="362" t="str">
        <f t="shared" si="50"/>
        <v/>
      </c>
      <c r="O235" s="70"/>
      <c r="P235" s="62" t="str">
        <f t="shared" si="58"/>
        <v/>
      </c>
      <c r="Q235" s="63"/>
      <c r="R235" s="46">
        <f t="shared" si="61"/>
        <v>0</v>
      </c>
      <c r="S235" s="65" t="str">
        <f t="shared" si="52"/>
        <v/>
      </c>
      <c r="T235" s="66" t="str">
        <f t="shared" si="59"/>
        <v>Sin Iniciar</v>
      </c>
      <c r="U235" s="635" t="str">
        <f t="shared" si="60"/>
        <v>6</v>
      </c>
      <c r="V235" s="118"/>
      <c r="W235" s="69">
        <f t="shared" si="53"/>
        <v>1</v>
      </c>
      <c r="X235" s="741"/>
    </row>
    <row r="236" spans="1:24" s="5" customFormat="1" ht="29.25" hidden="1" customHeight="1" outlineLevel="2" thickBot="1" x14ac:dyDescent="0.3">
      <c r="A236" s="861"/>
      <c r="B236" s="869"/>
      <c r="C236" s="837"/>
      <c r="D236" s="873"/>
      <c r="E236" s="873"/>
      <c r="F236" s="842"/>
      <c r="G236" s="382" t="s">
        <v>614</v>
      </c>
      <c r="H236" s="307" t="s">
        <v>285</v>
      </c>
      <c r="I236" s="311" t="s">
        <v>45</v>
      </c>
      <c r="J236" s="311">
        <v>98</v>
      </c>
      <c r="K236" s="312">
        <v>66122</v>
      </c>
      <c r="L236" s="313">
        <f t="shared" si="54"/>
        <v>6479956</v>
      </c>
      <c r="M236" s="355">
        <f t="shared" si="67"/>
        <v>322</v>
      </c>
      <c r="N236" s="362" t="str">
        <f t="shared" si="50"/>
        <v/>
      </c>
      <c r="O236" s="70"/>
      <c r="P236" s="62" t="str">
        <f t="shared" si="58"/>
        <v/>
      </c>
      <c r="Q236" s="63"/>
      <c r="R236" s="46">
        <f t="shared" si="61"/>
        <v>0</v>
      </c>
      <c r="S236" s="65" t="str">
        <f t="shared" si="52"/>
        <v/>
      </c>
      <c r="T236" s="66" t="str">
        <f t="shared" si="59"/>
        <v>Sin Iniciar</v>
      </c>
      <c r="U236" s="635" t="str">
        <f t="shared" si="60"/>
        <v>6</v>
      </c>
      <c r="V236" s="118"/>
      <c r="W236" s="69">
        <f t="shared" si="53"/>
        <v>1</v>
      </c>
      <c r="X236" s="741"/>
    </row>
    <row r="237" spans="1:24" s="5" customFormat="1" ht="29.25" hidden="1" customHeight="1" outlineLevel="2" thickBot="1" x14ac:dyDescent="0.3">
      <c r="A237" s="861"/>
      <c r="B237" s="869"/>
      <c r="C237" s="837" t="s">
        <v>615</v>
      </c>
      <c r="D237" s="873"/>
      <c r="E237" s="873"/>
      <c r="F237" s="842"/>
      <c r="G237" s="382" t="s">
        <v>616</v>
      </c>
      <c r="H237" s="307" t="s">
        <v>346</v>
      </c>
      <c r="I237" s="311" t="s">
        <v>45</v>
      </c>
      <c r="J237" s="311">
        <v>8</v>
      </c>
      <c r="K237" s="312">
        <v>270000</v>
      </c>
      <c r="L237" s="313">
        <f t="shared" si="54"/>
        <v>2160000</v>
      </c>
      <c r="M237" s="355">
        <f t="shared" si="67"/>
        <v>322</v>
      </c>
      <c r="N237" s="362" t="str">
        <f t="shared" si="50"/>
        <v/>
      </c>
      <c r="O237" s="70" t="s">
        <v>617</v>
      </c>
      <c r="P237" s="62" t="str">
        <f t="shared" si="58"/>
        <v/>
      </c>
      <c r="Q237" s="63"/>
      <c r="R237" s="46">
        <f t="shared" si="61"/>
        <v>0</v>
      </c>
      <c r="S237" s="65" t="str">
        <f t="shared" si="52"/>
        <v/>
      </c>
      <c r="T237" s="66" t="str">
        <f t="shared" si="59"/>
        <v>Sin Iniciar</v>
      </c>
      <c r="U237" s="635" t="str">
        <f t="shared" si="60"/>
        <v>6</v>
      </c>
      <c r="V237" s="118"/>
      <c r="W237" s="69">
        <f t="shared" si="53"/>
        <v>1</v>
      </c>
      <c r="X237" s="741"/>
    </row>
    <row r="238" spans="1:24" s="5" customFormat="1" ht="29.25" hidden="1" customHeight="1" outlineLevel="2" thickBot="1" x14ac:dyDescent="0.3">
      <c r="A238" s="861"/>
      <c r="B238" s="869"/>
      <c r="C238" s="837"/>
      <c r="D238" s="873"/>
      <c r="E238" s="873"/>
      <c r="F238" s="842"/>
      <c r="G238" s="382" t="s">
        <v>618</v>
      </c>
      <c r="H238" s="307" t="s">
        <v>39</v>
      </c>
      <c r="I238" s="311" t="s">
        <v>45</v>
      </c>
      <c r="J238" s="311">
        <v>6</v>
      </c>
      <c r="K238" s="312">
        <v>16679880</v>
      </c>
      <c r="L238" s="313">
        <f t="shared" si="54"/>
        <v>100079280</v>
      </c>
      <c r="M238" s="355">
        <f t="shared" si="67"/>
        <v>322</v>
      </c>
      <c r="N238" s="362" t="str">
        <f t="shared" si="50"/>
        <v/>
      </c>
      <c r="O238" s="70"/>
      <c r="P238" s="62" t="str">
        <f t="shared" si="58"/>
        <v/>
      </c>
      <c r="Q238" s="63"/>
      <c r="R238" s="46">
        <f t="shared" si="61"/>
        <v>0</v>
      </c>
      <c r="S238" s="65" t="str">
        <f t="shared" si="52"/>
        <v/>
      </c>
      <c r="T238" s="66" t="str">
        <f t="shared" si="59"/>
        <v>Sin Iniciar</v>
      </c>
      <c r="U238" s="635" t="str">
        <f t="shared" si="60"/>
        <v>6</v>
      </c>
      <c r="V238" s="118"/>
      <c r="W238" s="69">
        <f t="shared" si="53"/>
        <v>1</v>
      </c>
      <c r="X238" s="741"/>
    </row>
    <row r="239" spans="1:24" s="5" customFormat="1" ht="29.25" hidden="1" customHeight="1" outlineLevel="2" thickBot="1" x14ac:dyDescent="0.3">
      <c r="A239" s="861"/>
      <c r="B239" s="869"/>
      <c r="C239" s="850" t="s">
        <v>619</v>
      </c>
      <c r="D239" s="873"/>
      <c r="E239" s="873"/>
      <c r="F239" s="842"/>
      <c r="G239" s="382" t="s">
        <v>620</v>
      </c>
      <c r="H239" s="307" t="s">
        <v>101</v>
      </c>
      <c r="I239" s="311" t="s">
        <v>45</v>
      </c>
      <c r="J239" s="311">
        <v>21</v>
      </c>
      <c r="K239" s="312">
        <v>25714</v>
      </c>
      <c r="L239" s="313">
        <f t="shared" si="54"/>
        <v>539994</v>
      </c>
      <c r="M239" s="355">
        <f t="shared" si="67"/>
        <v>322</v>
      </c>
      <c r="N239" s="362" t="str">
        <f t="shared" si="50"/>
        <v/>
      </c>
      <c r="O239" s="70"/>
      <c r="P239" s="62" t="str">
        <f t="shared" si="58"/>
        <v/>
      </c>
      <c r="Q239" s="63"/>
      <c r="R239" s="46">
        <f t="shared" si="61"/>
        <v>0</v>
      </c>
      <c r="S239" s="65" t="str">
        <f t="shared" si="52"/>
        <v/>
      </c>
      <c r="T239" s="66" t="str">
        <f t="shared" si="59"/>
        <v>Sin Iniciar</v>
      </c>
      <c r="U239" s="635" t="str">
        <f t="shared" si="60"/>
        <v>6</v>
      </c>
      <c r="V239" s="118"/>
      <c r="W239" s="69">
        <f t="shared" si="53"/>
        <v>1</v>
      </c>
      <c r="X239" s="741"/>
    </row>
    <row r="240" spans="1:24" s="5" customFormat="1" ht="29.25" hidden="1" customHeight="1" outlineLevel="2" thickBot="1" x14ac:dyDescent="0.3">
      <c r="A240" s="861"/>
      <c r="B240" s="869"/>
      <c r="C240" s="850"/>
      <c r="D240" s="873"/>
      <c r="E240" s="873"/>
      <c r="F240" s="842"/>
      <c r="G240" s="382" t="s">
        <v>621</v>
      </c>
      <c r="H240" s="307" t="s">
        <v>101</v>
      </c>
      <c r="I240" s="311" t="s">
        <v>45</v>
      </c>
      <c r="J240" s="311">
        <v>1</v>
      </c>
      <c r="K240" s="312">
        <v>5454000</v>
      </c>
      <c r="L240" s="313">
        <f t="shared" si="54"/>
        <v>5454000</v>
      </c>
      <c r="M240" s="355">
        <f t="shared" si="67"/>
        <v>322</v>
      </c>
      <c r="N240" s="362" t="str">
        <f t="shared" si="50"/>
        <v/>
      </c>
      <c r="O240" s="70"/>
      <c r="P240" s="62" t="str">
        <f t="shared" si="58"/>
        <v/>
      </c>
      <c r="Q240" s="63"/>
      <c r="R240" s="46">
        <f t="shared" si="61"/>
        <v>0</v>
      </c>
      <c r="S240" s="65" t="str">
        <f t="shared" si="52"/>
        <v/>
      </c>
      <c r="T240" s="66" t="str">
        <f t="shared" si="59"/>
        <v>Sin Iniciar</v>
      </c>
      <c r="U240" s="635" t="str">
        <f t="shared" si="60"/>
        <v>6</v>
      </c>
      <c r="V240" s="118"/>
      <c r="W240" s="69">
        <f t="shared" si="53"/>
        <v>1</v>
      </c>
      <c r="X240" s="741"/>
    </row>
    <row r="241" spans="1:24" s="5" customFormat="1" ht="29.25" hidden="1" customHeight="1" outlineLevel="2" thickBot="1" x14ac:dyDescent="0.3">
      <c r="A241" s="861"/>
      <c r="B241" s="869"/>
      <c r="C241" s="837" t="s">
        <v>622</v>
      </c>
      <c r="D241" s="873"/>
      <c r="E241" s="873"/>
      <c r="F241" s="842"/>
      <c r="G241" s="382" t="s">
        <v>623</v>
      </c>
      <c r="H241" s="307" t="s">
        <v>101</v>
      </c>
      <c r="I241" s="311" t="s">
        <v>45</v>
      </c>
      <c r="J241" s="311">
        <v>500</v>
      </c>
      <c r="K241" s="312">
        <v>6480</v>
      </c>
      <c r="L241" s="313">
        <f t="shared" si="54"/>
        <v>3240000</v>
      </c>
      <c r="M241" s="355">
        <f t="shared" si="67"/>
        <v>322</v>
      </c>
      <c r="N241" s="362" t="str">
        <f t="shared" si="50"/>
        <v/>
      </c>
      <c r="O241" s="70" t="s">
        <v>624</v>
      </c>
      <c r="P241" s="62" t="str">
        <f t="shared" si="58"/>
        <v/>
      </c>
      <c r="Q241" s="63"/>
      <c r="R241" s="46">
        <f t="shared" si="61"/>
        <v>0</v>
      </c>
      <c r="S241" s="65" t="str">
        <f t="shared" si="52"/>
        <v/>
      </c>
      <c r="T241" s="66" t="str">
        <f t="shared" si="59"/>
        <v>Sin Iniciar</v>
      </c>
      <c r="U241" s="635" t="str">
        <f t="shared" si="60"/>
        <v>6</v>
      </c>
      <c r="V241" s="118"/>
      <c r="W241" s="69">
        <f t="shared" si="53"/>
        <v>1</v>
      </c>
      <c r="X241" s="741"/>
    </row>
    <row r="242" spans="1:24" s="5" customFormat="1" ht="29.25" hidden="1" customHeight="1" outlineLevel="2" thickBot="1" x14ac:dyDescent="0.3">
      <c r="A242" s="861"/>
      <c r="B242" s="869"/>
      <c r="C242" s="837"/>
      <c r="D242" s="873"/>
      <c r="E242" s="873"/>
      <c r="F242" s="842"/>
      <c r="G242" s="382" t="s">
        <v>625</v>
      </c>
      <c r="H242" s="307" t="s">
        <v>101</v>
      </c>
      <c r="I242" s="311" t="s">
        <v>45</v>
      </c>
      <c r="J242" s="311">
        <v>3200</v>
      </c>
      <c r="K242" s="312">
        <v>1013</v>
      </c>
      <c r="L242" s="313">
        <f t="shared" si="54"/>
        <v>3241600</v>
      </c>
      <c r="M242" s="355">
        <f t="shared" si="67"/>
        <v>322</v>
      </c>
      <c r="N242" s="362" t="str">
        <f t="shared" si="50"/>
        <v/>
      </c>
      <c r="O242" s="70"/>
      <c r="P242" s="62" t="str">
        <f t="shared" si="58"/>
        <v/>
      </c>
      <c r="Q242" s="63"/>
      <c r="R242" s="46">
        <f t="shared" si="61"/>
        <v>0</v>
      </c>
      <c r="S242" s="65" t="str">
        <f t="shared" si="52"/>
        <v/>
      </c>
      <c r="T242" s="66" t="str">
        <f t="shared" si="59"/>
        <v>Sin Iniciar</v>
      </c>
      <c r="U242" s="635" t="str">
        <f t="shared" si="60"/>
        <v>6</v>
      </c>
      <c r="V242" s="118"/>
      <c r="W242" s="69">
        <f t="shared" si="53"/>
        <v>1</v>
      </c>
      <c r="X242" s="741"/>
    </row>
    <row r="243" spans="1:24" s="5" customFormat="1" ht="29.25" hidden="1" customHeight="1" outlineLevel="2" thickBot="1" x14ac:dyDescent="0.3">
      <c r="A243" s="861"/>
      <c r="B243" s="869"/>
      <c r="C243" s="837"/>
      <c r="D243" s="873"/>
      <c r="E243" s="873"/>
      <c r="F243" s="842"/>
      <c r="G243" s="382" t="s">
        <v>626</v>
      </c>
      <c r="H243" s="307" t="s">
        <v>101</v>
      </c>
      <c r="I243" s="311" t="s">
        <v>45</v>
      </c>
      <c r="J243" s="311">
        <v>1000</v>
      </c>
      <c r="K243" s="312">
        <v>5400</v>
      </c>
      <c r="L243" s="313">
        <f t="shared" si="54"/>
        <v>5400000</v>
      </c>
      <c r="M243" s="355">
        <f t="shared" si="67"/>
        <v>322</v>
      </c>
      <c r="N243" s="362" t="str">
        <f t="shared" si="50"/>
        <v/>
      </c>
      <c r="O243" s="70"/>
      <c r="P243" s="62" t="str">
        <f t="shared" si="58"/>
        <v/>
      </c>
      <c r="Q243" s="63"/>
      <c r="R243" s="46">
        <f t="shared" si="61"/>
        <v>0</v>
      </c>
      <c r="S243" s="65" t="str">
        <f t="shared" si="52"/>
        <v/>
      </c>
      <c r="T243" s="66" t="str">
        <f t="shared" si="59"/>
        <v>Sin Iniciar</v>
      </c>
      <c r="U243" s="635" t="str">
        <f t="shared" si="60"/>
        <v>6</v>
      </c>
      <c r="V243" s="118"/>
      <c r="W243" s="69">
        <f t="shared" si="53"/>
        <v>1</v>
      </c>
      <c r="X243" s="741"/>
    </row>
    <row r="244" spans="1:24" s="5" customFormat="1" ht="29.25" hidden="1" customHeight="1" outlineLevel="2" x14ac:dyDescent="0.25">
      <c r="A244" s="861"/>
      <c r="B244" s="869"/>
      <c r="C244" s="851"/>
      <c r="D244" s="874"/>
      <c r="E244" s="874"/>
      <c r="F244" s="842"/>
      <c r="G244" s="383" t="s">
        <v>627</v>
      </c>
      <c r="H244" s="321" t="s">
        <v>101</v>
      </c>
      <c r="I244" s="325" t="s">
        <v>45</v>
      </c>
      <c r="J244" s="325">
        <v>34</v>
      </c>
      <c r="K244" s="326">
        <v>142941</v>
      </c>
      <c r="L244" s="327">
        <f t="shared" si="54"/>
        <v>4859994</v>
      </c>
      <c r="M244" s="355">
        <f t="shared" si="67"/>
        <v>322</v>
      </c>
      <c r="N244" s="362" t="str">
        <f t="shared" si="50"/>
        <v/>
      </c>
      <c r="O244" s="330"/>
      <c r="P244" s="331" t="str">
        <f t="shared" si="58"/>
        <v/>
      </c>
      <c r="Q244" s="131"/>
      <c r="R244" s="46">
        <f t="shared" si="61"/>
        <v>0</v>
      </c>
      <c r="S244" s="333" t="str">
        <f t="shared" si="52"/>
        <v/>
      </c>
      <c r="T244" s="334" t="str">
        <f t="shared" si="59"/>
        <v>Sin Iniciar</v>
      </c>
      <c r="U244" s="637" t="str">
        <f t="shared" si="60"/>
        <v>6</v>
      </c>
      <c r="V244" s="132"/>
      <c r="W244" s="384">
        <f t="shared" si="53"/>
        <v>1</v>
      </c>
      <c r="X244" s="741"/>
    </row>
    <row r="245" spans="1:24" s="5" customFormat="1" ht="29.25" hidden="1" customHeight="1" outlineLevel="2" x14ac:dyDescent="0.25">
      <c r="A245" s="861"/>
      <c r="B245" s="869"/>
      <c r="C245" s="385" t="s">
        <v>628</v>
      </c>
      <c r="D245" s="386">
        <v>42820</v>
      </c>
      <c r="E245" s="386">
        <v>42824</v>
      </c>
      <c r="F245" s="842"/>
      <c r="G245" s="383"/>
      <c r="H245" s="321"/>
      <c r="I245" s="325"/>
      <c r="J245" s="325"/>
      <c r="K245" s="326"/>
      <c r="L245" s="327"/>
      <c r="M245" s="328">
        <f t="shared" si="55"/>
        <v>4</v>
      </c>
      <c r="N245" s="362" t="str">
        <f t="shared" si="50"/>
        <v/>
      </c>
      <c r="O245" s="330" t="s">
        <v>629</v>
      </c>
      <c r="P245" s="331" t="str">
        <f t="shared" si="58"/>
        <v/>
      </c>
      <c r="Q245" s="131" t="str">
        <f>+P245</f>
        <v/>
      </c>
      <c r="R245" s="46" t="str">
        <f t="shared" si="61"/>
        <v/>
      </c>
      <c r="S245" s="333" t="str">
        <f t="shared" si="52"/>
        <v/>
      </c>
      <c r="T245" s="334" t="str">
        <f t="shared" si="59"/>
        <v>Sin Iniciar</v>
      </c>
      <c r="U245" s="637" t="str">
        <f t="shared" si="60"/>
        <v>6</v>
      </c>
      <c r="V245" s="132"/>
      <c r="W245" s="387"/>
      <c r="X245" s="741"/>
    </row>
    <row r="246" spans="1:24" s="5" customFormat="1" ht="29.25" hidden="1" customHeight="1" outlineLevel="2" thickBot="1" x14ac:dyDescent="0.3">
      <c r="A246" s="861"/>
      <c r="B246" s="870"/>
      <c r="C246" s="388" t="s">
        <v>630</v>
      </c>
      <c r="D246" s="389">
        <v>42767</v>
      </c>
      <c r="E246" s="389">
        <v>42824</v>
      </c>
      <c r="F246" s="875"/>
      <c r="G246" s="390"/>
      <c r="H246" s="336"/>
      <c r="I246" s="340"/>
      <c r="J246" s="340"/>
      <c r="K246" s="341"/>
      <c r="L246" s="342"/>
      <c r="M246" s="221">
        <f t="shared" si="55"/>
        <v>57</v>
      </c>
      <c r="N246" s="362" t="str">
        <f t="shared" si="50"/>
        <v/>
      </c>
      <c r="O246" s="222" t="s">
        <v>631</v>
      </c>
      <c r="P246" s="80" t="str">
        <f t="shared" si="58"/>
        <v/>
      </c>
      <c r="Q246" s="81" t="str">
        <f>+P246</f>
        <v/>
      </c>
      <c r="R246" s="46" t="str">
        <f t="shared" si="61"/>
        <v/>
      </c>
      <c r="S246" s="83" t="str">
        <f t="shared" si="52"/>
        <v/>
      </c>
      <c r="T246" s="84" t="str">
        <f t="shared" si="59"/>
        <v>Sin Iniciar</v>
      </c>
      <c r="U246" s="638" t="str">
        <f t="shared" si="60"/>
        <v>6</v>
      </c>
      <c r="V246" s="154"/>
      <c r="W246" s="391"/>
      <c r="X246" s="741"/>
    </row>
    <row r="247" spans="1:24" s="5" customFormat="1" ht="29.25" hidden="1" customHeight="1" outlineLevel="2" thickBot="1" x14ac:dyDescent="0.3">
      <c r="A247" s="861"/>
      <c r="B247" s="868" t="s">
        <v>632</v>
      </c>
      <c r="C247" s="871" t="s">
        <v>633</v>
      </c>
      <c r="D247" s="872">
        <v>42767</v>
      </c>
      <c r="E247" s="872">
        <v>43089</v>
      </c>
      <c r="F247" s="841" t="s">
        <v>634</v>
      </c>
      <c r="G247" s="392" t="s">
        <v>635</v>
      </c>
      <c r="H247" s="300" t="s">
        <v>143</v>
      </c>
      <c r="I247" s="304" t="s">
        <v>45</v>
      </c>
      <c r="J247" s="393">
        <v>36</v>
      </c>
      <c r="K247" s="305">
        <v>15000</v>
      </c>
      <c r="L247" s="306">
        <f>+K247*J247</f>
        <v>540000</v>
      </c>
      <c r="M247" s="107">
        <f t="shared" si="55"/>
        <v>322</v>
      </c>
      <c r="N247" s="362" t="str">
        <f t="shared" si="50"/>
        <v>X</v>
      </c>
      <c r="O247" s="216" t="s">
        <v>1148</v>
      </c>
      <c r="P247" s="134">
        <f t="shared" si="58"/>
        <v>0.27329192546583853</v>
      </c>
      <c r="Q247" s="135">
        <v>0.26</v>
      </c>
      <c r="R247" s="46">
        <f t="shared" si="61"/>
        <v>0.26</v>
      </c>
      <c r="S247" s="137">
        <f t="shared" si="52"/>
        <v>0.9513636363636363</v>
      </c>
      <c r="T247" s="138" t="str">
        <f t="shared" si="59"/>
        <v>Normal</v>
      </c>
      <c r="U247" s="633" t="str">
        <f t="shared" si="60"/>
        <v>J</v>
      </c>
      <c r="V247" s="140"/>
      <c r="W247" s="69">
        <f t="shared" si="53"/>
        <v>0.74</v>
      </c>
      <c r="X247" s="741"/>
    </row>
    <row r="248" spans="1:24" s="5" customFormat="1" ht="29.25" hidden="1" customHeight="1" outlineLevel="2" thickBot="1" x14ac:dyDescent="0.3">
      <c r="A248" s="861"/>
      <c r="B248" s="869"/>
      <c r="C248" s="837"/>
      <c r="D248" s="873"/>
      <c r="E248" s="873"/>
      <c r="F248" s="842"/>
      <c r="G248" s="382" t="s">
        <v>636</v>
      </c>
      <c r="H248" s="307" t="s">
        <v>101</v>
      </c>
      <c r="I248" s="311" t="s">
        <v>45</v>
      </c>
      <c r="J248" s="394">
        <v>39</v>
      </c>
      <c r="K248" s="312">
        <v>22154</v>
      </c>
      <c r="L248" s="313">
        <f t="shared" si="54"/>
        <v>864006</v>
      </c>
      <c r="M248" s="218" t="str">
        <f t="shared" si="55"/>
        <v/>
      </c>
      <c r="N248" s="362" t="str">
        <f t="shared" si="50"/>
        <v/>
      </c>
      <c r="O248" s="70"/>
      <c r="P248" s="62" t="str">
        <f t="shared" si="58"/>
        <v/>
      </c>
      <c r="Q248" s="63"/>
      <c r="R248" s="46"/>
      <c r="S248" s="65" t="str">
        <f t="shared" si="52"/>
        <v/>
      </c>
      <c r="T248" s="66" t="str">
        <f t="shared" si="59"/>
        <v>Sin Iniciar</v>
      </c>
      <c r="U248" s="635" t="str">
        <f t="shared" si="60"/>
        <v>6</v>
      </c>
      <c r="V248" s="118"/>
      <c r="W248" s="69">
        <f t="shared" si="53"/>
        <v>1</v>
      </c>
      <c r="X248" s="741"/>
    </row>
    <row r="249" spans="1:24" s="5" customFormat="1" ht="29.25" hidden="1" customHeight="1" outlineLevel="2" thickBot="1" x14ac:dyDescent="0.3">
      <c r="A249" s="861"/>
      <c r="B249" s="869"/>
      <c r="C249" s="837"/>
      <c r="D249" s="873"/>
      <c r="E249" s="873"/>
      <c r="F249" s="842"/>
      <c r="G249" s="382" t="s">
        <v>637</v>
      </c>
      <c r="H249" s="307" t="s">
        <v>101</v>
      </c>
      <c r="I249" s="311" t="s">
        <v>45</v>
      </c>
      <c r="J249" s="394">
        <v>40</v>
      </c>
      <c r="K249" s="312">
        <v>135000</v>
      </c>
      <c r="L249" s="313">
        <f t="shared" si="54"/>
        <v>5400000</v>
      </c>
      <c r="M249" s="218" t="str">
        <f t="shared" si="55"/>
        <v/>
      </c>
      <c r="N249" s="362" t="str">
        <f t="shared" si="50"/>
        <v/>
      </c>
      <c r="O249" s="70"/>
      <c r="P249" s="62" t="str">
        <f t="shared" si="58"/>
        <v/>
      </c>
      <c r="Q249" s="63"/>
      <c r="R249" s="46"/>
      <c r="S249" s="65" t="str">
        <f t="shared" si="52"/>
        <v/>
      </c>
      <c r="T249" s="66" t="str">
        <f t="shared" si="59"/>
        <v>Sin Iniciar</v>
      </c>
      <c r="U249" s="635" t="str">
        <f t="shared" si="60"/>
        <v>6</v>
      </c>
      <c r="V249" s="118"/>
      <c r="W249" s="69">
        <f t="shared" si="53"/>
        <v>1</v>
      </c>
      <c r="X249" s="741"/>
    </row>
    <row r="250" spans="1:24" s="5" customFormat="1" ht="29.25" hidden="1" customHeight="1" outlineLevel="2" thickBot="1" x14ac:dyDescent="0.3">
      <c r="A250" s="861"/>
      <c r="B250" s="869"/>
      <c r="C250" s="837"/>
      <c r="D250" s="873"/>
      <c r="E250" s="873"/>
      <c r="F250" s="842"/>
      <c r="G250" s="395" t="s">
        <v>638</v>
      </c>
      <c r="H250" s="307" t="s">
        <v>143</v>
      </c>
      <c r="I250" s="311" t="s">
        <v>45</v>
      </c>
      <c r="J250" s="394">
        <v>38</v>
      </c>
      <c r="K250" s="312">
        <v>28421</v>
      </c>
      <c r="L250" s="313">
        <f t="shared" si="54"/>
        <v>1079998</v>
      </c>
      <c r="M250" s="218" t="str">
        <f t="shared" si="55"/>
        <v/>
      </c>
      <c r="N250" s="362" t="str">
        <f t="shared" si="50"/>
        <v/>
      </c>
      <c r="O250" s="70"/>
      <c r="P250" s="62" t="str">
        <f t="shared" si="58"/>
        <v/>
      </c>
      <c r="Q250" s="63"/>
      <c r="R250" s="46"/>
      <c r="S250" s="65" t="str">
        <f t="shared" si="52"/>
        <v/>
      </c>
      <c r="T250" s="66" t="str">
        <f t="shared" si="59"/>
        <v>Sin Iniciar</v>
      </c>
      <c r="U250" s="635" t="str">
        <f t="shared" si="60"/>
        <v>6</v>
      </c>
      <c r="V250" s="118"/>
      <c r="W250" s="69">
        <f t="shared" si="53"/>
        <v>1</v>
      </c>
      <c r="X250" s="741"/>
    </row>
    <row r="251" spans="1:24" s="5" customFormat="1" ht="29.25" hidden="1" customHeight="1" outlineLevel="2" thickBot="1" x14ac:dyDescent="0.3">
      <c r="A251" s="861"/>
      <c r="B251" s="869"/>
      <c r="C251" s="837"/>
      <c r="D251" s="873"/>
      <c r="E251" s="873"/>
      <c r="F251" s="842"/>
      <c r="G251" s="395" t="s">
        <v>639</v>
      </c>
      <c r="H251" s="307" t="s">
        <v>101</v>
      </c>
      <c r="I251" s="311" t="s">
        <v>45</v>
      </c>
      <c r="J251" s="394">
        <v>3</v>
      </c>
      <c r="K251" s="312">
        <v>324000</v>
      </c>
      <c r="L251" s="313">
        <f t="shared" si="54"/>
        <v>972000</v>
      </c>
      <c r="M251" s="218" t="str">
        <f t="shared" si="55"/>
        <v/>
      </c>
      <c r="N251" s="362" t="str">
        <f t="shared" si="50"/>
        <v/>
      </c>
      <c r="O251" s="70"/>
      <c r="P251" s="62" t="str">
        <f t="shared" si="58"/>
        <v/>
      </c>
      <c r="Q251" s="63"/>
      <c r="R251" s="46"/>
      <c r="S251" s="65" t="str">
        <f t="shared" si="52"/>
        <v/>
      </c>
      <c r="T251" s="66" t="str">
        <f t="shared" si="59"/>
        <v>Sin Iniciar</v>
      </c>
      <c r="U251" s="635" t="str">
        <f t="shared" si="60"/>
        <v>6</v>
      </c>
      <c r="V251" s="118"/>
      <c r="W251" s="69">
        <f t="shared" si="53"/>
        <v>1</v>
      </c>
      <c r="X251" s="741"/>
    </row>
    <row r="252" spans="1:24" s="5" customFormat="1" ht="29.25" hidden="1" customHeight="1" outlineLevel="2" thickBot="1" x14ac:dyDescent="0.3">
      <c r="A252" s="861"/>
      <c r="B252" s="869"/>
      <c r="C252" s="837"/>
      <c r="D252" s="873"/>
      <c r="E252" s="873"/>
      <c r="F252" s="842"/>
      <c r="G252" s="395" t="s">
        <v>640</v>
      </c>
      <c r="H252" s="307" t="s">
        <v>285</v>
      </c>
      <c r="I252" s="311" t="s">
        <v>45</v>
      </c>
      <c r="J252" s="394">
        <v>60</v>
      </c>
      <c r="K252" s="312"/>
      <c r="L252" s="313">
        <f t="shared" si="54"/>
        <v>0</v>
      </c>
      <c r="M252" s="218" t="str">
        <f t="shared" si="55"/>
        <v/>
      </c>
      <c r="N252" s="362" t="str">
        <f t="shared" si="50"/>
        <v/>
      </c>
      <c r="O252" s="70"/>
      <c r="P252" s="62" t="str">
        <f t="shared" si="58"/>
        <v/>
      </c>
      <c r="Q252" s="63"/>
      <c r="R252" s="46"/>
      <c r="S252" s="65" t="str">
        <f t="shared" si="52"/>
        <v/>
      </c>
      <c r="T252" s="66" t="str">
        <f t="shared" si="59"/>
        <v>Sin Iniciar</v>
      </c>
      <c r="U252" s="635" t="str">
        <f t="shared" si="60"/>
        <v>6</v>
      </c>
      <c r="V252" s="118"/>
      <c r="W252" s="69">
        <f t="shared" si="53"/>
        <v>1</v>
      </c>
      <c r="X252" s="741"/>
    </row>
    <row r="253" spans="1:24" s="5" customFormat="1" ht="29.25" hidden="1" customHeight="1" outlineLevel="2" thickBot="1" x14ac:dyDescent="0.3">
      <c r="A253" s="861"/>
      <c r="B253" s="869"/>
      <c r="C253" s="837"/>
      <c r="D253" s="873"/>
      <c r="E253" s="873"/>
      <c r="F253" s="842"/>
      <c r="G253" s="395" t="s">
        <v>641</v>
      </c>
      <c r="H253" s="307" t="s">
        <v>39</v>
      </c>
      <c r="I253" s="311" t="s">
        <v>45</v>
      </c>
      <c r="J253" s="396">
        <v>5</v>
      </c>
      <c r="K253" s="312">
        <v>23085456</v>
      </c>
      <c r="L253" s="313">
        <f t="shared" si="54"/>
        <v>115427280</v>
      </c>
      <c r="M253" s="218" t="str">
        <f t="shared" si="55"/>
        <v/>
      </c>
      <c r="N253" s="362" t="str">
        <f t="shared" si="50"/>
        <v/>
      </c>
      <c r="O253" s="70"/>
      <c r="P253" s="62" t="str">
        <f t="shared" si="58"/>
        <v/>
      </c>
      <c r="Q253" s="63"/>
      <c r="R253" s="46"/>
      <c r="S253" s="65" t="str">
        <f t="shared" si="52"/>
        <v/>
      </c>
      <c r="T253" s="66" t="str">
        <f t="shared" si="59"/>
        <v>Sin Iniciar</v>
      </c>
      <c r="U253" s="635" t="str">
        <f t="shared" si="60"/>
        <v>6</v>
      </c>
      <c r="V253" s="118"/>
      <c r="W253" s="69">
        <f t="shared" si="53"/>
        <v>1</v>
      </c>
      <c r="X253" s="741"/>
    </row>
    <row r="254" spans="1:24" s="5" customFormat="1" ht="29.25" hidden="1" customHeight="1" outlineLevel="2" thickBot="1" x14ac:dyDescent="0.3">
      <c r="A254" s="861"/>
      <c r="B254" s="869"/>
      <c r="C254" s="837" t="s">
        <v>642</v>
      </c>
      <c r="D254" s="873"/>
      <c r="E254" s="873"/>
      <c r="F254" s="842"/>
      <c r="G254" s="395" t="s">
        <v>643</v>
      </c>
      <c r="H254" s="307" t="s">
        <v>101</v>
      </c>
      <c r="I254" s="311" t="s">
        <v>45</v>
      </c>
      <c r="J254" s="394">
        <v>41</v>
      </c>
      <c r="K254" s="312">
        <v>79024</v>
      </c>
      <c r="L254" s="313">
        <f t="shared" si="54"/>
        <v>3239984</v>
      </c>
      <c r="M254" s="218" t="str">
        <f t="shared" si="55"/>
        <v/>
      </c>
      <c r="N254" s="362" t="str">
        <f t="shared" si="50"/>
        <v/>
      </c>
      <c r="O254" s="70"/>
      <c r="P254" s="62" t="str">
        <f t="shared" si="58"/>
        <v/>
      </c>
      <c r="Q254" s="63"/>
      <c r="R254" s="46"/>
      <c r="S254" s="65" t="str">
        <f t="shared" si="52"/>
        <v/>
      </c>
      <c r="T254" s="66" t="str">
        <f t="shared" si="59"/>
        <v>Sin Iniciar</v>
      </c>
      <c r="U254" s="635" t="str">
        <f t="shared" si="60"/>
        <v>6</v>
      </c>
      <c r="V254" s="118"/>
      <c r="W254" s="69">
        <f t="shared" si="53"/>
        <v>1</v>
      </c>
      <c r="X254" s="741"/>
    </row>
    <row r="255" spans="1:24" s="5" customFormat="1" ht="29.25" hidden="1" customHeight="1" outlineLevel="2" thickBot="1" x14ac:dyDescent="0.3">
      <c r="A255" s="861"/>
      <c r="B255" s="869"/>
      <c r="C255" s="837"/>
      <c r="D255" s="873"/>
      <c r="E255" s="873"/>
      <c r="F255" s="842"/>
      <c r="G255" s="395" t="s">
        <v>644</v>
      </c>
      <c r="H255" s="307" t="s">
        <v>350</v>
      </c>
      <c r="I255" s="311" t="s">
        <v>45</v>
      </c>
      <c r="J255" s="394">
        <v>4</v>
      </c>
      <c r="K255" s="312">
        <v>270000</v>
      </c>
      <c r="L255" s="313">
        <f t="shared" si="54"/>
        <v>1080000</v>
      </c>
      <c r="M255" s="218" t="str">
        <f t="shared" si="55"/>
        <v/>
      </c>
      <c r="N255" s="362" t="str">
        <f t="shared" si="50"/>
        <v/>
      </c>
      <c r="O255" s="70"/>
      <c r="P255" s="62" t="str">
        <f t="shared" si="58"/>
        <v/>
      </c>
      <c r="Q255" s="63"/>
      <c r="R255" s="46"/>
      <c r="S255" s="65" t="str">
        <f t="shared" si="52"/>
        <v/>
      </c>
      <c r="T255" s="66" t="str">
        <f t="shared" si="59"/>
        <v>Sin Iniciar</v>
      </c>
      <c r="U255" s="635" t="str">
        <f t="shared" si="60"/>
        <v>6</v>
      </c>
      <c r="V255" s="118"/>
      <c r="W255" s="69">
        <f t="shared" si="53"/>
        <v>1</v>
      </c>
      <c r="X255" s="741"/>
    </row>
    <row r="256" spans="1:24" s="5" customFormat="1" ht="29.25" hidden="1" customHeight="1" outlineLevel="2" thickBot="1" x14ac:dyDescent="0.3">
      <c r="A256" s="861"/>
      <c r="B256" s="869"/>
      <c r="C256" s="837"/>
      <c r="D256" s="873"/>
      <c r="E256" s="873"/>
      <c r="F256" s="842"/>
      <c r="G256" s="395" t="s">
        <v>645</v>
      </c>
      <c r="H256" s="307" t="s">
        <v>350</v>
      </c>
      <c r="I256" s="311" t="s">
        <v>45</v>
      </c>
      <c r="J256" s="394">
        <v>50</v>
      </c>
      <c r="K256" s="312">
        <v>47520</v>
      </c>
      <c r="L256" s="313">
        <f t="shared" si="54"/>
        <v>2376000</v>
      </c>
      <c r="M256" s="218" t="str">
        <f t="shared" si="55"/>
        <v/>
      </c>
      <c r="N256" s="362" t="str">
        <f t="shared" si="50"/>
        <v/>
      </c>
      <c r="O256" s="70"/>
      <c r="P256" s="62" t="str">
        <f t="shared" si="58"/>
        <v/>
      </c>
      <c r="Q256" s="63"/>
      <c r="R256" s="46"/>
      <c r="S256" s="65" t="str">
        <f t="shared" si="52"/>
        <v/>
      </c>
      <c r="T256" s="66" t="str">
        <f t="shared" si="59"/>
        <v>Sin Iniciar</v>
      </c>
      <c r="U256" s="635" t="str">
        <f t="shared" si="60"/>
        <v>6</v>
      </c>
      <c r="V256" s="118"/>
      <c r="W256" s="69">
        <f t="shared" si="53"/>
        <v>1</v>
      </c>
      <c r="X256" s="741"/>
    </row>
    <row r="257" spans="1:24" s="5" customFormat="1" ht="29.25" hidden="1" customHeight="1" outlineLevel="2" x14ac:dyDescent="0.25">
      <c r="A257" s="861"/>
      <c r="B257" s="869"/>
      <c r="C257" s="851"/>
      <c r="D257" s="874"/>
      <c r="E257" s="874"/>
      <c r="F257" s="842"/>
      <c r="G257" s="397" t="s">
        <v>646</v>
      </c>
      <c r="H257" s="321" t="s">
        <v>350</v>
      </c>
      <c r="I257" s="325" t="s">
        <v>45</v>
      </c>
      <c r="J257" s="398">
        <v>25</v>
      </c>
      <c r="K257" s="326">
        <v>86400</v>
      </c>
      <c r="L257" s="327">
        <f t="shared" si="54"/>
        <v>2160000</v>
      </c>
      <c r="M257" s="328" t="str">
        <f t="shared" si="55"/>
        <v/>
      </c>
      <c r="N257" s="362" t="str">
        <f t="shared" si="50"/>
        <v/>
      </c>
      <c r="O257" s="330"/>
      <c r="P257" s="331" t="str">
        <f t="shared" si="58"/>
        <v/>
      </c>
      <c r="Q257" s="131"/>
      <c r="R257" s="46"/>
      <c r="S257" s="333" t="str">
        <f t="shared" si="52"/>
        <v/>
      </c>
      <c r="T257" s="334" t="str">
        <f t="shared" si="59"/>
        <v>Sin Iniciar</v>
      </c>
      <c r="U257" s="637" t="str">
        <f t="shared" si="60"/>
        <v>6</v>
      </c>
      <c r="V257" s="132"/>
      <c r="W257" s="384">
        <f t="shared" si="53"/>
        <v>1</v>
      </c>
      <c r="X257" s="741"/>
    </row>
    <row r="258" spans="1:24" s="5" customFormat="1" ht="29.25" hidden="1" customHeight="1" outlineLevel="2" thickBot="1" x14ac:dyDescent="0.3">
      <c r="A258" s="861"/>
      <c r="B258" s="869"/>
      <c r="C258" s="851" t="s">
        <v>647</v>
      </c>
      <c r="D258" s="399">
        <v>42788</v>
      </c>
      <c r="E258" s="399">
        <v>42794</v>
      </c>
      <c r="F258" s="842"/>
      <c r="G258" s="397"/>
      <c r="H258" s="321"/>
      <c r="I258" s="325"/>
      <c r="J258" s="398"/>
      <c r="K258" s="326"/>
      <c r="L258" s="327"/>
      <c r="M258" s="328">
        <f t="shared" si="55"/>
        <v>6</v>
      </c>
      <c r="N258" s="362" t="str">
        <f t="shared" si="50"/>
        <v/>
      </c>
      <c r="O258" s="330" t="s">
        <v>648</v>
      </c>
      <c r="P258" s="331" t="str">
        <f t="shared" si="58"/>
        <v/>
      </c>
      <c r="Q258" s="400"/>
      <c r="R258" s="46"/>
      <c r="S258" s="333" t="str">
        <f t="shared" si="52"/>
        <v/>
      </c>
      <c r="T258" s="334" t="str">
        <f t="shared" si="59"/>
        <v>Sin Iniciar</v>
      </c>
      <c r="U258" s="637" t="str">
        <f t="shared" si="60"/>
        <v>6</v>
      </c>
      <c r="V258" s="132"/>
      <c r="W258" s="401"/>
      <c r="X258" s="741"/>
    </row>
    <row r="259" spans="1:24" s="5" customFormat="1" ht="29.25" hidden="1" customHeight="1" outlineLevel="2" thickBot="1" x14ac:dyDescent="0.3">
      <c r="A259" s="861"/>
      <c r="B259" s="869"/>
      <c r="C259" s="867"/>
      <c r="D259" s="368">
        <v>42802</v>
      </c>
      <c r="E259" s="368">
        <v>42824</v>
      </c>
      <c r="F259" s="842"/>
      <c r="G259" s="402"/>
      <c r="H259" s="403"/>
      <c r="I259" s="372"/>
      <c r="J259" s="404"/>
      <c r="K259" s="405"/>
      <c r="L259" s="374"/>
      <c r="M259" s="375"/>
      <c r="N259" s="362" t="str">
        <f t="shared" ref="N259:N321" si="68">+IF(D259="","",IF(AND(MONTH($C$2)&gt;=MONTH(D259),MONTH($C$2)&lt;=MONTH(E259)),"X",""))</f>
        <v/>
      </c>
      <c r="O259" s="376" t="s">
        <v>649</v>
      </c>
      <c r="P259" s="163"/>
      <c r="Q259" s="406"/>
      <c r="R259" s="46"/>
      <c r="S259" s="166"/>
      <c r="T259" s="167"/>
      <c r="U259" s="636"/>
      <c r="V259" s="169"/>
      <c r="W259" s="69"/>
      <c r="X259" s="741"/>
    </row>
    <row r="260" spans="1:24" s="5" customFormat="1" ht="29.25" hidden="1" customHeight="1" outlineLevel="2" thickBot="1" x14ac:dyDescent="0.3">
      <c r="A260" s="861"/>
      <c r="B260" s="869"/>
      <c r="C260" s="867"/>
      <c r="D260" s="368">
        <v>42865</v>
      </c>
      <c r="E260" s="368">
        <v>42865</v>
      </c>
      <c r="F260" s="842"/>
      <c r="G260" s="402"/>
      <c r="H260" s="403"/>
      <c r="I260" s="372"/>
      <c r="J260" s="404"/>
      <c r="K260" s="405"/>
      <c r="L260" s="374"/>
      <c r="M260" s="375"/>
      <c r="N260" s="362" t="str">
        <f t="shared" si="68"/>
        <v/>
      </c>
      <c r="O260" s="376" t="s">
        <v>1149</v>
      </c>
      <c r="P260" s="134" t="str">
        <f t="shared" ref="P260" si="69">+IF(N260="","",IFERROR(IF(MONTH($C$2)&lt;MONTH(D260),"",IF(E260&lt;$C$2,1,IF(D260&lt;$C$2,($C$2-D260)/(E260-D260),0))),0))</f>
        <v/>
      </c>
      <c r="Q260" s="135">
        <v>0.26</v>
      </c>
      <c r="R260" s="46">
        <f t="shared" ref="R260" si="70">+Q260</f>
        <v>0.26</v>
      </c>
      <c r="S260" s="137" t="str">
        <f t="shared" ref="S260" si="71">IF(P260="","",IF(Q260&gt;P260,1,(Q260/P260)))</f>
        <v/>
      </c>
      <c r="T260" s="138" t="str">
        <f t="shared" ref="T260" si="72">+IF(S260="","Sin Iniciar",IF(S260&lt;0.6,"Crítico",IF(S260&lt;0.9,"En Proceso",IF(AND(P260=1,Q260=1,S260=1),"Terminado","Normal"))))</f>
        <v>Sin Iniciar</v>
      </c>
      <c r="U260" s="633" t="str">
        <f t="shared" ref="U260" si="73">+IF(T260="","",IF(T260="Sin Iniciar","6",IF(T260="Crítico","L",IF(T260="En Proceso","K",IF(T260="Normal","J","B")))))</f>
        <v>6</v>
      </c>
      <c r="V260" s="140"/>
      <c r="W260" s="69">
        <f t="shared" ref="W260" si="74">1-R260</f>
        <v>0.74</v>
      </c>
      <c r="X260" s="741"/>
    </row>
    <row r="261" spans="1:24" s="5" customFormat="1" ht="29.25" hidden="1" customHeight="1" outlineLevel="2" thickBot="1" x14ac:dyDescent="0.3">
      <c r="A261" s="861"/>
      <c r="B261" s="869"/>
      <c r="C261" s="367" t="s">
        <v>650</v>
      </c>
      <c r="D261" s="368">
        <v>42815</v>
      </c>
      <c r="E261" s="368">
        <v>42885</v>
      </c>
      <c r="F261" s="842"/>
      <c r="G261" s="402"/>
      <c r="H261" s="403"/>
      <c r="I261" s="372"/>
      <c r="J261" s="404"/>
      <c r="K261" s="405"/>
      <c r="L261" s="374"/>
      <c r="M261" s="375"/>
      <c r="N261" s="362" t="str">
        <f t="shared" si="68"/>
        <v>X</v>
      </c>
      <c r="O261" s="722" t="s">
        <v>1150</v>
      </c>
      <c r="P261" s="134">
        <f t="shared" ref="P261" si="75">+IF(N261="","",IFERROR(IF(MONTH($C$2)&lt;MONTH(D261),"",IF(E261&lt;$C$2,1,IF(D261&lt;$C$2,($C$2-D261)/(E261-D261),0))),0))</f>
        <v>0.5714285714285714</v>
      </c>
      <c r="Q261" s="135">
        <v>0.55000000000000004</v>
      </c>
      <c r="R261" s="46">
        <f t="shared" ref="R261" si="76">+Q261</f>
        <v>0.55000000000000004</v>
      </c>
      <c r="S261" s="137">
        <f t="shared" ref="S261" si="77">IF(P261="","",IF(Q261&gt;P261,1,(Q261/P261)))</f>
        <v>0.96250000000000013</v>
      </c>
      <c r="T261" s="138" t="str">
        <f t="shared" ref="T261" si="78">+IF(S261="","Sin Iniciar",IF(S261&lt;0.6,"Crítico",IF(S261&lt;0.9,"En Proceso",IF(AND(P261=1,Q261=1,S261=1),"Terminado","Normal"))))</f>
        <v>Normal</v>
      </c>
      <c r="U261" s="633" t="str">
        <f t="shared" ref="U261" si="79">+IF(T261="","",IF(T261="Sin Iniciar","6",IF(T261="Crítico","L",IF(T261="En Proceso","K",IF(T261="Normal","J","B")))))</f>
        <v>J</v>
      </c>
      <c r="V261" s="140"/>
      <c r="W261" s="69">
        <f t="shared" ref="W261" si="80">1-R261</f>
        <v>0.44999999999999996</v>
      </c>
      <c r="X261" s="741"/>
    </row>
    <row r="262" spans="1:24" s="5" customFormat="1" ht="29.25" hidden="1" customHeight="1" outlineLevel="2" thickBot="1" x14ac:dyDescent="0.3">
      <c r="A262" s="861"/>
      <c r="B262" s="869"/>
      <c r="C262" s="367" t="s">
        <v>651</v>
      </c>
      <c r="D262" s="368">
        <v>42795</v>
      </c>
      <c r="E262" s="368">
        <v>43089</v>
      </c>
      <c r="F262" s="842"/>
      <c r="G262" s="402"/>
      <c r="H262" s="403"/>
      <c r="I262" s="372"/>
      <c r="J262" s="404"/>
      <c r="K262" s="405"/>
      <c r="L262" s="374"/>
      <c r="M262" s="375"/>
      <c r="N262" s="362" t="str">
        <f t="shared" si="68"/>
        <v>X</v>
      </c>
      <c r="O262" s="722" t="s">
        <v>1151</v>
      </c>
      <c r="P262" s="134">
        <f t="shared" ref="P262:P263" si="81">+IF(N262="","",IFERROR(IF(MONTH($C$2)&lt;MONTH(D262),"",IF(E262&lt;$C$2,1,IF(D262&lt;$C$2,($C$2-D262)/(E262-D262),0))),0))</f>
        <v>0.20408163265306123</v>
      </c>
      <c r="Q262" s="135">
        <v>0.18</v>
      </c>
      <c r="R262" s="46">
        <f t="shared" ref="R262:R263" si="82">+Q262</f>
        <v>0.18</v>
      </c>
      <c r="S262" s="137">
        <f t="shared" ref="S262:S263" si="83">IF(P262="","",IF(Q262&gt;P262,1,(Q262/P262)))</f>
        <v>0.8819999999999999</v>
      </c>
      <c r="T262" s="138" t="str">
        <f t="shared" ref="T262:T263" si="84">+IF(S262="","Sin Iniciar",IF(S262&lt;0.6,"Crítico",IF(S262&lt;0.9,"En Proceso",IF(AND(P262=1,Q262=1,S262=1),"Terminado","Normal"))))</f>
        <v>En Proceso</v>
      </c>
      <c r="U262" s="633" t="str">
        <f t="shared" ref="U262:U263" si="85">+IF(T262="","",IF(T262="Sin Iniciar","6",IF(T262="Crítico","L",IF(T262="En Proceso","K",IF(T262="Normal","J","B")))))</f>
        <v>K</v>
      </c>
      <c r="V262" s="140"/>
      <c r="W262" s="69">
        <f t="shared" ref="W262:W263" si="86">1-R262</f>
        <v>0.82000000000000006</v>
      </c>
      <c r="X262" s="741"/>
    </row>
    <row r="263" spans="1:24" s="5" customFormat="1" ht="29.25" hidden="1" customHeight="1" outlineLevel="2" thickBot="1" x14ac:dyDescent="0.3">
      <c r="A263" s="861"/>
      <c r="B263" s="870"/>
      <c r="C263" s="407" t="s">
        <v>652</v>
      </c>
      <c r="D263" s="408">
        <v>42767</v>
      </c>
      <c r="E263" s="408">
        <v>42885</v>
      </c>
      <c r="F263" s="875"/>
      <c r="G263" s="409"/>
      <c r="H263" s="410"/>
      <c r="I263" s="411"/>
      <c r="J263" s="412"/>
      <c r="K263" s="413"/>
      <c r="L263" s="414"/>
      <c r="M263" s="415"/>
      <c r="N263" s="362" t="str">
        <f t="shared" si="68"/>
        <v>X</v>
      </c>
      <c r="O263" s="203" t="s">
        <v>1156</v>
      </c>
      <c r="P263" s="134">
        <f t="shared" si="81"/>
        <v>0.74576271186440679</v>
      </c>
      <c r="Q263" s="135">
        <v>0.74</v>
      </c>
      <c r="R263" s="46">
        <f t="shared" si="82"/>
        <v>0.74</v>
      </c>
      <c r="S263" s="137">
        <f t="shared" si="83"/>
        <v>0.9922727272727272</v>
      </c>
      <c r="T263" s="138" t="str">
        <f t="shared" si="84"/>
        <v>Normal</v>
      </c>
      <c r="U263" s="633" t="str">
        <f t="shared" si="85"/>
        <v>J</v>
      </c>
      <c r="V263" s="140"/>
      <c r="W263" s="69">
        <f t="shared" si="86"/>
        <v>0.26</v>
      </c>
      <c r="X263" s="741"/>
    </row>
    <row r="264" spans="1:24" s="5" customFormat="1" ht="29.25" hidden="1" customHeight="1" outlineLevel="2" thickBot="1" x14ac:dyDescent="0.3">
      <c r="A264" s="861"/>
      <c r="B264" s="854" t="s">
        <v>653</v>
      </c>
      <c r="C264" s="343" t="s">
        <v>654</v>
      </c>
      <c r="D264" s="301">
        <v>42767</v>
      </c>
      <c r="E264" s="301">
        <v>43089</v>
      </c>
      <c r="F264" s="833" t="s">
        <v>655</v>
      </c>
      <c r="G264" s="345" t="s">
        <v>656</v>
      </c>
      <c r="H264" s="300" t="s">
        <v>285</v>
      </c>
      <c r="I264" s="304" t="s">
        <v>45</v>
      </c>
      <c r="J264" s="304">
        <v>60</v>
      </c>
      <c r="K264" s="305">
        <v>54000</v>
      </c>
      <c r="L264" s="306">
        <f t="shared" si="54"/>
        <v>3240000</v>
      </c>
      <c r="M264" s="107">
        <f t="shared" si="55"/>
        <v>322</v>
      </c>
      <c r="N264" s="362" t="str">
        <f t="shared" si="68"/>
        <v>X</v>
      </c>
      <c r="O264" s="216" t="s">
        <v>1134</v>
      </c>
      <c r="P264" s="134">
        <f t="shared" si="58"/>
        <v>0.27329192546583853</v>
      </c>
      <c r="Q264" s="135">
        <v>0.27</v>
      </c>
      <c r="R264" s="46">
        <f t="shared" si="61"/>
        <v>0.27</v>
      </c>
      <c r="S264" s="137">
        <f t="shared" ref="S264:S276" si="87">IF(P264="","",IF(Q264&gt;P264,1,(Q264/P264)))</f>
        <v>0.98795454545454542</v>
      </c>
      <c r="T264" s="138" t="str">
        <f t="shared" si="59"/>
        <v>Normal</v>
      </c>
      <c r="U264" s="633" t="str">
        <f t="shared" si="60"/>
        <v>J</v>
      </c>
      <c r="V264" s="140"/>
      <c r="W264" s="69">
        <f t="shared" ref="W264:W326" si="88">1-R264</f>
        <v>0.73</v>
      </c>
      <c r="X264" s="741"/>
    </row>
    <row r="265" spans="1:24" s="5" customFormat="1" ht="45.75" hidden="1" customHeight="1" outlineLevel="2" thickBot="1" x14ac:dyDescent="0.3">
      <c r="A265" s="861"/>
      <c r="B265" s="818"/>
      <c r="C265" s="348" t="s">
        <v>657</v>
      </c>
      <c r="D265" s="417">
        <v>42767</v>
      </c>
      <c r="E265" s="417">
        <v>42885</v>
      </c>
      <c r="F265" s="834"/>
      <c r="G265" s="350"/>
      <c r="H265" s="351"/>
      <c r="I265" s="352"/>
      <c r="J265" s="352"/>
      <c r="K265" s="381"/>
      <c r="L265" s="354"/>
      <c r="M265" s="355"/>
      <c r="N265" s="362" t="str">
        <f t="shared" si="68"/>
        <v>X</v>
      </c>
      <c r="O265" s="357" t="s">
        <v>1135</v>
      </c>
      <c r="P265" s="134">
        <f t="shared" si="58"/>
        <v>0.74576271186440679</v>
      </c>
      <c r="Q265" s="45">
        <v>0.5</v>
      </c>
      <c r="R265" s="46">
        <f t="shared" si="61"/>
        <v>0.5</v>
      </c>
      <c r="S265" s="47">
        <f>+R265</f>
        <v>0.5</v>
      </c>
      <c r="T265" s="138" t="str">
        <f t="shared" si="59"/>
        <v>Crítico</v>
      </c>
      <c r="U265" s="633" t="str">
        <f t="shared" si="60"/>
        <v>L</v>
      </c>
      <c r="V265" s="140"/>
      <c r="W265" s="69">
        <f t="shared" si="88"/>
        <v>0.5</v>
      </c>
      <c r="X265" s="741"/>
    </row>
    <row r="266" spans="1:24" s="5" customFormat="1" ht="29.25" hidden="1" customHeight="1" outlineLevel="2" thickBot="1" x14ac:dyDescent="0.3">
      <c r="A266" s="861"/>
      <c r="B266" s="855"/>
      <c r="C266" s="837" t="s">
        <v>658</v>
      </c>
      <c r="D266" s="839">
        <v>42767</v>
      </c>
      <c r="E266" s="839">
        <v>43089</v>
      </c>
      <c r="F266" s="835"/>
      <c r="G266" s="418" t="s">
        <v>659</v>
      </c>
      <c r="H266" s="307" t="s">
        <v>88</v>
      </c>
      <c r="I266" s="311" t="s">
        <v>45</v>
      </c>
      <c r="J266" s="311">
        <v>6</v>
      </c>
      <c r="K266" s="312">
        <v>108000</v>
      </c>
      <c r="L266" s="313">
        <f t="shared" si="54"/>
        <v>648000</v>
      </c>
      <c r="M266" s="218">
        <f t="shared" si="55"/>
        <v>322</v>
      </c>
      <c r="N266" s="362" t="str">
        <f t="shared" si="68"/>
        <v>X</v>
      </c>
      <c r="O266" s="357" t="s">
        <v>1136</v>
      </c>
      <c r="P266" s="62">
        <f t="shared" si="58"/>
        <v>0.27329192546583853</v>
      </c>
      <c r="Q266" s="63">
        <v>0.2</v>
      </c>
      <c r="R266" s="46">
        <f t="shared" si="61"/>
        <v>0.2</v>
      </c>
      <c r="S266" s="65">
        <f t="shared" si="87"/>
        <v>0.73181818181818181</v>
      </c>
      <c r="T266" s="66" t="str">
        <f t="shared" si="59"/>
        <v>En Proceso</v>
      </c>
      <c r="U266" s="635" t="str">
        <f t="shared" si="60"/>
        <v>K</v>
      </c>
      <c r="V266" s="118"/>
      <c r="W266" s="69">
        <f t="shared" si="88"/>
        <v>0.8</v>
      </c>
      <c r="X266" s="741"/>
    </row>
    <row r="267" spans="1:24" s="5" customFormat="1" ht="29.25" hidden="1" customHeight="1" outlineLevel="2" thickBot="1" x14ac:dyDescent="0.3">
      <c r="A267" s="861"/>
      <c r="B267" s="856"/>
      <c r="C267" s="838"/>
      <c r="D267" s="840"/>
      <c r="E267" s="840"/>
      <c r="F267" s="836"/>
      <c r="G267" s="419" t="s">
        <v>659</v>
      </c>
      <c r="H267" s="336" t="s">
        <v>285</v>
      </c>
      <c r="I267" s="340" t="s">
        <v>45</v>
      </c>
      <c r="J267" s="340">
        <v>2</v>
      </c>
      <c r="K267" s="341">
        <v>162000</v>
      </c>
      <c r="L267" s="342">
        <f t="shared" si="54"/>
        <v>324000</v>
      </c>
      <c r="M267" s="221" t="str">
        <f t="shared" si="55"/>
        <v/>
      </c>
      <c r="N267" s="362" t="str">
        <f t="shared" si="68"/>
        <v/>
      </c>
      <c r="O267" s="222"/>
      <c r="P267" s="80" t="str">
        <f t="shared" si="58"/>
        <v/>
      </c>
      <c r="Q267" s="81"/>
      <c r="R267" s="46">
        <f t="shared" si="61"/>
        <v>0</v>
      </c>
      <c r="S267" s="83" t="str">
        <f t="shared" si="87"/>
        <v/>
      </c>
      <c r="T267" s="84" t="str">
        <f t="shared" si="59"/>
        <v>Sin Iniciar</v>
      </c>
      <c r="U267" s="638" t="str">
        <f t="shared" si="60"/>
        <v>6</v>
      </c>
      <c r="V267" s="154"/>
      <c r="W267" s="69">
        <f t="shared" si="88"/>
        <v>1</v>
      </c>
      <c r="X267" s="741"/>
    </row>
    <row r="268" spans="1:24" s="5" customFormat="1" ht="29.25" hidden="1" customHeight="1" outlineLevel="2" thickBot="1" x14ac:dyDescent="0.3">
      <c r="A268" s="861"/>
      <c r="B268" s="815" t="s">
        <v>660</v>
      </c>
      <c r="C268" s="420" t="s">
        <v>661</v>
      </c>
      <c r="D268" s="421">
        <v>42767</v>
      </c>
      <c r="E268" s="422">
        <v>42885</v>
      </c>
      <c r="F268" s="841" t="s">
        <v>662</v>
      </c>
      <c r="G268" s="392" t="s">
        <v>663</v>
      </c>
      <c r="H268" s="300" t="s">
        <v>101</v>
      </c>
      <c r="I268" s="304" t="s">
        <v>40</v>
      </c>
      <c r="J268" s="393">
        <v>1</v>
      </c>
      <c r="K268" s="305">
        <v>8640000</v>
      </c>
      <c r="L268" s="306">
        <f t="shared" si="54"/>
        <v>8640000</v>
      </c>
      <c r="M268" s="107">
        <f t="shared" si="55"/>
        <v>118</v>
      </c>
      <c r="N268" s="362" t="str">
        <f t="shared" si="68"/>
        <v>X</v>
      </c>
      <c r="O268" s="216" t="s">
        <v>1152</v>
      </c>
      <c r="P268" s="134">
        <f t="shared" si="58"/>
        <v>0.74576271186440679</v>
      </c>
      <c r="Q268" s="135">
        <v>0.74</v>
      </c>
      <c r="R268" s="46">
        <f t="shared" si="61"/>
        <v>0.74</v>
      </c>
      <c r="S268" s="137">
        <f t="shared" si="87"/>
        <v>0.9922727272727272</v>
      </c>
      <c r="T268" s="138" t="str">
        <f t="shared" si="59"/>
        <v>Normal</v>
      </c>
      <c r="U268" s="633" t="str">
        <f t="shared" si="60"/>
        <v>J</v>
      </c>
      <c r="V268" s="140"/>
      <c r="W268" s="69">
        <f t="shared" si="88"/>
        <v>0.26</v>
      </c>
      <c r="X268" s="741"/>
    </row>
    <row r="269" spans="1:24" s="5" customFormat="1" ht="29.25" hidden="1" customHeight="1" outlineLevel="2" thickBot="1" x14ac:dyDescent="0.3">
      <c r="A269" s="861"/>
      <c r="B269" s="816"/>
      <c r="C269" s="423" t="s">
        <v>664</v>
      </c>
      <c r="D269" s="424">
        <v>42767</v>
      </c>
      <c r="E269" s="318">
        <v>42885</v>
      </c>
      <c r="F269" s="842"/>
      <c r="G269" s="382" t="s">
        <v>665</v>
      </c>
      <c r="H269" s="307" t="s">
        <v>101</v>
      </c>
      <c r="I269" s="311" t="s">
        <v>40</v>
      </c>
      <c r="J269" s="394">
        <v>1</v>
      </c>
      <c r="K269" s="312">
        <v>8640000</v>
      </c>
      <c r="L269" s="313">
        <f t="shared" si="54"/>
        <v>8640000</v>
      </c>
      <c r="M269" s="218">
        <f t="shared" si="55"/>
        <v>118</v>
      </c>
      <c r="N269" s="362" t="str">
        <f t="shared" si="68"/>
        <v>X</v>
      </c>
      <c r="O269" s="70" t="s">
        <v>1153</v>
      </c>
      <c r="P269" s="62">
        <f t="shared" ref="P269:P276" si="89">+IF(N269="","",IFERROR(IF(MONTH($C$2)&lt;MONTH(D269),"",IF(E269&lt;$C$2,1,IF(D269&lt;$C$2,($C$2-D269)/(E269-D269),0))),0))</f>
        <v>0.74576271186440679</v>
      </c>
      <c r="Q269" s="63">
        <f>+P269</f>
        <v>0.74576271186440679</v>
      </c>
      <c r="R269" s="46">
        <f t="shared" si="61"/>
        <v>0.74576271186440679</v>
      </c>
      <c r="S269" s="65">
        <f t="shared" si="87"/>
        <v>1</v>
      </c>
      <c r="T269" s="66" t="str">
        <f t="shared" si="59"/>
        <v>Normal</v>
      </c>
      <c r="U269" s="635" t="str">
        <f t="shared" si="60"/>
        <v>J</v>
      </c>
      <c r="V269" s="118"/>
      <c r="W269" s="69">
        <f t="shared" si="88"/>
        <v>0.25423728813559321</v>
      </c>
      <c r="X269" s="741"/>
    </row>
    <row r="270" spans="1:24" s="5" customFormat="1" ht="29.25" hidden="1" customHeight="1" outlineLevel="2" thickBot="1" x14ac:dyDescent="0.3">
      <c r="A270" s="861"/>
      <c r="B270" s="816"/>
      <c r="C270" s="423" t="s">
        <v>666</v>
      </c>
      <c r="D270" s="424">
        <v>42802</v>
      </c>
      <c r="E270" s="318">
        <v>42824</v>
      </c>
      <c r="F270" s="842"/>
      <c r="G270" s="382" t="s">
        <v>667</v>
      </c>
      <c r="H270" s="307" t="s">
        <v>265</v>
      </c>
      <c r="I270" s="311" t="s">
        <v>45</v>
      </c>
      <c r="J270" s="425">
        <v>8</v>
      </c>
      <c r="K270" s="312">
        <v>405000</v>
      </c>
      <c r="L270" s="313">
        <f t="shared" si="54"/>
        <v>3240000</v>
      </c>
      <c r="M270" s="218">
        <f t="shared" si="55"/>
        <v>22</v>
      </c>
      <c r="N270" s="362" t="str">
        <f t="shared" si="68"/>
        <v/>
      </c>
      <c r="O270" s="70" t="s">
        <v>668</v>
      </c>
      <c r="P270" s="62" t="str">
        <f t="shared" si="89"/>
        <v/>
      </c>
      <c r="Q270" s="63" t="str">
        <f>+P270</f>
        <v/>
      </c>
      <c r="R270" s="46" t="str">
        <f t="shared" si="61"/>
        <v/>
      </c>
      <c r="S270" s="65" t="str">
        <f t="shared" si="87"/>
        <v/>
      </c>
      <c r="T270" s="66" t="str">
        <f t="shared" si="59"/>
        <v>Sin Iniciar</v>
      </c>
      <c r="U270" s="635" t="str">
        <f t="shared" si="60"/>
        <v>6</v>
      </c>
      <c r="V270" s="118"/>
      <c r="W270" s="69" t="e">
        <f t="shared" si="88"/>
        <v>#VALUE!</v>
      </c>
      <c r="X270" s="741"/>
    </row>
    <row r="271" spans="1:24" s="5" customFormat="1" ht="29.25" hidden="1" customHeight="1" outlineLevel="2" thickBot="1" x14ac:dyDescent="0.3">
      <c r="A271" s="861"/>
      <c r="B271" s="816"/>
      <c r="C271" s="423" t="s">
        <v>669</v>
      </c>
      <c r="D271" s="424">
        <v>42767</v>
      </c>
      <c r="E271" s="318">
        <v>42885</v>
      </c>
      <c r="F271" s="842"/>
      <c r="G271" s="382" t="s">
        <v>670</v>
      </c>
      <c r="H271" s="307" t="s">
        <v>350</v>
      </c>
      <c r="I271" s="311" t="s">
        <v>229</v>
      </c>
      <c r="J271" s="394">
        <v>3000</v>
      </c>
      <c r="K271" s="312">
        <v>1728</v>
      </c>
      <c r="L271" s="313">
        <f t="shared" si="54"/>
        <v>5184000</v>
      </c>
      <c r="M271" s="218">
        <f t="shared" si="55"/>
        <v>118</v>
      </c>
      <c r="N271" s="362" t="str">
        <f t="shared" si="68"/>
        <v>X</v>
      </c>
      <c r="O271" s="70" t="s">
        <v>671</v>
      </c>
      <c r="P271" s="62">
        <f t="shared" si="89"/>
        <v>0.74576271186440679</v>
      </c>
      <c r="Q271" s="63">
        <f>+P271</f>
        <v>0.74576271186440679</v>
      </c>
      <c r="R271" s="46">
        <f t="shared" ref="R271" si="90">+Q271</f>
        <v>0.74576271186440679</v>
      </c>
      <c r="S271" s="65">
        <f t="shared" si="87"/>
        <v>1</v>
      </c>
      <c r="T271" s="66" t="str">
        <f t="shared" si="59"/>
        <v>Normal</v>
      </c>
      <c r="U271" s="635" t="str">
        <f t="shared" si="60"/>
        <v>J</v>
      </c>
      <c r="V271" s="118"/>
      <c r="W271" s="69">
        <f t="shared" si="88"/>
        <v>0.25423728813559321</v>
      </c>
      <c r="X271" s="741"/>
    </row>
    <row r="272" spans="1:24" s="5" customFormat="1" ht="29.25" hidden="1" customHeight="1" outlineLevel="2" thickBot="1" x14ac:dyDescent="0.3">
      <c r="A272" s="861"/>
      <c r="B272" s="816"/>
      <c r="C272" s="423" t="s">
        <v>672</v>
      </c>
      <c r="D272" s="424">
        <v>42856</v>
      </c>
      <c r="E272" s="318">
        <v>42885</v>
      </c>
      <c r="F272" s="842"/>
      <c r="G272" s="382" t="s">
        <v>673</v>
      </c>
      <c r="H272" s="307" t="s">
        <v>101</v>
      </c>
      <c r="I272" s="311" t="s">
        <v>229</v>
      </c>
      <c r="J272" s="425">
        <v>1</v>
      </c>
      <c r="K272" s="312">
        <v>1620000</v>
      </c>
      <c r="L272" s="313">
        <f t="shared" si="54"/>
        <v>1620000</v>
      </c>
      <c r="M272" s="218" t="str">
        <f t="shared" si="55"/>
        <v/>
      </c>
      <c r="N272" s="362" t="str">
        <f t="shared" si="68"/>
        <v/>
      </c>
      <c r="O272" s="70"/>
      <c r="P272" s="62" t="str">
        <f t="shared" si="89"/>
        <v/>
      </c>
      <c r="Q272" s="63"/>
      <c r="R272" s="46"/>
      <c r="S272" s="65" t="str">
        <f t="shared" si="87"/>
        <v/>
      </c>
      <c r="T272" s="66" t="str">
        <f t="shared" si="59"/>
        <v>Sin Iniciar</v>
      </c>
      <c r="U272" s="635" t="str">
        <f t="shared" si="60"/>
        <v>6</v>
      </c>
      <c r="V272" s="118"/>
      <c r="W272" s="69">
        <f t="shared" si="88"/>
        <v>1</v>
      </c>
      <c r="X272" s="741"/>
    </row>
    <row r="273" spans="1:24" s="5" customFormat="1" ht="29.25" hidden="1" customHeight="1" outlineLevel="2" thickBot="1" x14ac:dyDescent="0.3">
      <c r="A273" s="861"/>
      <c r="B273" s="816"/>
      <c r="C273" s="423" t="s">
        <v>1154</v>
      </c>
      <c r="D273" s="424">
        <v>42832</v>
      </c>
      <c r="E273" s="318">
        <v>42490</v>
      </c>
      <c r="F273" s="842"/>
      <c r="G273" s="382"/>
      <c r="H273" s="307"/>
      <c r="I273" s="311"/>
      <c r="J273" s="425"/>
      <c r="K273" s="312"/>
      <c r="L273" s="313"/>
      <c r="M273" s="218">
        <f t="shared" si="55"/>
        <v>-342</v>
      </c>
      <c r="N273" s="362" t="str">
        <f t="shared" si="68"/>
        <v>X</v>
      </c>
      <c r="O273" s="70"/>
      <c r="P273" s="62">
        <f t="shared" si="89"/>
        <v>1</v>
      </c>
      <c r="Q273" s="63">
        <v>1</v>
      </c>
      <c r="R273" s="46"/>
      <c r="S273" s="65">
        <f t="shared" si="87"/>
        <v>1</v>
      </c>
      <c r="T273" s="66" t="str">
        <f t="shared" si="59"/>
        <v>Terminado</v>
      </c>
      <c r="U273" s="635" t="str">
        <f t="shared" si="60"/>
        <v>B</v>
      </c>
      <c r="V273" s="118"/>
      <c r="W273" s="69"/>
      <c r="X273" s="741"/>
    </row>
    <row r="274" spans="1:24" s="5" customFormat="1" ht="29.25" hidden="1" customHeight="1" outlineLevel="2" thickBot="1" x14ac:dyDescent="0.3">
      <c r="A274" s="861"/>
      <c r="B274" s="816"/>
      <c r="C274" s="423" t="s">
        <v>674</v>
      </c>
      <c r="D274" s="424">
        <v>42833</v>
      </c>
      <c r="E274" s="318">
        <v>42885</v>
      </c>
      <c r="F274" s="842"/>
      <c r="G274" s="382"/>
      <c r="H274" s="307"/>
      <c r="I274" s="311"/>
      <c r="J274" s="425"/>
      <c r="K274" s="312"/>
      <c r="L274" s="313"/>
      <c r="M274" s="218">
        <f t="shared" si="55"/>
        <v>52</v>
      </c>
      <c r="N274" s="362" t="str">
        <f t="shared" si="68"/>
        <v>X</v>
      </c>
      <c r="O274" s="70" t="s">
        <v>1155</v>
      </c>
      <c r="P274" s="62">
        <f t="shared" si="89"/>
        <v>0.42307692307692307</v>
      </c>
      <c r="Q274" s="63">
        <f>+P274</f>
        <v>0.42307692307692307</v>
      </c>
      <c r="R274" s="46"/>
      <c r="S274" s="65">
        <f t="shared" si="87"/>
        <v>1</v>
      </c>
      <c r="T274" s="66" t="str">
        <f t="shared" si="59"/>
        <v>Normal</v>
      </c>
      <c r="U274" s="635" t="str">
        <f t="shared" si="60"/>
        <v>J</v>
      </c>
      <c r="V274" s="118"/>
      <c r="W274" s="69"/>
      <c r="X274" s="741"/>
    </row>
    <row r="275" spans="1:24" s="5" customFormat="1" ht="29.25" hidden="1" customHeight="1" outlineLevel="2" thickBot="1" x14ac:dyDescent="0.3">
      <c r="A275" s="861"/>
      <c r="B275" s="816"/>
      <c r="C275" s="423" t="s">
        <v>675</v>
      </c>
      <c r="D275" s="424">
        <v>42861</v>
      </c>
      <c r="E275" s="318">
        <v>42885</v>
      </c>
      <c r="F275" s="842"/>
      <c r="G275" s="382"/>
      <c r="H275" s="307"/>
      <c r="I275" s="311"/>
      <c r="J275" s="425"/>
      <c r="K275" s="312"/>
      <c r="L275" s="313"/>
      <c r="M275" s="218" t="str">
        <f t="shared" si="55"/>
        <v/>
      </c>
      <c r="N275" s="362" t="str">
        <f t="shared" si="68"/>
        <v/>
      </c>
      <c r="O275" s="70"/>
      <c r="P275" s="62" t="str">
        <f t="shared" si="89"/>
        <v/>
      </c>
      <c r="Q275" s="63"/>
      <c r="R275" s="46"/>
      <c r="S275" s="65" t="str">
        <f t="shared" si="87"/>
        <v/>
      </c>
      <c r="T275" s="66" t="str">
        <f>+IF(S275="","Sin Iniciar",IF(S275&lt;0.6,"Crítico",IF(S275&lt;0.9,"En Proceso",IF(AND(P275=1,Q275=1,S275=1),"Terminado","Normal"))))</f>
        <v>Sin Iniciar</v>
      </c>
      <c r="U275" s="635" t="str">
        <f t="shared" si="60"/>
        <v>6</v>
      </c>
      <c r="V275" s="118"/>
      <c r="W275" s="69"/>
      <c r="X275" s="741"/>
    </row>
    <row r="276" spans="1:24" s="5" customFormat="1" ht="29.25" hidden="1" customHeight="1" outlineLevel="2" thickBot="1" x14ac:dyDescent="0.3">
      <c r="A276" s="861"/>
      <c r="B276" s="426" t="s">
        <v>676</v>
      </c>
      <c r="C276" s="427" t="s">
        <v>677</v>
      </c>
      <c r="D276" s="428">
        <v>42767</v>
      </c>
      <c r="E276" s="429">
        <v>42794</v>
      </c>
      <c r="F276" s="430"/>
      <c r="G276" s="431" t="s">
        <v>678</v>
      </c>
      <c r="H276" s="432" t="s">
        <v>101</v>
      </c>
      <c r="I276" s="433" t="s">
        <v>45</v>
      </c>
      <c r="J276" s="434">
        <v>2</v>
      </c>
      <c r="K276" s="435">
        <v>1080000</v>
      </c>
      <c r="L276" s="436">
        <f t="shared" si="54"/>
        <v>2160000</v>
      </c>
      <c r="M276" s="261">
        <f t="shared" si="55"/>
        <v>27</v>
      </c>
      <c r="N276" s="362" t="str">
        <f t="shared" si="68"/>
        <v/>
      </c>
      <c r="O276" s="262" t="s">
        <v>679</v>
      </c>
      <c r="P276" s="181" t="str">
        <f t="shared" si="89"/>
        <v/>
      </c>
      <c r="Q276" s="182">
        <v>1</v>
      </c>
      <c r="R276" s="46"/>
      <c r="S276" s="184" t="str">
        <f t="shared" si="87"/>
        <v/>
      </c>
      <c r="T276" s="185" t="str">
        <f t="shared" si="59"/>
        <v>Sin Iniciar</v>
      </c>
      <c r="U276" s="640" t="str">
        <f t="shared" si="60"/>
        <v>6</v>
      </c>
      <c r="V276" s="186"/>
      <c r="W276" s="416">
        <f t="shared" si="88"/>
        <v>1</v>
      </c>
      <c r="X276" s="741"/>
    </row>
    <row r="277" spans="1:24" s="101" customFormat="1" ht="29.25" hidden="1" customHeight="1" outlineLevel="1" collapsed="1" thickBot="1" x14ac:dyDescent="0.3">
      <c r="A277" s="755" t="s">
        <v>680</v>
      </c>
      <c r="B277" s="756"/>
      <c r="C277" s="757"/>
      <c r="D277" s="87"/>
      <c r="E277" s="88"/>
      <c r="F277" s="89"/>
      <c r="G277" s="90"/>
      <c r="H277" s="90"/>
      <c r="I277" s="91"/>
      <c r="J277" s="92"/>
      <c r="K277" s="90"/>
      <c r="L277" s="90"/>
      <c r="M277" s="93" t="str">
        <f t="shared" ref="M277:M339" si="91">+IF(D277="","",IF(MONTH($C$2)&lt;MONTH(D277),"",E277-D277))</f>
        <v/>
      </c>
      <c r="N277" s="91" t="str">
        <f t="shared" si="68"/>
        <v/>
      </c>
      <c r="O277" s="94"/>
      <c r="P277" s="209">
        <f>+IFERROR(SUMPRODUCT(P205:P276,M205:M276)/SUM(M205:M276),0)</f>
        <v>0.10494090844368503</v>
      </c>
      <c r="Q277" s="210">
        <f>+IFERROR(SUMPRODUCT(Q205:Q276,M205:M276)/SUM(M205:M276),0)</f>
        <v>0.10283354691727183</v>
      </c>
      <c r="R277" s="229">
        <f>+IFERROR(SUMPRODUCT(R205:R276,M205:M276)/SUM(M205:M276),0)</f>
        <v>0.14455360956856045</v>
      </c>
      <c r="S277" s="209">
        <f>+IFERROR(Q277/P277,0)</f>
        <v>0.97991858887381278</v>
      </c>
      <c r="T277" s="98" t="str">
        <f t="shared" si="59"/>
        <v>Normal</v>
      </c>
      <c r="U277" s="632" t="str">
        <f t="shared" si="60"/>
        <v>J</v>
      </c>
      <c r="V277" s="213"/>
      <c r="W277" s="69">
        <f t="shared" si="88"/>
        <v>0.85544639043143955</v>
      </c>
      <c r="X277" s="741"/>
    </row>
    <row r="278" spans="1:24" s="5" customFormat="1" ht="29.25" hidden="1" customHeight="1" outlineLevel="2" thickBot="1" x14ac:dyDescent="0.3">
      <c r="A278" s="852" t="s">
        <v>681</v>
      </c>
      <c r="B278" s="437" t="s">
        <v>682</v>
      </c>
      <c r="C278" s="432" t="s">
        <v>683</v>
      </c>
      <c r="D278" s="438">
        <v>42765</v>
      </c>
      <c r="E278" s="438">
        <v>42794</v>
      </c>
      <c r="F278" s="439" t="s">
        <v>684</v>
      </c>
      <c r="G278" s="440" t="s">
        <v>685</v>
      </c>
      <c r="H278" s="432" t="s">
        <v>39</v>
      </c>
      <c r="I278" s="433" t="s">
        <v>45</v>
      </c>
      <c r="J278" s="433">
        <v>1</v>
      </c>
      <c r="K278" s="435">
        <v>5000000</v>
      </c>
      <c r="L278" s="436">
        <f t="shared" ref="L278:L305" si="92">+K278*J278</f>
        <v>5000000</v>
      </c>
      <c r="M278" s="261">
        <f t="shared" si="91"/>
        <v>29</v>
      </c>
      <c r="N278" s="179" t="str">
        <f t="shared" si="68"/>
        <v/>
      </c>
      <c r="O278" s="262" t="s">
        <v>1163</v>
      </c>
      <c r="P278" s="181">
        <v>1</v>
      </c>
      <c r="Q278" s="182">
        <f>+P278</f>
        <v>1</v>
      </c>
      <c r="R278" s="183">
        <f>+Q278</f>
        <v>1</v>
      </c>
      <c r="S278" s="184">
        <f t="shared" ref="S278:S322" si="93">IF(P278="","",IF(Q278&gt;P278,1,(Q278/P278)))</f>
        <v>1</v>
      </c>
      <c r="T278" s="185" t="str">
        <f t="shared" si="59"/>
        <v>Terminado</v>
      </c>
      <c r="U278" s="640" t="str">
        <f t="shared" si="60"/>
        <v>B</v>
      </c>
      <c r="V278" s="186" t="s">
        <v>686</v>
      </c>
      <c r="W278" s="441">
        <f t="shared" si="88"/>
        <v>0</v>
      </c>
      <c r="X278" s="741"/>
    </row>
    <row r="279" spans="1:24" s="5" customFormat="1" ht="29.25" hidden="1" customHeight="1" outlineLevel="2" thickBot="1" x14ac:dyDescent="0.3">
      <c r="A279" s="853"/>
      <c r="B279" s="437" t="s">
        <v>687</v>
      </c>
      <c r="C279" s="432" t="s">
        <v>688</v>
      </c>
      <c r="D279" s="438">
        <v>42750</v>
      </c>
      <c r="E279" s="438">
        <v>42824</v>
      </c>
      <c r="F279" s="439" t="s">
        <v>684</v>
      </c>
      <c r="G279" s="440" t="s">
        <v>685</v>
      </c>
      <c r="H279" s="432" t="s">
        <v>39</v>
      </c>
      <c r="I279" s="433" t="s">
        <v>45</v>
      </c>
      <c r="J279" s="433">
        <v>4</v>
      </c>
      <c r="K279" s="435">
        <v>5000000</v>
      </c>
      <c r="L279" s="436">
        <f t="shared" si="92"/>
        <v>20000000</v>
      </c>
      <c r="M279" s="261">
        <f t="shared" si="91"/>
        <v>74</v>
      </c>
      <c r="N279" s="179" t="str">
        <f t="shared" si="68"/>
        <v/>
      </c>
      <c r="O279" s="262" t="s">
        <v>689</v>
      </c>
      <c r="P279" s="181">
        <v>1</v>
      </c>
      <c r="Q279" s="182">
        <v>1</v>
      </c>
      <c r="R279" s="183">
        <f>+Q279</f>
        <v>1</v>
      </c>
      <c r="S279" s="184">
        <f t="shared" si="93"/>
        <v>1</v>
      </c>
      <c r="T279" s="185" t="str">
        <f t="shared" si="59"/>
        <v>Terminado</v>
      </c>
      <c r="U279" s="640" t="str">
        <f t="shared" si="60"/>
        <v>B</v>
      </c>
      <c r="V279" s="186" t="s">
        <v>690</v>
      </c>
      <c r="W279" s="441">
        <f t="shared" si="88"/>
        <v>0</v>
      </c>
      <c r="X279" s="741"/>
    </row>
    <row r="280" spans="1:24" s="5" customFormat="1" ht="29.25" hidden="1" customHeight="1" outlineLevel="2" thickBot="1" x14ac:dyDescent="0.3">
      <c r="A280" s="853"/>
      <c r="B280" s="824" t="s">
        <v>691</v>
      </c>
      <c r="C280" s="300" t="s">
        <v>683</v>
      </c>
      <c r="D280" s="422">
        <v>42767</v>
      </c>
      <c r="E280" s="422">
        <v>42825</v>
      </c>
      <c r="F280" s="442" t="s">
        <v>692</v>
      </c>
      <c r="G280" s="345"/>
      <c r="H280" s="300"/>
      <c r="I280" s="304" t="s">
        <v>336</v>
      </c>
      <c r="J280" s="304">
        <v>1</v>
      </c>
      <c r="K280" s="305">
        <v>70000000</v>
      </c>
      <c r="L280" s="306">
        <f t="shared" si="92"/>
        <v>70000000</v>
      </c>
      <c r="M280" s="107">
        <f t="shared" si="91"/>
        <v>58</v>
      </c>
      <c r="N280" s="42" t="str">
        <f t="shared" si="68"/>
        <v/>
      </c>
      <c r="O280" s="216" t="s">
        <v>693</v>
      </c>
      <c r="P280" s="134">
        <v>1</v>
      </c>
      <c r="Q280" s="135">
        <v>1</v>
      </c>
      <c r="R280" s="136">
        <f>+Q280</f>
        <v>1</v>
      </c>
      <c r="S280" s="137">
        <f t="shared" si="93"/>
        <v>1</v>
      </c>
      <c r="T280" s="138" t="str">
        <f t="shared" si="59"/>
        <v>Terminado</v>
      </c>
      <c r="U280" s="633" t="str">
        <f t="shared" si="60"/>
        <v>B</v>
      </c>
      <c r="V280" s="140"/>
      <c r="W280" s="443">
        <f t="shared" si="88"/>
        <v>0</v>
      </c>
      <c r="X280" s="741"/>
    </row>
    <row r="281" spans="1:24" s="5" customFormat="1" ht="29.25" hidden="1" customHeight="1" outlineLevel="2" thickBot="1" x14ac:dyDescent="0.3">
      <c r="A281" s="853"/>
      <c r="B281" s="825"/>
      <c r="C281" s="307" t="s">
        <v>694</v>
      </c>
      <c r="D281" s="318"/>
      <c r="E281" s="318"/>
      <c r="F281" s="444" t="s">
        <v>695</v>
      </c>
      <c r="G281" s="317"/>
      <c r="H281" s="307"/>
      <c r="I281" s="311"/>
      <c r="J281" s="311"/>
      <c r="K281" s="312"/>
      <c r="L281" s="313"/>
      <c r="M281" s="218"/>
      <c r="N281" s="60"/>
      <c r="O281" s="70"/>
      <c r="P281" s="62"/>
      <c r="Q281" s="63"/>
      <c r="R281" s="64">
        <f t="shared" ref="R281:R287" si="94">+Q281</f>
        <v>0</v>
      </c>
      <c r="S281" s="65" t="str">
        <f t="shared" si="93"/>
        <v/>
      </c>
      <c r="T281" s="66" t="str">
        <f t="shared" si="59"/>
        <v>Sin Iniciar</v>
      </c>
      <c r="U281" s="635" t="str">
        <f t="shared" si="60"/>
        <v>6</v>
      </c>
      <c r="V281" s="118"/>
      <c r="W281" s="443"/>
      <c r="X281" s="741"/>
    </row>
    <row r="282" spans="1:24" s="5" customFormat="1" ht="29.25" hidden="1" customHeight="1" outlineLevel="2" thickBot="1" x14ac:dyDescent="0.3">
      <c r="A282" s="853"/>
      <c r="B282" s="825"/>
      <c r="C282" s="307" t="s">
        <v>696</v>
      </c>
      <c r="D282" s="318"/>
      <c r="E282" s="318"/>
      <c r="F282" s="444"/>
      <c r="G282" s="317"/>
      <c r="H282" s="307"/>
      <c r="I282" s="311"/>
      <c r="J282" s="311"/>
      <c r="K282" s="312"/>
      <c r="L282" s="313"/>
      <c r="M282" s="218"/>
      <c r="N282" s="60"/>
      <c r="O282" s="70"/>
      <c r="P282" s="62"/>
      <c r="Q282" s="63"/>
      <c r="R282" s="64">
        <f t="shared" si="94"/>
        <v>0</v>
      </c>
      <c r="S282" s="65" t="str">
        <f t="shared" si="93"/>
        <v/>
      </c>
      <c r="T282" s="66" t="str">
        <f t="shared" ref="T282:T344" si="95">+IF(S282="","Sin Iniciar",IF(S282&lt;0.6,"Crítico",IF(S282&lt;0.9,"En Proceso",IF(AND(P282=1,Q282=1,S282=1),"Terminado","Normal"))))</f>
        <v>Sin Iniciar</v>
      </c>
      <c r="U282" s="635" t="str">
        <f t="shared" ref="U282:U344" si="96">+IF(T282="","",IF(T282="Sin Iniciar","6",IF(T282="Crítico","L",IF(T282="En Proceso","K",IF(T282="Normal","J","B")))))</f>
        <v>6</v>
      </c>
      <c r="V282" s="118"/>
      <c r="W282" s="443"/>
      <c r="X282" s="741"/>
    </row>
    <row r="283" spans="1:24" s="5" customFormat="1" ht="29.25" hidden="1" customHeight="1" outlineLevel="2" thickBot="1" x14ac:dyDescent="0.3">
      <c r="A283" s="853"/>
      <c r="B283" s="825"/>
      <c r="C283" s="307" t="s">
        <v>697</v>
      </c>
      <c r="D283" s="318"/>
      <c r="E283" s="318"/>
      <c r="F283" s="444" t="s">
        <v>65</v>
      </c>
      <c r="G283" s="317" t="s">
        <v>698</v>
      </c>
      <c r="H283" s="307" t="s">
        <v>699</v>
      </c>
      <c r="I283" s="311" t="s">
        <v>336</v>
      </c>
      <c r="J283" s="311">
        <v>1</v>
      </c>
      <c r="K283" s="312">
        <v>30000000</v>
      </c>
      <c r="L283" s="313">
        <f t="shared" si="92"/>
        <v>30000000</v>
      </c>
      <c r="M283" s="218" t="str">
        <f t="shared" si="91"/>
        <v/>
      </c>
      <c r="N283" s="60" t="str">
        <f t="shared" si="68"/>
        <v/>
      </c>
      <c r="O283" s="70"/>
      <c r="P283" s="62" t="str">
        <f t="shared" ref="P283:P305" si="97">+IF(N283="","",IFERROR(IF(MONTH($C$2)&lt;MONTH(D283),"",IF(E283&lt;$C$2,1,IF(D283&lt;$C$2,($C$2-D283)/(E283-D283),0))),0))</f>
        <v/>
      </c>
      <c r="Q283" s="63"/>
      <c r="R283" s="64">
        <f t="shared" si="94"/>
        <v>0</v>
      </c>
      <c r="S283" s="65" t="str">
        <f t="shared" si="93"/>
        <v/>
      </c>
      <c r="T283" s="66" t="str">
        <f t="shared" si="95"/>
        <v>Sin Iniciar</v>
      </c>
      <c r="U283" s="635" t="str">
        <f t="shared" si="96"/>
        <v>6</v>
      </c>
      <c r="V283" s="118"/>
      <c r="W283" s="443">
        <f t="shared" si="88"/>
        <v>1</v>
      </c>
      <c r="X283" s="741"/>
    </row>
    <row r="284" spans="1:24" s="5" customFormat="1" ht="29.25" hidden="1" customHeight="1" outlineLevel="2" thickBot="1" x14ac:dyDescent="0.3">
      <c r="A284" s="853"/>
      <c r="B284" s="827"/>
      <c r="C284" s="336" t="s">
        <v>700</v>
      </c>
      <c r="D284" s="445"/>
      <c r="E284" s="445"/>
      <c r="F284" s="446"/>
      <c r="G284" s="339"/>
      <c r="H284" s="336"/>
      <c r="I284" s="340"/>
      <c r="J284" s="340"/>
      <c r="K284" s="341"/>
      <c r="L284" s="342"/>
      <c r="M284" s="221"/>
      <c r="N284" s="79"/>
      <c r="O284" s="222"/>
      <c r="P284" s="80"/>
      <c r="Q284" s="81"/>
      <c r="R284" s="82">
        <f t="shared" si="94"/>
        <v>0</v>
      </c>
      <c r="S284" s="83" t="str">
        <f t="shared" si="93"/>
        <v/>
      </c>
      <c r="T284" s="84" t="str">
        <f t="shared" si="95"/>
        <v>Sin Iniciar</v>
      </c>
      <c r="U284" s="638" t="str">
        <f t="shared" si="96"/>
        <v>6</v>
      </c>
      <c r="V284" s="154"/>
      <c r="W284" s="441"/>
      <c r="X284" s="741"/>
    </row>
    <row r="285" spans="1:24" s="5" customFormat="1" ht="29.25" hidden="1" customHeight="1" outlineLevel="2" thickBot="1" x14ac:dyDescent="0.3">
      <c r="A285" s="853"/>
      <c r="B285" s="824" t="s">
        <v>701</v>
      </c>
      <c r="C285" s="300" t="s">
        <v>702</v>
      </c>
      <c r="D285" s="301">
        <v>42750</v>
      </c>
      <c r="E285" s="301">
        <v>42767</v>
      </c>
      <c r="F285" s="302" t="s">
        <v>323</v>
      </c>
      <c r="G285" s="345" t="s">
        <v>703</v>
      </c>
      <c r="H285" s="300" t="s">
        <v>101</v>
      </c>
      <c r="I285" s="304" t="s">
        <v>411</v>
      </c>
      <c r="J285" s="304">
        <v>2</v>
      </c>
      <c r="K285" s="305">
        <v>250000</v>
      </c>
      <c r="L285" s="306">
        <f t="shared" si="92"/>
        <v>500000</v>
      </c>
      <c r="M285" s="107">
        <f t="shared" si="91"/>
        <v>17</v>
      </c>
      <c r="N285" s="42" t="str">
        <f t="shared" si="68"/>
        <v/>
      </c>
      <c r="O285" s="216" t="s">
        <v>704</v>
      </c>
      <c r="P285" s="134">
        <v>1</v>
      </c>
      <c r="Q285" s="135">
        <f>+P285</f>
        <v>1</v>
      </c>
      <c r="R285" s="136">
        <f t="shared" si="94"/>
        <v>1</v>
      </c>
      <c r="S285" s="137">
        <f t="shared" si="93"/>
        <v>1</v>
      </c>
      <c r="T285" s="138" t="str">
        <f t="shared" si="95"/>
        <v>Terminado</v>
      </c>
      <c r="U285" s="633" t="str">
        <f t="shared" si="96"/>
        <v>B</v>
      </c>
      <c r="V285" s="140" t="s">
        <v>705</v>
      </c>
      <c r="W285" s="443">
        <f t="shared" si="88"/>
        <v>0</v>
      </c>
      <c r="X285" s="741"/>
    </row>
    <row r="286" spans="1:24" s="5" customFormat="1" ht="29.25" hidden="1" customHeight="1" outlineLevel="2" thickBot="1" x14ac:dyDescent="0.3">
      <c r="A286" s="853"/>
      <c r="B286" s="825"/>
      <c r="C286" s="307" t="s">
        <v>706</v>
      </c>
      <c r="D286" s="308">
        <v>42750</v>
      </c>
      <c r="E286" s="308">
        <v>43084</v>
      </c>
      <c r="F286" s="309" t="s">
        <v>213</v>
      </c>
      <c r="G286" s="317" t="s">
        <v>707</v>
      </c>
      <c r="H286" s="307" t="s">
        <v>265</v>
      </c>
      <c r="I286" s="311" t="s">
        <v>411</v>
      </c>
      <c r="J286" s="311">
        <v>1</v>
      </c>
      <c r="K286" s="312">
        <v>5000000</v>
      </c>
      <c r="L286" s="313">
        <f t="shared" si="92"/>
        <v>5000000</v>
      </c>
      <c r="M286" s="218">
        <f t="shared" si="91"/>
        <v>334</v>
      </c>
      <c r="N286" s="60" t="str">
        <f t="shared" si="68"/>
        <v>X</v>
      </c>
      <c r="O286" s="70" t="s">
        <v>1164</v>
      </c>
      <c r="P286" s="62">
        <f t="shared" si="97"/>
        <v>0.31437125748502992</v>
      </c>
      <c r="Q286" s="63">
        <f>+P286</f>
        <v>0.31437125748502992</v>
      </c>
      <c r="R286" s="64">
        <f t="shared" si="94"/>
        <v>0.31437125748502992</v>
      </c>
      <c r="S286" s="65">
        <f t="shared" si="93"/>
        <v>1</v>
      </c>
      <c r="T286" s="66" t="str">
        <f t="shared" si="95"/>
        <v>Normal</v>
      </c>
      <c r="U286" s="635" t="str">
        <f t="shared" si="96"/>
        <v>J</v>
      </c>
      <c r="V286" s="118" t="s">
        <v>708</v>
      </c>
      <c r="W286" s="443">
        <f t="shared" si="88"/>
        <v>0.68562874251497008</v>
      </c>
      <c r="X286" s="741"/>
    </row>
    <row r="287" spans="1:24" s="5" customFormat="1" ht="29.25" hidden="1" customHeight="1" outlineLevel="2" thickBot="1" x14ac:dyDescent="0.3">
      <c r="A287" s="853"/>
      <c r="B287" s="825"/>
      <c r="C287" s="307" t="s">
        <v>709</v>
      </c>
      <c r="D287" s="308">
        <v>42767</v>
      </c>
      <c r="E287" s="308">
        <v>42916</v>
      </c>
      <c r="F287" s="309" t="s">
        <v>710</v>
      </c>
      <c r="G287" s="317"/>
      <c r="H287" s="307"/>
      <c r="I287" s="311"/>
      <c r="J287" s="311"/>
      <c r="K287" s="312"/>
      <c r="L287" s="313"/>
      <c r="M287" s="218"/>
      <c r="N287" s="60" t="str">
        <f t="shared" si="68"/>
        <v>X</v>
      </c>
      <c r="O287" s="70" t="s">
        <v>1165</v>
      </c>
      <c r="P287" s="62">
        <f t="shared" si="97"/>
        <v>0.59060402684563762</v>
      </c>
      <c r="Q287" s="63">
        <v>0.5</v>
      </c>
      <c r="R287" s="64">
        <f t="shared" si="94"/>
        <v>0.5</v>
      </c>
      <c r="S287" s="65">
        <f t="shared" si="93"/>
        <v>0.84659090909090906</v>
      </c>
      <c r="T287" s="66" t="str">
        <f t="shared" si="95"/>
        <v>En Proceso</v>
      </c>
      <c r="U287" s="635" t="str">
        <f t="shared" si="96"/>
        <v>K</v>
      </c>
      <c r="V287" s="118" t="s">
        <v>708</v>
      </c>
      <c r="W287" s="443">
        <f t="shared" si="88"/>
        <v>0.5</v>
      </c>
      <c r="X287" s="741"/>
    </row>
    <row r="288" spans="1:24" s="5" customFormat="1" ht="29.25" hidden="1" customHeight="1" outlineLevel="2" thickBot="1" x14ac:dyDescent="0.3">
      <c r="A288" s="853"/>
      <c r="B288" s="824" t="s">
        <v>711</v>
      </c>
      <c r="C288" s="447" t="s">
        <v>712</v>
      </c>
      <c r="D288" s="421"/>
      <c r="E288" s="301"/>
      <c r="F288" s="302"/>
      <c r="G288" s="345"/>
      <c r="H288" s="300"/>
      <c r="I288" s="304"/>
      <c r="J288" s="304"/>
      <c r="K288" s="305"/>
      <c r="L288" s="306">
        <f t="shared" si="92"/>
        <v>0</v>
      </c>
      <c r="M288" s="107" t="str">
        <f t="shared" si="91"/>
        <v/>
      </c>
      <c r="N288" s="42" t="str">
        <f t="shared" si="68"/>
        <v/>
      </c>
      <c r="O288" s="216"/>
      <c r="P288" s="134" t="str">
        <f t="shared" si="97"/>
        <v/>
      </c>
      <c r="Q288" s="135"/>
      <c r="R288" s="136"/>
      <c r="S288" s="137" t="str">
        <f t="shared" si="93"/>
        <v/>
      </c>
      <c r="T288" s="138" t="str">
        <f t="shared" si="95"/>
        <v>Sin Iniciar</v>
      </c>
      <c r="U288" s="633" t="str">
        <f t="shared" si="96"/>
        <v>6</v>
      </c>
      <c r="V288" s="140"/>
      <c r="W288" s="443">
        <f t="shared" si="88"/>
        <v>1</v>
      </c>
      <c r="X288" s="741"/>
    </row>
    <row r="289" spans="1:24" s="5" customFormat="1" ht="29.25" hidden="1" customHeight="1" outlineLevel="2" thickBot="1" x14ac:dyDescent="0.3">
      <c r="A289" s="853"/>
      <c r="B289" s="827"/>
      <c r="C289" s="336" t="s">
        <v>713</v>
      </c>
      <c r="D289" s="337"/>
      <c r="E289" s="337"/>
      <c r="F289" s="338"/>
      <c r="G289" s="339"/>
      <c r="H289" s="336"/>
      <c r="I289" s="340"/>
      <c r="J289" s="340"/>
      <c r="K289" s="341"/>
      <c r="L289" s="342">
        <f t="shared" si="92"/>
        <v>0</v>
      </c>
      <c r="M289" s="221" t="str">
        <f t="shared" si="91"/>
        <v/>
      </c>
      <c r="N289" s="79" t="str">
        <f t="shared" si="68"/>
        <v/>
      </c>
      <c r="O289" s="222"/>
      <c r="P289" s="80" t="str">
        <f t="shared" si="97"/>
        <v/>
      </c>
      <c r="Q289" s="81"/>
      <c r="R289" s="82"/>
      <c r="S289" s="83" t="str">
        <f t="shared" si="93"/>
        <v/>
      </c>
      <c r="T289" s="84" t="str">
        <f t="shared" si="95"/>
        <v>Sin Iniciar</v>
      </c>
      <c r="U289" s="638" t="str">
        <f t="shared" si="96"/>
        <v>6</v>
      </c>
      <c r="V289" s="154"/>
      <c r="W289" s="441">
        <f t="shared" si="88"/>
        <v>1</v>
      </c>
      <c r="X289" s="741"/>
    </row>
    <row r="290" spans="1:24" s="5" customFormat="1" ht="29.25" hidden="1" customHeight="1" outlineLevel="2" thickBot="1" x14ac:dyDescent="0.3">
      <c r="A290" s="853"/>
      <c r="B290" s="847" t="s">
        <v>714</v>
      </c>
      <c r="C290" s="447" t="s">
        <v>715</v>
      </c>
      <c r="D290" s="301"/>
      <c r="E290" s="301"/>
      <c r="F290" s="845"/>
      <c r="G290" s="345"/>
      <c r="H290" s="300"/>
      <c r="I290" s="304"/>
      <c r="J290" s="304"/>
      <c r="K290" s="305"/>
      <c r="L290" s="306">
        <f t="shared" si="92"/>
        <v>0</v>
      </c>
      <c r="M290" s="107" t="str">
        <f t="shared" si="91"/>
        <v/>
      </c>
      <c r="N290" s="42" t="str">
        <f t="shared" si="68"/>
        <v/>
      </c>
      <c r="O290" s="216"/>
      <c r="P290" s="134" t="str">
        <f t="shared" si="97"/>
        <v/>
      </c>
      <c r="Q290" s="135"/>
      <c r="R290" s="136"/>
      <c r="S290" s="137" t="str">
        <f t="shared" si="93"/>
        <v/>
      </c>
      <c r="T290" s="138" t="str">
        <f t="shared" si="95"/>
        <v>Sin Iniciar</v>
      </c>
      <c r="U290" s="633" t="str">
        <f t="shared" si="96"/>
        <v>6</v>
      </c>
      <c r="V290" s="140"/>
      <c r="W290" s="443">
        <f t="shared" si="88"/>
        <v>1</v>
      </c>
      <c r="X290" s="741"/>
    </row>
    <row r="291" spans="1:24" s="5" customFormat="1" ht="29.25" hidden="1" customHeight="1" outlineLevel="2" thickBot="1" x14ac:dyDescent="0.3">
      <c r="A291" s="853"/>
      <c r="B291" s="849"/>
      <c r="C291" s="448" t="s">
        <v>716</v>
      </c>
      <c r="D291" s="337"/>
      <c r="E291" s="337"/>
      <c r="F291" s="846"/>
      <c r="G291" s="339"/>
      <c r="H291" s="336"/>
      <c r="I291" s="340"/>
      <c r="J291" s="340"/>
      <c r="K291" s="341"/>
      <c r="L291" s="342">
        <f t="shared" si="92"/>
        <v>0</v>
      </c>
      <c r="M291" s="221" t="str">
        <f t="shared" si="91"/>
        <v/>
      </c>
      <c r="N291" s="79" t="str">
        <f t="shared" si="68"/>
        <v/>
      </c>
      <c r="O291" s="222"/>
      <c r="P291" s="80" t="str">
        <f t="shared" si="97"/>
        <v/>
      </c>
      <c r="Q291" s="81"/>
      <c r="R291" s="82"/>
      <c r="S291" s="83" t="str">
        <f t="shared" si="93"/>
        <v/>
      </c>
      <c r="T291" s="84" t="str">
        <f t="shared" si="95"/>
        <v>Sin Iniciar</v>
      </c>
      <c r="U291" s="638" t="str">
        <f t="shared" si="96"/>
        <v>6</v>
      </c>
      <c r="V291" s="154"/>
      <c r="W291" s="441">
        <f t="shared" si="88"/>
        <v>1</v>
      </c>
      <c r="X291" s="741"/>
    </row>
    <row r="292" spans="1:24" s="5" customFormat="1" ht="29.25" hidden="1" customHeight="1" outlineLevel="2" thickBot="1" x14ac:dyDescent="0.3">
      <c r="A292" s="853"/>
      <c r="B292" s="449" t="s">
        <v>717</v>
      </c>
      <c r="C292" s="432" t="s">
        <v>504</v>
      </c>
      <c r="D292" s="438"/>
      <c r="E292" s="438"/>
      <c r="F292" s="439"/>
      <c r="G292" s="440"/>
      <c r="H292" s="432"/>
      <c r="I292" s="433"/>
      <c r="J292" s="433"/>
      <c r="K292" s="435"/>
      <c r="L292" s="436">
        <f t="shared" si="92"/>
        <v>0</v>
      </c>
      <c r="M292" s="261" t="str">
        <f t="shared" si="91"/>
        <v/>
      </c>
      <c r="N292" s="179" t="str">
        <f t="shared" si="68"/>
        <v/>
      </c>
      <c r="O292" s="262"/>
      <c r="P292" s="181" t="str">
        <f t="shared" si="97"/>
        <v/>
      </c>
      <c r="Q292" s="182"/>
      <c r="R292" s="183"/>
      <c r="S292" s="184" t="str">
        <f t="shared" si="93"/>
        <v/>
      </c>
      <c r="T292" s="185" t="str">
        <f t="shared" si="95"/>
        <v>Sin Iniciar</v>
      </c>
      <c r="U292" s="640" t="str">
        <f t="shared" si="96"/>
        <v>6</v>
      </c>
      <c r="V292" s="186"/>
      <c r="W292" s="441">
        <f t="shared" si="88"/>
        <v>1</v>
      </c>
      <c r="X292" s="741"/>
    </row>
    <row r="293" spans="1:24" s="5" customFormat="1" ht="29.25" hidden="1" customHeight="1" outlineLevel="2" x14ac:dyDescent="0.25">
      <c r="A293" s="853"/>
      <c r="B293" s="824" t="s">
        <v>718</v>
      </c>
      <c r="C293" s="450" t="s">
        <v>719</v>
      </c>
      <c r="D293" s="301"/>
      <c r="E293" s="301"/>
      <c r="F293" s="300"/>
      <c r="G293" s="300"/>
      <c r="H293" s="300"/>
      <c r="I293" s="304"/>
      <c r="J293" s="304"/>
      <c r="K293" s="305"/>
      <c r="L293" s="451">
        <f t="shared" si="92"/>
        <v>0</v>
      </c>
      <c r="M293" s="103" t="str">
        <f t="shared" si="91"/>
        <v/>
      </c>
      <c r="N293" s="452" t="str">
        <f t="shared" si="68"/>
        <v/>
      </c>
      <c r="O293" s="453"/>
      <c r="P293" s="134" t="str">
        <f t="shared" si="97"/>
        <v/>
      </c>
      <c r="Q293" s="454"/>
      <c r="R293" s="454"/>
      <c r="S293" s="137" t="str">
        <f t="shared" si="93"/>
        <v/>
      </c>
      <c r="T293" s="138" t="str">
        <f t="shared" si="95"/>
        <v>Sin Iniciar</v>
      </c>
      <c r="U293" s="641" t="str">
        <f t="shared" si="96"/>
        <v>6</v>
      </c>
      <c r="V293" s="104"/>
      <c r="W293" s="455">
        <f t="shared" si="88"/>
        <v>1</v>
      </c>
      <c r="X293" s="741"/>
    </row>
    <row r="294" spans="1:24" s="5" customFormat="1" ht="29.25" hidden="1" customHeight="1" outlineLevel="2" x14ac:dyDescent="0.25">
      <c r="A294" s="853"/>
      <c r="B294" s="825"/>
      <c r="C294" s="456" t="s">
        <v>720</v>
      </c>
      <c r="D294" s="308"/>
      <c r="E294" s="308"/>
      <c r="F294" s="307"/>
      <c r="G294" s="307"/>
      <c r="H294" s="307"/>
      <c r="I294" s="311"/>
      <c r="J294" s="311"/>
      <c r="K294" s="312"/>
      <c r="L294" s="457">
        <f t="shared" si="92"/>
        <v>0</v>
      </c>
      <c r="M294" s="458" t="str">
        <f t="shared" si="91"/>
        <v/>
      </c>
      <c r="N294" s="459" t="str">
        <f t="shared" si="68"/>
        <v/>
      </c>
      <c r="O294" s="460"/>
      <c r="P294" s="62" t="str">
        <f t="shared" si="97"/>
        <v/>
      </c>
      <c r="Q294" s="461"/>
      <c r="R294" s="461"/>
      <c r="S294" s="65" t="str">
        <f t="shared" si="93"/>
        <v/>
      </c>
      <c r="T294" s="66" t="str">
        <f t="shared" si="95"/>
        <v>Sin Iniciar</v>
      </c>
      <c r="U294" s="642" t="str">
        <f t="shared" si="96"/>
        <v>6</v>
      </c>
      <c r="V294" s="462"/>
      <c r="W294" s="463">
        <f t="shared" si="88"/>
        <v>1</v>
      </c>
      <c r="X294" s="741"/>
    </row>
    <row r="295" spans="1:24" s="5" customFormat="1" ht="29.25" hidden="1" customHeight="1" outlineLevel="2" x14ac:dyDescent="0.25">
      <c r="A295" s="853"/>
      <c r="B295" s="825"/>
      <c r="C295" s="456" t="s">
        <v>721</v>
      </c>
      <c r="D295" s="308"/>
      <c r="E295" s="308"/>
      <c r="F295" s="307"/>
      <c r="G295" s="307"/>
      <c r="H295" s="307"/>
      <c r="I295" s="311"/>
      <c r="J295" s="311"/>
      <c r="K295" s="312"/>
      <c r="L295" s="457">
        <f t="shared" si="92"/>
        <v>0</v>
      </c>
      <c r="M295" s="458" t="str">
        <f t="shared" si="91"/>
        <v/>
      </c>
      <c r="N295" s="459" t="str">
        <f t="shared" si="68"/>
        <v/>
      </c>
      <c r="O295" s="460"/>
      <c r="P295" s="62" t="str">
        <f t="shared" si="97"/>
        <v/>
      </c>
      <c r="Q295" s="461"/>
      <c r="R295" s="461"/>
      <c r="S295" s="65" t="str">
        <f t="shared" si="93"/>
        <v/>
      </c>
      <c r="T295" s="66" t="str">
        <f t="shared" si="95"/>
        <v>Sin Iniciar</v>
      </c>
      <c r="U295" s="642" t="str">
        <f t="shared" si="96"/>
        <v>6</v>
      </c>
      <c r="V295" s="462"/>
      <c r="W295" s="463">
        <f t="shared" si="88"/>
        <v>1</v>
      </c>
      <c r="X295" s="741"/>
    </row>
    <row r="296" spans="1:24" s="5" customFormat="1" ht="29.25" hidden="1" customHeight="1" outlineLevel="2" x14ac:dyDescent="0.25">
      <c r="A296" s="853"/>
      <c r="B296" s="825"/>
      <c r="C296" s="456" t="s">
        <v>722</v>
      </c>
      <c r="D296" s="308"/>
      <c r="E296" s="308"/>
      <c r="F296" s="307"/>
      <c r="G296" s="307"/>
      <c r="H296" s="307"/>
      <c r="I296" s="311"/>
      <c r="J296" s="311"/>
      <c r="K296" s="312"/>
      <c r="L296" s="457">
        <f t="shared" si="92"/>
        <v>0</v>
      </c>
      <c r="M296" s="458" t="str">
        <f t="shared" si="91"/>
        <v/>
      </c>
      <c r="N296" s="459" t="str">
        <f t="shared" si="68"/>
        <v/>
      </c>
      <c r="O296" s="460"/>
      <c r="P296" s="62" t="str">
        <f t="shared" si="97"/>
        <v/>
      </c>
      <c r="Q296" s="461"/>
      <c r="R296" s="461"/>
      <c r="S296" s="65" t="str">
        <f t="shared" si="93"/>
        <v/>
      </c>
      <c r="T296" s="66" t="str">
        <f t="shared" si="95"/>
        <v>Sin Iniciar</v>
      </c>
      <c r="U296" s="642" t="str">
        <f t="shared" si="96"/>
        <v>6</v>
      </c>
      <c r="V296" s="462"/>
      <c r="W296" s="463">
        <f t="shared" si="88"/>
        <v>1</v>
      </c>
      <c r="X296" s="741"/>
    </row>
    <row r="297" spans="1:24" s="5" customFormat="1" ht="29.25" hidden="1" customHeight="1" outlineLevel="2" thickBot="1" x14ac:dyDescent="0.3">
      <c r="A297" s="853"/>
      <c r="B297" s="827"/>
      <c r="C297" s="464" t="s">
        <v>723</v>
      </c>
      <c r="D297" s="337"/>
      <c r="E297" s="337"/>
      <c r="F297" s="336"/>
      <c r="G297" s="336"/>
      <c r="H297" s="336"/>
      <c r="I297" s="340"/>
      <c r="J297" s="340"/>
      <c r="K297" s="341"/>
      <c r="L297" s="465">
        <f>+K297*J297</f>
        <v>0</v>
      </c>
      <c r="M297" s="466" t="str">
        <f t="shared" si="91"/>
        <v/>
      </c>
      <c r="N297" s="467" t="str">
        <f t="shared" si="68"/>
        <v/>
      </c>
      <c r="O297" s="468"/>
      <c r="P297" s="80" t="str">
        <f t="shared" si="97"/>
        <v/>
      </c>
      <c r="Q297" s="469"/>
      <c r="R297" s="469"/>
      <c r="S297" s="83" t="str">
        <f t="shared" si="93"/>
        <v/>
      </c>
      <c r="T297" s="84" t="str">
        <f t="shared" si="95"/>
        <v>Sin Iniciar</v>
      </c>
      <c r="U297" s="643" t="str">
        <f t="shared" si="96"/>
        <v>6</v>
      </c>
      <c r="V297" s="470"/>
      <c r="W297" s="471">
        <f t="shared" si="88"/>
        <v>1</v>
      </c>
      <c r="X297" s="741"/>
    </row>
    <row r="298" spans="1:24" s="5" customFormat="1" ht="29.25" hidden="1" customHeight="1" outlineLevel="2" x14ac:dyDescent="0.25">
      <c r="A298" s="853"/>
      <c r="B298" s="847" t="s">
        <v>724</v>
      </c>
      <c r="C298" s="472" t="s">
        <v>725</v>
      </c>
      <c r="D298" s="301"/>
      <c r="E298" s="301"/>
      <c r="F298" s="300"/>
      <c r="G298" s="300"/>
      <c r="H298" s="300"/>
      <c r="I298" s="304"/>
      <c r="J298" s="304"/>
      <c r="K298" s="305"/>
      <c r="L298" s="451">
        <f>+K298*J298</f>
        <v>0</v>
      </c>
      <c r="M298" s="103" t="str">
        <f t="shared" si="91"/>
        <v/>
      </c>
      <c r="N298" s="452" t="str">
        <f t="shared" si="68"/>
        <v/>
      </c>
      <c r="O298" s="453"/>
      <c r="P298" s="134" t="str">
        <f t="shared" si="97"/>
        <v/>
      </c>
      <c r="Q298" s="454"/>
      <c r="R298" s="454"/>
      <c r="S298" s="137" t="str">
        <f t="shared" si="93"/>
        <v/>
      </c>
      <c r="T298" s="138" t="str">
        <f t="shared" si="95"/>
        <v>Sin Iniciar</v>
      </c>
      <c r="U298" s="641" t="str">
        <f t="shared" si="96"/>
        <v>6</v>
      </c>
      <c r="V298" s="104"/>
      <c r="W298" s="455">
        <f t="shared" si="88"/>
        <v>1</v>
      </c>
      <c r="X298" s="741"/>
    </row>
    <row r="299" spans="1:24" s="5" customFormat="1" ht="29.25" hidden="1" customHeight="1" outlineLevel="2" x14ac:dyDescent="0.25">
      <c r="A299" s="853"/>
      <c r="B299" s="848"/>
      <c r="C299" s="456" t="s">
        <v>726</v>
      </c>
      <c r="D299" s="308"/>
      <c r="E299" s="308"/>
      <c r="F299" s="307"/>
      <c r="G299" s="307"/>
      <c r="H299" s="307"/>
      <c r="I299" s="311"/>
      <c r="J299" s="311"/>
      <c r="K299" s="312"/>
      <c r="L299" s="457">
        <f>+K299*J299</f>
        <v>0</v>
      </c>
      <c r="M299" s="458" t="str">
        <f t="shared" si="91"/>
        <v/>
      </c>
      <c r="N299" s="459" t="str">
        <f t="shared" si="68"/>
        <v/>
      </c>
      <c r="O299" s="460"/>
      <c r="P299" s="62" t="str">
        <f t="shared" si="97"/>
        <v/>
      </c>
      <c r="Q299" s="461"/>
      <c r="R299" s="461"/>
      <c r="S299" s="65" t="str">
        <f t="shared" si="93"/>
        <v/>
      </c>
      <c r="T299" s="66" t="str">
        <f t="shared" si="95"/>
        <v>Sin Iniciar</v>
      </c>
      <c r="U299" s="642" t="str">
        <f t="shared" si="96"/>
        <v>6</v>
      </c>
      <c r="V299" s="462"/>
      <c r="W299" s="463">
        <f t="shared" si="88"/>
        <v>1</v>
      </c>
      <c r="X299" s="741"/>
    </row>
    <row r="300" spans="1:24" s="5" customFormat="1" ht="29.25" hidden="1" customHeight="1" outlineLevel="2" thickBot="1" x14ac:dyDescent="0.3">
      <c r="A300" s="853"/>
      <c r="B300" s="849"/>
      <c r="C300" s="464" t="s">
        <v>727</v>
      </c>
      <c r="D300" s="337"/>
      <c r="E300" s="337"/>
      <c r="F300" s="336"/>
      <c r="G300" s="336"/>
      <c r="H300" s="336"/>
      <c r="I300" s="340"/>
      <c r="J300" s="340"/>
      <c r="K300" s="341"/>
      <c r="L300" s="465">
        <f>+K300*J300</f>
        <v>0</v>
      </c>
      <c r="M300" s="466" t="str">
        <f>+IF(D300="","",IF(MONTH($C$2)&lt;MONTH(D300),"",E300-D300))</f>
        <v/>
      </c>
      <c r="N300" s="467" t="str">
        <f>+IF(D300="","",IF(AND(MONTH($C$2)&gt;=MONTH(D300),MONTH($C$2)&lt;=MONTH(E300)),"X",""))</f>
        <v/>
      </c>
      <c r="O300" s="468"/>
      <c r="P300" s="80" t="str">
        <f>+IF(N300="","",IFERROR(IF(MONTH($C$2)&lt;MONTH(D300),"",IF(E300&lt;$C$2,1,IF(D300&lt;$C$2,($C$2-D300)/(E300-D300),0))),0))</f>
        <v/>
      </c>
      <c r="Q300" s="469"/>
      <c r="R300" s="469"/>
      <c r="S300" s="83" t="str">
        <f>IF(P300="","",IF(Q300&gt;P300,1,(Q300/P300)))</f>
        <v/>
      </c>
      <c r="T300" s="84" t="str">
        <f>+IF(S300="","Sin Iniciar",IF(S300&lt;0.6,"Crítico",IF(S300&lt;0.9,"En Proceso",IF(AND(P300=1,Q300=1,S300=1),"Terminado","Normal"))))</f>
        <v>Sin Iniciar</v>
      </c>
      <c r="U300" s="643" t="str">
        <f>+IF(T300="","",IF(T300="Sin Iniciar","6",IF(T300="Crítico","L",IF(T300="En Proceso","K",IF(T300="Normal","J","B")))))</f>
        <v>6</v>
      </c>
      <c r="V300" s="470"/>
      <c r="W300" s="471">
        <f>1-R300</f>
        <v>1</v>
      </c>
      <c r="X300" s="741"/>
    </row>
    <row r="301" spans="1:24" s="5" customFormat="1" ht="29.25" hidden="1" customHeight="1" outlineLevel="2" x14ac:dyDescent="0.25">
      <c r="A301" s="853"/>
      <c r="B301" s="847" t="s">
        <v>728</v>
      </c>
      <c r="C301" s="450" t="s">
        <v>729</v>
      </c>
      <c r="D301" s="301"/>
      <c r="E301" s="301"/>
      <c r="F301" s="300"/>
      <c r="G301" s="300"/>
      <c r="H301" s="300"/>
      <c r="I301" s="304"/>
      <c r="J301" s="304"/>
      <c r="K301" s="305"/>
      <c r="L301" s="451">
        <f t="shared" ref="L301:L303" si="98">+K301*J301</f>
        <v>0</v>
      </c>
      <c r="M301" s="103" t="str">
        <f t="shared" ref="M301:M303" si="99">+IF(D301="","",IF(MONTH($C$2)&lt;MONTH(D301),"",E301-D301))</f>
        <v/>
      </c>
      <c r="N301" s="452" t="str">
        <f t="shared" ref="N301:N303" si="100">+IF(D301="","",IF(AND(MONTH($C$2)&gt;=MONTH(D301),MONTH($C$2)&lt;=MONTH(E301)),"X",""))</f>
        <v/>
      </c>
      <c r="O301" s="453"/>
      <c r="P301" s="134" t="str">
        <f t="shared" ref="P301:P303" si="101">+IF(N301="","",IFERROR(IF(MONTH($C$2)&lt;MONTH(D301),"",IF(E301&lt;$C$2,1,IF(D301&lt;$C$2,($C$2-D301)/(E301-D301),0))),0))</f>
        <v/>
      </c>
      <c r="Q301" s="454"/>
      <c r="R301" s="454"/>
      <c r="S301" s="137" t="str">
        <f t="shared" ref="S301:S303" si="102">IF(P301="","",IF(Q301&gt;P301,1,(Q301/P301)))</f>
        <v/>
      </c>
      <c r="T301" s="138" t="str">
        <f t="shared" ref="T301:T303" si="103">+IF(S301="","Sin Iniciar",IF(S301&lt;0.6,"Crítico",IF(S301&lt;0.9,"En Proceso",IF(AND(P301=1,Q301=1,S301=1),"Terminado","Normal"))))</f>
        <v>Sin Iniciar</v>
      </c>
      <c r="U301" s="641" t="str">
        <f t="shared" ref="U301:U303" si="104">+IF(T301="","",IF(T301="Sin Iniciar","6",IF(T301="Crítico","L",IF(T301="En Proceso","K",IF(T301="Normal","J","B")))))</f>
        <v>6</v>
      </c>
      <c r="V301" s="104"/>
      <c r="W301" s="455">
        <f t="shared" ref="W301:W303" si="105">1-R301</f>
        <v>1</v>
      </c>
      <c r="X301" s="741"/>
    </row>
    <row r="302" spans="1:24" s="5" customFormat="1" ht="29.25" hidden="1" customHeight="1" outlineLevel="2" x14ac:dyDescent="0.25">
      <c r="A302" s="853"/>
      <c r="B302" s="848"/>
      <c r="C302" s="473" t="s">
        <v>730</v>
      </c>
      <c r="D302" s="308"/>
      <c r="E302" s="308"/>
      <c r="F302" s="307"/>
      <c r="G302" s="307"/>
      <c r="H302" s="307"/>
      <c r="I302" s="311"/>
      <c r="J302" s="311"/>
      <c r="K302" s="312"/>
      <c r="L302" s="457">
        <f t="shared" si="98"/>
        <v>0</v>
      </c>
      <c r="M302" s="458" t="str">
        <f t="shared" si="99"/>
        <v/>
      </c>
      <c r="N302" s="459" t="str">
        <f t="shared" si="100"/>
        <v/>
      </c>
      <c r="O302" s="460"/>
      <c r="P302" s="62" t="str">
        <f t="shared" si="101"/>
        <v/>
      </c>
      <c r="Q302" s="461"/>
      <c r="R302" s="461"/>
      <c r="S302" s="65" t="str">
        <f t="shared" si="102"/>
        <v/>
      </c>
      <c r="T302" s="66" t="str">
        <f t="shared" si="103"/>
        <v>Sin Iniciar</v>
      </c>
      <c r="U302" s="642" t="str">
        <f t="shared" si="104"/>
        <v>6</v>
      </c>
      <c r="V302" s="462"/>
      <c r="W302" s="463">
        <f t="shared" si="105"/>
        <v>1</v>
      </c>
      <c r="X302" s="741"/>
    </row>
    <row r="303" spans="1:24" s="5" customFormat="1" ht="29.25" hidden="1" customHeight="1" outlineLevel="2" thickBot="1" x14ac:dyDescent="0.3">
      <c r="A303" s="853"/>
      <c r="B303" s="849"/>
      <c r="C303" s="474" t="s">
        <v>731</v>
      </c>
      <c r="D303" s="337"/>
      <c r="E303" s="337"/>
      <c r="F303" s="336"/>
      <c r="G303" s="336"/>
      <c r="H303" s="336"/>
      <c r="I303" s="340"/>
      <c r="J303" s="340"/>
      <c r="K303" s="341"/>
      <c r="L303" s="465">
        <f t="shared" si="98"/>
        <v>0</v>
      </c>
      <c r="M303" s="466" t="str">
        <f t="shared" si="99"/>
        <v/>
      </c>
      <c r="N303" s="467" t="str">
        <f t="shared" si="100"/>
        <v/>
      </c>
      <c r="O303" s="468"/>
      <c r="P303" s="80" t="str">
        <f t="shared" si="101"/>
        <v/>
      </c>
      <c r="Q303" s="469"/>
      <c r="R303" s="469"/>
      <c r="S303" s="83" t="str">
        <f t="shared" si="102"/>
        <v/>
      </c>
      <c r="T303" s="84" t="str">
        <f t="shared" si="103"/>
        <v>Sin Iniciar</v>
      </c>
      <c r="U303" s="643" t="str">
        <f t="shared" si="104"/>
        <v>6</v>
      </c>
      <c r="V303" s="470"/>
      <c r="W303" s="471">
        <f t="shared" si="105"/>
        <v>1</v>
      </c>
      <c r="X303" s="741"/>
    </row>
    <row r="304" spans="1:24" s="5" customFormat="1" ht="29.25" hidden="1" customHeight="1" outlineLevel="2" x14ac:dyDescent="0.25">
      <c r="A304" s="853"/>
      <c r="B304" s="847" t="s">
        <v>732</v>
      </c>
      <c r="C304" s="450" t="s">
        <v>733</v>
      </c>
      <c r="D304" s="301"/>
      <c r="E304" s="301"/>
      <c r="F304" s="300"/>
      <c r="G304" s="300"/>
      <c r="H304" s="300"/>
      <c r="I304" s="304"/>
      <c r="J304" s="304"/>
      <c r="K304" s="305"/>
      <c r="L304" s="451">
        <f t="shared" si="92"/>
        <v>0</v>
      </c>
      <c r="M304" s="103" t="str">
        <f t="shared" si="91"/>
        <v/>
      </c>
      <c r="N304" s="452" t="str">
        <f t="shared" si="68"/>
        <v/>
      </c>
      <c r="O304" s="453"/>
      <c r="P304" s="134" t="str">
        <f t="shared" si="97"/>
        <v/>
      </c>
      <c r="Q304" s="454"/>
      <c r="R304" s="454"/>
      <c r="S304" s="137" t="str">
        <f t="shared" si="93"/>
        <v/>
      </c>
      <c r="T304" s="138" t="str">
        <f t="shared" si="95"/>
        <v>Sin Iniciar</v>
      </c>
      <c r="U304" s="641" t="str">
        <f t="shared" si="96"/>
        <v>6</v>
      </c>
      <c r="V304" s="104"/>
      <c r="W304" s="455">
        <f t="shared" si="88"/>
        <v>1</v>
      </c>
      <c r="X304" s="741"/>
    </row>
    <row r="305" spans="1:24" s="5" customFormat="1" ht="29.25" hidden="1" customHeight="1" outlineLevel="2" thickBot="1" x14ac:dyDescent="0.3">
      <c r="A305" s="853"/>
      <c r="B305" s="849"/>
      <c r="C305" s="474" t="s">
        <v>734</v>
      </c>
      <c r="D305" s="337"/>
      <c r="E305" s="337"/>
      <c r="F305" s="336"/>
      <c r="G305" s="336"/>
      <c r="H305" s="336"/>
      <c r="I305" s="340"/>
      <c r="J305" s="340"/>
      <c r="K305" s="341"/>
      <c r="L305" s="465">
        <f t="shared" si="92"/>
        <v>0</v>
      </c>
      <c r="M305" s="466" t="str">
        <f t="shared" si="91"/>
        <v/>
      </c>
      <c r="N305" s="467" t="str">
        <f t="shared" si="68"/>
        <v/>
      </c>
      <c r="O305" s="468"/>
      <c r="P305" s="80" t="str">
        <f t="shared" si="97"/>
        <v/>
      </c>
      <c r="Q305" s="469"/>
      <c r="R305" s="469"/>
      <c r="S305" s="83" t="str">
        <f t="shared" si="93"/>
        <v/>
      </c>
      <c r="T305" s="84" t="str">
        <f t="shared" si="95"/>
        <v>Sin Iniciar</v>
      </c>
      <c r="U305" s="643" t="str">
        <f t="shared" si="96"/>
        <v>6</v>
      </c>
      <c r="V305" s="470"/>
      <c r="W305" s="471">
        <f t="shared" si="88"/>
        <v>1</v>
      </c>
      <c r="X305" s="741"/>
    </row>
    <row r="306" spans="1:24" s="101" customFormat="1" ht="29.25" hidden="1" customHeight="1" outlineLevel="1" collapsed="1" thickBot="1" x14ac:dyDescent="0.3">
      <c r="A306" s="755" t="s">
        <v>735</v>
      </c>
      <c r="B306" s="756"/>
      <c r="C306" s="757"/>
      <c r="D306" s="87"/>
      <c r="E306" s="88"/>
      <c r="F306" s="89"/>
      <c r="G306" s="90"/>
      <c r="H306" s="90"/>
      <c r="I306" s="91"/>
      <c r="J306" s="92"/>
      <c r="K306" s="90"/>
      <c r="L306" s="90"/>
      <c r="M306" s="93" t="str">
        <f t="shared" si="91"/>
        <v/>
      </c>
      <c r="N306" s="91" t="str">
        <f t="shared" si="68"/>
        <v/>
      </c>
      <c r="O306" s="94"/>
      <c r="P306" s="209">
        <f>+IFERROR(SUMPRODUCT(P278:P305,M278:M305)/SUM(M278:M305),0)</f>
        <v>0.552734375</v>
      </c>
      <c r="Q306" s="210">
        <f>+IFERROR(SUMPRODUCT(Q278:Q305,M278:M305)/SUM(M278:M305),0)</f>
        <v>0.552734375</v>
      </c>
      <c r="R306" s="229">
        <f>+IFERROR(SUMPRODUCT(R278:R305,M278:M305)/SUM(M278:M305),0)</f>
        <v>0.552734375</v>
      </c>
      <c r="S306" s="209">
        <f>+IFERROR(Q306/P306,0)</f>
        <v>1</v>
      </c>
      <c r="T306" s="98" t="str">
        <f t="shared" si="95"/>
        <v>Normal</v>
      </c>
      <c r="U306" s="632" t="str">
        <f t="shared" si="96"/>
        <v>J</v>
      </c>
      <c r="V306" s="213"/>
      <c r="W306" s="416">
        <f t="shared" si="88"/>
        <v>0.447265625</v>
      </c>
      <c r="X306" s="741"/>
    </row>
    <row r="307" spans="1:24" s="5" customFormat="1" ht="29.25" hidden="1" customHeight="1" outlineLevel="2" thickBot="1" x14ac:dyDescent="0.3">
      <c r="A307" s="843" t="s">
        <v>736</v>
      </c>
      <c r="B307" s="824" t="s">
        <v>711</v>
      </c>
      <c r="C307" s="447" t="s">
        <v>713</v>
      </c>
      <c r="D307" s="301">
        <v>42767</v>
      </c>
      <c r="E307" s="301">
        <v>42916</v>
      </c>
      <c r="F307" s="300"/>
      <c r="G307" s="300"/>
      <c r="H307" s="300"/>
      <c r="I307" s="304"/>
      <c r="J307" s="304"/>
      <c r="K307" s="305"/>
      <c r="L307" s="451">
        <f t="shared" ref="L307:L322" si="106">+K307*J307</f>
        <v>0</v>
      </c>
      <c r="M307" s="103">
        <f t="shared" si="91"/>
        <v>149</v>
      </c>
      <c r="N307" s="452" t="str">
        <f t="shared" si="68"/>
        <v>X</v>
      </c>
      <c r="O307" s="453" t="s">
        <v>1247</v>
      </c>
      <c r="P307" s="134">
        <f t="shared" ref="P307:P322" si="107">+IF(N307="","",IFERROR(IF(MONTH($C$2)&lt;MONTH(D307),"",IF(E307&lt;$C$2,1,IF(D307&lt;$C$2,($C$2-D307)/(E307-D307),0))),0))</f>
        <v>0.59060402684563762</v>
      </c>
      <c r="Q307" s="454">
        <f>+P307</f>
        <v>0.59060402684563762</v>
      </c>
      <c r="R307" s="454">
        <f t="shared" ref="R307:R322" si="108">+Q307</f>
        <v>0.59060402684563762</v>
      </c>
      <c r="S307" s="137">
        <f t="shared" si="93"/>
        <v>1</v>
      </c>
      <c r="T307" s="138" t="str">
        <f t="shared" si="95"/>
        <v>Normal</v>
      </c>
      <c r="U307" s="641" t="str">
        <f t="shared" si="96"/>
        <v>J</v>
      </c>
      <c r="V307" s="104"/>
      <c r="W307" s="455">
        <f t="shared" si="88"/>
        <v>0.40939597315436238</v>
      </c>
      <c r="X307" s="741"/>
    </row>
    <row r="308" spans="1:24" s="5" customFormat="1" ht="29.25" hidden="1" customHeight="1" outlineLevel="2" thickBot="1" x14ac:dyDescent="0.3">
      <c r="A308" s="844"/>
      <c r="B308" s="826"/>
      <c r="C308" s="488" t="s">
        <v>737</v>
      </c>
      <c r="D308" s="322">
        <v>42767</v>
      </c>
      <c r="E308" s="322">
        <v>42916</v>
      </c>
      <c r="F308" s="321"/>
      <c r="G308" s="321"/>
      <c r="H308" s="321"/>
      <c r="I308" s="325"/>
      <c r="J308" s="325"/>
      <c r="K308" s="326"/>
      <c r="L308" s="489">
        <f t="shared" si="106"/>
        <v>0</v>
      </c>
      <c r="M308" s="490">
        <f t="shared" si="91"/>
        <v>149</v>
      </c>
      <c r="N308" s="491" t="str">
        <f t="shared" si="68"/>
        <v>X</v>
      </c>
      <c r="O308" s="453" t="s">
        <v>1247</v>
      </c>
      <c r="P308" s="331">
        <f t="shared" si="107"/>
        <v>0.59060402684563762</v>
      </c>
      <c r="Q308" s="492">
        <f>+P308</f>
        <v>0.59060402684563762</v>
      </c>
      <c r="R308" s="492">
        <f t="shared" si="108"/>
        <v>0.59060402684563762</v>
      </c>
      <c r="S308" s="333">
        <f t="shared" si="93"/>
        <v>1</v>
      </c>
      <c r="T308" s="334" t="str">
        <f t="shared" si="95"/>
        <v>Normal</v>
      </c>
      <c r="U308" s="644" t="str">
        <f t="shared" si="96"/>
        <v>J</v>
      </c>
      <c r="V308" s="493"/>
      <c r="W308" s="494">
        <f t="shared" si="88"/>
        <v>0.40939597315436238</v>
      </c>
      <c r="X308" s="741"/>
    </row>
    <row r="309" spans="1:24" s="5" customFormat="1" ht="29.25" hidden="1" customHeight="1" outlineLevel="2" x14ac:dyDescent="0.25">
      <c r="A309" s="844"/>
      <c r="B309" s="824" t="s">
        <v>714</v>
      </c>
      <c r="C309" s="495" t="s">
        <v>738</v>
      </c>
      <c r="D309" s="301">
        <v>42767</v>
      </c>
      <c r="E309" s="301">
        <v>43069</v>
      </c>
      <c r="F309" s="300"/>
      <c r="G309" s="300"/>
      <c r="H309" s="300"/>
      <c r="I309" s="304"/>
      <c r="J309" s="304"/>
      <c r="K309" s="305"/>
      <c r="L309" s="451">
        <f t="shared" si="106"/>
        <v>0</v>
      </c>
      <c r="M309" s="103">
        <f t="shared" si="91"/>
        <v>302</v>
      </c>
      <c r="N309" s="452" t="str">
        <f t="shared" si="68"/>
        <v>X</v>
      </c>
      <c r="O309" s="453" t="s">
        <v>1248</v>
      </c>
      <c r="P309" s="134">
        <f t="shared" si="107"/>
        <v>0.29139072847682118</v>
      </c>
      <c r="Q309" s="454">
        <f>+P309</f>
        <v>0.29139072847682118</v>
      </c>
      <c r="R309" s="454">
        <f t="shared" si="108"/>
        <v>0.29139072847682118</v>
      </c>
      <c r="S309" s="137">
        <f t="shared" si="93"/>
        <v>1</v>
      </c>
      <c r="T309" s="138" t="str">
        <f t="shared" si="95"/>
        <v>Normal</v>
      </c>
      <c r="U309" s="641" t="str">
        <f t="shared" si="96"/>
        <v>J</v>
      </c>
      <c r="V309" s="104"/>
      <c r="W309" s="455">
        <f t="shared" si="88"/>
        <v>0.70860927152317887</v>
      </c>
      <c r="X309" s="741"/>
    </row>
    <row r="310" spans="1:24" s="5" customFormat="1" ht="45" hidden="1" customHeight="1" outlineLevel="2" thickBot="1" x14ac:dyDescent="0.3">
      <c r="A310" s="844"/>
      <c r="B310" s="826"/>
      <c r="C310" s="321" t="s">
        <v>716</v>
      </c>
      <c r="D310" s="322">
        <v>42795</v>
      </c>
      <c r="E310" s="322">
        <v>43069</v>
      </c>
      <c r="F310" s="321"/>
      <c r="G310" s="321"/>
      <c r="H310" s="321"/>
      <c r="I310" s="325"/>
      <c r="J310" s="325"/>
      <c r="K310" s="326"/>
      <c r="L310" s="489">
        <f t="shared" si="106"/>
        <v>0</v>
      </c>
      <c r="M310" s="490">
        <f t="shared" si="91"/>
        <v>274</v>
      </c>
      <c r="N310" s="491" t="str">
        <f t="shared" si="68"/>
        <v>X</v>
      </c>
      <c r="O310" s="496" t="s">
        <v>1254</v>
      </c>
      <c r="P310" s="331">
        <f t="shared" si="107"/>
        <v>0.21897810218978103</v>
      </c>
      <c r="Q310" s="492">
        <f>+P310</f>
        <v>0.21897810218978103</v>
      </c>
      <c r="R310" s="492">
        <f t="shared" si="108"/>
        <v>0.21897810218978103</v>
      </c>
      <c r="S310" s="333">
        <f t="shared" si="93"/>
        <v>1</v>
      </c>
      <c r="T310" s="334" t="str">
        <f t="shared" si="95"/>
        <v>Normal</v>
      </c>
      <c r="U310" s="644" t="str">
        <f t="shared" si="96"/>
        <v>J</v>
      </c>
      <c r="V310" s="493"/>
      <c r="W310" s="494">
        <f t="shared" si="88"/>
        <v>0.78102189781021902</v>
      </c>
      <c r="X310" s="741"/>
    </row>
    <row r="311" spans="1:24" s="5" customFormat="1" ht="29.25" hidden="1" customHeight="1" outlineLevel="2" thickBot="1" x14ac:dyDescent="0.3">
      <c r="A311" s="844"/>
      <c r="B311" s="497" t="s">
        <v>717</v>
      </c>
      <c r="C311" s="498" t="s">
        <v>504</v>
      </c>
      <c r="D311" s="499">
        <v>42767</v>
      </c>
      <c r="E311" s="499">
        <v>43008</v>
      </c>
      <c r="F311" s="498"/>
      <c r="G311" s="498"/>
      <c r="H311" s="498"/>
      <c r="I311" s="500"/>
      <c r="J311" s="500"/>
      <c r="K311" s="501"/>
      <c r="L311" s="502">
        <f t="shared" si="106"/>
        <v>0</v>
      </c>
      <c r="M311" s="503">
        <f t="shared" si="91"/>
        <v>241</v>
      </c>
      <c r="N311" s="504" t="str">
        <f t="shared" si="68"/>
        <v>X</v>
      </c>
      <c r="O311" s="505" t="s">
        <v>1249</v>
      </c>
      <c r="P311" s="506">
        <f t="shared" si="107"/>
        <v>0.36514522821576761</v>
      </c>
      <c r="Q311" s="507">
        <f>+P311</f>
        <v>0.36514522821576761</v>
      </c>
      <c r="R311" s="507">
        <f t="shared" si="108"/>
        <v>0.36514522821576761</v>
      </c>
      <c r="S311" s="508">
        <f t="shared" si="93"/>
        <v>1</v>
      </c>
      <c r="T311" s="509" t="str">
        <f t="shared" si="95"/>
        <v>Normal</v>
      </c>
      <c r="U311" s="645" t="str">
        <f t="shared" si="96"/>
        <v>J</v>
      </c>
      <c r="V311" s="510"/>
      <c r="W311" s="511">
        <f t="shared" si="88"/>
        <v>0.63485477178423233</v>
      </c>
      <c r="X311" s="741"/>
    </row>
    <row r="312" spans="1:24" s="5" customFormat="1" ht="29.25" hidden="1" customHeight="1" outlineLevel="2" x14ac:dyDescent="0.25">
      <c r="A312" s="844"/>
      <c r="B312" s="824" t="s">
        <v>718</v>
      </c>
      <c r="C312" s="512" t="s">
        <v>720</v>
      </c>
      <c r="D312" s="499">
        <v>42917</v>
      </c>
      <c r="E312" s="499">
        <v>43081</v>
      </c>
      <c r="F312" s="300"/>
      <c r="G312" s="300"/>
      <c r="H312" s="300"/>
      <c r="I312" s="304"/>
      <c r="J312" s="304"/>
      <c r="K312" s="305"/>
      <c r="L312" s="451">
        <f t="shared" si="106"/>
        <v>0</v>
      </c>
      <c r="M312" s="103" t="str">
        <f>+IF(D312="","",IF(MONTH($C$2)&lt;MONTH(D312),"",E312-D312))</f>
        <v/>
      </c>
      <c r="N312" s="452" t="str">
        <f>+IF(D312="","",IF(AND(MONTH($C$2)&gt;=MONTH(D312),MONTH($C$2)&lt;=MONTH(E312)),"X",""))</f>
        <v/>
      </c>
      <c r="O312" s="453"/>
      <c r="P312" s="134" t="str">
        <f>+IF(N312="","",IFERROR(IF(MONTH($C$2)&lt;MONTH(D312),"",IF(E312&lt;$C$2,1,IF(D312&lt;$C$2,($C$2-D312)/(E312-D312),0))),0))</f>
        <v/>
      </c>
      <c r="Q312" s="454"/>
      <c r="R312" s="454">
        <f t="shared" si="108"/>
        <v>0</v>
      </c>
      <c r="S312" s="137" t="str">
        <f t="shared" si="93"/>
        <v/>
      </c>
      <c r="T312" s="138" t="str">
        <f t="shared" si="95"/>
        <v>Sin Iniciar</v>
      </c>
      <c r="U312" s="641" t="str">
        <f t="shared" si="96"/>
        <v>6</v>
      </c>
      <c r="V312" s="104"/>
      <c r="W312" s="455">
        <f t="shared" si="88"/>
        <v>1</v>
      </c>
      <c r="X312" s="741"/>
    </row>
    <row r="313" spans="1:24" s="5" customFormat="1" ht="29.25" hidden="1" customHeight="1" outlineLevel="2" x14ac:dyDescent="0.25">
      <c r="A313" s="844"/>
      <c r="B313" s="825"/>
      <c r="C313" s="513" t="s">
        <v>739</v>
      </c>
      <c r="D313" s="308">
        <v>42917</v>
      </c>
      <c r="E313" s="308">
        <v>43081</v>
      </c>
      <c r="F313" s="307"/>
      <c r="G313" s="307"/>
      <c r="H313" s="307"/>
      <c r="I313" s="311"/>
      <c r="J313" s="311"/>
      <c r="K313" s="312"/>
      <c r="L313" s="457">
        <f t="shared" si="106"/>
        <v>0</v>
      </c>
      <c r="M313" s="458" t="str">
        <f t="shared" si="91"/>
        <v/>
      </c>
      <c r="N313" s="459" t="str">
        <f t="shared" si="68"/>
        <v/>
      </c>
      <c r="O313" s="460"/>
      <c r="P313" s="62" t="str">
        <f t="shared" si="107"/>
        <v/>
      </c>
      <c r="Q313" s="461"/>
      <c r="R313" s="461">
        <f t="shared" si="108"/>
        <v>0</v>
      </c>
      <c r="S313" s="65" t="str">
        <f t="shared" si="93"/>
        <v/>
      </c>
      <c r="T313" s="66" t="str">
        <f t="shared" si="95"/>
        <v>Sin Iniciar</v>
      </c>
      <c r="U313" s="642" t="str">
        <f t="shared" si="96"/>
        <v>6</v>
      </c>
      <c r="V313" s="462"/>
      <c r="W313" s="463">
        <f t="shared" si="88"/>
        <v>1</v>
      </c>
      <c r="X313" s="741"/>
    </row>
    <row r="314" spans="1:24" s="5" customFormat="1" ht="29.25" hidden="1" customHeight="1" outlineLevel="2" x14ac:dyDescent="0.25">
      <c r="A314" s="844"/>
      <c r="B314" s="825"/>
      <c r="C314" s="513" t="s">
        <v>722</v>
      </c>
      <c r="D314" s="308">
        <v>42917</v>
      </c>
      <c r="E314" s="308">
        <v>43081</v>
      </c>
      <c r="F314" s="307"/>
      <c r="G314" s="307"/>
      <c r="H314" s="307"/>
      <c r="I314" s="311"/>
      <c r="J314" s="311"/>
      <c r="K314" s="312"/>
      <c r="L314" s="457">
        <f t="shared" si="106"/>
        <v>0</v>
      </c>
      <c r="M314" s="458" t="str">
        <f>+IF(D314="","",IF(MONTH($C$2)&lt;MONTH(D314),"",E314-D314))</f>
        <v/>
      </c>
      <c r="N314" s="459" t="str">
        <f>+IF(D314="","",IF(AND(MONTH($C$2)&gt;=MONTH(D314),MONTH($C$2)&lt;=MONTH(E314)),"X",""))</f>
        <v/>
      </c>
      <c r="O314" s="460"/>
      <c r="P314" s="62" t="str">
        <f>+IF(N314="","",IFERROR(IF(MONTH($C$2)&lt;MONTH(D314),"",IF(E314&lt;$C$2,1,IF(D314&lt;$C$2,($C$2-D314)/(E314-D314),0))),0))</f>
        <v/>
      </c>
      <c r="Q314" s="461"/>
      <c r="R314" s="461">
        <f t="shared" si="108"/>
        <v>0</v>
      </c>
      <c r="S314" s="65" t="str">
        <f t="shared" si="93"/>
        <v/>
      </c>
      <c r="T314" s="66" t="str">
        <f t="shared" si="95"/>
        <v>Sin Iniciar</v>
      </c>
      <c r="U314" s="642" t="str">
        <f t="shared" si="96"/>
        <v>6</v>
      </c>
      <c r="V314" s="462"/>
      <c r="W314" s="463">
        <f t="shared" si="88"/>
        <v>1</v>
      </c>
      <c r="X314" s="741"/>
    </row>
    <row r="315" spans="1:24" s="5" customFormat="1" ht="29.25" hidden="1" customHeight="1" outlineLevel="2" thickBot="1" x14ac:dyDescent="0.3">
      <c r="A315" s="844"/>
      <c r="B315" s="826"/>
      <c r="C315" s="514" t="s">
        <v>740</v>
      </c>
      <c r="D315" s="417">
        <v>42917</v>
      </c>
      <c r="E315" s="515">
        <v>43081</v>
      </c>
      <c r="F315" s="321"/>
      <c r="G315" s="321"/>
      <c r="H315" s="321"/>
      <c r="I315" s="325"/>
      <c r="J315" s="325"/>
      <c r="K315" s="326"/>
      <c r="L315" s="489">
        <f t="shared" si="106"/>
        <v>0</v>
      </c>
      <c r="M315" s="490" t="str">
        <f t="shared" si="91"/>
        <v/>
      </c>
      <c r="N315" s="491" t="str">
        <f t="shared" si="68"/>
        <v/>
      </c>
      <c r="O315" s="496"/>
      <c r="P315" s="331" t="str">
        <f t="shared" si="107"/>
        <v/>
      </c>
      <c r="Q315" s="492"/>
      <c r="R315" s="492">
        <f t="shared" si="108"/>
        <v>0</v>
      </c>
      <c r="S315" s="333" t="str">
        <f t="shared" si="93"/>
        <v/>
      </c>
      <c r="T315" s="334" t="str">
        <f t="shared" si="95"/>
        <v>Sin Iniciar</v>
      </c>
      <c r="U315" s="644" t="str">
        <f t="shared" si="96"/>
        <v>6</v>
      </c>
      <c r="V315" s="493"/>
      <c r="W315" s="494">
        <f t="shared" si="88"/>
        <v>1</v>
      </c>
      <c r="X315" s="741"/>
    </row>
    <row r="316" spans="1:24" s="5" customFormat="1" ht="29.25" hidden="1" customHeight="1" outlineLevel="2" x14ac:dyDescent="0.25">
      <c r="A316" s="844"/>
      <c r="B316" s="824" t="s">
        <v>724</v>
      </c>
      <c r="C316" s="512" t="s">
        <v>741</v>
      </c>
      <c r="D316" s="301"/>
      <c r="E316" s="301"/>
      <c r="F316" s="300"/>
      <c r="G316" s="300"/>
      <c r="H316" s="300"/>
      <c r="I316" s="304"/>
      <c r="J316" s="304"/>
      <c r="K316" s="305"/>
      <c r="L316" s="451">
        <f t="shared" si="106"/>
        <v>0</v>
      </c>
      <c r="M316" s="103" t="str">
        <f t="shared" si="91"/>
        <v/>
      </c>
      <c r="N316" s="452" t="str">
        <f t="shared" si="68"/>
        <v/>
      </c>
      <c r="O316" s="453"/>
      <c r="P316" s="134" t="str">
        <f t="shared" si="107"/>
        <v/>
      </c>
      <c r="Q316" s="454"/>
      <c r="R316" s="454">
        <f t="shared" si="108"/>
        <v>0</v>
      </c>
      <c r="S316" s="137" t="str">
        <f t="shared" si="93"/>
        <v/>
      </c>
      <c r="T316" s="138" t="str">
        <f t="shared" si="95"/>
        <v>Sin Iniciar</v>
      </c>
      <c r="U316" s="641" t="str">
        <f t="shared" si="96"/>
        <v>6</v>
      </c>
      <c r="V316" s="104"/>
      <c r="W316" s="455">
        <f t="shared" si="88"/>
        <v>1</v>
      </c>
      <c r="X316" s="741"/>
    </row>
    <row r="317" spans="1:24" s="5" customFormat="1" ht="29.25" hidden="1" customHeight="1" outlineLevel="2" x14ac:dyDescent="0.25">
      <c r="A317" s="844"/>
      <c r="B317" s="825"/>
      <c r="C317" s="513" t="s">
        <v>726</v>
      </c>
      <c r="D317" s="308"/>
      <c r="E317" s="308"/>
      <c r="F317" s="307"/>
      <c r="G317" s="307"/>
      <c r="H317" s="307"/>
      <c r="I317" s="311"/>
      <c r="J317" s="311"/>
      <c r="K317" s="312"/>
      <c r="L317" s="457">
        <f t="shared" si="106"/>
        <v>0</v>
      </c>
      <c r="M317" s="458" t="str">
        <f t="shared" si="91"/>
        <v/>
      </c>
      <c r="N317" s="459" t="str">
        <f t="shared" si="68"/>
        <v/>
      </c>
      <c r="O317" s="460"/>
      <c r="P317" s="62" t="str">
        <f t="shared" si="107"/>
        <v/>
      </c>
      <c r="Q317" s="461"/>
      <c r="R317" s="461">
        <f t="shared" si="108"/>
        <v>0</v>
      </c>
      <c r="S317" s="65" t="str">
        <f t="shared" si="93"/>
        <v/>
      </c>
      <c r="T317" s="66" t="str">
        <f t="shared" si="95"/>
        <v>Sin Iniciar</v>
      </c>
      <c r="U317" s="642" t="str">
        <f t="shared" si="96"/>
        <v>6</v>
      </c>
      <c r="V317" s="462"/>
      <c r="W317" s="463">
        <f t="shared" si="88"/>
        <v>1</v>
      </c>
      <c r="X317" s="741"/>
    </row>
    <row r="318" spans="1:24" s="5" customFormat="1" ht="29.25" hidden="1" customHeight="1" outlineLevel="2" thickBot="1" x14ac:dyDescent="0.3">
      <c r="A318" s="844"/>
      <c r="B318" s="826"/>
      <c r="C318" s="514" t="s">
        <v>742</v>
      </c>
      <c r="D318" s="322"/>
      <c r="E318" s="322"/>
      <c r="F318" s="321"/>
      <c r="G318" s="321"/>
      <c r="H318" s="321"/>
      <c r="I318" s="325"/>
      <c r="J318" s="325"/>
      <c r="K318" s="326"/>
      <c r="L318" s="489">
        <f t="shared" si="106"/>
        <v>0</v>
      </c>
      <c r="M318" s="490" t="str">
        <f t="shared" si="91"/>
        <v/>
      </c>
      <c r="N318" s="491" t="str">
        <f t="shared" si="68"/>
        <v/>
      </c>
      <c r="O318" s="496"/>
      <c r="P318" s="331" t="str">
        <f t="shared" si="107"/>
        <v/>
      </c>
      <c r="Q318" s="492"/>
      <c r="R318" s="492">
        <f t="shared" si="108"/>
        <v>0</v>
      </c>
      <c r="S318" s="333" t="str">
        <f t="shared" si="93"/>
        <v/>
      </c>
      <c r="T318" s="334" t="str">
        <f t="shared" si="95"/>
        <v>Sin Iniciar</v>
      </c>
      <c r="U318" s="644" t="str">
        <f t="shared" si="96"/>
        <v>6</v>
      </c>
      <c r="V318" s="493"/>
      <c r="W318" s="494">
        <f t="shared" si="88"/>
        <v>1</v>
      </c>
      <c r="X318" s="741"/>
    </row>
    <row r="319" spans="1:24" s="5" customFormat="1" ht="29.25" hidden="1" customHeight="1" outlineLevel="2" x14ac:dyDescent="0.25">
      <c r="A319" s="844"/>
      <c r="B319" s="824" t="s">
        <v>728</v>
      </c>
      <c r="C319" s="450" t="s">
        <v>729</v>
      </c>
      <c r="D319" s="301">
        <v>42767</v>
      </c>
      <c r="E319" s="301">
        <v>43081</v>
      </c>
      <c r="F319" s="300"/>
      <c r="G319" s="300"/>
      <c r="H319" s="300"/>
      <c r="I319" s="304"/>
      <c r="J319" s="304"/>
      <c r="K319" s="305"/>
      <c r="L319" s="451">
        <f t="shared" si="106"/>
        <v>0</v>
      </c>
      <c r="M319" s="103">
        <f t="shared" si="91"/>
        <v>314</v>
      </c>
      <c r="N319" s="452" t="str">
        <f t="shared" si="68"/>
        <v>X</v>
      </c>
      <c r="O319" s="453" t="s">
        <v>1250</v>
      </c>
      <c r="P319" s="134">
        <f t="shared" si="107"/>
        <v>0.28025477707006369</v>
      </c>
      <c r="Q319" s="454">
        <v>0.255</v>
      </c>
      <c r="R319" s="454">
        <f t="shared" si="108"/>
        <v>0.255</v>
      </c>
      <c r="S319" s="137">
        <f t="shared" si="93"/>
        <v>0.90988636363636366</v>
      </c>
      <c r="T319" s="138" t="str">
        <f t="shared" si="95"/>
        <v>Normal</v>
      </c>
      <c r="U319" s="641" t="str">
        <f t="shared" si="96"/>
        <v>J</v>
      </c>
      <c r="V319" s="104"/>
      <c r="W319" s="455">
        <f t="shared" si="88"/>
        <v>0.745</v>
      </c>
      <c r="X319" s="741"/>
    </row>
    <row r="320" spans="1:24" s="5" customFormat="1" ht="29.25" hidden="1" customHeight="1" outlineLevel="2" x14ac:dyDescent="0.25">
      <c r="A320" s="844"/>
      <c r="B320" s="825"/>
      <c r="C320" s="473" t="s">
        <v>730</v>
      </c>
      <c r="D320" s="308">
        <v>42795</v>
      </c>
      <c r="E320" s="308">
        <v>43081</v>
      </c>
      <c r="F320" s="307"/>
      <c r="G320" s="307"/>
      <c r="H320" s="307"/>
      <c r="I320" s="311"/>
      <c r="J320" s="311"/>
      <c r="K320" s="312"/>
      <c r="L320" s="457">
        <f t="shared" si="106"/>
        <v>0</v>
      </c>
      <c r="M320" s="458">
        <f t="shared" si="91"/>
        <v>286</v>
      </c>
      <c r="N320" s="459" t="str">
        <f t="shared" si="68"/>
        <v>X</v>
      </c>
      <c r="O320" s="460" t="s">
        <v>1251</v>
      </c>
      <c r="P320" s="62">
        <f t="shared" si="107"/>
        <v>0.20979020979020979</v>
      </c>
      <c r="Q320" s="461">
        <v>0.19</v>
      </c>
      <c r="R320" s="461">
        <f t="shared" si="108"/>
        <v>0.19</v>
      </c>
      <c r="S320" s="65">
        <f t="shared" si="93"/>
        <v>0.90566666666666662</v>
      </c>
      <c r="T320" s="66" t="str">
        <f t="shared" si="95"/>
        <v>Normal</v>
      </c>
      <c r="U320" s="642" t="str">
        <f t="shared" si="96"/>
        <v>J</v>
      </c>
      <c r="V320" s="462"/>
      <c r="W320" s="463">
        <f t="shared" si="88"/>
        <v>0.81</v>
      </c>
      <c r="X320" s="741"/>
    </row>
    <row r="321" spans="1:24" s="5" customFormat="1" ht="29.25" hidden="1" customHeight="1" outlineLevel="2" thickBot="1" x14ac:dyDescent="0.3">
      <c r="A321" s="844"/>
      <c r="B321" s="826"/>
      <c r="C321" s="516" t="s">
        <v>743</v>
      </c>
      <c r="D321" s="322">
        <v>42767</v>
      </c>
      <c r="E321" s="322">
        <v>43069</v>
      </c>
      <c r="F321" s="321"/>
      <c r="G321" s="321"/>
      <c r="H321" s="321"/>
      <c r="I321" s="325"/>
      <c r="J321" s="325"/>
      <c r="K321" s="326"/>
      <c r="L321" s="489">
        <f t="shared" si="106"/>
        <v>0</v>
      </c>
      <c r="M321" s="490">
        <f t="shared" si="91"/>
        <v>302</v>
      </c>
      <c r="N321" s="491" t="str">
        <f t="shared" si="68"/>
        <v>X</v>
      </c>
      <c r="O321" s="496" t="s">
        <v>1252</v>
      </c>
      <c r="P321" s="331">
        <f t="shared" si="107"/>
        <v>0.29139072847682118</v>
      </c>
      <c r="Q321" s="492">
        <v>0.28000000000000003</v>
      </c>
      <c r="R321" s="492">
        <v>0.08</v>
      </c>
      <c r="S321" s="333">
        <f t="shared" si="93"/>
        <v>0.96090909090909105</v>
      </c>
      <c r="T321" s="334" t="str">
        <f t="shared" si="95"/>
        <v>Normal</v>
      </c>
      <c r="U321" s="644" t="str">
        <f t="shared" si="96"/>
        <v>J</v>
      </c>
      <c r="V321" s="493"/>
      <c r="W321" s="494">
        <f t="shared" si="88"/>
        <v>0.92</v>
      </c>
      <c r="X321" s="741"/>
    </row>
    <row r="322" spans="1:24" s="5" customFormat="1" ht="29.25" hidden="1" customHeight="1" outlineLevel="2" thickBot="1" x14ac:dyDescent="0.3">
      <c r="A322" s="844"/>
      <c r="B322" s="517" t="s">
        <v>744</v>
      </c>
      <c r="C322" s="512" t="s">
        <v>745</v>
      </c>
      <c r="D322" s="301">
        <v>42767</v>
      </c>
      <c r="E322" s="301">
        <v>43069</v>
      </c>
      <c r="F322" s="300"/>
      <c r="G322" s="300"/>
      <c r="H322" s="300"/>
      <c r="I322" s="304"/>
      <c r="J322" s="304"/>
      <c r="K322" s="305"/>
      <c r="L322" s="451">
        <f t="shared" si="106"/>
        <v>0</v>
      </c>
      <c r="M322" s="103">
        <f t="shared" si="91"/>
        <v>302</v>
      </c>
      <c r="N322" s="452" t="str">
        <f t="shared" ref="N322:N385" si="109">+IF(D322="","",IF(AND(MONTH($C$2)&gt;=MONTH(D322),MONTH($C$2)&lt;=MONTH(E322)),"X",""))</f>
        <v>X</v>
      </c>
      <c r="O322" s="453" t="s">
        <v>1253</v>
      </c>
      <c r="P322" s="134">
        <f t="shared" si="107"/>
        <v>0.29139072847682118</v>
      </c>
      <c r="Q322" s="454">
        <f>+P322</f>
        <v>0.29139072847682118</v>
      </c>
      <c r="R322" s="454">
        <f t="shared" si="108"/>
        <v>0.29139072847682118</v>
      </c>
      <c r="S322" s="137">
        <f t="shared" si="93"/>
        <v>1</v>
      </c>
      <c r="T322" s="138" t="str">
        <f t="shared" si="95"/>
        <v>Normal</v>
      </c>
      <c r="U322" s="641" t="str">
        <f t="shared" si="96"/>
        <v>J</v>
      </c>
      <c r="V322" s="104"/>
      <c r="W322" s="455">
        <f t="shared" si="88"/>
        <v>0.70860927152317887</v>
      </c>
      <c r="X322" s="741"/>
    </row>
    <row r="323" spans="1:24" s="101" customFormat="1" ht="29.25" hidden="1" customHeight="1" outlineLevel="1" collapsed="1" thickBot="1" x14ac:dyDescent="0.3">
      <c r="A323" s="756" t="s">
        <v>746</v>
      </c>
      <c r="B323" s="819"/>
      <c r="C323" s="820"/>
      <c r="D323" s="475"/>
      <c r="E323" s="476"/>
      <c r="F323" s="477"/>
      <c r="G323" s="478"/>
      <c r="H323" s="478"/>
      <c r="I323" s="479"/>
      <c r="J323" s="480"/>
      <c r="K323" s="478"/>
      <c r="L323" s="478"/>
      <c r="M323" s="481" t="str">
        <f t="shared" si="91"/>
        <v/>
      </c>
      <c r="N323" s="479" t="str">
        <f t="shared" si="109"/>
        <v/>
      </c>
      <c r="O323" s="482"/>
      <c r="P323" s="483">
        <f>+IFERROR(SUMPRODUCT(P307:P322,M307:M322)/SUM(M307:M322),0)</f>
        <v>0.31737818025010778</v>
      </c>
      <c r="Q323" s="484">
        <f>+IFERROR(SUMPRODUCT(Q307:Q322,M307:M322)/SUM(M307:M322),0)</f>
        <v>0.31003449762828805</v>
      </c>
      <c r="R323" s="485">
        <f>+IFERROR(SUMPRODUCT(R307:R322,M307:M322)/SUM(M307:M322),0)</f>
        <v>0.28398878827080637</v>
      </c>
      <c r="S323" s="483">
        <f>+IFERROR(Q323/P323,0)</f>
        <v>0.97686141304347829</v>
      </c>
      <c r="T323" s="486" t="str">
        <f t="shared" si="95"/>
        <v>Normal</v>
      </c>
      <c r="U323" s="646" t="str">
        <f t="shared" si="96"/>
        <v>J</v>
      </c>
      <c r="V323" s="487"/>
      <c r="W323" s="51">
        <f t="shared" si="88"/>
        <v>0.71601121172919369</v>
      </c>
      <c r="X323" s="741"/>
    </row>
    <row r="324" spans="1:24" s="5" customFormat="1" ht="51.75" hidden="1" outlineLevel="2" thickBot="1" x14ac:dyDescent="0.3">
      <c r="A324" s="832"/>
      <c r="B324" s="518" t="s">
        <v>747</v>
      </c>
      <c r="C324" s="519" t="s">
        <v>748</v>
      </c>
      <c r="D324" s="520">
        <v>42767</v>
      </c>
      <c r="E324" s="520">
        <v>42916</v>
      </c>
      <c r="F324" s="521"/>
      <c r="G324" s="522" t="s">
        <v>749</v>
      </c>
      <c r="H324" s="307" t="s">
        <v>285</v>
      </c>
      <c r="I324" s="523"/>
      <c r="J324" s="524">
        <v>1</v>
      </c>
      <c r="K324" s="525">
        <f>+L324</f>
        <v>50000000</v>
      </c>
      <c r="L324" s="526">
        <v>50000000</v>
      </c>
      <c r="M324" s="218">
        <f t="shared" si="91"/>
        <v>149</v>
      </c>
      <c r="N324" s="527" t="str">
        <f t="shared" si="109"/>
        <v>X</v>
      </c>
      <c r="O324" s="70" t="s">
        <v>1166</v>
      </c>
      <c r="P324" s="62">
        <f t="shared" ref="P324:P336" si="110">+IF(N324="","",IFERROR(IF(MONTH($C$2)&lt;MONTH(D324),"",IF(E324&lt;$C$2,1,IF(D324&lt;$C$2,($C$2-D324)/(E324-D324),0))),0))</f>
        <v>0.59060402684563762</v>
      </c>
      <c r="Q324" s="63">
        <v>0.57999999999999996</v>
      </c>
      <c r="R324" s="64">
        <f>+Q324</f>
        <v>0.57999999999999996</v>
      </c>
      <c r="S324" s="65">
        <f t="shared" ref="S324:S358" si="111">IF(P324="","",IF(Q324&gt;P324,1,(Q324/P324)))</f>
        <v>0.98204545454545444</v>
      </c>
      <c r="T324" s="66" t="str">
        <f t="shared" si="95"/>
        <v>Normal</v>
      </c>
      <c r="U324" s="635" t="str">
        <f t="shared" si="96"/>
        <v>J</v>
      </c>
      <c r="V324" s="118" t="s">
        <v>750</v>
      </c>
      <c r="W324" s="69">
        <f t="shared" si="88"/>
        <v>0.42000000000000004</v>
      </c>
      <c r="X324" s="741"/>
    </row>
    <row r="325" spans="1:24" s="5" customFormat="1" ht="45" hidden="1" outlineLevel="2" x14ac:dyDescent="0.25">
      <c r="A325" s="832"/>
      <c r="B325" s="824" t="s">
        <v>711</v>
      </c>
      <c r="C325" s="447" t="s">
        <v>713</v>
      </c>
      <c r="D325" s="301">
        <v>42795</v>
      </c>
      <c r="E325" s="301">
        <v>43084</v>
      </c>
      <c r="F325" s="300"/>
      <c r="G325" s="300"/>
      <c r="H325" s="300"/>
      <c r="I325" s="304"/>
      <c r="J325" s="304"/>
      <c r="K325" s="305"/>
      <c r="L325" s="451">
        <f t="shared" ref="L325:L336" si="112">+K325*J325</f>
        <v>0</v>
      </c>
      <c r="M325" s="103">
        <f t="shared" si="91"/>
        <v>289</v>
      </c>
      <c r="N325" s="452" t="str">
        <f t="shared" si="109"/>
        <v>X</v>
      </c>
      <c r="O325" s="453" t="s">
        <v>1167</v>
      </c>
      <c r="P325" s="134">
        <f t="shared" si="110"/>
        <v>0.20761245674740483</v>
      </c>
      <c r="Q325" s="454">
        <v>0.2</v>
      </c>
      <c r="R325" s="454">
        <f t="shared" ref="R325:R336" si="113">+Q325</f>
        <v>0.2</v>
      </c>
      <c r="S325" s="137">
        <f t="shared" si="111"/>
        <v>0.96333333333333349</v>
      </c>
      <c r="T325" s="138" t="str">
        <f t="shared" si="95"/>
        <v>Normal</v>
      </c>
      <c r="U325" s="641" t="str">
        <f t="shared" si="96"/>
        <v>J</v>
      </c>
      <c r="V325" s="104"/>
      <c r="W325" s="455">
        <f t="shared" si="88"/>
        <v>0.8</v>
      </c>
      <c r="X325" s="741"/>
    </row>
    <row r="326" spans="1:24" s="5" customFormat="1" ht="53.25" hidden="1" customHeight="1" outlineLevel="2" thickBot="1" x14ac:dyDescent="0.3">
      <c r="A326" s="832"/>
      <c r="B326" s="826"/>
      <c r="C326" s="488" t="s">
        <v>737</v>
      </c>
      <c r="D326" s="322">
        <v>42767</v>
      </c>
      <c r="E326" s="322">
        <v>43084</v>
      </c>
      <c r="F326" s="321"/>
      <c r="G326" s="321"/>
      <c r="H326" s="321"/>
      <c r="I326" s="325"/>
      <c r="J326" s="325"/>
      <c r="K326" s="326"/>
      <c r="L326" s="489">
        <f t="shared" si="112"/>
        <v>0</v>
      </c>
      <c r="M326" s="490">
        <f t="shared" si="91"/>
        <v>317</v>
      </c>
      <c r="N326" s="491" t="str">
        <f t="shared" si="109"/>
        <v>X</v>
      </c>
      <c r="O326" s="496" t="s">
        <v>1168</v>
      </c>
      <c r="P326" s="331">
        <f t="shared" si="110"/>
        <v>0.27760252365930599</v>
      </c>
      <c r="Q326" s="492">
        <v>0.23</v>
      </c>
      <c r="R326" s="492">
        <f t="shared" si="113"/>
        <v>0.23</v>
      </c>
      <c r="S326" s="333">
        <f t="shared" si="111"/>
        <v>0.82852272727272736</v>
      </c>
      <c r="T326" s="334" t="str">
        <f t="shared" si="95"/>
        <v>En Proceso</v>
      </c>
      <c r="U326" s="644" t="str">
        <f t="shared" si="96"/>
        <v>K</v>
      </c>
      <c r="V326" s="493"/>
      <c r="W326" s="494">
        <f t="shared" si="88"/>
        <v>0.77</v>
      </c>
      <c r="X326" s="741"/>
    </row>
    <row r="327" spans="1:24" s="5" customFormat="1" ht="29.25" hidden="1" customHeight="1" outlineLevel="2" x14ac:dyDescent="0.25">
      <c r="A327" s="832"/>
      <c r="B327" s="824" t="s">
        <v>714</v>
      </c>
      <c r="C327" s="495" t="s">
        <v>738</v>
      </c>
      <c r="D327" s="301">
        <v>42767</v>
      </c>
      <c r="E327" s="301">
        <v>43081</v>
      </c>
      <c r="F327" s="300"/>
      <c r="G327" s="300"/>
      <c r="H327" s="300"/>
      <c r="I327" s="304"/>
      <c r="J327" s="304"/>
      <c r="K327" s="305"/>
      <c r="L327" s="451">
        <f t="shared" si="112"/>
        <v>0</v>
      </c>
      <c r="M327" s="103">
        <f t="shared" si="91"/>
        <v>314</v>
      </c>
      <c r="N327" s="452" t="str">
        <f t="shared" si="109"/>
        <v>X</v>
      </c>
      <c r="O327" s="453" t="s">
        <v>1169</v>
      </c>
      <c r="P327" s="134">
        <f t="shared" si="110"/>
        <v>0.28025477707006369</v>
      </c>
      <c r="Q327" s="454">
        <v>0.28000000000000003</v>
      </c>
      <c r="R327" s="454">
        <f t="shared" si="113"/>
        <v>0.28000000000000003</v>
      </c>
      <c r="S327" s="137">
        <f t="shared" si="111"/>
        <v>0.99909090909090925</v>
      </c>
      <c r="T327" s="138" t="str">
        <f t="shared" si="95"/>
        <v>Normal</v>
      </c>
      <c r="U327" s="641" t="str">
        <f t="shared" si="96"/>
        <v>J</v>
      </c>
      <c r="V327" s="104"/>
      <c r="W327" s="455">
        <f t="shared" ref="W327:W405" si="114">1-R327</f>
        <v>0.72</v>
      </c>
      <c r="X327" s="741"/>
    </row>
    <row r="328" spans="1:24" s="5" customFormat="1" ht="29.25" hidden="1" customHeight="1" outlineLevel="2" thickBot="1" x14ac:dyDescent="0.3">
      <c r="A328" s="832"/>
      <c r="B328" s="826"/>
      <c r="C328" s="321" t="s">
        <v>716</v>
      </c>
      <c r="D328" s="322">
        <v>42767</v>
      </c>
      <c r="E328" s="322">
        <v>43081</v>
      </c>
      <c r="F328" s="321"/>
      <c r="G328" s="321"/>
      <c r="H328" s="321"/>
      <c r="I328" s="325"/>
      <c r="J328" s="325"/>
      <c r="K328" s="326"/>
      <c r="L328" s="489">
        <f t="shared" si="112"/>
        <v>0</v>
      </c>
      <c r="M328" s="490">
        <f t="shared" si="91"/>
        <v>314</v>
      </c>
      <c r="N328" s="491" t="str">
        <f t="shared" si="109"/>
        <v>X</v>
      </c>
      <c r="O328" s="496" t="s">
        <v>1170</v>
      </c>
      <c r="P328" s="331">
        <f t="shared" si="110"/>
        <v>0.28025477707006369</v>
      </c>
      <c r="Q328" s="492">
        <f>+P328</f>
        <v>0.28025477707006369</v>
      </c>
      <c r="R328" s="492">
        <f t="shared" si="113"/>
        <v>0.28025477707006369</v>
      </c>
      <c r="S328" s="333">
        <f t="shared" si="111"/>
        <v>1</v>
      </c>
      <c r="T328" s="334" t="str">
        <f t="shared" si="95"/>
        <v>Normal</v>
      </c>
      <c r="U328" s="644" t="str">
        <f t="shared" si="96"/>
        <v>J</v>
      </c>
      <c r="V328" s="493"/>
      <c r="W328" s="494">
        <f t="shared" si="114"/>
        <v>0.71974522292993637</v>
      </c>
      <c r="X328" s="741"/>
    </row>
    <row r="329" spans="1:24" s="5" customFormat="1" ht="29.25" hidden="1" customHeight="1" outlineLevel="2" thickBot="1" x14ac:dyDescent="0.3">
      <c r="A329" s="832"/>
      <c r="B329" s="497" t="s">
        <v>717</v>
      </c>
      <c r="C329" s="498" t="s">
        <v>504</v>
      </c>
      <c r="D329" s="499">
        <v>42767</v>
      </c>
      <c r="E329" s="499">
        <v>43081</v>
      </c>
      <c r="F329" s="498"/>
      <c r="G329" s="498"/>
      <c r="H329" s="498"/>
      <c r="I329" s="500"/>
      <c r="J329" s="500"/>
      <c r="K329" s="501"/>
      <c r="L329" s="502">
        <f t="shared" si="112"/>
        <v>0</v>
      </c>
      <c r="M329" s="503">
        <f t="shared" si="91"/>
        <v>314</v>
      </c>
      <c r="N329" s="504" t="str">
        <f t="shared" si="109"/>
        <v>X</v>
      </c>
      <c r="O329" s="505" t="s">
        <v>1171</v>
      </c>
      <c r="P329" s="506">
        <f t="shared" si="110"/>
        <v>0.28025477707006369</v>
      </c>
      <c r="Q329" s="507">
        <f>+P329</f>
        <v>0.28025477707006369</v>
      </c>
      <c r="R329" s="507">
        <f t="shared" si="113"/>
        <v>0.28025477707006369</v>
      </c>
      <c r="S329" s="508">
        <f t="shared" si="111"/>
        <v>1</v>
      </c>
      <c r="T329" s="509" t="str">
        <f t="shared" si="95"/>
        <v>Normal</v>
      </c>
      <c r="U329" s="645" t="str">
        <f t="shared" si="96"/>
        <v>J</v>
      </c>
      <c r="V329" s="510"/>
      <c r="W329" s="511">
        <f t="shared" si="114"/>
        <v>0.71974522292993637</v>
      </c>
      <c r="X329" s="741"/>
    </row>
    <row r="330" spans="1:24" s="5" customFormat="1" ht="29.25" hidden="1" customHeight="1" outlineLevel="2" x14ac:dyDescent="0.25">
      <c r="A330" s="832"/>
      <c r="B330" s="824" t="s">
        <v>718</v>
      </c>
      <c r="C330" s="512" t="s">
        <v>720</v>
      </c>
      <c r="D330" s="301">
        <v>42917</v>
      </c>
      <c r="E330" s="301">
        <v>43081</v>
      </c>
      <c r="F330" s="300"/>
      <c r="G330" s="300"/>
      <c r="H330" s="300"/>
      <c r="I330" s="304"/>
      <c r="J330" s="304"/>
      <c r="K330" s="305"/>
      <c r="L330" s="451">
        <f t="shared" si="112"/>
        <v>0</v>
      </c>
      <c r="M330" s="103" t="str">
        <f t="shared" si="91"/>
        <v/>
      </c>
      <c r="N330" s="452" t="str">
        <f t="shared" si="109"/>
        <v/>
      </c>
      <c r="O330" s="453"/>
      <c r="P330" s="134" t="str">
        <f t="shared" si="110"/>
        <v/>
      </c>
      <c r="Q330" s="454"/>
      <c r="R330" s="454">
        <f t="shared" si="113"/>
        <v>0</v>
      </c>
      <c r="S330" s="137" t="str">
        <f t="shared" si="111"/>
        <v/>
      </c>
      <c r="T330" s="138" t="str">
        <f t="shared" si="95"/>
        <v>Sin Iniciar</v>
      </c>
      <c r="U330" s="641" t="str">
        <f t="shared" si="96"/>
        <v>6</v>
      </c>
      <c r="V330" s="104"/>
      <c r="W330" s="455">
        <f t="shared" si="114"/>
        <v>1</v>
      </c>
      <c r="X330" s="741"/>
    </row>
    <row r="331" spans="1:24" s="5" customFormat="1" ht="29.25" hidden="1" customHeight="1" outlineLevel="2" x14ac:dyDescent="0.25">
      <c r="A331" s="832"/>
      <c r="B331" s="825"/>
      <c r="C331" s="513" t="s">
        <v>739</v>
      </c>
      <c r="D331" s="308">
        <v>42917</v>
      </c>
      <c r="E331" s="308">
        <v>43081</v>
      </c>
      <c r="F331" s="307"/>
      <c r="G331" s="307"/>
      <c r="H331" s="307"/>
      <c r="I331" s="311"/>
      <c r="J331" s="311"/>
      <c r="K331" s="312"/>
      <c r="L331" s="457">
        <f t="shared" si="112"/>
        <v>0</v>
      </c>
      <c r="M331" s="458" t="str">
        <f t="shared" si="91"/>
        <v/>
      </c>
      <c r="N331" s="459" t="str">
        <f t="shared" si="109"/>
        <v/>
      </c>
      <c r="O331" s="460"/>
      <c r="P331" s="62" t="str">
        <f t="shared" si="110"/>
        <v/>
      </c>
      <c r="Q331" s="461"/>
      <c r="R331" s="461">
        <f t="shared" si="113"/>
        <v>0</v>
      </c>
      <c r="S331" s="65" t="str">
        <f t="shared" si="111"/>
        <v/>
      </c>
      <c r="T331" s="66" t="str">
        <f t="shared" si="95"/>
        <v>Sin Iniciar</v>
      </c>
      <c r="U331" s="642" t="str">
        <f t="shared" si="96"/>
        <v>6</v>
      </c>
      <c r="V331" s="462"/>
      <c r="W331" s="463">
        <f t="shared" si="114"/>
        <v>1</v>
      </c>
      <c r="X331" s="741"/>
    </row>
    <row r="332" spans="1:24" s="5" customFormat="1" ht="29.25" hidden="1" customHeight="1" outlineLevel="2" x14ac:dyDescent="0.25">
      <c r="A332" s="832"/>
      <c r="B332" s="825"/>
      <c r="C332" s="513" t="s">
        <v>722</v>
      </c>
      <c r="D332" s="308">
        <v>42917</v>
      </c>
      <c r="E332" s="308">
        <v>43081</v>
      </c>
      <c r="F332" s="307"/>
      <c r="G332" s="307"/>
      <c r="H332" s="307"/>
      <c r="I332" s="311"/>
      <c r="J332" s="311"/>
      <c r="K332" s="312"/>
      <c r="L332" s="457">
        <f t="shared" si="112"/>
        <v>0</v>
      </c>
      <c r="M332" s="458" t="str">
        <f t="shared" si="91"/>
        <v/>
      </c>
      <c r="N332" s="459" t="str">
        <f t="shared" si="109"/>
        <v/>
      </c>
      <c r="O332" s="460"/>
      <c r="P332" s="62" t="str">
        <f t="shared" si="110"/>
        <v/>
      </c>
      <c r="Q332" s="461"/>
      <c r="R332" s="461">
        <f t="shared" si="113"/>
        <v>0</v>
      </c>
      <c r="S332" s="65" t="str">
        <f t="shared" si="111"/>
        <v/>
      </c>
      <c r="T332" s="66" t="str">
        <f t="shared" si="95"/>
        <v>Sin Iniciar</v>
      </c>
      <c r="U332" s="642" t="str">
        <f t="shared" si="96"/>
        <v>6</v>
      </c>
      <c r="V332" s="462"/>
      <c r="W332" s="463">
        <f t="shared" si="114"/>
        <v>1</v>
      </c>
      <c r="X332" s="741"/>
    </row>
    <row r="333" spans="1:24" s="5" customFormat="1" ht="29.25" hidden="1" customHeight="1" outlineLevel="2" thickBot="1" x14ac:dyDescent="0.3">
      <c r="A333" s="832"/>
      <c r="B333" s="826"/>
      <c r="C333" s="514" t="s">
        <v>740</v>
      </c>
      <c r="D333" s="322">
        <v>42917</v>
      </c>
      <c r="E333" s="322">
        <v>43081</v>
      </c>
      <c r="F333" s="321"/>
      <c r="G333" s="321"/>
      <c r="H333" s="321"/>
      <c r="I333" s="325"/>
      <c r="J333" s="325"/>
      <c r="K333" s="326"/>
      <c r="L333" s="489">
        <f t="shared" si="112"/>
        <v>0</v>
      </c>
      <c r="M333" s="490" t="str">
        <f t="shared" si="91"/>
        <v/>
      </c>
      <c r="N333" s="491" t="str">
        <f t="shared" si="109"/>
        <v/>
      </c>
      <c r="O333" s="496"/>
      <c r="P333" s="331" t="str">
        <f t="shared" si="110"/>
        <v/>
      </c>
      <c r="Q333" s="492"/>
      <c r="R333" s="492">
        <f t="shared" si="113"/>
        <v>0</v>
      </c>
      <c r="S333" s="333" t="str">
        <f t="shared" si="111"/>
        <v/>
      </c>
      <c r="T333" s="334" t="str">
        <f t="shared" si="95"/>
        <v>Sin Iniciar</v>
      </c>
      <c r="U333" s="644" t="str">
        <f t="shared" si="96"/>
        <v>6</v>
      </c>
      <c r="V333" s="493"/>
      <c r="W333" s="494">
        <f t="shared" si="114"/>
        <v>1</v>
      </c>
      <c r="X333" s="741"/>
    </row>
    <row r="334" spans="1:24" s="5" customFormat="1" ht="29.25" hidden="1" customHeight="1" outlineLevel="2" x14ac:dyDescent="0.25">
      <c r="A334" s="832"/>
      <c r="B334" s="824" t="s">
        <v>724</v>
      </c>
      <c r="C334" s="512" t="s">
        <v>741</v>
      </c>
      <c r="D334" s="301"/>
      <c r="E334" s="301"/>
      <c r="F334" s="300"/>
      <c r="G334" s="300"/>
      <c r="H334" s="300"/>
      <c r="I334" s="304"/>
      <c r="J334" s="304"/>
      <c r="K334" s="305"/>
      <c r="L334" s="451">
        <f t="shared" si="112"/>
        <v>0</v>
      </c>
      <c r="M334" s="103" t="str">
        <f t="shared" si="91"/>
        <v/>
      </c>
      <c r="N334" s="452" t="str">
        <f t="shared" si="109"/>
        <v/>
      </c>
      <c r="O334" s="453"/>
      <c r="P334" s="134" t="str">
        <f t="shared" si="110"/>
        <v/>
      </c>
      <c r="Q334" s="454"/>
      <c r="R334" s="454">
        <f t="shared" si="113"/>
        <v>0</v>
      </c>
      <c r="S334" s="137" t="str">
        <f t="shared" si="111"/>
        <v/>
      </c>
      <c r="T334" s="138" t="str">
        <f t="shared" si="95"/>
        <v>Sin Iniciar</v>
      </c>
      <c r="U334" s="641" t="str">
        <f t="shared" si="96"/>
        <v>6</v>
      </c>
      <c r="V334" s="104"/>
      <c r="W334" s="455">
        <f t="shared" si="114"/>
        <v>1</v>
      </c>
      <c r="X334" s="741"/>
    </row>
    <row r="335" spans="1:24" s="5" customFormat="1" ht="29.25" hidden="1" customHeight="1" outlineLevel="2" x14ac:dyDescent="0.25">
      <c r="A335" s="832"/>
      <c r="B335" s="825"/>
      <c r="C335" s="513" t="s">
        <v>726</v>
      </c>
      <c r="D335" s="308"/>
      <c r="E335" s="308"/>
      <c r="F335" s="307"/>
      <c r="G335" s="307"/>
      <c r="H335" s="307"/>
      <c r="I335" s="311"/>
      <c r="J335" s="311"/>
      <c r="K335" s="312"/>
      <c r="L335" s="457">
        <f t="shared" si="112"/>
        <v>0</v>
      </c>
      <c r="M335" s="458" t="str">
        <f t="shared" si="91"/>
        <v/>
      </c>
      <c r="N335" s="459" t="str">
        <f t="shared" si="109"/>
        <v/>
      </c>
      <c r="O335" s="460"/>
      <c r="P335" s="62" t="str">
        <f t="shared" si="110"/>
        <v/>
      </c>
      <c r="Q335" s="461"/>
      <c r="R335" s="461">
        <f t="shared" si="113"/>
        <v>0</v>
      </c>
      <c r="S335" s="65" t="str">
        <f t="shared" si="111"/>
        <v/>
      </c>
      <c r="T335" s="66" t="str">
        <f t="shared" si="95"/>
        <v>Sin Iniciar</v>
      </c>
      <c r="U335" s="642" t="str">
        <f t="shared" si="96"/>
        <v>6</v>
      </c>
      <c r="V335" s="462"/>
      <c r="W335" s="463">
        <f t="shared" si="114"/>
        <v>1</v>
      </c>
      <c r="X335" s="741"/>
    </row>
    <row r="336" spans="1:24" s="5" customFormat="1" ht="29.25" hidden="1" customHeight="1" outlineLevel="2" thickBot="1" x14ac:dyDescent="0.3">
      <c r="A336" s="832"/>
      <c r="B336" s="826"/>
      <c r="C336" s="514" t="s">
        <v>727</v>
      </c>
      <c r="D336" s="322"/>
      <c r="E336" s="322"/>
      <c r="F336" s="321"/>
      <c r="G336" s="321"/>
      <c r="H336" s="321"/>
      <c r="I336" s="325"/>
      <c r="J336" s="325"/>
      <c r="K336" s="326"/>
      <c r="L336" s="489">
        <f t="shared" si="112"/>
        <v>0</v>
      </c>
      <c r="M336" s="490" t="str">
        <f t="shared" si="91"/>
        <v/>
      </c>
      <c r="N336" s="491" t="str">
        <f t="shared" si="109"/>
        <v/>
      </c>
      <c r="O336" s="496"/>
      <c r="P336" s="331" t="str">
        <f t="shared" si="110"/>
        <v/>
      </c>
      <c r="Q336" s="492"/>
      <c r="R336" s="492">
        <f t="shared" si="113"/>
        <v>0</v>
      </c>
      <c r="S336" s="333" t="str">
        <f t="shared" si="111"/>
        <v/>
      </c>
      <c r="T336" s="334" t="str">
        <f t="shared" si="95"/>
        <v>Sin Iniciar</v>
      </c>
      <c r="U336" s="644" t="str">
        <f t="shared" si="96"/>
        <v>6</v>
      </c>
      <c r="V336" s="493"/>
      <c r="W336" s="494">
        <f t="shared" si="114"/>
        <v>1</v>
      </c>
      <c r="X336" s="741"/>
    </row>
    <row r="337" spans="1:24" s="101" customFormat="1" ht="29.25" hidden="1" customHeight="1" outlineLevel="1" collapsed="1" thickBot="1" x14ac:dyDescent="0.3">
      <c r="A337" s="755" t="s">
        <v>751</v>
      </c>
      <c r="B337" s="756"/>
      <c r="C337" s="757"/>
      <c r="D337" s="87"/>
      <c r="E337" s="88"/>
      <c r="F337" s="89"/>
      <c r="G337" s="90"/>
      <c r="H337" s="90"/>
      <c r="I337" s="91"/>
      <c r="J337" s="92"/>
      <c r="K337" s="90"/>
      <c r="L337" s="90"/>
      <c r="M337" s="93" t="str">
        <f t="shared" si="91"/>
        <v/>
      </c>
      <c r="N337" s="91" t="str">
        <f t="shared" si="109"/>
        <v/>
      </c>
      <c r="O337" s="94"/>
      <c r="P337" s="209">
        <f>+IFERROR(SUMPRODUCT(P324:P336,M324:M336)/SUM(M324:M336),0)</f>
        <v>0.2946375957572186</v>
      </c>
      <c r="Q337" s="210">
        <f>+IFERROR(SUMPRODUCT(Q324:Q336,M324:M336)/SUM(M324:M336),0)</f>
        <v>0.28347083087802005</v>
      </c>
      <c r="R337" s="229">
        <f>+IFERROR(SUMPRODUCT(R324:R336,M324:M336)/SUM(M324:M336),0)</f>
        <v>0.28347083087802005</v>
      </c>
      <c r="S337" s="209">
        <f>+IFERROR(Q337/P337,0)</f>
        <v>0.96210000000000018</v>
      </c>
      <c r="T337" s="98" t="str">
        <f t="shared" si="95"/>
        <v>Normal</v>
      </c>
      <c r="U337" s="632" t="str">
        <f t="shared" si="96"/>
        <v>J</v>
      </c>
      <c r="V337" s="213"/>
      <c r="W337" s="69">
        <f t="shared" si="114"/>
        <v>0.71652916912197995</v>
      </c>
      <c r="X337" s="741"/>
    </row>
    <row r="338" spans="1:24" s="5" customFormat="1" ht="29.25" hidden="1" customHeight="1" outlineLevel="2" thickBot="1" x14ac:dyDescent="0.3">
      <c r="A338" s="807" t="s">
        <v>752</v>
      </c>
      <c r="B338" s="828" t="s">
        <v>753</v>
      </c>
      <c r="C338" s="495" t="s">
        <v>754</v>
      </c>
      <c r="D338" s="528">
        <v>42795</v>
      </c>
      <c r="E338" s="528">
        <v>43007</v>
      </c>
      <c r="F338" s="529"/>
      <c r="G338" s="530" t="s">
        <v>755</v>
      </c>
      <c r="H338" s="300" t="s">
        <v>101</v>
      </c>
      <c r="I338" s="531" t="s">
        <v>390</v>
      </c>
      <c r="J338" s="532">
        <v>1</v>
      </c>
      <c r="K338" s="533"/>
      <c r="L338" s="534"/>
      <c r="M338" s="107">
        <f t="shared" si="91"/>
        <v>212</v>
      </c>
      <c r="N338" s="108" t="str">
        <f t="shared" si="109"/>
        <v>X</v>
      </c>
      <c r="O338" s="216" t="s">
        <v>1172</v>
      </c>
      <c r="P338" s="535">
        <f t="shared" ref="P338:P358" si="115">+IF(N338="","",IFERROR(IF(MONTH($C$2)&lt;MONTH(D338),"",IF(E338&lt;$C$2,1,IF(D338&lt;$C$2,($C$2-D338)/(E338-D338),0))),0))</f>
        <v>0.28301886792452829</v>
      </c>
      <c r="Q338" s="135">
        <f>+P338</f>
        <v>0.28301886792452829</v>
      </c>
      <c r="R338" s="136">
        <f>+Q338</f>
        <v>0.28301886792452829</v>
      </c>
      <c r="S338" s="137">
        <f t="shared" si="111"/>
        <v>1</v>
      </c>
      <c r="T338" s="138" t="str">
        <f t="shared" si="95"/>
        <v>Normal</v>
      </c>
      <c r="U338" s="633" t="str">
        <f t="shared" si="96"/>
        <v>J</v>
      </c>
      <c r="V338" s="140"/>
      <c r="W338" s="69">
        <f t="shared" si="114"/>
        <v>0.71698113207547176</v>
      </c>
      <c r="X338" s="741"/>
    </row>
    <row r="339" spans="1:24" s="5" customFormat="1" ht="29.25" hidden="1" customHeight="1" outlineLevel="2" thickBot="1" x14ac:dyDescent="0.3">
      <c r="A339" s="808"/>
      <c r="B339" s="829" t="s">
        <v>756</v>
      </c>
      <c r="C339" s="519" t="s">
        <v>757</v>
      </c>
      <c r="D339" s="520">
        <v>42856</v>
      </c>
      <c r="E339" s="520">
        <v>42917</v>
      </c>
      <c r="F339" s="521"/>
      <c r="G339" s="522" t="s">
        <v>758</v>
      </c>
      <c r="H339" s="307" t="s">
        <v>101</v>
      </c>
      <c r="I339" s="536" t="s">
        <v>45</v>
      </c>
      <c r="J339" s="524">
        <v>1</v>
      </c>
      <c r="K339" s="525"/>
      <c r="L339" s="537"/>
      <c r="M339" s="218" t="str">
        <f t="shared" si="91"/>
        <v/>
      </c>
      <c r="N339" s="527" t="str">
        <f t="shared" si="109"/>
        <v/>
      </c>
      <c r="O339" s="117"/>
      <c r="P339" s="62" t="str">
        <f t="shared" si="115"/>
        <v/>
      </c>
      <c r="Q339" s="63"/>
      <c r="R339" s="64"/>
      <c r="S339" s="65" t="str">
        <f t="shared" si="111"/>
        <v/>
      </c>
      <c r="T339" s="66" t="str">
        <f t="shared" si="95"/>
        <v>Sin Iniciar</v>
      </c>
      <c r="U339" s="635" t="str">
        <f t="shared" si="96"/>
        <v>6</v>
      </c>
      <c r="V339" s="118"/>
      <c r="W339" s="69">
        <f t="shared" si="114"/>
        <v>1</v>
      </c>
      <c r="X339" s="741"/>
    </row>
    <row r="340" spans="1:24" s="5" customFormat="1" ht="29.25" hidden="1" customHeight="1" outlineLevel="2" thickBot="1" x14ac:dyDescent="0.3">
      <c r="A340" s="808"/>
      <c r="B340" s="829" t="s">
        <v>756</v>
      </c>
      <c r="C340" s="519" t="s">
        <v>759</v>
      </c>
      <c r="D340" s="520">
        <v>42186</v>
      </c>
      <c r="E340" s="520">
        <v>42946</v>
      </c>
      <c r="F340" s="521"/>
      <c r="G340" s="522" t="s">
        <v>760</v>
      </c>
      <c r="H340" s="307" t="s">
        <v>101</v>
      </c>
      <c r="I340" s="536" t="s">
        <v>40</v>
      </c>
      <c r="J340" s="524"/>
      <c r="K340" s="525"/>
      <c r="L340" s="537">
        <v>0</v>
      </c>
      <c r="M340" s="218" t="str">
        <f t="shared" ref="M340:M405" si="116">+IF(D340="","",IF(MONTH($C$2)&lt;MONTH(D340),"",E340-D340))</f>
        <v/>
      </c>
      <c r="N340" s="527" t="str">
        <f t="shared" si="109"/>
        <v/>
      </c>
      <c r="O340" s="117"/>
      <c r="P340" s="62" t="str">
        <f t="shared" si="115"/>
        <v/>
      </c>
      <c r="Q340" s="63"/>
      <c r="R340" s="64"/>
      <c r="S340" s="65" t="str">
        <f t="shared" si="111"/>
        <v/>
      </c>
      <c r="T340" s="66" t="str">
        <f t="shared" si="95"/>
        <v>Sin Iniciar</v>
      </c>
      <c r="U340" s="635" t="str">
        <f t="shared" si="96"/>
        <v>6</v>
      </c>
      <c r="V340" s="118"/>
      <c r="W340" s="69">
        <f t="shared" si="114"/>
        <v>1</v>
      </c>
      <c r="X340" s="741"/>
    </row>
    <row r="341" spans="1:24" s="5" customFormat="1" ht="29.25" hidden="1" customHeight="1" outlineLevel="2" thickBot="1" x14ac:dyDescent="0.3">
      <c r="A341" s="808"/>
      <c r="B341" s="830" t="s">
        <v>761</v>
      </c>
      <c r="C341" s="519" t="s">
        <v>762</v>
      </c>
      <c r="D341" s="520">
        <v>42979</v>
      </c>
      <c r="E341" s="520">
        <v>43070</v>
      </c>
      <c r="F341" s="521"/>
      <c r="G341" s="522" t="s">
        <v>763</v>
      </c>
      <c r="H341" s="307" t="s">
        <v>257</v>
      </c>
      <c r="I341" s="536" t="s">
        <v>411</v>
      </c>
      <c r="J341" s="524"/>
      <c r="K341" s="525"/>
      <c r="L341" s="538">
        <v>100000000</v>
      </c>
      <c r="M341" s="218" t="str">
        <f t="shared" si="116"/>
        <v/>
      </c>
      <c r="N341" s="527" t="str">
        <f t="shared" si="109"/>
        <v/>
      </c>
      <c r="O341" s="117"/>
      <c r="P341" s="62" t="str">
        <f t="shared" si="115"/>
        <v/>
      </c>
      <c r="Q341" s="63"/>
      <c r="R341" s="64"/>
      <c r="S341" s="65" t="str">
        <f t="shared" si="111"/>
        <v/>
      </c>
      <c r="T341" s="66" t="str">
        <f t="shared" si="95"/>
        <v>Sin Iniciar</v>
      </c>
      <c r="U341" s="635" t="str">
        <f t="shared" si="96"/>
        <v>6</v>
      </c>
      <c r="V341" s="118"/>
      <c r="W341" s="69">
        <f t="shared" si="114"/>
        <v>1</v>
      </c>
      <c r="X341" s="741"/>
    </row>
    <row r="342" spans="1:24" s="5" customFormat="1" ht="29.25" hidden="1" customHeight="1" outlineLevel="2" thickBot="1" x14ac:dyDescent="0.3">
      <c r="A342" s="808"/>
      <c r="B342" s="831"/>
      <c r="C342" s="519" t="s">
        <v>764</v>
      </c>
      <c r="D342" s="520">
        <v>42887</v>
      </c>
      <c r="E342" s="520">
        <v>43070</v>
      </c>
      <c r="F342" s="521"/>
      <c r="G342" s="522" t="s">
        <v>765</v>
      </c>
      <c r="H342" s="307" t="s">
        <v>346</v>
      </c>
      <c r="I342" s="536" t="s">
        <v>411</v>
      </c>
      <c r="J342" s="524"/>
      <c r="K342" s="525"/>
      <c r="L342" s="538">
        <v>100000000</v>
      </c>
      <c r="M342" s="218" t="str">
        <f t="shared" si="116"/>
        <v/>
      </c>
      <c r="N342" s="527" t="str">
        <f t="shared" si="109"/>
        <v/>
      </c>
      <c r="O342" s="117"/>
      <c r="P342" s="62" t="str">
        <f t="shared" si="115"/>
        <v/>
      </c>
      <c r="Q342" s="63"/>
      <c r="R342" s="64"/>
      <c r="S342" s="65" t="str">
        <f t="shared" si="111"/>
        <v/>
      </c>
      <c r="T342" s="66" t="str">
        <f t="shared" si="95"/>
        <v>Sin Iniciar</v>
      </c>
      <c r="U342" s="635" t="str">
        <f t="shared" si="96"/>
        <v>6</v>
      </c>
      <c r="V342" s="118"/>
      <c r="W342" s="69">
        <f t="shared" si="114"/>
        <v>1</v>
      </c>
      <c r="X342" s="741"/>
    </row>
    <row r="343" spans="1:24" s="5" customFormat="1" ht="29.25" hidden="1" customHeight="1" outlineLevel="2" thickBot="1" x14ac:dyDescent="0.3">
      <c r="A343" s="808"/>
      <c r="B343" s="831"/>
      <c r="C343" s="539" t="s">
        <v>766</v>
      </c>
      <c r="D343" s="520">
        <v>42887</v>
      </c>
      <c r="E343" s="520">
        <v>42916</v>
      </c>
      <c r="F343" s="521"/>
      <c r="G343" s="522"/>
      <c r="H343" s="307"/>
      <c r="I343" s="536"/>
      <c r="J343" s="524"/>
      <c r="K343" s="525"/>
      <c r="L343" s="538"/>
      <c r="M343" s="218" t="str">
        <f t="shared" si="116"/>
        <v/>
      </c>
      <c r="N343" s="527" t="str">
        <f t="shared" si="109"/>
        <v/>
      </c>
      <c r="O343" s="117"/>
      <c r="P343" s="62" t="str">
        <f t="shared" si="115"/>
        <v/>
      </c>
      <c r="Q343" s="63"/>
      <c r="R343" s="64"/>
      <c r="S343" s="65" t="str">
        <f t="shared" si="111"/>
        <v/>
      </c>
      <c r="T343" s="66" t="str">
        <f t="shared" si="95"/>
        <v>Sin Iniciar</v>
      </c>
      <c r="U343" s="635" t="str">
        <f t="shared" si="96"/>
        <v>6</v>
      </c>
      <c r="V343" s="118"/>
      <c r="W343" s="69"/>
      <c r="X343" s="741"/>
    </row>
    <row r="344" spans="1:24" s="5" customFormat="1" ht="29.25" hidden="1" customHeight="1" outlineLevel="2" thickBot="1" x14ac:dyDescent="0.3">
      <c r="A344" s="808"/>
      <c r="B344" s="831"/>
      <c r="C344" s="540" t="s">
        <v>767</v>
      </c>
      <c r="D344" s="541">
        <v>42917</v>
      </c>
      <c r="E344" s="541">
        <v>42946</v>
      </c>
      <c r="F344" s="542"/>
      <c r="G344" s="543"/>
      <c r="H344" s="321"/>
      <c r="I344" s="544"/>
      <c r="J344" s="545"/>
      <c r="K344" s="546"/>
      <c r="L344" s="547"/>
      <c r="M344" s="328" t="str">
        <f t="shared" si="116"/>
        <v/>
      </c>
      <c r="N344" s="548" t="str">
        <f t="shared" si="109"/>
        <v/>
      </c>
      <c r="O344" s="130"/>
      <c r="P344" s="331" t="str">
        <f t="shared" si="115"/>
        <v/>
      </c>
      <c r="Q344" s="131"/>
      <c r="R344" s="332"/>
      <c r="S344" s="333" t="str">
        <f t="shared" si="111"/>
        <v/>
      </c>
      <c r="T344" s="334" t="str">
        <f t="shared" si="95"/>
        <v>Sin Iniciar</v>
      </c>
      <c r="U344" s="637" t="str">
        <f t="shared" si="96"/>
        <v>6</v>
      </c>
      <c r="V344" s="132"/>
      <c r="W344" s="384"/>
      <c r="X344" s="741"/>
    </row>
    <row r="345" spans="1:24" s="5" customFormat="1" ht="29.25" hidden="1" customHeight="1" outlineLevel="2" thickBot="1" x14ac:dyDescent="0.3">
      <c r="A345" s="808"/>
      <c r="B345" s="437" t="s">
        <v>711</v>
      </c>
      <c r="C345" s="549" t="s">
        <v>737</v>
      </c>
      <c r="D345" s="438">
        <v>42767</v>
      </c>
      <c r="E345" s="438">
        <v>43081</v>
      </c>
      <c r="F345" s="432"/>
      <c r="G345" s="432"/>
      <c r="H345" s="432"/>
      <c r="I345" s="433"/>
      <c r="J345" s="433"/>
      <c r="K345" s="435"/>
      <c r="L345" s="550">
        <f t="shared" ref="L345:L358" si="117">+K345*J345</f>
        <v>0</v>
      </c>
      <c r="M345" s="188">
        <f t="shared" si="116"/>
        <v>314</v>
      </c>
      <c r="N345" s="551" t="str">
        <f t="shared" si="109"/>
        <v>X</v>
      </c>
      <c r="O345" s="552" t="s">
        <v>1173</v>
      </c>
      <c r="P345" s="181">
        <f t="shared" si="115"/>
        <v>0.28025477707006369</v>
      </c>
      <c r="Q345" s="553">
        <f>+P345</f>
        <v>0.28025477707006369</v>
      </c>
      <c r="R345" s="553">
        <f t="shared" ref="R345:R358" si="118">+Q345</f>
        <v>0.28025477707006369</v>
      </c>
      <c r="S345" s="184">
        <f t="shared" si="111"/>
        <v>1</v>
      </c>
      <c r="T345" s="185" t="str">
        <f t="shared" ref="T345:T405" si="119">+IF(S345="","Sin Iniciar",IF(S345&lt;0.6,"Crítico",IF(S345&lt;0.9,"En Proceso",IF(AND(P345=1,Q345=1,S345=1),"Terminado","Normal"))))</f>
        <v>Normal</v>
      </c>
      <c r="U345" s="647" t="str">
        <f t="shared" ref="U345:U405" si="120">+IF(T345="","",IF(T345="Sin Iniciar","6",IF(T345="Crítico","L",IF(T345="En Proceso","K",IF(T345="Normal","J","B")))))</f>
        <v>J</v>
      </c>
      <c r="V345" s="189"/>
      <c r="W345" s="554">
        <f t="shared" ref="W345:W358" si="121">1-R345</f>
        <v>0.71974522292993637</v>
      </c>
      <c r="X345" s="741"/>
    </row>
    <row r="346" spans="1:24" s="5" customFormat="1" ht="29.25" hidden="1" customHeight="1" outlineLevel="2" x14ac:dyDescent="0.25">
      <c r="A346" s="808"/>
      <c r="B346" s="824" t="s">
        <v>714</v>
      </c>
      <c r="C346" s="495" t="s">
        <v>738</v>
      </c>
      <c r="D346" s="301">
        <v>42767</v>
      </c>
      <c r="E346" s="301">
        <v>43081</v>
      </c>
      <c r="F346" s="300"/>
      <c r="G346" s="300"/>
      <c r="H346" s="300"/>
      <c r="I346" s="304"/>
      <c r="J346" s="304"/>
      <c r="K346" s="305"/>
      <c r="L346" s="451">
        <f t="shared" si="117"/>
        <v>0</v>
      </c>
      <c r="M346" s="103">
        <f t="shared" si="116"/>
        <v>314</v>
      </c>
      <c r="N346" s="452" t="str">
        <f t="shared" si="109"/>
        <v>X</v>
      </c>
      <c r="O346" s="453" t="s">
        <v>1174</v>
      </c>
      <c r="P346" s="134">
        <f t="shared" si="115"/>
        <v>0.28025477707006369</v>
      </c>
      <c r="Q346" s="454">
        <f>+P346</f>
        <v>0.28025477707006369</v>
      </c>
      <c r="R346" s="454">
        <f t="shared" si="118"/>
        <v>0.28025477707006369</v>
      </c>
      <c r="S346" s="137">
        <f t="shared" si="111"/>
        <v>1</v>
      </c>
      <c r="T346" s="138" t="str">
        <f t="shared" si="119"/>
        <v>Normal</v>
      </c>
      <c r="U346" s="641" t="str">
        <f t="shared" si="120"/>
        <v>J</v>
      </c>
      <c r="V346" s="104"/>
      <c r="W346" s="455">
        <f t="shared" si="121"/>
        <v>0.71974522292993637</v>
      </c>
      <c r="X346" s="741"/>
    </row>
    <row r="347" spans="1:24" s="5" customFormat="1" ht="29.25" hidden="1" customHeight="1" outlineLevel="2" thickBot="1" x14ac:dyDescent="0.3">
      <c r="A347" s="808"/>
      <c r="B347" s="826"/>
      <c r="C347" s="321" t="s">
        <v>716</v>
      </c>
      <c r="D347" s="322">
        <v>42767</v>
      </c>
      <c r="E347" s="322">
        <v>43081</v>
      </c>
      <c r="F347" s="321"/>
      <c r="G347" s="321"/>
      <c r="H347" s="321"/>
      <c r="I347" s="325"/>
      <c r="J347" s="325"/>
      <c r="K347" s="326"/>
      <c r="L347" s="489">
        <f t="shared" si="117"/>
        <v>0</v>
      </c>
      <c r="M347" s="490">
        <f t="shared" si="116"/>
        <v>314</v>
      </c>
      <c r="N347" s="491" t="str">
        <f t="shared" si="109"/>
        <v>X</v>
      </c>
      <c r="O347" s="496" t="s">
        <v>1175</v>
      </c>
      <c r="P347" s="331">
        <f t="shared" si="115"/>
        <v>0.28025477707006369</v>
      </c>
      <c r="Q347" s="492">
        <f>+P347</f>
        <v>0.28025477707006369</v>
      </c>
      <c r="R347" s="492">
        <f t="shared" si="118"/>
        <v>0.28025477707006369</v>
      </c>
      <c r="S347" s="333">
        <f t="shared" si="111"/>
        <v>1</v>
      </c>
      <c r="T347" s="334" t="str">
        <f t="shared" si="119"/>
        <v>Normal</v>
      </c>
      <c r="U347" s="644" t="str">
        <f t="shared" si="120"/>
        <v>J</v>
      </c>
      <c r="V347" s="493"/>
      <c r="W347" s="494">
        <f t="shared" si="121"/>
        <v>0.71974522292993637</v>
      </c>
      <c r="X347" s="741"/>
    </row>
    <row r="348" spans="1:24" s="5" customFormat="1" ht="29.25" hidden="1" customHeight="1" outlineLevel="2" thickBot="1" x14ac:dyDescent="0.3">
      <c r="A348" s="808"/>
      <c r="B348" s="497" t="s">
        <v>717</v>
      </c>
      <c r="C348" s="498" t="s">
        <v>504</v>
      </c>
      <c r="D348" s="499">
        <v>42767</v>
      </c>
      <c r="E348" s="499">
        <v>42916</v>
      </c>
      <c r="F348" s="498"/>
      <c r="G348" s="498"/>
      <c r="H348" s="498"/>
      <c r="I348" s="500"/>
      <c r="J348" s="500"/>
      <c r="K348" s="501"/>
      <c r="L348" s="502">
        <f t="shared" si="117"/>
        <v>0</v>
      </c>
      <c r="M348" s="503">
        <f t="shared" si="116"/>
        <v>149</v>
      </c>
      <c r="N348" s="504" t="str">
        <f t="shared" si="109"/>
        <v>X</v>
      </c>
      <c r="O348" s="505" t="s">
        <v>1176</v>
      </c>
      <c r="P348" s="506">
        <f t="shared" si="115"/>
        <v>0.59060402684563762</v>
      </c>
      <c r="Q348" s="507">
        <f>+P348</f>
        <v>0.59060402684563762</v>
      </c>
      <c r="R348" s="507">
        <f t="shared" si="118"/>
        <v>0.59060402684563762</v>
      </c>
      <c r="S348" s="508">
        <f t="shared" si="111"/>
        <v>1</v>
      </c>
      <c r="T348" s="509" t="str">
        <f t="shared" si="119"/>
        <v>Normal</v>
      </c>
      <c r="U348" s="645" t="str">
        <f t="shared" si="120"/>
        <v>J</v>
      </c>
      <c r="V348" s="510"/>
      <c r="W348" s="511">
        <f t="shared" si="121"/>
        <v>0.40939597315436238</v>
      </c>
      <c r="X348" s="741"/>
    </row>
    <row r="349" spans="1:24" s="5" customFormat="1" ht="29.25" hidden="1" customHeight="1" outlineLevel="2" x14ac:dyDescent="0.25">
      <c r="A349" s="808"/>
      <c r="B349" s="824" t="s">
        <v>718</v>
      </c>
      <c r="C349" s="512" t="s">
        <v>720</v>
      </c>
      <c r="D349" s="301"/>
      <c r="E349" s="301"/>
      <c r="F349" s="300"/>
      <c r="G349" s="300"/>
      <c r="H349" s="300"/>
      <c r="I349" s="304"/>
      <c r="J349" s="304"/>
      <c r="K349" s="305"/>
      <c r="L349" s="451">
        <f t="shared" si="117"/>
        <v>0</v>
      </c>
      <c r="M349" s="103" t="str">
        <f t="shared" si="116"/>
        <v/>
      </c>
      <c r="N349" s="452" t="str">
        <f t="shared" si="109"/>
        <v/>
      </c>
      <c r="O349" s="453"/>
      <c r="P349" s="134" t="str">
        <f t="shared" si="115"/>
        <v/>
      </c>
      <c r="Q349" s="454"/>
      <c r="R349" s="454">
        <f t="shared" si="118"/>
        <v>0</v>
      </c>
      <c r="S349" s="137" t="str">
        <f t="shared" si="111"/>
        <v/>
      </c>
      <c r="T349" s="138" t="str">
        <f t="shared" si="119"/>
        <v>Sin Iniciar</v>
      </c>
      <c r="U349" s="641" t="str">
        <f t="shared" si="120"/>
        <v>6</v>
      </c>
      <c r="V349" s="104"/>
      <c r="W349" s="455">
        <f t="shared" si="121"/>
        <v>1</v>
      </c>
      <c r="X349" s="741"/>
    </row>
    <row r="350" spans="1:24" s="5" customFormat="1" ht="29.25" hidden="1" customHeight="1" outlineLevel="2" x14ac:dyDescent="0.25">
      <c r="A350" s="808"/>
      <c r="B350" s="825"/>
      <c r="C350" s="513" t="s">
        <v>739</v>
      </c>
      <c r="D350" s="308"/>
      <c r="E350" s="308"/>
      <c r="F350" s="307"/>
      <c r="G350" s="307"/>
      <c r="H350" s="307"/>
      <c r="I350" s="311"/>
      <c r="J350" s="311"/>
      <c r="K350" s="312"/>
      <c r="L350" s="457">
        <f t="shared" si="117"/>
        <v>0</v>
      </c>
      <c r="M350" s="458" t="str">
        <f t="shared" si="116"/>
        <v/>
      </c>
      <c r="N350" s="459" t="str">
        <f t="shared" si="109"/>
        <v/>
      </c>
      <c r="O350" s="460"/>
      <c r="P350" s="62" t="str">
        <f t="shared" si="115"/>
        <v/>
      </c>
      <c r="Q350" s="461"/>
      <c r="R350" s="461">
        <f t="shared" si="118"/>
        <v>0</v>
      </c>
      <c r="S350" s="65" t="str">
        <f t="shared" si="111"/>
        <v/>
      </c>
      <c r="T350" s="66" t="str">
        <f t="shared" si="119"/>
        <v>Sin Iniciar</v>
      </c>
      <c r="U350" s="642" t="str">
        <f t="shared" si="120"/>
        <v>6</v>
      </c>
      <c r="V350" s="462"/>
      <c r="W350" s="463">
        <f t="shared" si="121"/>
        <v>1</v>
      </c>
      <c r="X350" s="741"/>
    </row>
    <row r="351" spans="1:24" s="5" customFormat="1" ht="29.25" hidden="1" customHeight="1" outlineLevel="2" x14ac:dyDescent="0.25">
      <c r="A351" s="808"/>
      <c r="B351" s="825"/>
      <c r="C351" s="513" t="s">
        <v>722</v>
      </c>
      <c r="D351" s="308"/>
      <c r="E351" s="308"/>
      <c r="F351" s="307"/>
      <c r="G351" s="307"/>
      <c r="H351" s="307"/>
      <c r="I351" s="311"/>
      <c r="J351" s="311"/>
      <c r="K351" s="312"/>
      <c r="L351" s="457">
        <f t="shared" si="117"/>
        <v>0</v>
      </c>
      <c r="M351" s="458" t="str">
        <f t="shared" si="116"/>
        <v/>
      </c>
      <c r="N351" s="459" t="str">
        <f t="shared" si="109"/>
        <v/>
      </c>
      <c r="O351" s="460"/>
      <c r="P351" s="62" t="str">
        <f t="shared" si="115"/>
        <v/>
      </c>
      <c r="Q351" s="461"/>
      <c r="R351" s="461">
        <f t="shared" si="118"/>
        <v>0</v>
      </c>
      <c r="S351" s="65" t="str">
        <f t="shared" si="111"/>
        <v/>
      </c>
      <c r="T351" s="66" t="str">
        <f t="shared" si="119"/>
        <v>Sin Iniciar</v>
      </c>
      <c r="U351" s="642" t="str">
        <f t="shared" si="120"/>
        <v>6</v>
      </c>
      <c r="V351" s="462"/>
      <c r="W351" s="463">
        <f t="shared" si="121"/>
        <v>1</v>
      </c>
      <c r="X351" s="741"/>
    </row>
    <row r="352" spans="1:24" s="5" customFormat="1" ht="29.25" hidden="1" customHeight="1" outlineLevel="2" thickBot="1" x14ac:dyDescent="0.3">
      <c r="A352" s="808"/>
      <c r="B352" s="826"/>
      <c r="C352" s="514" t="s">
        <v>740</v>
      </c>
      <c r="D352" s="322"/>
      <c r="E352" s="322"/>
      <c r="F352" s="321"/>
      <c r="G352" s="321"/>
      <c r="H352" s="321"/>
      <c r="I352" s="325"/>
      <c r="J352" s="325"/>
      <c r="K352" s="326"/>
      <c r="L352" s="489">
        <f t="shared" si="117"/>
        <v>0</v>
      </c>
      <c r="M352" s="490" t="str">
        <f t="shared" si="116"/>
        <v/>
      </c>
      <c r="N352" s="491" t="str">
        <f t="shared" si="109"/>
        <v/>
      </c>
      <c r="O352" s="496"/>
      <c r="P352" s="331" t="str">
        <f t="shared" si="115"/>
        <v/>
      </c>
      <c r="Q352" s="492"/>
      <c r="R352" s="492">
        <f t="shared" si="118"/>
        <v>0</v>
      </c>
      <c r="S352" s="333" t="str">
        <f t="shared" si="111"/>
        <v/>
      </c>
      <c r="T352" s="334" t="str">
        <f t="shared" si="119"/>
        <v>Sin Iniciar</v>
      </c>
      <c r="U352" s="644" t="str">
        <f t="shared" si="120"/>
        <v>6</v>
      </c>
      <c r="V352" s="493"/>
      <c r="W352" s="494">
        <f t="shared" si="121"/>
        <v>1</v>
      </c>
      <c r="X352" s="741"/>
    </row>
    <row r="353" spans="1:24" s="5" customFormat="1" ht="29.25" hidden="1" customHeight="1" outlineLevel="2" x14ac:dyDescent="0.25">
      <c r="A353" s="808"/>
      <c r="B353" s="824" t="s">
        <v>724</v>
      </c>
      <c r="C353" s="512" t="s">
        <v>741</v>
      </c>
      <c r="D353" s="301"/>
      <c r="E353" s="301"/>
      <c r="F353" s="300"/>
      <c r="G353" s="300"/>
      <c r="H353" s="300"/>
      <c r="I353" s="304"/>
      <c r="J353" s="304"/>
      <c r="K353" s="305"/>
      <c r="L353" s="451">
        <f t="shared" si="117"/>
        <v>0</v>
      </c>
      <c r="M353" s="103" t="str">
        <f t="shared" si="116"/>
        <v/>
      </c>
      <c r="N353" s="452" t="str">
        <f t="shared" si="109"/>
        <v/>
      </c>
      <c r="O353" s="453"/>
      <c r="P353" s="134" t="str">
        <f t="shared" si="115"/>
        <v/>
      </c>
      <c r="Q353" s="454"/>
      <c r="R353" s="454">
        <f t="shared" si="118"/>
        <v>0</v>
      </c>
      <c r="S353" s="137" t="str">
        <f t="shared" si="111"/>
        <v/>
      </c>
      <c r="T353" s="138" t="str">
        <f t="shared" si="119"/>
        <v>Sin Iniciar</v>
      </c>
      <c r="U353" s="641" t="str">
        <f t="shared" si="120"/>
        <v>6</v>
      </c>
      <c r="V353" s="104"/>
      <c r="W353" s="455">
        <f t="shared" si="121"/>
        <v>1</v>
      </c>
      <c r="X353" s="741"/>
    </row>
    <row r="354" spans="1:24" s="5" customFormat="1" ht="29.25" hidden="1" customHeight="1" outlineLevel="2" x14ac:dyDescent="0.25">
      <c r="A354" s="808"/>
      <c r="B354" s="825"/>
      <c r="C354" s="513" t="s">
        <v>726</v>
      </c>
      <c r="D354" s="308"/>
      <c r="E354" s="308"/>
      <c r="F354" s="307"/>
      <c r="G354" s="307"/>
      <c r="H354" s="307"/>
      <c r="I354" s="311"/>
      <c r="J354" s="311"/>
      <c r="K354" s="312"/>
      <c r="L354" s="457">
        <f t="shared" si="117"/>
        <v>0</v>
      </c>
      <c r="M354" s="458" t="str">
        <f t="shared" si="116"/>
        <v/>
      </c>
      <c r="N354" s="459" t="str">
        <f t="shared" si="109"/>
        <v/>
      </c>
      <c r="O354" s="460"/>
      <c r="P354" s="62" t="str">
        <f t="shared" si="115"/>
        <v/>
      </c>
      <c r="Q354" s="461"/>
      <c r="R354" s="461">
        <f t="shared" si="118"/>
        <v>0</v>
      </c>
      <c r="S354" s="65" t="str">
        <f t="shared" si="111"/>
        <v/>
      </c>
      <c r="T354" s="66" t="str">
        <f t="shared" si="119"/>
        <v>Sin Iniciar</v>
      </c>
      <c r="U354" s="642" t="str">
        <f t="shared" si="120"/>
        <v>6</v>
      </c>
      <c r="V354" s="462"/>
      <c r="W354" s="463">
        <f t="shared" si="121"/>
        <v>1</v>
      </c>
      <c r="X354" s="741"/>
    </row>
    <row r="355" spans="1:24" s="5" customFormat="1" ht="29.25" hidden="1" customHeight="1" outlineLevel="2" thickBot="1" x14ac:dyDescent="0.3">
      <c r="A355" s="808"/>
      <c r="B355" s="826"/>
      <c r="C355" s="514" t="s">
        <v>727</v>
      </c>
      <c r="D355" s="322"/>
      <c r="E355" s="322"/>
      <c r="F355" s="321"/>
      <c r="G355" s="321"/>
      <c r="H355" s="321"/>
      <c r="I355" s="325"/>
      <c r="J355" s="325"/>
      <c r="K355" s="326"/>
      <c r="L355" s="489">
        <f t="shared" si="117"/>
        <v>0</v>
      </c>
      <c r="M355" s="490" t="str">
        <f t="shared" si="116"/>
        <v/>
      </c>
      <c r="N355" s="491" t="str">
        <f t="shared" si="109"/>
        <v/>
      </c>
      <c r="O355" s="496"/>
      <c r="P355" s="331" t="str">
        <f t="shared" si="115"/>
        <v/>
      </c>
      <c r="Q355" s="492"/>
      <c r="R355" s="492">
        <f t="shared" si="118"/>
        <v>0</v>
      </c>
      <c r="S355" s="333" t="str">
        <f t="shared" si="111"/>
        <v/>
      </c>
      <c r="T355" s="334" t="str">
        <f t="shared" si="119"/>
        <v>Sin Iniciar</v>
      </c>
      <c r="U355" s="644" t="str">
        <f t="shared" si="120"/>
        <v>6</v>
      </c>
      <c r="V355" s="493"/>
      <c r="W355" s="494">
        <f t="shared" si="121"/>
        <v>1</v>
      </c>
      <c r="X355" s="741"/>
    </row>
    <row r="356" spans="1:24" s="5" customFormat="1" ht="29.25" hidden="1" customHeight="1" outlineLevel="2" x14ac:dyDescent="0.25">
      <c r="A356" s="808"/>
      <c r="B356" s="824" t="s">
        <v>728</v>
      </c>
      <c r="C356" s="103" t="s">
        <v>729</v>
      </c>
      <c r="D356" s="301">
        <v>42767</v>
      </c>
      <c r="E356" s="301">
        <v>42947</v>
      </c>
      <c r="F356" s="300"/>
      <c r="G356" s="300"/>
      <c r="H356" s="300"/>
      <c r="I356" s="304"/>
      <c r="J356" s="304"/>
      <c r="K356" s="305"/>
      <c r="L356" s="451">
        <f t="shared" si="117"/>
        <v>0</v>
      </c>
      <c r="M356" s="103">
        <f t="shared" si="116"/>
        <v>180</v>
      </c>
      <c r="N356" s="452" t="str">
        <f t="shared" si="109"/>
        <v>X</v>
      </c>
      <c r="O356" s="453" t="s">
        <v>1177</v>
      </c>
      <c r="P356" s="134">
        <f t="shared" si="115"/>
        <v>0.48888888888888887</v>
      </c>
      <c r="Q356" s="454">
        <v>0.4</v>
      </c>
      <c r="R356" s="454">
        <f t="shared" si="118"/>
        <v>0.4</v>
      </c>
      <c r="S356" s="137">
        <f t="shared" si="111"/>
        <v>0.81818181818181823</v>
      </c>
      <c r="T356" s="138" t="str">
        <f t="shared" si="119"/>
        <v>En Proceso</v>
      </c>
      <c r="U356" s="641" t="str">
        <f t="shared" si="120"/>
        <v>K</v>
      </c>
      <c r="V356" s="104"/>
      <c r="W356" s="455">
        <f t="shared" si="121"/>
        <v>0.6</v>
      </c>
      <c r="X356" s="741"/>
    </row>
    <row r="357" spans="1:24" s="5" customFormat="1" ht="29.25" hidden="1" customHeight="1" outlineLevel="2" thickBot="1" x14ac:dyDescent="0.3">
      <c r="A357" s="808"/>
      <c r="B357" s="825"/>
      <c r="C357" s="473" t="s">
        <v>730</v>
      </c>
      <c r="D357" s="308">
        <v>42887</v>
      </c>
      <c r="E357" s="308">
        <v>43081</v>
      </c>
      <c r="F357" s="307"/>
      <c r="G357" s="307"/>
      <c r="H357" s="307"/>
      <c r="I357" s="311"/>
      <c r="J357" s="311"/>
      <c r="K357" s="312"/>
      <c r="L357" s="457">
        <f t="shared" si="117"/>
        <v>0</v>
      </c>
      <c r="M357" s="458" t="str">
        <f t="shared" si="116"/>
        <v/>
      </c>
      <c r="N357" s="459" t="str">
        <f t="shared" si="109"/>
        <v/>
      </c>
      <c r="O357" s="460"/>
      <c r="P357" s="62" t="str">
        <f t="shared" si="115"/>
        <v/>
      </c>
      <c r="Q357" s="461"/>
      <c r="R357" s="461">
        <f t="shared" si="118"/>
        <v>0</v>
      </c>
      <c r="S357" s="65" t="str">
        <f t="shared" si="111"/>
        <v/>
      </c>
      <c r="T357" s="66" t="str">
        <f t="shared" si="119"/>
        <v>Sin Iniciar</v>
      </c>
      <c r="U357" s="642" t="str">
        <f t="shared" si="120"/>
        <v>6</v>
      </c>
      <c r="V357" s="462"/>
      <c r="W357" s="463">
        <f t="shared" si="121"/>
        <v>1</v>
      </c>
      <c r="X357" s="741"/>
    </row>
    <row r="358" spans="1:24" s="5" customFormat="1" ht="29.25" hidden="1" customHeight="1" outlineLevel="2" thickBot="1" x14ac:dyDescent="0.3">
      <c r="A358" s="808"/>
      <c r="B358" s="517" t="s">
        <v>732</v>
      </c>
      <c r="C358" s="512" t="s">
        <v>768</v>
      </c>
      <c r="D358" s="301"/>
      <c r="E358" s="301"/>
      <c r="F358" s="300"/>
      <c r="G358" s="300"/>
      <c r="H358" s="300"/>
      <c r="I358" s="304"/>
      <c r="J358" s="304"/>
      <c r="K358" s="305"/>
      <c r="L358" s="451">
        <f t="shared" si="117"/>
        <v>0</v>
      </c>
      <c r="M358" s="103" t="str">
        <f t="shared" si="116"/>
        <v/>
      </c>
      <c r="N358" s="452" t="str">
        <f t="shared" si="109"/>
        <v/>
      </c>
      <c r="O358" s="453"/>
      <c r="P358" s="134" t="str">
        <f t="shared" si="115"/>
        <v/>
      </c>
      <c r="Q358" s="454"/>
      <c r="R358" s="454">
        <f t="shared" si="118"/>
        <v>0</v>
      </c>
      <c r="S358" s="137" t="str">
        <f t="shared" si="111"/>
        <v/>
      </c>
      <c r="T358" s="138" t="str">
        <f t="shared" si="119"/>
        <v>Sin Iniciar</v>
      </c>
      <c r="U358" s="641" t="str">
        <f t="shared" si="120"/>
        <v>6</v>
      </c>
      <c r="V358" s="104"/>
      <c r="W358" s="455">
        <f t="shared" si="121"/>
        <v>1</v>
      </c>
      <c r="X358" s="741"/>
    </row>
    <row r="359" spans="1:24" s="101" customFormat="1" ht="29.25" hidden="1" customHeight="1" outlineLevel="1" collapsed="1" thickBot="1" x14ac:dyDescent="0.3">
      <c r="A359" s="755" t="s">
        <v>769</v>
      </c>
      <c r="B359" s="756"/>
      <c r="C359" s="757"/>
      <c r="D359" s="87"/>
      <c r="E359" s="88"/>
      <c r="F359" s="89"/>
      <c r="G359" s="90"/>
      <c r="H359" s="90"/>
      <c r="I359" s="91"/>
      <c r="J359" s="92"/>
      <c r="K359" s="90"/>
      <c r="L359" s="90"/>
      <c r="M359" s="93" t="str">
        <f t="shared" si="116"/>
        <v/>
      </c>
      <c r="N359" s="91" t="str">
        <f t="shared" si="109"/>
        <v/>
      </c>
      <c r="O359" s="94"/>
      <c r="P359" s="209">
        <f>+IFERROR(SUMPRODUCT(P338:P358,M338:M358)/SUM(M338:M358),0)</f>
        <v>0.33715441672285906</v>
      </c>
      <c r="Q359" s="210">
        <f>+IFERROR(SUMPRODUCT(Q338:Q358,M338:M358)/SUM(M338:M358),0)</f>
        <v>0.32636547538772759</v>
      </c>
      <c r="R359" s="229">
        <f>+IFERROR(SUMPRODUCT(R338:R358,M338:M358)/SUM(M338:M358),0)</f>
        <v>0.32636547538772759</v>
      </c>
      <c r="S359" s="209">
        <f>+IFERROR(Q359/P359,0)</f>
        <v>0.96800000000000008</v>
      </c>
      <c r="T359" s="98" t="str">
        <f t="shared" si="119"/>
        <v>Normal</v>
      </c>
      <c r="U359" s="632" t="str">
        <f t="shared" si="120"/>
        <v>J</v>
      </c>
      <c r="V359" s="555" t="s">
        <v>770</v>
      </c>
      <c r="W359" s="441">
        <f t="shared" si="114"/>
        <v>0.67363452461227236</v>
      </c>
      <c r="X359" s="741"/>
    </row>
    <row r="360" spans="1:24" s="5" customFormat="1" ht="29.25" hidden="1" customHeight="1" outlineLevel="2" thickBot="1" x14ac:dyDescent="0.3">
      <c r="A360" s="808"/>
      <c r="B360" s="556" t="s">
        <v>711</v>
      </c>
      <c r="C360" s="488" t="s">
        <v>771</v>
      </c>
      <c r="D360" s="322">
        <v>42767</v>
      </c>
      <c r="E360" s="322">
        <v>43081</v>
      </c>
      <c r="F360" s="321"/>
      <c r="G360" s="321"/>
      <c r="H360" s="321"/>
      <c r="I360" s="325"/>
      <c r="J360" s="325"/>
      <c r="K360" s="326"/>
      <c r="L360" s="489">
        <f t="shared" ref="L360:L375" si="122">+K360*J360</f>
        <v>0</v>
      </c>
      <c r="M360" s="490">
        <f t="shared" si="116"/>
        <v>314</v>
      </c>
      <c r="N360" s="491" t="str">
        <f t="shared" si="109"/>
        <v>X</v>
      </c>
      <c r="O360" s="496" t="s">
        <v>1282</v>
      </c>
      <c r="P360" s="331">
        <f t="shared" ref="P360:P375" si="123">+IF(N360="","",IFERROR(IF(MONTH($C$2)&lt;MONTH(D360),"",IF(E360&lt;$C$2,1,IF(D360&lt;$C$2,($C$2-D360)/(E360-D360),0))),0))</f>
        <v>0.28025477707006369</v>
      </c>
      <c r="Q360" s="492">
        <f>+P360</f>
        <v>0.28025477707006369</v>
      </c>
      <c r="R360" s="492">
        <f>+Q360</f>
        <v>0.28025477707006369</v>
      </c>
      <c r="S360" s="333">
        <f t="shared" ref="S360:S375" si="124">IF(P360="","",IF(Q360&gt;P360,1,(Q360/P360)))</f>
        <v>1</v>
      </c>
      <c r="T360" s="334" t="str">
        <f t="shared" si="119"/>
        <v>Normal</v>
      </c>
      <c r="U360" s="644" t="str">
        <f t="shared" si="120"/>
        <v>J</v>
      </c>
      <c r="V360" s="493"/>
      <c r="W360" s="494">
        <f t="shared" si="114"/>
        <v>0.71974522292993637</v>
      </c>
      <c r="X360" s="741"/>
    </row>
    <row r="361" spans="1:24" s="5" customFormat="1" ht="29.25" hidden="1" customHeight="1" outlineLevel="2" x14ac:dyDescent="0.25">
      <c r="A361" s="808"/>
      <c r="B361" s="824" t="s">
        <v>714</v>
      </c>
      <c r="C361" s="495" t="s">
        <v>738</v>
      </c>
      <c r="D361" s="301">
        <v>42767</v>
      </c>
      <c r="E361" s="301">
        <v>43081</v>
      </c>
      <c r="F361" s="300"/>
      <c r="G361" s="300"/>
      <c r="H361" s="300"/>
      <c r="I361" s="304"/>
      <c r="J361" s="304"/>
      <c r="K361" s="305"/>
      <c r="L361" s="451">
        <f t="shared" si="122"/>
        <v>0</v>
      </c>
      <c r="M361" s="103">
        <f t="shared" si="116"/>
        <v>314</v>
      </c>
      <c r="N361" s="452" t="str">
        <f t="shared" si="109"/>
        <v>X</v>
      </c>
      <c r="O361" s="453" t="s">
        <v>1283</v>
      </c>
      <c r="P361" s="134">
        <f t="shared" si="123"/>
        <v>0.28025477707006369</v>
      </c>
      <c r="Q361" s="454">
        <f>+P361</f>
        <v>0.28025477707006369</v>
      </c>
      <c r="R361" s="454">
        <f t="shared" ref="R361:R374" si="125">+Q361</f>
        <v>0.28025477707006369</v>
      </c>
      <c r="S361" s="137">
        <f t="shared" si="124"/>
        <v>1</v>
      </c>
      <c r="T361" s="138" t="str">
        <f t="shared" si="119"/>
        <v>Normal</v>
      </c>
      <c r="U361" s="641" t="str">
        <f t="shared" si="120"/>
        <v>J</v>
      </c>
      <c r="V361" s="104"/>
      <c r="W361" s="455">
        <f t="shared" si="114"/>
        <v>0.71974522292993637</v>
      </c>
      <c r="X361" s="741"/>
    </row>
    <row r="362" spans="1:24" s="5" customFormat="1" ht="29.25" hidden="1" customHeight="1" outlineLevel="2" thickBot="1" x14ac:dyDescent="0.3">
      <c r="A362" s="808"/>
      <c r="B362" s="826"/>
      <c r="C362" s="321" t="s">
        <v>716</v>
      </c>
      <c r="D362" s="322">
        <v>42826</v>
      </c>
      <c r="E362" s="322">
        <v>43081</v>
      </c>
      <c r="F362" s="321"/>
      <c r="G362" s="321"/>
      <c r="H362" s="321"/>
      <c r="I362" s="325"/>
      <c r="J362" s="325"/>
      <c r="K362" s="326"/>
      <c r="L362" s="489">
        <f t="shared" si="122"/>
        <v>0</v>
      </c>
      <c r="M362" s="490">
        <f t="shared" si="116"/>
        <v>255</v>
      </c>
      <c r="N362" s="491" t="str">
        <f t="shared" si="109"/>
        <v>X</v>
      </c>
      <c r="O362" s="496" t="s">
        <v>1284</v>
      </c>
      <c r="P362" s="331">
        <f t="shared" si="123"/>
        <v>0.11372549019607843</v>
      </c>
      <c r="Q362" s="492">
        <f>+P362</f>
        <v>0.11372549019607843</v>
      </c>
      <c r="R362" s="492">
        <f t="shared" si="125"/>
        <v>0.11372549019607843</v>
      </c>
      <c r="S362" s="333">
        <f t="shared" si="124"/>
        <v>1</v>
      </c>
      <c r="T362" s="334" t="str">
        <f t="shared" si="119"/>
        <v>Normal</v>
      </c>
      <c r="U362" s="644" t="str">
        <f t="shared" si="120"/>
        <v>J</v>
      </c>
      <c r="V362" s="493"/>
      <c r="W362" s="494">
        <f t="shared" si="114"/>
        <v>0.88627450980392153</v>
      </c>
      <c r="X362" s="741"/>
    </row>
    <row r="363" spans="1:24" s="5" customFormat="1" ht="29.25" hidden="1" customHeight="1" outlineLevel="2" thickBot="1" x14ac:dyDescent="0.3">
      <c r="A363" s="808"/>
      <c r="B363" s="497" t="s">
        <v>717</v>
      </c>
      <c r="C363" s="498" t="s">
        <v>504</v>
      </c>
      <c r="D363" s="499">
        <v>42767</v>
      </c>
      <c r="E363" s="499">
        <v>43081</v>
      </c>
      <c r="F363" s="498"/>
      <c r="G363" s="498"/>
      <c r="H363" s="498"/>
      <c r="I363" s="500"/>
      <c r="J363" s="500"/>
      <c r="K363" s="501"/>
      <c r="L363" s="502">
        <f t="shared" si="122"/>
        <v>0</v>
      </c>
      <c r="M363" s="503">
        <f t="shared" si="116"/>
        <v>314</v>
      </c>
      <c r="N363" s="504" t="str">
        <f t="shared" si="109"/>
        <v>X</v>
      </c>
      <c r="O363" s="505" t="s">
        <v>1285</v>
      </c>
      <c r="P363" s="506">
        <f t="shared" si="123"/>
        <v>0.28025477707006369</v>
      </c>
      <c r="Q363" s="507">
        <f>+P363</f>
        <v>0.28025477707006369</v>
      </c>
      <c r="R363" s="507">
        <f t="shared" si="125"/>
        <v>0.28025477707006369</v>
      </c>
      <c r="S363" s="508">
        <f t="shared" si="124"/>
        <v>1</v>
      </c>
      <c r="T363" s="509" t="str">
        <f t="shared" si="119"/>
        <v>Normal</v>
      </c>
      <c r="U363" s="645" t="str">
        <f t="shared" si="120"/>
        <v>J</v>
      </c>
      <c r="V363" s="510"/>
      <c r="W363" s="511">
        <f t="shared" si="114"/>
        <v>0.71974522292993637</v>
      </c>
      <c r="X363" s="741"/>
    </row>
    <row r="364" spans="1:24" s="5" customFormat="1" ht="29.25" hidden="1" customHeight="1" outlineLevel="2" x14ac:dyDescent="0.25">
      <c r="A364" s="808"/>
      <c r="B364" s="824" t="s">
        <v>718</v>
      </c>
      <c r="C364" s="512" t="s">
        <v>720</v>
      </c>
      <c r="D364" s="301">
        <v>42917</v>
      </c>
      <c r="E364" s="301">
        <v>43081</v>
      </c>
      <c r="F364" s="300"/>
      <c r="G364" s="300"/>
      <c r="H364" s="300"/>
      <c r="I364" s="304"/>
      <c r="J364" s="304"/>
      <c r="K364" s="305"/>
      <c r="L364" s="451">
        <f t="shared" si="122"/>
        <v>0</v>
      </c>
      <c r="M364" s="103" t="str">
        <f t="shared" si="116"/>
        <v/>
      </c>
      <c r="N364" s="452" t="str">
        <f t="shared" si="109"/>
        <v/>
      </c>
      <c r="O364" s="453"/>
      <c r="P364" s="134" t="str">
        <f t="shared" si="123"/>
        <v/>
      </c>
      <c r="Q364" s="454"/>
      <c r="R364" s="454">
        <f t="shared" si="125"/>
        <v>0</v>
      </c>
      <c r="S364" s="137" t="str">
        <f t="shared" si="124"/>
        <v/>
      </c>
      <c r="T364" s="138" t="str">
        <f t="shared" si="119"/>
        <v>Sin Iniciar</v>
      </c>
      <c r="U364" s="641" t="str">
        <f t="shared" si="120"/>
        <v>6</v>
      </c>
      <c r="V364" s="104"/>
      <c r="W364" s="455">
        <f t="shared" si="114"/>
        <v>1</v>
      </c>
      <c r="X364" s="741"/>
    </row>
    <row r="365" spans="1:24" s="5" customFormat="1" ht="29.25" hidden="1" customHeight="1" outlineLevel="2" x14ac:dyDescent="0.25">
      <c r="A365" s="808"/>
      <c r="B365" s="825"/>
      <c r="C365" s="513" t="s">
        <v>739</v>
      </c>
      <c r="D365" s="308">
        <v>42917</v>
      </c>
      <c r="E365" s="308">
        <v>43081</v>
      </c>
      <c r="F365" s="307"/>
      <c r="G365" s="307"/>
      <c r="H365" s="307"/>
      <c r="I365" s="311"/>
      <c r="J365" s="311"/>
      <c r="K365" s="312"/>
      <c r="L365" s="457">
        <f t="shared" si="122"/>
        <v>0</v>
      </c>
      <c r="M365" s="458" t="str">
        <f t="shared" si="116"/>
        <v/>
      </c>
      <c r="N365" s="459" t="str">
        <f t="shared" si="109"/>
        <v/>
      </c>
      <c r="O365" s="460"/>
      <c r="P365" s="62" t="str">
        <f t="shared" si="123"/>
        <v/>
      </c>
      <c r="Q365" s="461"/>
      <c r="R365" s="461">
        <f t="shared" si="125"/>
        <v>0</v>
      </c>
      <c r="S365" s="65" t="str">
        <f t="shared" si="124"/>
        <v/>
      </c>
      <c r="T365" s="66" t="str">
        <f t="shared" si="119"/>
        <v>Sin Iniciar</v>
      </c>
      <c r="U365" s="642" t="str">
        <f t="shared" si="120"/>
        <v>6</v>
      </c>
      <c r="V365" s="462"/>
      <c r="W365" s="463">
        <f t="shared" si="114"/>
        <v>1</v>
      </c>
      <c r="X365" s="741"/>
    </row>
    <row r="366" spans="1:24" s="5" customFormat="1" ht="29.25" hidden="1" customHeight="1" outlineLevel="2" x14ac:dyDescent="0.25">
      <c r="A366" s="808"/>
      <c r="B366" s="825"/>
      <c r="C366" s="513" t="s">
        <v>722</v>
      </c>
      <c r="D366" s="308">
        <v>42917</v>
      </c>
      <c r="E366" s="308">
        <v>43081</v>
      </c>
      <c r="F366" s="307"/>
      <c r="G366" s="307"/>
      <c r="H366" s="307"/>
      <c r="I366" s="311"/>
      <c r="J366" s="311"/>
      <c r="K366" s="312"/>
      <c r="L366" s="457">
        <f t="shared" si="122"/>
        <v>0</v>
      </c>
      <c r="M366" s="458" t="str">
        <f t="shared" si="116"/>
        <v/>
      </c>
      <c r="N366" s="459" t="str">
        <f t="shared" si="109"/>
        <v/>
      </c>
      <c r="O366" s="460"/>
      <c r="P366" s="62" t="str">
        <f t="shared" si="123"/>
        <v/>
      </c>
      <c r="Q366" s="461"/>
      <c r="R366" s="461">
        <f t="shared" si="125"/>
        <v>0</v>
      </c>
      <c r="S366" s="65" t="str">
        <f t="shared" si="124"/>
        <v/>
      </c>
      <c r="T366" s="66" t="str">
        <f t="shared" si="119"/>
        <v>Sin Iniciar</v>
      </c>
      <c r="U366" s="642" t="str">
        <f t="shared" si="120"/>
        <v>6</v>
      </c>
      <c r="V366" s="462"/>
      <c r="W366" s="463">
        <f t="shared" si="114"/>
        <v>1</v>
      </c>
      <c r="X366" s="741"/>
    </row>
    <row r="367" spans="1:24" s="5" customFormat="1" ht="29.25" hidden="1" customHeight="1" outlineLevel="2" thickBot="1" x14ac:dyDescent="0.3">
      <c r="A367" s="808"/>
      <c r="B367" s="826"/>
      <c r="C367" s="514" t="s">
        <v>740</v>
      </c>
      <c r="D367" s="322">
        <v>42917</v>
      </c>
      <c r="E367" s="322">
        <v>43081</v>
      </c>
      <c r="F367" s="321"/>
      <c r="G367" s="321"/>
      <c r="H367" s="321"/>
      <c r="I367" s="325"/>
      <c r="J367" s="325"/>
      <c r="K367" s="326"/>
      <c r="L367" s="489">
        <f t="shared" si="122"/>
        <v>0</v>
      </c>
      <c r="M367" s="490" t="str">
        <f t="shared" si="116"/>
        <v/>
      </c>
      <c r="N367" s="491" t="str">
        <f t="shared" si="109"/>
        <v/>
      </c>
      <c r="O367" s="496"/>
      <c r="P367" s="331" t="str">
        <f t="shared" si="123"/>
        <v/>
      </c>
      <c r="Q367" s="492"/>
      <c r="R367" s="492">
        <f t="shared" si="125"/>
        <v>0</v>
      </c>
      <c r="S367" s="333" t="str">
        <f t="shared" si="124"/>
        <v/>
      </c>
      <c r="T367" s="334" t="str">
        <f t="shared" si="119"/>
        <v>Sin Iniciar</v>
      </c>
      <c r="U367" s="644" t="str">
        <f t="shared" si="120"/>
        <v>6</v>
      </c>
      <c r="V367" s="493"/>
      <c r="W367" s="494">
        <f t="shared" si="114"/>
        <v>1</v>
      </c>
      <c r="X367" s="741"/>
    </row>
    <row r="368" spans="1:24" s="5" customFormat="1" ht="29.25" hidden="1" customHeight="1" outlineLevel="2" x14ac:dyDescent="0.25">
      <c r="A368" s="808"/>
      <c r="B368" s="824" t="s">
        <v>724</v>
      </c>
      <c r="C368" s="512" t="s">
        <v>741</v>
      </c>
      <c r="D368" s="301"/>
      <c r="E368" s="301"/>
      <c r="F368" s="300"/>
      <c r="G368" s="300"/>
      <c r="H368" s="300"/>
      <c r="I368" s="304"/>
      <c r="J368" s="304"/>
      <c r="K368" s="305"/>
      <c r="L368" s="451">
        <f t="shared" si="122"/>
        <v>0</v>
      </c>
      <c r="M368" s="103" t="str">
        <f t="shared" si="116"/>
        <v/>
      </c>
      <c r="N368" s="452" t="str">
        <f t="shared" si="109"/>
        <v/>
      </c>
      <c r="O368" s="453"/>
      <c r="P368" s="134" t="str">
        <f t="shared" si="123"/>
        <v/>
      </c>
      <c r="Q368" s="454"/>
      <c r="R368" s="454">
        <f t="shared" si="125"/>
        <v>0</v>
      </c>
      <c r="S368" s="137" t="str">
        <f t="shared" si="124"/>
        <v/>
      </c>
      <c r="T368" s="138" t="str">
        <f t="shared" si="119"/>
        <v>Sin Iniciar</v>
      </c>
      <c r="U368" s="641" t="str">
        <f t="shared" si="120"/>
        <v>6</v>
      </c>
      <c r="V368" s="104"/>
      <c r="W368" s="455">
        <f t="shared" si="114"/>
        <v>1</v>
      </c>
      <c r="X368" s="741"/>
    </row>
    <row r="369" spans="1:24" s="5" customFormat="1" ht="29.25" hidden="1" customHeight="1" outlineLevel="2" x14ac:dyDescent="0.25">
      <c r="A369" s="808"/>
      <c r="B369" s="825"/>
      <c r="C369" s="513" t="s">
        <v>726</v>
      </c>
      <c r="D369" s="308"/>
      <c r="E369" s="308"/>
      <c r="F369" s="307"/>
      <c r="G369" s="307"/>
      <c r="H369" s="307"/>
      <c r="I369" s="311"/>
      <c r="J369" s="311"/>
      <c r="K369" s="312"/>
      <c r="L369" s="457">
        <f t="shared" si="122"/>
        <v>0</v>
      </c>
      <c r="M369" s="458" t="str">
        <f t="shared" si="116"/>
        <v/>
      </c>
      <c r="N369" s="459" t="str">
        <f t="shared" si="109"/>
        <v/>
      </c>
      <c r="O369" s="460"/>
      <c r="P369" s="62" t="str">
        <f t="shared" si="123"/>
        <v/>
      </c>
      <c r="Q369" s="461"/>
      <c r="R369" s="461">
        <f t="shared" si="125"/>
        <v>0</v>
      </c>
      <c r="S369" s="65" t="str">
        <f t="shared" si="124"/>
        <v/>
      </c>
      <c r="T369" s="66" t="str">
        <f t="shared" si="119"/>
        <v>Sin Iniciar</v>
      </c>
      <c r="U369" s="642" t="str">
        <f t="shared" si="120"/>
        <v>6</v>
      </c>
      <c r="V369" s="462"/>
      <c r="W369" s="463">
        <f t="shared" si="114"/>
        <v>1</v>
      </c>
      <c r="X369" s="741"/>
    </row>
    <row r="370" spans="1:24" s="5" customFormat="1" ht="29.25" hidden="1" customHeight="1" outlineLevel="2" thickBot="1" x14ac:dyDescent="0.3">
      <c r="A370" s="808"/>
      <c r="B370" s="826"/>
      <c r="C370" s="514" t="s">
        <v>727</v>
      </c>
      <c r="D370" s="322"/>
      <c r="E370" s="322"/>
      <c r="F370" s="321"/>
      <c r="G370" s="321"/>
      <c r="H370" s="321"/>
      <c r="I370" s="325"/>
      <c r="J370" s="325"/>
      <c r="K370" s="326"/>
      <c r="L370" s="489">
        <f t="shared" si="122"/>
        <v>0</v>
      </c>
      <c r="M370" s="490" t="str">
        <f t="shared" si="116"/>
        <v/>
      </c>
      <c r="N370" s="491" t="str">
        <f t="shared" si="109"/>
        <v/>
      </c>
      <c r="O370" s="496"/>
      <c r="P370" s="331" t="str">
        <f t="shared" si="123"/>
        <v/>
      </c>
      <c r="Q370" s="492"/>
      <c r="R370" s="492">
        <f t="shared" si="125"/>
        <v>0</v>
      </c>
      <c r="S370" s="333" t="str">
        <f t="shared" si="124"/>
        <v/>
      </c>
      <c r="T370" s="334" t="str">
        <f t="shared" si="119"/>
        <v>Sin Iniciar</v>
      </c>
      <c r="U370" s="644" t="str">
        <f t="shared" si="120"/>
        <v>6</v>
      </c>
      <c r="V370" s="493"/>
      <c r="W370" s="494">
        <f t="shared" si="114"/>
        <v>1</v>
      </c>
      <c r="X370" s="741"/>
    </row>
    <row r="371" spans="1:24" s="5" customFormat="1" ht="29.25" hidden="1" customHeight="1" outlineLevel="2" x14ac:dyDescent="0.25">
      <c r="A371" s="808"/>
      <c r="B371" s="824" t="s">
        <v>728</v>
      </c>
      <c r="C371" s="450" t="s">
        <v>729</v>
      </c>
      <c r="D371" s="301"/>
      <c r="E371" s="301"/>
      <c r="F371" s="300"/>
      <c r="G371" s="300"/>
      <c r="H371" s="300"/>
      <c r="I371" s="304"/>
      <c r="J371" s="304"/>
      <c r="K371" s="305"/>
      <c r="L371" s="451">
        <f t="shared" si="122"/>
        <v>0</v>
      </c>
      <c r="M371" s="103" t="str">
        <f t="shared" si="116"/>
        <v/>
      </c>
      <c r="N371" s="452" t="str">
        <f t="shared" si="109"/>
        <v/>
      </c>
      <c r="O371" s="453"/>
      <c r="P371" s="134" t="str">
        <f t="shared" si="123"/>
        <v/>
      </c>
      <c r="Q371" s="454"/>
      <c r="R371" s="454">
        <f t="shared" si="125"/>
        <v>0</v>
      </c>
      <c r="S371" s="137" t="str">
        <f t="shared" si="124"/>
        <v/>
      </c>
      <c r="T371" s="138" t="str">
        <f t="shared" si="119"/>
        <v>Sin Iniciar</v>
      </c>
      <c r="U371" s="641" t="str">
        <f t="shared" si="120"/>
        <v>6</v>
      </c>
      <c r="V371" s="104"/>
      <c r="W371" s="455">
        <f t="shared" si="114"/>
        <v>1</v>
      </c>
      <c r="X371" s="741"/>
    </row>
    <row r="372" spans="1:24" s="5" customFormat="1" ht="29.25" hidden="1" customHeight="1" outlineLevel="2" x14ac:dyDescent="0.25">
      <c r="A372" s="808"/>
      <c r="B372" s="825"/>
      <c r="C372" s="473" t="s">
        <v>730</v>
      </c>
      <c r="D372" s="308"/>
      <c r="E372" s="308"/>
      <c r="F372" s="307"/>
      <c r="G372" s="307"/>
      <c r="H372" s="307"/>
      <c r="I372" s="311"/>
      <c r="J372" s="311"/>
      <c r="K372" s="312"/>
      <c r="L372" s="457">
        <f t="shared" si="122"/>
        <v>0</v>
      </c>
      <c r="M372" s="458" t="str">
        <f t="shared" si="116"/>
        <v/>
      </c>
      <c r="N372" s="459" t="str">
        <f t="shared" si="109"/>
        <v/>
      </c>
      <c r="O372" s="460"/>
      <c r="P372" s="62" t="str">
        <f t="shared" si="123"/>
        <v/>
      </c>
      <c r="Q372" s="461"/>
      <c r="R372" s="461">
        <f t="shared" si="125"/>
        <v>0</v>
      </c>
      <c r="S372" s="65" t="str">
        <f t="shared" si="124"/>
        <v/>
      </c>
      <c r="T372" s="66" t="str">
        <f t="shared" si="119"/>
        <v>Sin Iniciar</v>
      </c>
      <c r="U372" s="642" t="str">
        <f t="shared" si="120"/>
        <v>6</v>
      </c>
      <c r="V372" s="462"/>
      <c r="W372" s="463">
        <f t="shared" si="114"/>
        <v>1</v>
      </c>
      <c r="X372" s="741"/>
    </row>
    <row r="373" spans="1:24" s="5" customFormat="1" ht="29.25" hidden="1" customHeight="1" outlineLevel="2" thickBot="1" x14ac:dyDescent="0.3">
      <c r="A373" s="808"/>
      <c r="B373" s="826"/>
      <c r="C373" s="516" t="s">
        <v>772</v>
      </c>
      <c r="D373" s="322"/>
      <c r="E373" s="322"/>
      <c r="F373" s="321"/>
      <c r="G373" s="321"/>
      <c r="H373" s="321"/>
      <c r="I373" s="325"/>
      <c r="J373" s="325"/>
      <c r="K373" s="326"/>
      <c r="L373" s="489">
        <f t="shared" si="122"/>
        <v>0</v>
      </c>
      <c r="M373" s="490" t="str">
        <f t="shared" si="116"/>
        <v/>
      </c>
      <c r="N373" s="491" t="str">
        <f t="shared" si="109"/>
        <v/>
      </c>
      <c r="O373" s="496"/>
      <c r="P373" s="331" t="str">
        <f t="shared" si="123"/>
        <v/>
      </c>
      <c r="Q373" s="492"/>
      <c r="R373" s="492">
        <f t="shared" si="125"/>
        <v>0</v>
      </c>
      <c r="S373" s="333" t="str">
        <f t="shared" si="124"/>
        <v/>
      </c>
      <c r="T373" s="334" t="str">
        <f t="shared" si="119"/>
        <v>Sin Iniciar</v>
      </c>
      <c r="U373" s="644" t="str">
        <f t="shared" si="120"/>
        <v>6</v>
      </c>
      <c r="V373" s="493"/>
      <c r="W373" s="494">
        <f t="shared" si="114"/>
        <v>1</v>
      </c>
      <c r="X373" s="741"/>
    </row>
    <row r="374" spans="1:24" s="5" customFormat="1" ht="60" hidden="1" outlineLevel="2" x14ac:dyDescent="0.25">
      <c r="A374" s="808"/>
      <c r="B374" s="824" t="s">
        <v>732</v>
      </c>
      <c r="C374" s="512" t="s">
        <v>768</v>
      </c>
      <c r="D374" s="301">
        <v>42767</v>
      </c>
      <c r="E374" s="301">
        <v>43081</v>
      </c>
      <c r="F374" s="300"/>
      <c r="G374" s="300"/>
      <c r="H374" s="300"/>
      <c r="I374" s="304"/>
      <c r="J374" s="304"/>
      <c r="K374" s="305"/>
      <c r="L374" s="451">
        <f t="shared" si="122"/>
        <v>0</v>
      </c>
      <c r="M374" s="103">
        <f t="shared" si="116"/>
        <v>314</v>
      </c>
      <c r="N374" s="452" t="str">
        <f t="shared" si="109"/>
        <v>X</v>
      </c>
      <c r="O374" s="453" t="s">
        <v>1286</v>
      </c>
      <c r="P374" s="134">
        <f t="shared" si="123"/>
        <v>0.28025477707006369</v>
      </c>
      <c r="Q374" s="454">
        <v>0.25</v>
      </c>
      <c r="R374" s="454">
        <f t="shared" si="125"/>
        <v>0.25</v>
      </c>
      <c r="S374" s="137">
        <f t="shared" si="124"/>
        <v>0.89204545454545459</v>
      </c>
      <c r="T374" s="138" t="str">
        <f t="shared" si="119"/>
        <v>En Proceso</v>
      </c>
      <c r="U374" s="641" t="str">
        <f t="shared" si="120"/>
        <v>K</v>
      </c>
      <c r="V374" s="104"/>
      <c r="W374" s="455">
        <f t="shared" si="114"/>
        <v>0.75</v>
      </c>
      <c r="X374" s="741"/>
    </row>
    <row r="375" spans="1:24" s="5" customFormat="1" ht="29.25" hidden="1" customHeight="1" outlineLevel="2" thickBot="1" x14ac:dyDescent="0.3">
      <c r="A375" s="808"/>
      <c r="B375" s="827"/>
      <c r="C375" s="557" t="s">
        <v>734</v>
      </c>
      <c r="D375" s="337"/>
      <c r="E375" s="337"/>
      <c r="F375" s="336"/>
      <c r="G375" s="336"/>
      <c r="H375" s="336"/>
      <c r="I375" s="340"/>
      <c r="J375" s="340"/>
      <c r="K375" s="341"/>
      <c r="L375" s="465">
        <f t="shared" si="122"/>
        <v>0</v>
      </c>
      <c r="M375" s="466" t="str">
        <f t="shared" si="116"/>
        <v/>
      </c>
      <c r="N375" s="467" t="str">
        <f t="shared" si="109"/>
        <v/>
      </c>
      <c r="O375" s="468"/>
      <c r="P375" s="80" t="str">
        <f t="shared" si="123"/>
        <v/>
      </c>
      <c r="Q375" s="469"/>
      <c r="R375" s="469"/>
      <c r="S375" s="83" t="str">
        <f t="shared" si="124"/>
        <v/>
      </c>
      <c r="T375" s="84" t="str">
        <f t="shared" si="119"/>
        <v>Sin Iniciar</v>
      </c>
      <c r="U375" s="643" t="str">
        <f t="shared" si="120"/>
        <v>6</v>
      </c>
      <c r="V375" s="470"/>
      <c r="W375" s="471">
        <f t="shared" si="114"/>
        <v>1</v>
      </c>
      <c r="X375" s="741"/>
    </row>
    <row r="376" spans="1:24" s="101" customFormat="1" ht="29.25" hidden="1" customHeight="1" outlineLevel="1" collapsed="1" thickBot="1" x14ac:dyDescent="0.3">
      <c r="A376" s="755" t="s">
        <v>773</v>
      </c>
      <c r="B376" s="819"/>
      <c r="C376" s="820"/>
      <c r="D376" s="263"/>
      <c r="E376" s="264"/>
      <c r="F376" s="265"/>
      <c r="G376" s="266"/>
      <c r="H376" s="266"/>
      <c r="I376" s="267"/>
      <c r="J376" s="268"/>
      <c r="K376" s="266"/>
      <c r="L376" s="266"/>
      <c r="M376" s="269" t="str">
        <f t="shared" si="116"/>
        <v/>
      </c>
      <c r="N376" s="267" t="str">
        <f t="shared" si="109"/>
        <v/>
      </c>
      <c r="O376" s="270"/>
      <c r="P376" s="271">
        <f>+IFERROR(SUMPRODUCT(P360:P375,M360:M375)/SUM(M360:M375),0)</f>
        <v>0.25215089344804764</v>
      </c>
      <c r="Q376" s="272">
        <f>+IFERROR(SUMPRODUCT(Q360:Q375,M360:M375)/SUM(M360:M375),0)</f>
        <v>0.24586366644606222</v>
      </c>
      <c r="R376" s="273">
        <f>+IFERROR(SUMPRODUCT(R360:R375,M360:M375)/SUM(M360:M375),0)</f>
        <v>0.24586366644606222</v>
      </c>
      <c r="S376" s="271">
        <f>+IFERROR(Q376/P376,0)</f>
        <v>0.97506561679790038</v>
      </c>
      <c r="T376" s="274" t="str">
        <f t="shared" si="119"/>
        <v>Normal</v>
      </c>
      <c r="U376" s="648" t="str">
        <f t="shared" si="120"/>
        <v>J</v>
      </c>
      <c r="V376" s="275"/>
      <c r="W376" s="51">
        <f t="shared" si="114"/>
        <v>0.75413633355393772</v>
      </c>
      <c r="X376" s="741"/>
    </row>
    <row r="377" spans="1:24" s="5" customFormat="1" ht="29.25" hidden="1" customHeight="1" outlineLevel="2" thickBot="1" x14ac:dyDescent="0.3">
      <c r="A377" s="821" t="s">
        <v>774</v>
      </c>
      <c r="B377" s="824" t="s">
        <v>775</v>
      </c>
      <c r="C377" s="300" t="s">
        <v>776</v>
      </c>
      <c r="D377" s="301">
        <v>42745</v>
      </c>
      <c r="E377" s="301">
        <v>42794</v>
      </c>
      <c r="F377" s="302"/>
      <c r="G377" s="345" t="s">
        <v>777</v>
      </c>
      <c r="H377" s="300" t="s">
        <v>285</v>
      </c>
      <c r="I377" s="304" t="s">
        <v>45</v>
      </c>
      <c r="J377" s="304">
        <v>1</v>
      </c>
      <c r="K377" s="305"/>
      <c r="L377" s="306">
        <f t="shared" ref="L377:L390" si="126">+K377*J377</f>
        <v>0</v>
      </c>
      <c r="M377" s="107">
        <f t="shared" si="116"/>
        <v>49</v>
      </c>
      <c r="N377" s="108" t="str">
        <f t="shared" si="109"/>
        <v/>
      </c>
      <c r="O377" s="216" t="s">
        <v>778</v>
      </c>
      <c r="P377" s="134">
        <v>1</v>
      </c>
      <c r="Q377" s="135">
        <f t="shared" ref="Q377:R379" si="127">+P377</f>
        <v>1</v>
      </c>
      <c r="R377" s="136">
        <f t="shared" si="127"/>
        <v>1</v>
      </c>
      <c r="S377" s="137">
        <f t="shared" ref="S377:S390" si="128">IF(P377="","",IF(Q377&gt;P377,1,(Q377/P377)))</f>
        <v>1</v>
      </c>
      <c r="T377" s="138" t="str">
        <f t="shared" si="119"/>
        <v>Terminado</v>
      </c>
      <c r="U377" s="633" t="str">
        <f t="shared" si="120"/>
        <v>B</v>
      </c>
      <c r="V377" s="140" t="s">
        <v>779</v>
      </c>
      <c r="W377" s="69">
        <f t="shared" si="114"/>
        <v>0</v>
      </c>
      <c r="X377" s="741"/>
    </row>
    <row r="378" spans="1:24" s="5" customFormat="1" ht="29.25" hidden="1" customHeight="1" outlineLevel="2" thickBot="1" x14ac:dyDescent="0.3">
      <c r="A378" s="822"/>
      <c r="B378" s="825"/>
      <c r="C378" s="307" t="s">
        <v>776</v>
      </c>
      <c r="D378" s="308">
        <v>42760</v>
      </c>
      <c r="E378" s="301">
        <v>42794</v>
      </c>
      <c r="F378" s="309"/>
      <c r="G378" s="317" t="s">
        <v>780</v>
      </c>
      <c r="H378" s="307" t="s">
        <v>285</v>
      </c>
      <c r="I378" s="311" t="s">
        <v>45</v>
      </c>
      <c r="J378" s="311"/>
      <c r="K378" s="312"/>
      <c r="L378" s="313">
        <f t="shared" si="126"/>
        <v>0</v>
      </c>
      <c r="M378" s="218">
        <f t="shared" si="116"/>
        <v>34</v>
      </c>
      <c r="N378" s="527" t="str">
        <f t="shared" si="109"/>
        <v/>
      </c>
      <c r="O378" s="70" t="s">
        <v>781</v>
      </c>
      <c r="P378" s="62">
        <v>1</v>
      </c>
      <c r="Q378" s="63">
        <f t="shared" si="127"/>
        <v>1</v>
      </c>
      <c r="R378" s="64">
        <f t="shared" si="127"/>
        <v>1</v>
      </c>
      <c r="S378" s="65">
        <f t="shared" si="128"/>
        <v>1</v>
      </c>
      <c r="T378" s="66" t="str">
        <f t="shared" si="119"/>
        <v>Terminado</v>
      </c>
      <c r="U378" s="635" t="str">
        <f t="shared" si="120"/>
        <v>B</v>
      </c>
      <c r="V378" s="118" t="s">
        <v>782</v>
      </c>
      <c r="W378" s="69">
        <f t="shared" si="114"/>
        <v>0</v>
      </c>
      <c r="X378" s="741"/>
    </row>
    <row r="379" spans="1:24" s="5" customFormat="1" ht="29.25" hidden="1" customHeight="1" outlineLevel="2" thickBot="1" x14ac:dyDescent="0.3">
      <c r="A379" s="822"/>
      <c r="B379" s="315" t="s">
        <v>783</v>
      </c>
      <c r="C379" s="307" t="s">
        <v>784</v>
      </c>
      <c r="D379" s="308">
        <v>42760</v>
      </c>
      <c r="E379" s="308">
        <v>42794</v>
      </c>
      <c r="F379" s="309"/>
      <c r="G379" s="317" t="s">
        <v>785</v>
      </c>
      <c r="H379" s="364" t="s">
        <v>39</v>
      </c>
      <c r="I379" s="311" t="s">
        <v>45</v>
      </c>
      <c r="J379" s="311">
        <v>1</v>
      </c>
      <c r="K379" s="312">
        <v>13750000</v>
      </c>
      <c r="L379" s="313">
        <f t="shared" si="126"/>
        <v>13750000</v>
      </c>
      <c r="M379" s="218">
        <f t="shared" si="116"/>
        <v>34</v>
      </c>
      <c r="N379" s="527" t="str">
        <f t="shared" si="109"/>
        <v/>
      </c>
      <c r="O379" s="70" t="s">
        <v>786</v>
      </c>
      <c r="P379" s="62">
        <v>1</v>
      </c>
      <c r="Q379" s="63">
        <f t="shared" si="127"/>
        <v>1</v>
      </c>
      <c r="R379" s="64">
        <f t="shared" si="127"/>
        <v>1</v>
      </c>
      <c r="S379" s="65">
        <f t="shared" si="128"/>
        <v>1</v>
      </c>
      <c r="T379" s="66" t="str">
        <f t="shared" si="119"/>
        <v>Terminado</v>
      </c>
      <c r="U379" s="635" t="str">
        <f t="shared" si="120"/>
        <v>B</v>
      </c>
      <c r="V379" s="118" t="s">
        <v>787</v>
      </c>
      <c r="W379" s="69">
        <f t="shared" si="114"/>
        <v>0</v>
      </c>
      <c r="X379" s="741"/>
    </row>
    <row r="380" spans="1:24" s="5" customFormat="1" ht="29.25" hidden="1" customHeight="1" outlineLevel="2" thickBot="1" x14ac:dyDescent="0.3">
      <c r="A380" s="822"/>
      <c r="B380" s="558" t="s">
        <v>788</v>
      </c>
      <c r="C380" s="559" t="s">
        <v>789</v>
      </c>
      <c r="D380" s="308">
        <v>42745</v>
      </c>
      <c r="E380" s="308">
        <v>42887</v>
      </c>
      <c r="F380" s="316"/>
      <c r="G380" s="317" t="s">
        <v>790</v>
      </c>
      <c r="H380" s="364" t="s">
        <v>257</v>
      </c>
      <c r="I380" s="311" t="s">
        <v>45</v>
      </c>
      <c r="J380" s="311">
        <v>4</v>
      </c>
      <c r="K380" s="312">
        <v>608000</v>
      </c>
      <c r="L380" s="313">
        <f t="shared" si="126"/>
        <v>2432000</v>
      </c>
      <c r="M380" s="218">
        <f t="shared" si="116"/>
        <v>142</v>
      </c>
      <c r="N380" s="527" t="str">
        <f t="shared" si="109"/>
        <v>X</v>
      </c>
      <c r="O380" s="70" t="s">
        <v>1178</v>
      </c>
      <c r="P380" s="62">
        <f>+IF(N380="","",IFERROR(IF(MONTH($C$2)&lt;MONTH(D380),"",IF(E380&lt;$C$2,1,IF(D380&lt;$C$2,($C$2-D380)/(E380-D380),0))),0))</f>
        <v>0.77464788732394363</v>
      </c>
      <c r="Q380" s="63">
        <v>0.7</v>
      </c>
      <c r="R380" s="64">
        <f>+Q380</f>
        <v>0.7</v>
      </c>
      <c r="S380" s="65">
        <f t="shared" si="128"/>
        <v>0.90363636363636357</v>
      </c>
      <c r="T380" s="66" t="str">
        <f t="shared" si="119"/>
        <v>Normal</v>
      </c>
      <c r="U380" s="635" t="str">
        <f t="shared" si="120"/>
        <v>J</v>
      </c>
      <c r="V380" s="118" t="s">
        <v>782</v>
      </c>
      <c r="W380" s="69">
        <f t="shared" si="114"/>
        <v>0.30000000000000004</v>
      </c>
      <c r="X380" s="741"/>
    </row>
    <row r="381" spans="1:24" s="5" customFormat="1" ht="29.25" hidden="1" customHeight="1" outlineLevel="2" thickBot="1" x14ac:dyDescent="0.3">
      <c r="A381" s="823"/>
      <c r="B381" s="556" t="s">
        <v>711</v>
      </c>
      <c r="C381" s="488" t="s">
        <v>791</v>
      </c>
      <c r="D381" s="322">
        <v>42767</v>
      </c>
      <c r="E381" s="322">
        <v>43081</v>
      </c>
      <c r="F381" s="321"/>
      <c r="G381" s="321"/>
      <c r="H381" s="321"/>
      <c r="I381" s="325"/>
      <c r="J381" s="325"/>
      <c r="K381" s="326"/>
      <c r="L381" s="489">
        <f t="shared" si="126"/>
        <v>0</v>
      </c>
      <c r="M381" s="490">
        <f t="shared" si="116"/>
        <v>314</v>
      </c>
      <c r="N381" s="491" t="str">
        <f t="shared" si="109"/>
        <v>X</v>
      </c>
      <c r="O381" s="496" t="s">
        <v>1179</v>
      </c>
      <c r="P381" s="331">
        <f t="shared" ref="P381:P390" si="129">+IF(N381="","",IFERROR(IF(MONTH($C$2)&lt;MONTH(D381),"",IF(E381&lt;$C$2,1,IF(D381&lt;$C$2,($C$2-D381)/(E381-D381),0))),0))</f>
        <v>0.28025477707006369</v>
      </c>
      <c r="Q381" s="492">
        <f>+P381</f>
        <v>0.28025477707006369</v>
      </c>
      <c r="R381" s="492">
        <f t="shared" ref="R381:R390" si="130">+Q381</f>
        <v>0.28025477707006369</v>
      </c>
      <c r="S381" s="333">
        <f t="shared" si="128"/>
        <v>1</v>
      </c>
      <c r="T381" s="334" t="str">
        <f t="shared" si="119"/>
        <v>Normal</v>
      </c>
      <c r="U381" s="644" t="str">
        <f t="shared" si="120"/>
        <v>J</v>
      </c>
      <c r="V381" s="493"/>
      <c r="W381" s="494">
        <f t="shared" si="114"/>
        <v>0.71974522292993637</v>
      </c>
      <c r="X381" s="741"/>
    </row>
    <row r="382" spans="1:24" s="5" customFormat="1" ht="29.25" hidden="1" customHeight="1" outlineLevel="2" thickBot="1" x14ac:dyDescent="0.3">
      <c r="A382" s="823"/>
      <c r="B382" s="560" t="s">
        <v>714</v>
      </c>
      <c r="C382" s="321" t="s">
        <v>716</v>
      </c>
      <c r="D382" s="322">
        <v>42856</v>
      </c>
      <c r="E382" s="322">
        <v>43038</v>
      </c>
      <c r="F382" s="321"/>
      <c r="G382" s="321"/>
      <c r="H382" s="321"/>
      <c r="I382" s="325"/>
      <c r="J382" s="325"/>
      <c r="K382" s="326"/>
      <c r="L382" s="489">
        <f t="shared" si="126"/>
        <v>0</v>
      </c>
      <c r="M382" s="490" t="str">
        <f t="shared" si="116"/>
        <v/>
      </c>
      <c r="N382" s="491" t="str">
        <f t="shared" si="109"/>
        <v/>
      </c>
      <c r="O382" s="496"/>
      <c r="P382" s="331" t="str">
        <f t="shared" si="129"/>
        <v/>
      </c>
      <c r="Q382" s="492"/>
      <c r="R382" s="492">
        <f t="shared" si="130"/>
        <v>0</v>
      </c>
      <c r="S382" s="333" t="str">
        <f t="shared" si="128"/>
        <v/>
      </c>
      <c r="T382" s="334" t="str">
        <f t="shared" si="119"/>
        <v>Sin Iniciar</v>
      </c>
      <c r="U382" s="644" t="str">
        <f t="shared" si="120"/>
        <v>6</v>
      </c>
      <c r="V382" s="493"/>
      <c r="W382" s="494">
        <f t="shared" si="114"/>
        <v>1</v>
      </c>
      <c r="X382" s="741"/>
    </row>
    <row r="383" spans="1:24" s="5" customFormat="1" ht="29.25" hidden="1" customHeight="1" outlineLevel="2" thickBot="1" x14ac:dyDescent="0.3">
      <c r="A383" s="823"/>
      <c r="B383" s="497" t="s">
        <v>717</v>
      </c>
      <c r="C383" s="498" t="s">
        <v>504</v>
      </c>
      <c r="D383" s="499">
        <v>42767</v>
      </c>
      <c r="E383" s="499">
        <v>43081</v>
      </c>
      <c r="F383" s="498"/>
      <c r="G383" s="498"/>
      <c r="H383" s="498"/>
      <c r="I383" s="500"/>
      <c r="J383" s="500"/>
      <c r="K383" s="501"/>
      <c r="L383" s="502">
        <f t="shared" si="126"/>
        <v>0</v>
      </c>
      <c r="M383" s="503">
        <f t="shared" si="116"/>
        <v>314</v>
      </c>
      <c r="N383" s="504" t="str">
        <f t="shared" si="109"/>
        <v>X</v>
      </c>
      <c r="O383" s="505" t="s">
        <v>1180</v>
      </c>
      <c r="P383" s="506">
        <f t="shared" si="129"/>
        <v>0.28025477707006369</v>
      </c>
      <c r="Q383" s="507">
        <v>0.22</v>
      </c>
      <c r="R383" s="507">
        <f t="shared" si="130"/>
        <v>0.22</v>
      </c>
      <c r="S383" s="508">
        <f t="shared" si="128"/>
        <v>0.78500000000000003</v>
      </c>
      <c r="T383" s="509" t="str">
        <f t="shared" si="119"/>
        <v>En Proceso</v>
      </c>
      <c r="U383" s="645" t="str">
        <f t="shared" si="120"/>
        <v>K</v>
      </c>
      <c r="V383" s="510"/>
      <c r="W383" s="511">
        <f t="shared" si="114"/>
        <v>0.78</v>
      </c>
      <c r="X383" s="741"/>
    </row>
    <row r="384" spans="1:24" s="5" customFormat="1" ht="29.25" hidden="1" customHeight="1" outlineLevel="2" x14ac:dyDescent="0.25">
      <c r="A384" s="823"/>
      <c r="B384" s="824" t="s">
        <v>718</v>
      </c>
      <c r="C384" s="512" t="s">
        <v>720</v>
      </c>
      <c r="D384" s="301">
        <v>42917</v>
      </c>
      <c r="E384" s="301">
        <v>43081</v>
      </c>
      <c r="F384" s="300"/>
      <c r="G384" s="300"/>
      <c r="H384" s="300"/>
      <c r="I384" s="304"/>
      <c r="J384" s="304"/>
      <c r="K384" s="305"/>
      <c r="L384" s="451">
        <f t="shared" si="126"/>
        <v>0</v>
      </c>
      <c r="M384" s="103" t="str">
        <f t="shared" si="116"/>
        <v/>
      </c>
      <c r="N384" s="452" t="str">
        <f t="shared" si="109"/>
        <v/>
      </c>
      <c r="O384" s="453"/>
      <c r="P384" s="134" t="str">
        <f t="shared" si="129"/>
        <v/>
      </c>
      <c r="Q384" s="454"/>
      <c r="R384" s="454">
        <f t="shared" si="130"/>
        <v>0</v>
      </c>
      <c r="S384" s="137" t="str">
        <f t="shared" si="128"/>
        <v/>
      </c>
      <c r="T384" s="138" t="str">
        <f t="shared" si="119"/>
        <v>Sin Iniciar</v>
      </c>
      <c r="U384" s="641" t="str">
        <f t="shared" si="120"/>
        <v>6</v>
      </c>
      <c r="V384" s="104"/>
      <c r="W384" s="455">
        <f t="shared" si="114"/>
        <v>1</v>
      </c>
      <c r="X384" s="741"/>
    </row>
    <row r="385" spans="1:24" s="5" customFormat="1" ht="29.25" hidden="1" customHeight="1" outlineLevel="2" x14ac:dyDescent="0.25">
      <c r="A385" s="823"/>
      <c r="B385" s="825"/>
      <c r="C385" s="513" t="s">
        <v>739</v>
      </c>
      <c r="D385" s="308">
        <v>42917</v>
      </c>
      <c r="E385" s="308">
        <v>43081</v>
      </c>
      <c r="F385" s="307"/>
      <c r="G385" s="307"/>
      <c r="H385" s="307"/>
      <c r="I385" s="311"/>
      <c r="J385" s="311"/>
      <c r="K385" s="312"/>
      <c r="L385" s="457">
        <f t="shared" si="126"/>
        <v>0</v>
      </c>
      <c r="M385" s="458" t="str">
        <f t="shared" si="116"/>
        <v/>
      </c>
      <c r="N385" s="459" t="str">
        <f t="shared" si="109"/>
        <v/>
      </c>
      <c r="O385" s="460"/>
      <c r="P385" s="62" t="str">
        <f t="shared" si="129"/>
        <v/>
      </c>
      <c r="Q385" s="461"/>
      <c r="R385" s="461">
        <f t="shared" si="130"/>
        <v>0</v>
      </c>
      <c r="S385" s="65" t="str">
        <f t="shared" si="128"/>
        <v/>
      </c>
      <c r="T385" s="66" t="str">
        <f t="shared" si="119"/>
        <v>Sin Iniciar</v>
      </c>
      <c r="U385" s="642" t="str">
        <f t="shared" si="120"/>
        <v>6</v>
      </c>
      <c r="V385" s="462"/>
      <c r="W385" s="463">
        <f t="shared" si="114"/>
        <v>1</v>
      </c>
      <c r="X385" s="741"/>
    </row>
    <row r="386" spans="1:24" s="5" customFormat="1" ht="29.25" hidden="1" customHeight="1" outlineLevel="2" thickBot="1" x14ac:dyDescent="0.3">
      <c r="A386" s="823"/>
      <c r="B386" s="825"/>
      <c r="C386" s="513" t="s">
        <v>722</v>
      </c>
      <c r="D386" s="308">
        <v>42917</v>
      </c>
      <c r="E386" s="308">
        <v>43081</v>
      </c>
      <c r="F386" s="307"/>
      <c r="G386" s="307"/>
      <c r="H386" s="307"/>
      <c r="I386" s="311"/>
      <c r="J386" s="311"/>
      <c r="K386" s="312"/>
      <c r="L386" s="457">
        <f t="shared" si="126"/>
        <v>0</v>
      </c>
      <c r="M386" s="458" t="str">
        <f t="shared" si="116"/>
        <v/>
      </c>
      <c r="N386" s="459" t="str">
        <f t="shared" ref="N386:N405" si="131">+IF(D386="","",IF(AND(MONTH($C$2)&gt;=MONTH(D386),MONTH($C$2)&lt;=MONTH(E386)),"X",""))</f>
        <v/>
      </c>
      <c r="O386" s="460"/>
      <c r="P386" s="62" t="str">
        <f t="shared" si="129"/>
        <v/>
      </c>
      <c r="Q386" s="461"/>
      <c r="R386" s="461">
        <f t="shared" si="130"/>
        <v>0</v>
      </c>
      <c r="S386" s="65" t="str">
        <f t="shared" si="128"/>
        <v/>
      </c>
      <c r="T386" s="66" t="str">
        <f t="shared" si="119"/>
        <v>Sin Iniciar</v>
      </c>
      <c r="U386" s="642" t="str">
        <f t="shared" si="120"/>
        <v>6</v>
      </c>
      <c r="V386" s="462"/>
      <c r="W386" s="463">
        <f t="shared" si="114"/>
        <v>1</v>
      </c>
      <c r="X386" s="741"/>
    </row>
    <row r="387" spans="1:24" s="5" customFormat="1" ht="29.25" hidden="1" customHeight="1" outlineLevel="2" x14ac:dyDescent="0.25">
      <c r="A387" s="823"/>
      <c r="B387" s="824" t="s">
        <v>724</v>
      </c>
      <c r="C387" s="512" t="s">
        <v>741</v>
      </c>
      <c r="D387" s="301"/>
      <c r="E387" s="301"/>
      <c r="F387" s="300"/>
      <c r="G387" s="300"/>
      <c r="H387" s="300"/>
      <c r="I387" s="304"/>
      <c r="J387" s="304"/>
      <c r="K387" s="305"/>
      <c r="L387" s="451">
        <f t="shared" si="126"/>
        <v>0</v>
      </c>
      <c r="M387" s="103" t="str">
        <f t="shared" si="116"/>
        <v/>
      </c>
      <c r="N387" s="452" t="str">
        <f t="shared" si="131"/>
        <v/>
      </c>
      <c r="O387" s="453"/>
      <c r="P387" s="134" t="str">
        <f t="shared" si="129"/>
        <v/>
      </c>
      <c r="Q387" s="454"/>
      <c r="R387" s="454">
        <f t="shared" si="130"/>
        <v>0</v>
      </c>
      <c r="S387" s="137" t="str">
        <f t="shared" si="128"/>
        <v/>
      </c>
      <c r="T387" s="138" t="str">
        <f t="shared" si="119"/>
        <v>Sin Iniciar</v>
      </c>
      <c r="U387" s="641" t="str">
        <f t="shared" si="120"/>
        <v>6</v>
      </c>
      <c r="V387" s="104"/>
      <c r="W387" s="455">
        <f t="shared" si="114"/>
        <v>1</v>
      </c>
      <c r="X387" s="741"/>
    </row>
    <row r="388" spans="1:24" s="5" customFormat="1" ht="29.25" hidden="1" customHeight="1" outlineLevel="2" x14ac:dyDescent="0.25">
      <c r="A388" s="823"/>
      <c r="B388" s="825"/>
      <c r="C388" s="513" t="s">
        <v>726</v>
      </c>
      <c r="D388" s="308"/>
      <c r="E388" s="308"/>
      <c r="F388" s="307"/>
      <c r="G388" s="307"/>
      <c r="H388" s="307"/>
      <c r="I388" s="311"/>
      <c r="J388" s="311"/>
      <c r="K388" s="312"/>
      <c r="L388" s="457">
        <f t="shared" si="126"/>
        <v>0</v>
      </c>
      <c r="M388" s="458" t="str">
        <f t="shared" si="116"/>
        <v/>
      </c>
      <c r="N388" s="459" t="str">
        <f t="shared" si="131"/>
        <v/>
      </c>
      <c r="O388" s="460"/>
      <c r="P388" s="62" t="str">
        <f t="shared" si="129"/>
        <v/>
      </c>
      <c r="Q388" s="461"/>
      <c r="R388" s="461">
        <f t="shared" si="130"/>
        <v>0</v>
      </c>
      <c r="S388" s="65" t="str">
        <f t="shared" si="128"/>
        <v/>
      </c>
      <c r="T388" s="66" t="str">
        <f t="shared" si="119"/>
        <v>Sin Iniciar</v>
      </c>
      <c r="U388" s="642" t="str">
        <f t="shared" si="120"/>
        <v>6</v>
      </c>
      <c r="V388" s="462"/>
      <c r="W388" s="463">
        <f t="shared" si="114"/>
        <v>1</v>
      </c>
      <c r="X388" s="741"/>
    </row>
    <row r="389" spans="1:24" s="5" customFormat="1" ht="29.25" hidden="1" customHeight="1" outlineLevel="2" thickBot="1" x14ac:dyDescent="0.3">
      <c r="A389" s="823"/>
      <c r="B389" s="826"/>
      <c r="C389" s="514" t="s">
        <v>727</v>
      </c>
      <c r="D389" s="322"/>
      <c r="E389" s="322"/>
      <c r="F389" s="321"/>
      <c r="G389" s="321"/>
      <c r="H389" s="321"/>
      <c r="I389" s="325"/>
      <c r="J389" s="325"/>
      <c r="K389" s="326"/>
      <c r="L389" s="489">
        <f t="shared" si="126"/>
        <v>0</v>
      </c>
      <c r="M389" s="490" t="str">
        <f t="shared" si="116"/>
        <v/>
      </c>
      <c r="N389" s="491" t="str">
        <f t="shared" si="131"/>
        <v/>
      </c>
      <c r="O389" s="496"/>
      <c r="P389" s="331" t="str">
        <f t="shared" si="129"/>
        <v/>
      </c>
      <c r="Q389" s="492"/>
      <c r="R389" s="492">
        <f t="shared" si="130"/>
        <v>0</v>
      </c>
      <c r="S389" s="333" t="str">
        <f t="shared" si="128"/>
        <v/>
      </c>
      <c r="T389" s="334" t="str">
        <f t="shared" si="119"/>
        <v>Sin Iniciar</v>
      </c>
      <c r="U389" s="644" t="str">
        <f t="shared" si="120"/>
        <v>6</v>
      </c>
      <c r="V389" s="493"/>
      <c r="W389" s="494">
        <f t="shared" si="114"/>
        <v>1</v>
      </c>
      <c r="X389" s="741"/>
    </row>
    <row r="390" spans="1:24" s="5" customFormat="1" ht="29.25" hidden="1" customHeight="1" outlineLevel="2" thickBot="1" x14ac:dyDescent="0.3">
      <c r="A390" s="823"/>
      <c r="B390" s="561" t="s">
        <v>728</v>
      </c>
      <c r="C390" s="460" t="s">
        <v>730</v>
      </c>
      <c r="D390" s="308"/>
      <c r="E390" s="308"/>
      <c r="F390" s="307"/>
      <c r="G390" s="307"/>
      <c r="H390" s="307"/>
      <c r="I390" s="311"/>
      <c r="J390" s="311"/>
      <c r="K390" s="312"/>
      <c r="L390" s="457">
        <f t="shared" si="126"/>
        <v>0</v>
      </c>
      <c r="M390" s="458" t="str">
        <f t="shared" si="116"/>
        <v/>
      </c>
      <c r="N390" s="459" t="str">
        <f t="shared" si="131"/>
        <v/>
      </c>
      <c r="O390" s="460"/>
      <c r="P390" s="62" t="str">
        <f t="shared" si="129"/>
        <v/>
      </c>
      <c r="Q390" s="461"/>
      <c r="R390" s="461">
        <f t="shared" si="130"/>
        <v>0</v>
      </c>
      <c r="S390" s="65" t="str">
        <f t="shared" si="128"/>
        <v/>
      </c>
      <c r="T390" s="66" t="str">
        <f t="shared" si="119"/>
        <v>Sin Iniciar</v>
      </c>
      <c r="U390" s="642" t="str">
        <f t="shared" si="120"/>
        <v>6</v>
      </c>
      <c r="V390" s="462"/>
      <c r="W390" s="463">
        <f t="shared" si="114"/>
        <v>1</v>
      </c>
      <c r="X390" s="741"/>
    </row>
    <row r="391" spans="1:24" s="101" customFormat="1" ht="29.25" hidden="1" customHeight="1" outlineLevel="1" collapsed="1" thickBot="1" x14ac:dyDescent="0.3">
      <c r="A391" s="755" t="s">
        <v>792</v>
      </c>
      <c r="B391" s="756"/>
      <c r="C391" s="757"/>
      <c r="D391" s="87"/>
      <c r="E391" s="88"/>
      <c r="F391" s="89"/>
      <c r="G391" s="90"/>
      <c r="H391" s="90"/>
      <c r="I391" s="91"/>
      <c r="J391" s="92"/>
      <c r="K391" s="90"/>
      <c r="L391" s="90"/>
      <c r="M391" s="93" t="str">
        <f t="shared" si="116"/>
        <v/>
      </c>
      <c r="N391" s="91" t="str">
        <f t="shared" si="131"/>
        <v/>
      </c>
      <c r="O391" s="94"/>
      <c r="P391" s="209">
        <f>+IFERROR(SUMPRODUCT(P377:P390,M377:M390)/SUM(M377:M390),0)</f>
        <v>0.45434047350620066</v>
      </c>
      <c r="Q391" s="210">
        <f>+IFERROR(SUMPRODUCT(Q377:Q390,M377:M390)/SUM(M377:M390),0)</f>
        <v>0.42105975197294249</v>
      </c>
      <c r="R391" s="229">
        <f>+IFERROR(SUMPRODUCT(R377:R390,M377:M390)/SUM(M377:M390),0)</f>
        <v>0.42105975197294249</v>
      </c>
      <c r="S391" s="209">
        <f>+IFERROR(Q391/P391,0)</f>
        <v>0.92674937965260551</v>
      </c>
      <c r="T391" s="98" t="str">
        <f t="shared" si="119"/>
        <v>Normal</v>
      </c>
      <c r="U391" s="632" t="str">
        <f t="shared" si="120"/>
        <v>J</v>
      </c>
      <c r="V391" s="213"/>
      <c r="W391" s="69">
        <f t="shared" si="114"/>
        <v>0.57894024802705757</v>
      </c>
      <c r="X391" s="741"/>
    </row>
    <row r="392" spans="1:24" s="5" customFormat="1" ht="75.75" hidden="1" outlineLevel="2" thickBot="1" x14ac:dyDescent="0.3">
      <c r="A392" s="807" t="s">
        <v>1212</v>
      </c>
      <c r="B392" s="815" t="s">
        <v>1182</v>
      </c>
      <c r="C392" s="300" t="s">
        <v>1183</v>
      </c>
      <c r="D392" s="301">
        <v>42750</v>
      </c>
      <c r="E392" s="301">
        <v>43081</v>
      </c>
      <c r="F392" s="300" t="s">
        <v>1187</v>
      </c>
      <c r="G392" s="300" t="s">
        <v>1188</v>
      </c>
      <c r="H392" s="300" t="s">
        <v>39</v>
      </c>
      <c r="I392" s="562"/>
      <c r="J392" s="563">
        <v>2</v>
      </c>
      <c r="K392" s="564"/>
      <c r="L392" s="565"/>
      <c r="M392" s="107">
        <f t="shared" si="116"/>
        <v>331</v>
      </c>
      <c r="N392" s="60" t="str">
        <f t="shared" si="131"/>
        <v>X</v>
      </c>
      <c r="O392" s="216" t="s">
        <v>1255</v>
      </c>
      <c r="P392" s="134">
        <f t="shared" ref="P392:P405" si="132">+IF(N392="","",IFERROR(IF(MONTH($C$2)&lt;MONTH(D392),"",IF(E392&lt;$C$2,1,IF(D392&lt;$C$2,($C$2-D392)/(E392-D392),0))),0))</f>
        <v>0.31722054380664655</v>
      </c>
      <c r="Q392" s="135">
        <f t="shared" ref="Q392:R395" si="133">+P392</f>
        <v>0.31722054380664655</v>
      </c>
      <c r="R392" s="136">
        <f t="shared" si="133"/>
        <v>0.31722054380664655</v>
      </c>
      <c r="S392" s="137">
        <f t="shared" ref="S392:S405" si="134">IF(P392="","",IF(Q392&gt;P392,1,(Q392/P392)))</f>
        <v>1</v>
      </c>
      <c r="T392" s="138" t="str">
        <f t="shared" si="119"/>
        <v>Normal</v>
      </c>
      <c r="U392" s="633" t="str">
        <f t="shared" si="120"/>
        <v>J</v>
      </c>
      <c r="V392" s="286" t="s">
        <v>793</v>
      </c>
      <c r="W392" s="69">
        <f t="shared" si="114"/>
        <v>0.68277945619335345</v>
      </c>
      <c r="X392" s="741"/>
    </row>
    <row r="393" spans="1:24" s="5" customFormat="1" ht="39" hidden="1" outlineLevel="2" thickBot="1" x14ac:dyDescent="0.3">
      <c r="A393" s="808"/>
      <c r="B393" s="816"/>
      <c r="C393" s="307" t="s">
        <v>1189</v>
      </c>
      <c r="D393" s="301">
        <v>42750</v>
      </c>
      <c r="E393" s="301">
        <v>43099</v>
      </c>
      <c r="F393" s="721" t="s">
        <v>1190</v>
      </c>
      <c r="G393" s="721" t="s">
        <v>1191</v>
      </c>
      <c r="H393" s="721" t="s">
        <v>1191</v>
      </c>
      <c r="I393" s="523"/>
      <c r="J393" s="566">
        <v>2</v>
      </c>
      <c r="K393" s="567"/>
      <c r="L393" s="568"/>
      <c r="M393" s="218">
        <f t="shared" si="116"/>
        <v>349</v>
      </c>
      <c r="N393" s="60" t="str">
        <f t="shared" si="131"/>
        <v>X</v>
      </c>
      <c r="O393" s="70" t="s">
        <v>1256</v>
      </c>
      <c r="P393" s="62">
        <f t="shared" si="132"/>
        <v>0.3008595988538682</v>
      </c>
      <c r="Q393" s="63">
        <f t="shared" si="133"/>
        <v>0.3008595988538682</v>
      </c>
      <c r="R393" s="64">
        <f t="shared" si="133"/>
        <v>0.3008595988538682</v>
      </c>
      <c r="S393" s="65">
        <f t="shared" si="134"/>
        <v>1</v>
      </c>
      <c r="T393" s="66" t="str">
        <f t="shared" si="119"/>
        <v>Normal</v>
      </c>
      <c r="U393" s="635" t="str">
        <f t="shared" si="120"/>
        <v>J</v>
      </c>
      <c r="V393" s="118"/>
      <c r="W393" s="69">
        <f t="shared" si="114"/>
        <v>0.69914040114613174</v>
      </c>
      <c r="X393" s="741"/>
    </row>
    <row r="394" spans="1:24" s="5" customFormat="1" ht="49.5" hidden="1" customHeight="1" outlineLevel="2" thickBot="1" x14ac:dyDescent="0.3">
      <c r="A394" s="808"/>
      <c r="B394" s="816"/>
      <c r="C394" s="307" t="s">
        <v>1184</v>
      </c>
      <c r="D394" s="308">
        <v>42767</v>
      </c>
      <c r="E394" s="308">
        <v>42828</v>
      </c>
      <c r="F394" s="721" t="s">
        <v>1192</v>
      </c>
      <c r="G394" s="721" t="s">
        <v>1191</v>
      </c>
      <c r="H394" s="721" t="s">
        <v>1191</v>
      </c>
      <c r="I394" s="721" t="s">
        <v>1191</v>
      </c>
      <c r="J394" s="566">
        <v>5</v>
      </c>
      <c r="K394" s="567"/>
      <c r="L394" s="568"/>
      <c r="M394" s="218">
        <f t="shared" si="116"/>
        <v>61</v>
      </c>
      <c r="N394" s="60" t="str">
        <f t="shared" si="131"/>
        <v>X</v>
      </c>
      <c r="O394" s="70" t="s">
        <v>1257</v>
      </c>
      <c r="P394" s="62">
        <f t="shared" si="132"/>
        <v>1</v>
      </c>
      <c r="Q394" s="63">
        <f t="shared" si="133"/>
        <v>1</v>
      </c>
      <c r="R394" s="64">
        <f t="shared" si="133"/>
        <v>1</v>
      </c>
      <c r="S394" s="65">
        <f t="shared" si="134"/>
        <v>1</v>
      </c>
      <c r="T394" s="66" t="str">
        <f t="shared" si="119"/>
        <v>Terminado</v>
      </c>
      <c r="U394" s="635" t="str">
        <f t="shared" si="120"/>
        <v>B</v>
      </c>
      <c r="V394" s="118"/>
      <c r="W394" s="69">
        <f t="shared" si="114"/>
        <v>0</v>
      </c>
      <c r="X394" s="741"/>
    </row>
    <row r="395" spans="1:24" s="5" customFormat="1" ht="74.25" hidden="1" customHeight="1" outlineLevel="2" thickBot="1" x14ac:dyDescent="0.3">
      <c r="A395" s="808"/>
      <c r="B395" s="816"/>
      <c r="C395" s="307" t="s">
        <v>1258</v>
      </c>
      <c r="D395" s="308">
        <v>42767</v>
      </c>
      <c r="E395" s="308">
        <v>43084</v>
      </c>
      <c r="F395" s="309" t="s">
        <v>1193</v>
      </c>
      <c r="G395" s="721" t="s">
        <v>1191</v>
      </c>
      <c r="H395" s="721" t="s">
        <v>1191</v>
      </c>
      <c r="I395" s="721" t="s">
        <v>1191</v>
      </c>
      <c r="J395" s="566">
        <v>2</v>
      </c>
      <c r="K395" s="567"/>
      <c r="L395" s="568"/>
      <c r="M395" s="218">
        <f t="shared" si="116"/>
        <v>317</v>
      </c>
      <c r="N395" s="60" t="str">
        <f t="shared" si="131"/>
        <v>X</v>
      </c>
      <c r="O395" s="70" t="s">
        <v>1259</v>
      </c>
      <c r="P395" s="62">
        <f t="shared" si="132"/>
        <v>0.27760252365930599</v>
      </c>
      <c r="Q395" s="63">
        <f t="shared" si="133"/>
        <v>0.27760252365930599</v>
      </c>
      <c r="R395" s="64">
        <f t="shared" si="133"/>
        <v>0.27760252365930599</v>
      </c>
      <c r="S395" s="65">
        <f t="shared" si="134"/>
        <v>1</v>
      </c>
      <c r="T395" s="66" t="str">
        <f t="shared" si="119"/>
        <v>Normal</v>
      </c>
      <c r="U395" s="635" t="str">
        <f t="shared" si="120"/>
        <v>J</v>
      </c>
      <c r="V395" s="118"/>
      <c r="W395" s="69">
        <f t="shared" si="114"/>
        <v>0.72239747634069396</v>
      </c>
      <c r="X395" s="741"/>
    </row>
    <row r="396" spans="1:24" s="5" customFormat="1" ht="64.5" hidden="1" outlineLevel="2" thickBot="1" x14ac:dyDescent="0.3">
      <c r="A396" s="808"/>
      <c r="B396" s="816"/>
      <c r="C396" s="307" t="s">
        <v>1185</v>
      </c>
      <c r="D396" s="308">
        <v>42948</v>
      </c>
      <c r="E396" s="308">
        <v>42977</v>
      </c>
      <c r="F396" s="309"/>
      <c r="G396" s="382" t="s">
        <v>794</v>
      </c>
      <c r="H396" s="307" t="s">
        <v>350</v>
      </c>
      <c r="I396" s="523"/>
      <c r="J396" s="566">
        <v>2</v>
      </c>
      <c r="K396" s="567"/>
      <c r="L396" s="568"/>
      <c r="M396" s="218" t="str">
        <f t="shared" si="116"/>
        <v/>
      </c>
      <c r="N396" s="60" t="str">
        <f t="shared" si="131"/>
        <v/>
      </c>
      <c r="O396" s="117"/>
      <c r="P396" s="62" t="str">
        <f t="shared" si="132"/>
        <v/>
      </c>
      <c r="Q396" s="63"/>
      <c r="R396" s="64"/>
      <c r="S396" s="65" t="str">
        <f t="shared" si="134"/>
        <v/>
      </c>
      <c r="T396" s="66" t="str">
        <f t="shared" si="119"/>
        <v>Sin Iniciar</v>
      </c>
      <c r="U396" s="635" t="str">
        <f t="shared" si="120"/>
        <v>6</v>
      </c>
      <c r="V396" s="118"/>
      <c r="W396" s="69">
        <f t="shared" si="114"/>
        <v>1</v>
      </c>
      <c r="X396" s="741"/>
    </row>
    <row r="397" spans="1:24" s="5" customFormat="1" ht="51.75" hidden="1" outlineLevel="2" thickBot="1" x14ac:dyDescent="0.3">
      <c r="A397" s="808"/>
      <c r="B397" s="816"/>
      <c r="C397" s="307" t="s">
        <v>1186</v>
      </c>
      <c r="D397" s="308">
        <v>42840</v>
      </c>
      <c r="E397" s="308">
        <v>42916</v>
      </c>
      <c r="F397" s="309"/>
      <c r="G397" s="382" t="s">
        <v>795</v>
      </c>
      <c r="H397" s="307" t="s">
        <v>350</v>
      </c>
      <c r="I397" s="569"/>
      <c r="J397" s="566">
        <v>10</v>
      </c>
      <c r="K397" s="567"/>
      <c r="L397" s="568"/>
      <c r="M397" s="218">
        <f t="shared" si="116"/>
        <v>76</v>
      </c>
      <c r="N397" s="60" t="str">
        <f t="shared" si="131"/>
        <v>X</v>
      </c>
      <c r="O397" s="70" t="s">
        <v>1260</v>
      </c>
      <c r="P397" s="62">
        <f t="shared" si="132"/>
        <v>0.19736842105263158</v>
      </c>
      <c r="Q397" s="63">
        <f t="shared" ref="Q397:R400" si="135">+P397</f>
        <v>0.19736842105263158</v>
      </c>
      <c r="R397" s="64">
        <f t="shared" si="135"/>
        <v>0.19736842105263158</v>
      </c>
      <c r="S397" s="65">
        <f t="shared" si="134"/>
        <v>1</v>
      </c>
      <c r="T397" s="66" t="str">
        <f t="shared" si="119"/>
        <v>Normal</v>
      </c>
      <c r="U397" s="635" t="str">
        <f t="shared" si="120"/>
        <v>J</v>
      </c>
      <c r="V397" s="118"/>
      <c r="W397" s="69">
        <f t="shared" si="114"/>
        <v>0.80263157894736836</v>
      </c>
      <c r="X397" s="741"/>
    </row>
    <row r="398" spans="1:24" s="5" customFormat="1" ht="33" hidden="1" outlineLevel="2" thickBot="1" x14ac:dyDescent="0.3">
      <c r="A398" s="808"/>
      <c r="B398" s="817" t="s">
        <v>1194</v>
      </c>
      <c r="C398" s="307" t="s">
        <v>322</v>
      </c>
      <c r="D398" s="308">
        <v>42767</v>
      </c>
      <c r="E398" s="308">
        <v>43081</v>
      </c>
      <c r="F398" s="721" t="s">
        <v>1196</v>
      </c>
      <c r="G398" s="721" t="s">
        <v>1191</v>
      </c>
      <c r="H398" s="721" t="s">
        <v>1191</v>
      </c>
      <c r="I398" s="721" t="s">
        <v>1191</v>
      </c>
      <c r="J398" s="566">
        <v>10</v>
      </c>
      <c r="K398" s="567"/>
      <c r="L398" s="568"/>
      <c r="M398" s="218">
        <f t="shared" si="116"/>
        <v>314</v>
      </c>
      <c r="N398" s="60" t="str">
        <f t="shared" si="131"/>
        <v>X</v>
      </c>
      <c r="O398" s="70" t="s">
        <v>1261</v>
      </c>
      <c r="P398" s="62">
        <f t="shared" si="132"/>
        <v>0.28025477707006369</v>
      </c>
      <c r="Q398" s="63">
        <f t="shared" si="135"/>
        <v>0.28025477707006369</v>
      </c>
      <c r="R398" s="64">
        <f t="shared" si="135"/>
        <v>0.28025477707006369</v>
      </c>
      <c r="S398" s="65">
        <f t="shared" si="134"/>
        <v>1</v>
      </c>
      <c r="T398" s="66" t="str">
        <f t="shared" si="119"/>
        <v>Normal</v>
      </c>
      <c r="U398" s="635" t="str">
        <f t="shared" si="120"/>
        <v>J</v>
      </c>
      <c r="V398" s="118"/>
      <c r="W398" s="69">
        <f t="shared" si="114"/>
        <v>0.71974522292993637</v>
      </c>
      <c r="X398" s="741"/>
    </row>
    <row r="399" spans="1:24" s="5" customFormat="1" ht="33" hidden="1" outlineLevel="2" thickBot="1" x14ac:dyDescent="0.3">
      <c r="A399" s="808"/>
      <c r="B399" s="818"/>
      <c r="C399" s="307" t="s">
        <v>1195</v>
      </c>
      <c r="D399" s="308">
        <v>42750</v>
      </c>
      <c r="E399" s="308">
        <v>43081</v>
      </c>
      <c r="F399" s="309" t="s">
        <v>1197</v>
      </c>
      <c r="G399" s="382" t="s">
        <v>1191</v>
      </c>
      <c r="H399" s="307" t="s">
        <v>350</v>
      </c>
      <c r="I399" s="523"/>
      <c r="J399" s="566">
        <v>2</v>
      </c>
      <c r="K399" s="570"/>
      <c r="L399" s="568"/>
      <c r="M399" s="218">
        <f t="shared" si="116"/>
        <v>331</v>
      </c>
      <c r="N399" s="60" t="str">
        <f t="shared" si="131"/>
        <v>X</v>
      </c>
      <c r="O399" s="117" t="s">
        <v>1262</v>
      </c>
      <c r="P399" s="62">
        <f t="shared" si="132"/>
        <v>0.31722054380664655</v>
      </c>
      <c r="Q399" s="63">
        <f t="shared" si="135"/>
        <v>0.31722054380664655</v>
      </c>
      <c r="R399" s="64">
        <f t="shared" si="135"/>
        <v>0.31722054380664655</v>
      </c>
      <c r="S399" s="65">
        <f t="shared" si="134"/>
        <v>1</v>
      </c>
      <c r="T399" s="66" t="str">
        <f t="shared" si="119"/>
        <v>Normal</v>
      </c>
      <c r="U399" s="635" t="str">
        <f t="shared" si="120"/>
        <v>J</v>
      </c>
      <c r="V399" s="118"/>
      <c r="W399" s="69">
        <f t="shared" si="114"/>
        <v>0.68277945619335345</v>
      </c>
      <c r="X399" s="741"/>
    </row>
    <row r="400" spans="1:24" s="5" customFormat="1" ht="33" hidden="1" outlineLevel="2" thickBot="1" x14ac:dyDescent="0.3">
      <c r="A400" s="808"/>
      <c r="B400" s="817" t="s">
        <v>1198</v>
      </c>
      <c r="C400" s="307" t="s">
        <v>1199</v>
      </c>
      <c r="D400" s="308">
        <v>42795</v>
      </c>
      <c r="E400" s="308">
        <v>43008</v>
      </c>
      <c r="F400" s="721" t="s">
        <v>1200</v>
      </c>
      <c r="G400" s="721" t="s">
        <v>1191</v>
      </c>
      <c r="H400" s="721" t="s">
        <v>1191</v>
      </c>
      <c r="I400" s="721" t="s">
        <v>1191</v>
      </c>
      <c r="J400" s="566">
        <v>4</v>
      </c>
      <c r="K400" s="567"/>
      <c r="L400" s="568"/>
      <c r="M400" s="218">
        <f t="shared" si="116"/>
        <v>213</v>
      </c>
      <c r="N400" s="60" t="str">
        <f t="shared" si="131"/>
        <v>X</v>
      </c>
      <c r="O400" s="117" t="s">
        <v>1263</v>
      </c>
      <c r="P400" s="62">
        <f t="shared" si="132"/>
        <v>0.28169014084507044</v>
      </c>
      <c r="Q400" s="63">
        <f t="shared" si="135"/>
        <v>0.28169014084507044</v>
      </c>
      <c r="R400" s="64">
        <f t="shared" si="135"/>
        <v>0.28169014084507044</v>
      </c>
      <c r="S400" s="65">
        <f t="shared" si="134"/>
        <v>1</v>
      </c>
      <c r="T400" s="66" t="str">
        <f t="shared" si="119"/>
        <v>Normal</v>
      </c>
      <c r="U400" s="635" t="str">
        <f t="shared" si="120"/>
        <v>J</v>
      </c>
      <c r="V400" s="118"/>
      <c r="W400" s="69">
        <f t="shared" si="114"/>
        <v>0.71830985915492951</v>
      </c>
      <c r="X400" s="741"/>
    </row>
    <row r="401" spans="1:25" s="5" customFormat="1" ht="29.25" hidden="1" customHeight="1" outlineLevel="2" thickBot="1" x14ac:dyDescent="0.3">
      <c r="A401" s="808"/>
      <c r="B401" s="816"/>
      <c r="C401" s="307" t="s">
        <v>1201</v>
      </c>
      <c r="D401" s="308">
        <v>42767</v>
      </c>
      <c r="E401" s="308">
        <v>43081</v>
      </c>
      <c r="F401" s="309" t="s">
        <v>1202</v>
      </c>
      <c r="G401" s="317"/>
      <c r="H401" s="307"/>
      <c r="I401" s="523"/>
      <c r="J401" s="394">
        <v>20</v>
      </c>
      <c r="K401" s="567"/>
      <c r="L401" s="568"/>
      <c r="M401" s="218">
        <f t="shared" si="116"/>
        <v>314</v>
      </c>
      <c r="N401" s="60" t="str">
        <f t="shared" si="131"/>
        <v>X</v>
      </c>
      <c r="O401" s="117" t="s">
        <v>1264</v>
      </c>
      <c r="P401" s="62">
        <f t="shared" si="132"/>
        <v>0.28025477707006369</v>
      </c>
      <c r="Q401" s="63">
        <v>0.27</v>
      </c>
      <c r="R401" s="64">
        <f>+Q401</f>
        <v>0.27</v>
      </c>
      <c r="S401" s="65">
        <f t="shared" si="134"/>
        <v>0.96340909090909099</v>
      </c>
      <c r="T401" s="66" t="str">
        <f t="shared" si="119"/>
        <v>Normal</v>
      </c>
      <c r="U401" s="635" t="str">
        <f t="shared" si="120"/>
        <v>J</v>
      </c>
      <c r="V401" s="118"/>
      <c r="W401" s="69">
        <f t="shared" si="114"/>
        <v>0.73</v>
      </c>
      <c r="X401" s="741"/>
    </row>
    <row r="402" spans="1:25" s="5" customFormat="1" ht="29.25" hidden="1" customHeight="1" outlineLevel="2" thickBot="1" x14ac:dyDescent="0.3">
      <c r="A402" s="808"/>
      <c r="B402" s="818"/>
      <c r="C402" s="307" t="s">
        <v>1203</v>
      </c>
      <c r="D402" s="720">
        <v>42767</v>
      </c>
      <c r="E402" s="720">
        <v>43081</v>
      </c>
      <c r="F402" s="309" t="s">
        <v>1204</v>
      </c>
      <c r="G402" s="317"/>
      <c r="H402" s="307"/>
      <c r="I402" s="523"/>
      <c r="J402" s="394">
        <v>20</v>
      </c>
      <c r="K402" s="567"/>
      <c r="L402" s="568"/>
      <c r="M402" s="218">
        <f t="shared" si="116"/>
        <v>314</v>
      </c>
      <c r="N402" s="60" t="str">
        <f t="shared" si="131"/>
        <v>X</v>
      </c>
      <c r="O402" s="117" t="s">
        <v>1265</v>
      </c>
      <c r="P402" s="62">
        <f t="shared" si="132"/>
        <v>0.28025477707006369</v>
      </c>
      <c r="Q402" s="63">
        <v>0.26</v>
      </c>
      <c r="R402" s="64">
        <f>+Q402</f>
        <v>0.26</v>
      </c>
      <c r="S402" s="65">
        <f t="shared" si="134"/>
        <v>0.92772727272727273</v>
      </c>
      <c r="T402" s="66" t="str">
        <f t="shared" si="119"/>
        <v>Normal</v>
      </c>
      <c r="U402" s="635" t="str">
        <f t="shared" si="120"/>
        <v>J</v>
      </c>
      <c r="V402" s="118"/>
      <c r="W402" s="69">
        <f t="shared" si="114"/>
        <v>0.74</v>
      </c>
      <c r="X402" s="741"/>
    </row>
    <row r="403" spans="1:25" s="5" customFormat="1" ht="39" hidden="1" outlineLevel="2" thickBot="1" x14ac:dyDescent="0.3">
      <c r="A403" s="808"/>
      <c r="B403" s="817" t="s">
        <v>1205</v>
      </c>
      <c r="C403" s="307" t="s">
        <v>1206</v>
      </c>
      <c r="D403" s="308">
        <v>42750</v>
      </c>
      <c r="E403" s="308">
        <v>42855</v>
      </c>
      <c r="F403" s="730" t="s">
        <v>1207</v>
      </c>
      <c r="G403" s="317"/>
      <c r="H403" s="307"/>
      <c r="I403" s="523"/>
      <c r="J403" s="394">
        <v>20</v>
      </c>
      <c r="K403" s="567"/>
      <c r="L403" s="568"/>
      <c r="M403" s="218">
        <f t="shared" si="116"/>
        <v>105</v>
      </c>
      <c r="N403" s="60" t="str">
        <f t="shared" si="131"/>
        <v>X</v>
      </c>
      <c r="O403" s="70" t="s">
        <v>1266</v>
      </c>
      <c r="P403" s="62">
        <f t="shared" si="132"/>
        <v>1</v>
      </c>
      <c r="Q403" s="63">
        <f>+P403</f>
        <v>1</v>
      </c>
      <c r="R403" s="64">
        <f>+Q403</f>
        <v>1</v>
      </c>
      <c r="S403" s="65">
        <f t="shared" si="134"/>
        <v>1</v>
      </c>
      <c r="T403" s="66" t="str">
        <f t="shared" si="119"/>
        <v>Terminado</v>
      </c>
      <c r="U403" s="635" t="str">
        <f t="shared" si="120"/>
        <v>B</v>
      </c>
      <c r="V403" s="118"/>
      <c r="W403" s="69">
        <f t="shared" si="114"/>
        <v>0</v>
      </c>
      <c r="X403" s="741"/>
    </row>
    <row r="404" spans="1:25" s="5" customFormat="1" ht="29.25" hidden="1" customHeight="1" outlineLevel="2" thickBot="1" x14ac:dyDescent="0.3">
      <c r="A404" s="808"/>
      <c r="B404" s="816"/>
      <c r="C404" s="307" t="s">
        <v>1208</v>
      </c>
      <c r="D404" s="731">
        <v>42750</v>
      </c>
      <c r="E404" s="731">
        <v>43070</v>
      </c>
      <c r="F404" s="309" t="s">
        <v>1209</v>
      </c>
      <c r="G404" s="317"/>
      <c r="H404" s="307"/>
      <c r="I404" s="523"/>
      <c r="J404" s="394">
        <v>20</v>
      </c>
      <c r="K404" s="567"/>
      <c r="L404" s="568"/>
      <c r="M404" s="218">
        <f t="shared" si="116"/>
        <v>320</v>
      </c>
      <c r="N404" s="60" t="str">
        <f t="shared" si="131"/>
        <v>X</v>
      </c>
      <c r="O404" s="117" t="s">
        <v>1267</v>
      </c>
      <c r="P404" s="62">
        <f t="shared" si="132"/>
        <v>0.328125</v>
      </c>
      <c r="Q404" s="63">
        <f>+P404</f>
        <v>0.328125</v>
      </c>
      <c r="R404" s="64">
        <f>+Q404</f>
        <v>0.328125</v>
      </c>
      <c r="S404" s="65">
        <f t="shared" si="134"/>
        <v>1</v>
      </c>
      <c r="T404" s="66" t="str">
        <f t="shared" si="119"/>
        <v>Normal</v>
      </c>
      <c r="U404" s="635" t="str">
        <f t="shared" si="120"/>
        <v>J</v>
      </c>
      <c r="V404" s="118"/>
      <c r="W404" s="69">
        <f t="shared" si="114"/>
        <v>0.671875</v>
      </c>
      <c r="X404" s="741"/>
    </row>
    <row r="405" spans="1:25" s="5" customFormat="1" ht="39" hidden="1" outlineLevel="2" thickBot="1" x14ac:dyDescent="0.3">
      <c r="A405" s="808"/>
      <c r="B405" s="818"/>
      <c r="C405" s="307" t="s">
        <v>1210</v>
      </c>
      <c r="D405" s="731">
        <v>42750</v>
      </c>
      <c r="E405" s="731">
        <v>43070</v>
      </c>
      <c r="F405" s="309" t="s">
        <v>1211</v>
      </c>
      <c r="G405" s="317"/>
      <c r="H405" s="307"/>
      <c r="I405" s="523"/>
      <c r="J405" s="394">
        <v>2</v>
      </c>
      <c r="K405" s="567"/>
      <c r="L405" s="568"/>
      <c r="M405" s="218">
        <f t="shared" si="116"/>
        <v>320</v>
      </c>
      <c r="N405" s="60" t="str">
        <f t="shared" si="131"/>
        <v>X</v>
      </c>
      <c r="O405" s="117" t="s">
        <v>1268</v>
      </c>
      <c r="P405" s="734">
        <f t="shared" si="132"/>
        <v>0.328125</v>
      </c>
      <c r="Q405" s="63">
        <f>+P405</f>
        <v>0.328125</v>
      </c>
      <c r="R405" s="64">
        <f>+Q405</f>
        <v>0.328125</v>
      </c>
      <c r="S405" s="65">
        <f t="shared" si="134"/>
        <v>1</v>
      </c>
      <c r="T405" s="66" t="str">
        <f t="shared" si="119"/>
        <v>Normal</v>
      </c>
      <c r="U405" s="635" t="str">
        <f t="shared" si="120"/>
        <v>J</v>
      </c>
      <c r="V405" s="118"/>
      <c r="W405" s="69">
        <f t="shared" si="114"/>
        <v>0.671875</v>
      </c>
      <c r="X405" s="741"/>
    </row>
    <row r="406" spans="1:25" s="571" customFormat="1" ht="29.25" hidden="1" customHeight="1" outlineLevel="1" collapsed="1" thickBot="1" x14ac:dyDescent="0.3">
      <c r="A406" s="755" t="s">
        <v>796</v>
      </c>
      <c r="B406" s="756"/>
      <c r="C406" s="757"/>
      <c r="D406" s="87"/>
      <c r="E406" s="88"/>
      <c r="F406" s="89"/>
      <c r="G406" s="90"/>
      <c r="H406" s="90"/>
      <c r="I406" s="91"/>
      <c r="J406" s="92"/>
      <c r="K406" s="90"/>
      <c r="L406" s="90"/>
      <c r="M406" s="93" t="str">
        <f t="shared" ref="M406:M417" si="136">+IF(D406="","",IF(MONTH($C$2)&lt;MONTH(D406),"",E406-D406))</f>
        <v/>
      </c>
      <c r="N406" s="91" t="str">
        <f t="shared" ref="N406:N432" si="137">+IF(D406="","",IF(AND(MONTH($C$2)&gt;=MONTH(D406),MONTH($C$2)&lt;=MONTH(E406)),"X",""))</f>
        <v/>
      </c>
      <c r="O406" s="94"/>
      <c r="P406" s="209">
        <f>+IFERROR(SUMPRODUCT(P392:P405,M392:M405)/SUM(M392:M405),0)</f>
        <v>0.33224368499257056</v>
      </c>
      <c r="Q406" s="210">
        <f>+IFERROR(SUMPRODUCT(Q392:Q405,M392:M405)/SUM(M392:M405),0)</f>
        <v>0.32939673105497774</v>
      </c>
      <c r="R406" s="485">
        <f>+IFERROR(SUMPRODUCT(R392:R405,M392:M405)/SUM(M392:M405),0)</f>
        <v>0.32939673105497774</v>
      </c>
      <c r="S406" s="483">
        <f>+IFERROR(Q406/P406,0)</f>
        <v>0.99143112701252245</v>
      </c>
      <c r="T406" s="98" t="str">
        <f t="shared" ref="T406:T417" si="138">+IF(S406="","Sin Iniciar",IF(S406&lt;0.6,"Crítico",IF(S406&lt;0.9,"En Proceso",IF(AND(P406=1,Q406=1,S406=1),"Terminado","Normal"))))</f>
        <v>Normal</v>
      </c>
      <c r="U406" s="632" t="str">
        <f t="shared" ref="U406:U417" si="139">+IF(T406="","",IF(T406="Sin Iniciar","6",IF(T406="Crítico","L",IF(T406="En Proceso","K",IF(T406="Normal","J","B")))))</f>
        <v>J</v>
      </c>
      <c r="V406" s="213"/>
      <c r="W406" s="69">
        <f t="shared" ref="W406:W456" si="140">1-R406</f>
        <v>0.67060326894502231</v>
      </c>
      <c r="X406" s="741"/>
      <c r="Y406" s="101"/>
    </row>
    <row r="407" spans="1:25" s="5" customFormat="1" ht="29.25" hidden="1" customHeight="1" outlineLevel="2" thickBot="1" x14ac:dyDescent="0.3">
      <c r="A407" s="809" t="s">
        <v>797</v>
      </c>
      <c r="B407" s="812" t="s">
        <v>798</v>
      </c>
      <c r="C407" s="34" t="s">
        <v>799</v>
      </c>
      <c r="D407" s="35">
        <v>42745</v>
      </c>
      <c r="E407" s="35">
        <v>42824</v>
      </c>
      <c r="F407" s="36" t="s">
        <v>800</v>
      </c>
      <c r="G407" s="215" t="s">
        <v>801</v>
      </c>
      <c r="H407" s="572" t="s">
        <v>39</v>
      </c>
      <c r="I407" s="34" t="s">
        <v>802</v>
      </c>
      <c r="J407" s="38">
        <v>18</v>
      </c>
      <c r="K407" s="296">
        <v>25000000</v>
      </c>
      <c r="L407" s="297">
        <f t="shared" ref="L407:L412" si="141">+K407*J407</f>
        <v>450000000</v>
      </c>
      <c r="M407" s="107">
        <f t="shared" si="136"/>
        <v>79</v>
      </c>
      <c r="N407" s="42" t="str">
        <f t="shared" si="137"/>
        <v/>
      </c>
      <c r="O407" s="216" t="s">
        <v>803</v>
      </c>
      <c r="P407" s="134">
        <v>1</v>
      </c>
      <c r="Q407" s="135">
        <f>+P407</f>
        <v>1</v>
      </c>
      <c r="R407" s="136">
        <f>+Q407</f>
        <v>1</v>
      </c>
      <c r="S407" s="137">
        <f t="shared" ref="S407:S431" si="142">IF(P407="","",IF(Q407&gt;P407,1,(Q407/P407)))</f>
        <v>1</v>
      </c>
      <c r="T407" s="138" t="str">
        <f t="shared" si="138"/>
        <v>Terminado</v>
      </c>
      <c r="U407" s="633" t="str">
        <f t="shared" si="139"/>
        <v>B</v>
      </c>
      <c r="V407" s="140" t="s">
        <v>804</v>
      </c>
      <c r="W407" s="69">
        <f t="shared" si="140"/>
        <v>0</v>
      </c>
      <c r="X407" s="741"/>
    </row>
    <row r="408" spans="1:25" s="5" customFormat="1" ht="51.75" hidden="1" outlineLevel="2" thickBot="1" x14ac:dyDescent="0.3">
      <c r="A408" s="810"/>
      <c r="B408" s="813"/>
      <c r="C408" s="52" t="s">
        <v>805</v>
      </c>
      <c r="D408" s="53">
        <v>42745</v>
      </c>
      <c r="E408" s="53">
        <v>42855</v>
      </c>
      <c r="F408" s="54" t="s">
        <v>800</v>
      </c>
      <c r="G408" s="119" t="s">
        <v>806</v>
      </c>
      <c r="H408" s="120" t="s">
        <v>39</v>
      </c>
      <c r="I408" s="52" t="s">
        <v>802</v>
      </c>
      <c r="J408" s="56">
        <v>2</v>
      </c>
      <c r="K408" s="144">
        <v>31000000</v>
      </c>
      <c r="L408" s="145">
        <f t="shared" si="141"/>
        <v>62000000</v>
      </c>
      <c r="M408" s="218">
        <f t="shared" si="136"/>
        <v>110</v>
      </c>
      <c r="N408" s="60" t="str">
        <f t="shared" si="137"/>
        <v>X</v>
      </c>
      <c r="O408" s="216" t="s">
        <v>807</v>
      </c>
      <c r="P408" s="62">
        <f t="shared" ref="P408:P431" si="143">+IF(N408="","",IFERROR(IF(MONTH($C$2)&lt;MONTH(D408),"",IF(E408&lt;$C$2,1,IF(D408&lt;$C$2,($C$2-D408)/(E408-D408),0))),0))</f>
        <v>1</v>
      </c>
      <c r="Q408" s="63">
        <f>+P408</f>
        <v>1</v>
      </c>
      <c r="R408" s="64">
        <f>+Q408</f>
        <v>1</v>
      </c>
      <c r="S408" s="65">
        <f t="shared" si="142"/>
        <v>1</v>
      </c>
      <c r="T408" s="66" t="str">
        <f t="shared" si="138"/>
        <v>Terminado</v>
      </c>
      <c r="U408" s="634" t="str">
        <f t="shared" si="139"/>
        <v>B</v>
      </c>
      <c r="V408" s="140" t="s">
        <v>804</v>
      </c>
      <c r="W408" s="69">
        <f t="shared" si="140"/>
        <v>0</v>
      </c>
      <c r="X408" s="741"/>
    </row>
    <row r="409" spans="1:25" s="5" customFormat="1" ht="51.75" hidden="1" outlineLevel="2" thickBot="1" x14ac:dyDescent="0.3">
      <c r="A409" s="810"/>
      <c r="B409" s="813"/>
      <c r="C409" s="52" t="s">
        <v>808</v>
      </c>
      <c r="D409" s="53">
        <v>42745</v>
      </c>
      <c r="E409" s="736">
        <v>42855</v>
      </c>
      <c r="F409" s="54" t="s">
        <v>809</v>
      </c>
      <c r="G409" s="119" t="s">
        <v>810</v>
      </c>
      <c r="H409" s="120" t="s">
        <v>39</v>
      </c>
      <c r="I409" s="52" t="s">
        <v>802</v>
      </c>
      <c r="J409" s="56">
        <v>1</v>
      </c>
      <c r="K409" s="144">
        <v>20000000</v>
      </c>
      <c r="L409" s="145">
        <f t="shared" si="141"/>
        <v>20000000</v>
      </c>
      <c r="M409" s="218">
        <f t="shared" si="136"/>
        <v>110</v>
      </c>
      <c r="N409" s="60" t="str">
        <f t="shared" si="137"/>
        <v>X</v>
      </c>
      <c r="O409" s="216" t="s">
        <v>811</v>
      </c>
      <c r="P409" s="62">
        <f t="shared" si="143"/>
        <v>1</v>
      </c>
      <c r="Q409" s="63">
        <f>+P409</f>
        <v>1</v>
      </c>
      <c r="R409" s="64">
        <f>+P409</f>
        <v>1</v>
      </c>
      <c r="S409" s="65">
        <f t="shared" si="142"/>
        <v>1</v>
      </c>
      <c r="T409" s="66" t="str">
        <f t="shared" si="138"/>
        <v>Terminado</v>
      </c>
      <c r="U409" s="634" t="str">
        <f t="shared" si="139"/>
        <v>B</v>
      </c>
      <c r="V409" s="140" t="s">
        <v>804</v>
      </c>
      <c r="W409" s="69">
        <f t="shared" si="140"/>
        <v>0</v>
      </c>
      <c r="X409" s="741"/>
    </row>
    <row r="410" spans="1:25" s="5" customFormat="1" ht="29.25" hidden="1" customHeight="1" outlineLevel="2" thickBot="1" x14ac:dyDescent="0.3">
      <c r="A410" s="810"/>
      <c r="B410" s="813"/>
      <c r="C410" s="52" t="s">
        <v>812</v>
      </c>
      <c r="D410" s="53">
        <v>42746</v>
      </c>
      <c r="E410" s="53">
        <v>43085</v>
      </c>
      <c r="F410" s="54" t="s">
        <v>800</v>
      </c>
      <c r="G410" s="119" t="s">
        <v>699</v>
      </c>
      <c r="H410" s="120" t="s">
        <v>699</v>
      </c>
      <c r="I410" s="52" t="s">
        <v>802</v>
      </c>
      <c r="J410" s="56">
        <v>2</v>
      </c>
      <c r="K410" s="573">
        <v>10000000</v>
      </c>
      <c r="L410" s="145">
        <f t="shared" si="141"/>
        <v>20000000</v>
      </c>
      <c r="M410" s="218">
        <f t="shared" si="136"/>
        <v>339</v>
      </c>
      <c r="N410" s="60" t="str">
        <f t="shared" si="137"/>
        <v>X</v>
      </c>
      <c r="O410" s="70" t="s">
        <v>1287</v>
      </c>
      <c r="P410" s="62">
        <f t="shared" si="143"/>
        <v>0.32153392330383479</v>
      </c>
      <c r="Q410" s="63">
        <f>+P410</f>
        <v>0.32153392330383479</v>
      </c>
      <c r="R410" s="64">
        <f>+Q410</f>
        <v>0.32153392330383479</v>
      </c>
      <c r="S410" s="65">
        <f t="shared" si="142"/>
        <v>1</v>
      </c>
      <c r="T410" s="66" t="str">
        <f t="shared" si="138"/>
        <v>Normal</v>
      </c>
      <c r="U410" s="635" t="str">
        <f t="shared" si="139"/>
        <v>J</v>
      </c>
      <c r="V410" s="118" t="s">
        <v>813</v>
      </c>
      <c r="W410" s="69">
        <f t="shared" si="140"/>
        <v>0.67846607669616521</v>
      </c>
      <c r="X410" s="741"/>
    </row>
    <row r="411" spans="1:25" s="5" customFormat="1" ht="42.75" hidden="1" customHeight="1" outlineLevel="2" thickBot="1" x14ac:dyDescent="0.3">
      <c r="A411" s="810"/>
      <c r="B411" s="813"/>
      <c r="C411" s="52" t="s">
        <v>814</v>
      </c>
      <c r="D411" s="53">
        <v>42736</v>
      </c>
      <c r="E411" s="53">
        <v>42755</v>
      </c>
      <c r="F411" s="54" t="s">
        <v>800</v>
      </c>
      <c r="G411" s="119" t="s">
        <v>143</v>
      </c>
      <c r="H411" s="120" t="s">
        <v>699</v>
      </c>
      <c r="I411" s="52" t="s">
        <v>802</v>
      </c>
      <c r="J411" s="56">
        <v>2</v>
      </c>
      <c r="K411" s="573">
        <v>10000000</v>
      </c>
      <c r="L411" s="145">
        <f t="shared" si="141"/>
        <v>20000000</v>
      </c>
      <c r="M411" s="218">
        <f t="shared" si="136"/>
        <v>19</v>
      </c>
      <c r="N411" s="60" t="str">
        <f t="shared" si="137"/>
        <v/>
      </c>
      <c r="O411" s="70" t="s">
        <v>815</v>
      </c>
      <c r="P411" s="62">
        <v>1</v>
      </c>
      <c r="Q411" s="63">
        <v>1</v>
      </c>
      <c r="R411" s="64">
        <v>1</v>
      </c>
      <c r="S411" s="65">
        <f t="shared" si="142"/>
        <v>1</v>
      </c>
      <c r="T411" s="66" t="str">
        <f t="shared" si="138"/>
        <v>Terminado</v>
      </c>
      <c r="U411" s="635" t="str">
        <f t="shared" si="139"/>
        <v>B</v>
      </c>
      <c r="V411" s="118" t="s">
        <v>816</v>
      </c>
      <c r="W411" s="69">
        <f t="shared" si="140"/>
        <v>0</v>
      </c>
      <c r="X411" s="741"/>
    </row>
    <row r="412" spans="1:25" s="5" customFormat="1" ht="55.5" hidden="1" customHeight="1" outlineLevel="2" thickBot="1" x14ac:dyDescent="0.3">
      <c r="A412" s="810"/>
      <c r="B412" s="813"/>
      <c r="C412" s="52" t="s">
        <v>817</v>
      </c>
      <c r="D412" s="53">
        <v>42736</v>
      </c>
      <c r="E412" s="53">
        <v>42755</v>
      </c>
      <c r="F412" s="54" t="s">
        <v>800</v>
      </c>
      <c r="G412" s="119" t="s">
        <v>818</v>
      </c>
      <c r="H412" s="120" t="s">
        <v>213</v>
      </c>
      <c r="I412" s="56" t="s">
        <v>213</v>
      </c>
      <c r="J412" s="56">
        <v>2</v>
      </c>
      <c r="K412" s="573">
        <v>10000000</v>
      </c>
      <c r="L412" s="145">
        <f t="shared" si="141"/>
        <v>20000000</v>
      </c>
      <c r="M412" s="218">
        <f t="shared" si="136"/>
        <v>19</v>
      </c>
      <c r="N412" s="60" t="str">
        <f t="shared" si="137"/>
        <v/>
      </c>
      <c r="O412" s="70" t="s">
        <v>819</v>
      </c>
      <c r="P412" s="62">
        <v>1</v>
      </c>
      <c r="Q412" s="63">
        <v>1</v>
      </c>
      <c r="R412" s="64">
        <v>1</v>
      </c>
      <c r="S412" s="65">
        <f t="shared" si="142"/>
        <v>1</v>
      </c>
      <c r="T412" s="66" t="str">
        <f t="shared" si="138"/>
        <v>Terminado</v>
      </c>
      <c r="U412" s="635" t="str">
        <f t="shared" si="139"/>
        <v>B</v>
      </c>
      <c r="V412" s="68" t="s">
        <v>820</v>
      </c>
      <c r="W412" s="69">
        <f t="shared" si="140"/>
        <v>0</v>
      </c>
      <c r="X412" s="741"/>
    </row>
    <row r="413" spans="1:25" s="5" customFormat="1" ht="29.25" hidden="1" customHeight="1" outlineLevel="2" thickBot="1" x14ac:dyDescent="0.3">
      <c r="A413" s="810"/>
      <c r="B413" s="813" t="s">
        <v>821</v>
      </c>
      <c r="C413" s="781" t="s">
        <v>822</v>
      </c>
      <c r="D413" s="786">
        <v>42773</v>
      </c>
      <c r="E413" s="786">
        <v>43063</v>
      </c>
      <c r="F413" s="793" t="s">
        <v>823</v>
      </c>
      <c r="G413" s="798" t="s">
        <v>213</v>
      </c>
      <c r="H413" s="799" t="s">
        <v>213</v>
      </c>
      <c r="I413" s="794" t="s">
        <v>213</v>
      </c>
      <c r="J413" s="794" t="s">
        <v>213</v>
      </c>
      <c r="K413" s="794" t="s">
        <v>213</v>
      </c>
      <c r="L413" s="795" t="s">
        <v>213</v>
      </c>
      <c r="M413" s="218">
        <f t="shared" si="136"/>
        <v>290</v>
      </c>
      <c r="N413" s="60" t="str">
        <f t="shared" si="137"/>
        <v>X</v>
      </c>
      <c r="O413" s="70" t="s">
        <v>1288</v>
      </c>
      <c r="P413" s="62">
        <f t="shared" si="143"/>
        <v>0.28275862068965518</v>
      </c>
      <c r="Q413" s="63">
        <f>+P413</f>
        <v>0.28275862068965518</v>
      </c>
      <c r="R413" s="64">
        <f>+Q413</f>
        <v>0.28275862068965518</v>
      </c>
      <c r="S413" s="65">
        <f t="shared" si="142"/>
        <v>1</v>
      </c>
      <c r="T413" s="66" t="str">
        <f t="shared" si="138"/>
        <v>Normal</v>
      </c>
      <c r="U413" s="635" t="str">
        <f t="shared" si="139"/>
        <v>J</v>
      </c>
      <c r="V413" s="118"/>
      <c r="W413" s="69">
        <f t="shared" si="140"/>
        <v>0.71724137931034482</v>
      </c>
      <c r="X413" s="741"/>
    </row>
    <row r="414" spans="1:25" s="5" customFormat="1" ht="29.25" hidden="1" customHeight="1" outlineLevel="2" thickBot="1" x14ac:dyDescent="0.3">
      <c r="A414" s="810"/>
      <c r="B414" s="813"/>
      <c r="C414" s="781"/>
      <c r="D414" s="786"/>
      <c r="E414" s="786"/>
      <c r="F414" s="793"/>
      <c r="G414" s="798"/>
      <c r="H414" s="799"/>
      <c r="I414" s="794"/>
      <c r="J414" s="794"/>
      <c r="K414" s="794"/>
      <c r="L414" s="795"/>
      <c r="M414" s="218" t="str">
        <f t="shared" si="136"/>
        <v/>
      </c>
      <c r="N414" s="60" t="str">
        <f t="shared" si="137"/>
        <v/>
      </c>
      <c r="O414" s="70"/>
      <c r="P414" s="62" t="str">
        <f t="shared" si="143"/>
        <v/>
      </c>
      <c r="Q414" s="63"/>
      <c r="R414" s="64"/>
      <c r="S414" s="65" t="str">
        <f t="shared" si="142"/>
        <v/>
      </c>
      <c r="T414" s="66" t="str">
        <f t="shared" si="138"/>
        <v>Sin Iniciar</v>
      </c>
      <c r="U414" s="635" t="str">
        <f t="shared" si="139"/>
        <v>6</v>
      </c>
      <c r="V414" s="68" t="s">
        <v>824</v>
      </c>
      <c r="W414" s="69">
        <f t="shared" si="140"/>
        <v>1</v>
      </c>
      <c r="X414" s="741"/>
    </row>
    <row r="415" spans="1:25" s="5" customFormat="1" ht="29.25" hidden="1" customHeight="1" outlineLevel="2" thickBot="1" x14ac:dyDescent="0.3">
      <c r="A415" s="810"/>
      <c r="B415" s="813"/>
      <c r="C415" s="781" t="s">
        <v>825</v>
      </c>
      <c r="D415" s="786">
        <v>42773</v>
      </c>
      <c r="E415" s="786">
        <v>43063</v>
      </c>
      <c r="F415" s="793" t="s">
        <v>826</v>
      </c>
      <c r="G415" s="798" t="s">
        <v>213</v>
      </c>
      <c r="H415" s="799" t="s">
        <v>213</v>
      </c>
      <c r="I415" s="794" t="s">
        <v>213</v>
      </c>
      <c r="J415" s="794" t="s">
        <v>213</v>
      </c>
      <c r="K415" s="794" t="s">
        <v>213</v>
      </c>
      <c r="L415" s="795" t="s">
        <v>213</v>
      </c>
      <c r="M415" s="218">
        <f t="shared" si="136"/>
        <v>290</v>
      </c>
      <c r="N415" s="60" t="str">
        <f t="shared" si="137"/>
        <v>X</v>
      </c>
      <c r="O415" s="70" t="s">
        <v>827</v>
      </c>
      <c r="P415" s="62">
        <f t="shared" si="143"/>
        <v>0.28275862068965518</v>
      </c>
      <c r="Q415" s="63">
        <v>0.17929999999999999</v>
      </c>
      <c r="R415" s="64"/>
      <c r="S415" s="65">
        <f t="shared" si="142"/>
        <v>0.63410975609756093</v>
      </c>
      <c r="T415" s="66" t="str">
        <f t="shared" si="138"/>
        <v>En Proceso</v>
      </c>
      <c r="U415" s="635" t="str">
        <f t="shared" si="139"/>
        <v>K</v>
      </c>
      <c r="V415" s="118"/>
      <c r="W415" s="69">
        <f t="shared" si="140"/>
        <v>1</v>
      </c>
      <c r="X415" s="741"/>
    </row>
    <row r="416" spans="1:25" s="5" customFormat="1" ht="29.25" hidden="1" customHeight="1" outlineLevel="2" thickBot="1" x14ac:dyDescent="0.3">
      <c r="A416" s="810"/>
      <c r="B416" s="813"/>
      <c r="C416" s="781"/>
      <c r="D416" s="786"/>
      <c r="E416" s="786"/>
      <c r="F416" s="793"/>
      <c r="G416" s="798"/>
      <c r="H416" s="799"/>
      <c r="I416" s="794"/>
      <c r="J416" s="794"/>
      <c r="K416" s="794"/>
      <c r="L416" s="795"/>
      <c r="M416" s="218" t="str">
        <f t="shared" si="136"/>
        <v/>
      </c>
      <c r="N416" s="60" t="str">
        <f t="shared" si="137"/>
        <v/>
      </c>
      <c r="O416" s="70"/>
      <c r="P416" s="62" t="str">
        <f t="shared" si="143"/>
        <v/>
      </c>
      <c r="Q416" s="63">
        <v>0.08</v>
      </c>
      <c r="R416" s="64">
        <v>0.08</v>
      </c>
      <c r="S416" s="65" t="str">
        <f t="shared" si="142"/>
        <v/>
      </c>
      <c r="T416" s="66" t="str">
        <f t="shared" si="138"/>
        <v>Sin Iniciar</v>
      </c>
      <c r="U416" s="635" t="str">
        <f t="shared" si="139"/>
        <v>6</v>
      </c>
      <c r="V416" s="118" t="s">
        <v>828</v>
      </c>
      <c r="W416" s="69">
        <f t="shared" si="140"/>
        <v>0.92</v>
      </c>
      <c r="X416" s="741"/>
    </row>
    <row r="417" spans="1:24" s="5" customFormat="1" ht="29.25" hidden="1" customHeight="1" outlineLevel="2" thickBot="1" x14ac:dyDescent="0.3">
      <c r="A417" s="810"/>
      <c r="B417" s="813" t="s">
        <v>829</v>
      </c>
      <c r="C417" s="781" t="s">
        <v>830</v>
      </c>
      <c r="D417" s="786">
        <v>42860</v>
      </c>
      <c r="E417" s="786">
        <v>42885</v>
      </c>
      <c r="F417" s="793" t="s">
        <v>800</v>
      </c>
      <c r="G417" s="119" t="s">
        <v>831</v>
      </c>
      <c r="H417" s="120" t="s">
        <v>257</v>
      </c>
      <c r="I417" s="52" t="s">
        <v>336</v>
      </c>
      <c r="J417" s="56">
        <v>2</v>
      </c>
      <c r="K417" s="144">
        <v>17000000</v>
      </c>
      <c r="L417" s="145">
        <f>+K417*J417</f>
        <v>34000000</v>
      </c>
      <c r="M417" s="218" t="str">
        <f t="shared" si="136"/>
        <v/>
      </c>
      <c r="N417" s="60" t="str">
        <f t="shared" si="137"/>
        <v/>
      </c>
      <c r="O417" s="70"/>
      <c r="P417" s="62" t="str">
        <f t="shared" si="143"/>
        <v/>
      </c>
      <c r="Q417" s="63"/>
      <c r="R417" s="64"/>
      <c r="S417" s="65" t="str">
        <f t="shared" si="142"/>
        <v/>
      </c>
      <c r="T417" s="66" t="str">
        <f t="shared" si="138"/>
        <v>Sin Iniciar</v>
      </c>
      <c r="U417" s="635" t="str">
        <f t="shared" si="139"/>
        <v>6</v>
      </c>
      <c r="V417" s="118"/>
      <c r="W417" s="69">
        <f t="shared" si="140"/>
        <v>1</v>
      </c>
      <c r="X417" s="741"/>
    </row>
    <row r="418" spans="1:24" s="5" customFormat="1" ht="29.25" hidden="1" customHeight="1" outlineLevel="2" thickBot="1" x14ac:dyDescent="0.3">
      <c r="A418" s="810"/>
      <c r="B418" s="813"/>
      <c r="C418" s="781"/>
      <c r="D418" s="786"/>
      <c r="E418" s="786"/>
      <c r="F418" s="793"/>
      <c r="G418" s="798" t="s">
        <v>832</v>
      </c>
      <c r="H418" s="799" t="s">
        <v>257</v>
      </c>
      <c r="I418" s="794"/>
      <c r="J418" s="794">
        <v>1</v>
      </c>
      <c r="K418" s="796">
        <v>97000000</v>
      </c>
      <c r="L418" s="797">
        <f>+K418*J418</f>
        <v>97000000</v>
      </c>
      <c r="M418" s="218" t="str">
        <f t="shared" ref="M418:M432" si="144">+IF(D418="","",IF(MONTH($C$2)&lt;MONTH(D418),"",E418-D418))</f>
        <v/>
      </c>
      <c r="N418" s="60" t="str">
        <f t="shared" si="137"/>
        <v/>
      </c>
      <c r="O418" s="70"/>
      <c r="P418" s="62" t="str">
        <f t="shared" si="143"/>
        <v/>
      </c>
      <c r="Q418" s="63"/>
      <c r="R418" s="64"/>
      <c r="S418" s="65" t="str">
        <f t="shared" si="142"/>
        <v/>
      </c>
      <c r="T418" s="66" t="str">
        <f t="shared" ref="T418:T481" si="145">+IF(S418="","Sin Iniciar",IF(S418&lt;0.6,"Crítico",IF(S418&lt;0.9,"En Proceso",IF(AND(P418=1,Q418=1,S418=1),"Terminado","Normal"))))</f>
        <v>Sin Iniciar</v>
      </c>
      <c r="U418" s="635" t="str">
        <f t="shared" ref="U418:U481" si="146">+IF(T418="","",IF(T418="Sin Iniciar","6",IF(T418="Crítico","L",IF(T418="En Proceso","K",IF(T418="Normal","J","B")))))</f>
        <v>6</v>
      </c>
      <c r="V418" s="118"/>
      <c r="W418" s="69">
        <f t="shared" si="140"/>
        <v>1</v>
      </c>
      <c r="X418" s="741"/>
    </row>
    <row r="419" spans="1:24" s="5" customFormat="1" ht="29.25" hidden="1" customHeight="1" outlineLevel="2" thickBot="1" x14ac:dyDescent="0.3">
      <c r="A419" s="810"/>
      <c r="B419" s="813"/>
      <c r="C419" s="781"/>
      <c r="D419" s="786"/>
      <c r="E419" s="786"/>
      <c r="F419" s="793"/>
      <c r="G419" s="798"/>
      <c r="H419" s="799"/>
      <c r="I419" s="794"/>
      <c r="J419" s="794"/>
      <c r="K419" s="796"/>
      <c r="L419" s="797"/>
      <c r="M419" s="218" t="str">
        <f t="shared" si="144"/>
        <v/>
      </c>
      <c r="N419" s="60" t="str">
        <f t="shared" si="137"/>
        <v/>
      </c>
      <c r="O419" s="70"/>
      <c r="P419" s="62" t="str">
        <f t="shared" si="143"/>
        <v/>
      </c>
      <c r="Q419" s="63"/>
      <c r="R419" s="64"/>
      <c r="S419" s="65" t="str">
        <f t="shared" si="142"/>
        <v/>
      </c>
      <c r="T419" s="66" t="str">
        <f t="shared" si="145"/>
        <v>Sin Iniciar</v>
      </c>
      <c r="U419" s="635" t="str">
        <f t="shared" si="146"/>
        <v>6</v>
      </c>
      <c r="V419" s="118"/>
      <c r="W419" s="69">
        <f t="shared" si="140"/>
        <v>1</v>
      </c>
      <c r="X419" s="741"/>
    </row>
    <row r="420" spans="1:24" s="5" customFormat="1" ht="29.25" hidden="1" customHeight="1" outlineLevel="2" thickBot="1" x14ac:dyDescent="0.3">
      <c r="A420" s="810"/>
      <c r="B420" s="813"/>
      <c r="C420" s="781"/>
      <c r="D420" s="786"/>
      <c r="E420" s="786"/>
      <c r="F420" s="793"/>
      <c r="G420" s="119" t="s">
        <v>833</v>
      </c>
      <c r="H420" s="120" t="s">
        <v>257</v>
      </c>
      <c r="I420" s="52" t="s">
        <v>336</v>
      </c>
      <c r="J420" s="56">
        <v>4</v>
      </c>
      <c r="K420" s="144">
        <v>3000000</v>
      </c>
      <c r="L420" s="145">
        <f>+K420*J420</f>
        <v>12000000</v>
      </c>
      <c r="M420" s="218" t="str">
        <f t="shared" si="144"/>
        <v/>
      </c>
      <c r="N420" s="60" t="str">
        <f t="shared" si="137"/>
        <v/>
      </c>
      <c r="O420" s="70"/>
      <c r="P420" s="62" t="str">
        <f t="shared" si="143"/>
        <v/>
      </c>
      <c r="Q420" s="63"/>
      <c r="R420" s="64"/>
      <c r="S420" s="65" t="str">
        <f t="shared" si="142"/>
        <v/>
      </c>
      <c r="T420" s="66" t="str">
        <f t="shared" si="145"/>
        <v>Sin Iniciar</v>
      </c>
      <c r="U420" s="635" t="str">
        <f t="shared" si="146"/>
        <v>6</v>
      </c>
      <c r="V420" s="118"/>
      <c r="W420" s="69">
        <f t="shared" si="140"/>
        <v>1</v>
      </c>
      <c r="X420" s="741"/>
    </row>
    <row r="421" spans="1:24" s="5" customFormat="1" ht="29.25" hidden="1" customHeight="1" outlineLevel="2" thickBot="1" x14ac:dyDescent="0.3">
      <c r="A421" s="810"/>
      <c r="B421" s="813"/>
      <c r="C421" s="52" t="s">
        <v>834</v>
      </c>
      <c r="D421" s="53"/>
      <c r="E421" s="53"/>
      <c r="F421" s="574" t="s">
        <v>213</v>
      </c>
      <c r="G421" s="575" t="s">
        <v>213</v>
      </c>
      <c r="H421" s="120" t="s">
        <v>346</v>
      </c>
      <c r="I421" s="52" t="s">
        <v>336</v>
      </c>
      <c r="J421" s="56">
        <v>30</v>
      </c>
      <c r="K421" s="144">
        <v>8000000</v>
      </c>
      <c r="L421" s="145">
        <f t="shared" ref="L421:L429" si="147">+K421*J421</f>
        <v>240000000</v>
      </c>
      <c r="M421" s="218" t="str">
        <f t="shared" si="144"/>
        <v/>
      </c>
      <c r="N421" s="60" t="str">
        <f t="shared" si="137"/>
        <v/>
      </c>
      <c r="O421" s="70"/>
      <c r="P421" s="62" t="str">
        <f t="shared" si="143"/>
        <v/>
      </c>
      <c r="Q421" s="63"/>
      <c r="R421" s="64"/>
      <c r="S421" s="65" t="str">
        <f t="shared" si="142"/>
        <v/>
      </c>
      <c r="T421" s="66" t="str">
        <f t="shared" si="145"/>
        <v>Sin Iniciar</v>
      </c>
      <c r="U421" s="635" t="str">
        <f t="shared" si="146"/>
        <v>6</v>
      </c>
      <c r="V421" s="118"/>
      <c r="W421" s="69">
        <f t="shared" si="140"/>
        <v>1</v>
      </c>
      <c r="X421" s="741"/>
    </row>
    <row r="422" spans="1:24" s="5" customFormat="1" ht="29.25" hidden="1" customHeight="1" outlineLevel="2" thickBot="1" x14ac:dyDescent="0.3">
      <c r="A422" s="810"/>
      <c r="B422" s="813"/>
      <c r="C422" s="52" t="s">
        <v>835</v>
      </c>
      <c r="D422" s="53">
        <v>42745</v>
      </c>
      <c r="E422" s="53">
        <v>43069</v>
      </c>
      <c r="F422" s="574" t="s">
        <v>213</v>
      </c>
      <c r="G422" s="575" t="s">
        <v>213</v>
      </c>
      <c r="H422" s="576" t="s">
        <v>213</v>
      </c>
      <c r="I422" s="217" t="s">
        <v>213</v>
      </c>
      <c r="J422" s="56">
        <v>1</v>
      </c>
      <c r="K422" s="144">
        <v>5000000</v>
      </c>
      <c r="L422" s="145">
        <f t="shared" si="147"/>
        <v>5000000</v>
      </c>
      <c r="M422" s="218">
        <f t="shared" si="144"/>
        <v>324</v>
      </c>
      <c r="N422" s="60" t="str">
        <f t="shared" si="137"/>
        <v>X</v>
      </c>
      <c r="O422" s="70" t="s">
        <v>836</v>
      </c>
      <c r="P422" s="62">
        <f t="shared" si="143"/>
        <v>0.33950617283950618</v>
      </c>
      <c r="Q422" s="63">
        <v>0.24</v>
      </c>
      <c r="R422" s="64">
        <v>1E-3</v>
      </c>
      <c r="S422" s="65">
        <f t="shared" si="142"/>
        <v>0.70690909090909082</v>
      </c>
      <c r="T422" s="66" t="str">
        <f t="shared" si="145"/>
        <v>En Proceso</v>
      </c>
      <c r="U422" s="635" t="str">
        <f t="shared" si="146"/>
        <v>K</v>
      </c>
      <c r="V422" s="118" t="s">
        <v>837</v>
      </c>
      <c r="W422" s="69">
        <f t="shared" si="140"/>
        <v>0.999</v>
      </c>
      <c r="X422" s="741"/>
    </row>
    <row r="423" spans="1:24" s="5" customFormat="1" ht="29.25" hidden="1" customHeight="1" outlineLevel="2" thickBot="1" x14ac:dyDescent="0.3">
      <c r="A423" s="810"/>
      <c r="B423" s="813"/>
      <c r="C423" s="52" t="s">
        <v>838</v>
      </c>
      <c r="D423" s="53">
        <v>42745</v>
      </c>
      <c r="E423" s="53">
        <v>42855</v>
      </c>
      <c r="F423" s="574" t="s">
        <v>213</v>
      </c>
      <c r="G423" s="575" t="s">
        <v>213</v>
      </c>
      <c r="H423" s="576" t="s">
        <v>213</v>
      </c>
      <c r="I423" s="217" t="s">
        <v>213</v>
      </c>
      <c r="J423" s="56">
        <v>1</v>
      </c>
      <c r="K423" s="144">
        <v>15000000</v>
      </c>
      <c r="L423" s="145">
        <f t="shared" si="147"/>
        <v>15000000</v>
      </c>
      <c r="M423" s="218">
        <f t="shared" si="144"/>
        <v>110</v>
      </c>
      <c r="N423" s="60" t="str">
        <f t="shared" si="137"/>
        <v>X</v>
      </c>
      <c r="O423" s="70" t="s">
        <v>839</v>
      </c>
      <c r="P423" s="62">
        <f t="shared" si="143"/>
        <v>1</v>
      </c>
      <c r="Q423" s="63">
        <f>+P423</f>
        <v>1</v>
      </c>
      <c r="R423" s="64">
        <f>+Q423</f>
        <v>1</v>
      </c>
      <c r="S423" s="65">
        <f t="shared" si="142"/>
        <v>1</v>
      </c>
      <c r="T423" s="66" t="str">
        <f t="shared" si="145"/>
        <v>Terminado</v>
      </c>
      <c r="U423" s="635" t="str">
        <f t="shared" si="146"/>
        <v>B</v>
      </c>
      <c r="V423" s="118" t="s">
        <v>840</v>
      </c>
      <c r="W423" s="69">
        <f t="shared" si="140"/>
        <v>0</v>
      </c>
      <c r="X423" s="741"/>
    </row>
    <row r="424" spans="1:24" s="5" customFormat="1" ht="29.25" hidden="1" customHeight="1" outlineLevel="2" thickBot="1" x14ac:dyDescent="0.3">
      <c r="A424" s="810"/>
      <c r="B424" s="813"/>
      <c r="C424" s="52" t="s">
        <v>841</v>
      </c>
      <c r="D424" s="53">
        <v>42745</v>
      </c>
      <c r="E424" s="53">
        <v>43069</v>
      </c>
      <c r="F424" s="577" t="s">
        <v>213</v>
      </c>
      <c r="G424" s="119" t="s">
        <v>842</v>
      </c>
      <c r="H424" s="120" t="s">
        <v>350</v>
      </c>
      <c r="I424" s="52" t="s">
        <v>40</v>
      </c>
      <c r="J424" s="56">
        <v>1</v>
      </c>
      <c r="K424" s="144">
        <v>100000000</v>
      </c>
      <c r="L424" s="145">
        <f t="shared" si="147"/>
        <v>100000000</v>
      </c>
      <c r="M424" s="218">
        <f t="shared" si="144"/>
        <v>324</v>
      </c>
      <c r="N424" s="60" t="str">
        <f t="shared" si="137"/>
        <v>X</v>
      </c>
      <c r="O424" s="70" t="s">
        <v>1289</v>
      </c>
      <c r="P424" s="62">
        <f t="shared" si="143"/>
        <v>0.33950617283950618</v>
      </c>
      <c r="Q424" s="63">
        <v>0.32</v>
      </c>
      <c r="R424" s="64">
        <f>+Q424</f>
        <v>0.32</v>
      </c>
      <c r="S424" s="65">
        <f t="shared" si="142"/>
        <v>0.94254545454545458</v>
      </c>
      <c r="T424" s="66" t="str">
        <f t="shared" si="145"/>
        <v>Normal</v>
      </c>
      <c r="U424" s="635" t="str">
        <f t="shared" si="146"/>
        <v>J</v>
      </c>
      <c r="V424" s="118" t="s">
        <v>840</v>
      </c>
      <c r="W424" s="69">
        <f t="shared" si="140"/>
        <v>0.67999999999999994</v>
      </c>
      <c r="X424" s="741"/>
    </row>
    <row r="425" spans="1:24" s="5" customFormat="1" ht="29.25" hidden="1" customHeight="1" outlineLevel="2" thickBot="1" x14ac:dyDescent="0.3">
      <c r="A425" s="810"/>
      <c r="B425" s="813"/>
      <c r="C425" s="781" t="s">
        <v>843</v>
      </c>
      <c r="D425" s="786">
        <v>42767</v>
      </c>
      <c r="E425" s="786">
        <v>42937</v>
      </c>
      <c r="F425" s="793" t="s">
        <v>800</v>
      </c>
      <c r="G425" s="119" t="s">
        <v>844</v>
      </c>
      <c r="H425" s="120" t="s">
        <v>143</v>
      </c>
      <c r="I425" s="52" t="s">
        <v>367</v>
      </c>
      <c r="J425" s="56">
        <v>1</v>
      </c>
      <c r="K425" s="144">
        <v>25000000</v>
      </c>
      <c r="L425" s="145">
        <f t="shared" si="147"/>
        <v>25000000</v>
      </c>
      <c r="M425" s="218">
        <f t="shared" si="144"/>
        <v>170</v>
      </c>
      <c r="N425" s="60" t="str">
        <f t="shared" si="137"/>
        <v>X</v>
      </c>
      <c r="O425" s="70" t="s">
        <v>1290</v>
      </c>
      <c r="P425" s="62">
        <f t="shared" si="143"/>
        <v>0.51764705882352946</v>
      </c>
      <c r="Q425" s="63">
        <f>+P425</f>
        <v>0.51764705882352946</v>
      </c>
      <c r="R425" s="64">
        <f>+Q425</f>
        <v>0.51764705882352946</v>
      </c>
      <c r="S425" s="65">
        <f t="shared" si="142"/>
        <v>1</v>
      </c>
      <c r="T425" s="66" t="str">
        <f t="shared" si="145"/>
        <v>Normal</v>
      </c>
      <c r="U425" s="635" t="str">
        <f t="shared" si="146"/>
        <v>J</v>
      </c>
      <c r="V425" s="118"/>
      <c r="W425" s="69">
        <f t="shared" si="140"/>
        <v>0.48235294117647054</v>
      </c>
      <c r="X425" s="741"/>
    </row>
    <row r="426" spans="1:24" s="5" customFormat="1" ht="29.25" hidden="1" customHeight="1" outlineLevel="2" thickBot="1" x14ac:dyDescent="0.3">
      <c r="A426" s="810"/>
      <c r="B426" s="813"/>
      <c r="C426" s="781"/>
      <c r="D426" s="786"/>
      <c r="E426" s="786"/>
      <c r="F426" s="793"/>
      <c r="G426" s="119" t="s">
        <v>845</v>
      </c>
      <c r="H426" s="120" t="s">
        <v>39</v>
      </c>
      <c r="I426" s="52" t="s">
        <v>40</v>
      </c>
      <c r="J426" s="56">
        <v>1</v>
      </c>
      <c r="K426" s="144">
        <v>16000000</v>
      </c>
      <c r="L426" s="145">
        <f t="shared" si="147"/>
        <v>16000000</v>
      </c>
      <c r="M426" s="218" t="str">
        <f t="shared" si="144"/>
        <v/>
      </c>
      <c r="N426" s="60" t="str">
        <f t="shared" si="137"/>
        <v/>
      </c>
      <c r="O426" s="70"/>
      <c r="P426" s="62" t="str">
        <f t="shared" si="143"/>
        <v/>
      </c>
      <c r="Q426" s="63"/>
      <c r="R426" s="64"/>
      <c r="S426" s="65" t="str">
        <f t="shared" si="142"/>
        <v/>
      </c>
      <c r="T426" s="66" t="str">
        <f t="shared" si="145"/>
        <v>Sin Iniciar</v>
      </c>
      <c r="U426" s="635" t="str">
        <f t="shared" si="146"/>
        <v>6</v>
      </c>
      <c r="V426" s="118"/>
      <c r="W426" s="69">
        <f t="shared" si="140"/>
        <v>1</v>
      </c>
      <c r="X426" s="741"/>
    </row>
    <row r="427" spans="1:24" s="5" customFormat="1" ht="29.25" hidden="1" customHeight="1" outlineLevel="2" thickBot="1" x14ac:dyDescent="0.3">
      <c r="A427" s="810"/>
      <c r="B427" s="813"/>
      <c r="C427" s="781"/>
      <c r="D427" s="786"/>
      <c r="E427" s="786"/>
      <c r="F427" s="793"/>
      <c r="G427" s="578" t="s">
        <v>846</v>
      </c>
      <c r="H427" s="120" t="s">
        <v>39</v>
      </c>
      <c r="I427" s="52" t="s">
        <v>411</v>
      </c>
      <c r="J427" s="56">
        <v>1</v>
      </c>
      <c r="K427" s="144">
        <v>36000000</v>
      </c>
      <c r="L427" s="145">
        <f t="shared" si="147"/>
        <v>36000000</v>
      </c>
      <c r="M427" s="218" t="str">
        <f t="shared" si="144"/>
        <v/>
      </c>
      <c r="N427" s="60" t="str">
        <f t="shared" si="137"/>
        <v/>
      </c>
      <c r="O427" s="70"/>
      <c r="P427" s="62" t="str">
        <f t="shared" si="143"/>
        <v/>
      </c>
      <c r="Q427" s="63"/>
      <c r="R427" s="64"/>
      <c r="S427" s="65" t="str">
        <f t="shared" si="142"/>
        <v/>
      </c>
      <c r="T427" s="66" t="str">
        <f t="shared" si="145"/>
        <v>Sin Iniciar</v>
      </c>
      <c r="U427" s="635" t="str">
        <f t="shared" si="146"/>
        <v>6</v>
      </c>
      <c r="V427" s="118"/>
      <c r="W427" s="69">
        <f t="shared" si="140"/>
        <v>1</v>
      </c>
      <c r="X427" s="741"/>
    </row>
    <row r="428" spans="1:24" s="5" customFormat="1" ht="29.25" hidden="1" customHeight="1" outlineLevel="2" thickBot="1" x14ac:dyDescent="0.3">
      <c r="A428" s="810"/>
      <c r="B428" s="813"/>
      <c r="C428" s="781"/>
      <c r="D428" s="786"/>
      <c r="E428" s="786"/>
      <c r="F428" s="793"/>
      <c r="G428" s="579" t="s">
        <v>847</v>
      </c>
      <c r="H428" s="120" t="s">
        <v>101</v>
      </c>
      <c r="I428" s="52" t="s">
        <v>229</v>
      </c>
      <c r="J428" s="56">
        <v>1</v>
      </c>
      <c r="K428" s="144">
        <v>86000000</v>
      </c>
      <c r="L428" s="145">
        <f t="shared" si="147"/>
        <v>86000000</v>
      </c>
      <c r="M428" s="218" t="str">
        <f t="shared" si="144"/>
        <v/>
      </c>
      <c r="N428" s="60" t="str">
        <f t="shared" si="137"/>
        <v/>
      </c>
      <c r="O428" s="70"/>
      <c r="P428" s="62" t="str">
        <f t="shared" si="143"/>
        <v/>
      </c>
      <c r="Q428" s="63"/>
      <c r="R428" s="64"/>
      <c r="S428" s="65" t="str">
        <f t="shared" si="142"/>
        <v/>
      </c>
      <c r="T428" s="66" t="str">
        <f t="shared" si="145"/>
        <v>Sin Iniciar</v>
      </c>
      <c r="U428" s="635" t="str">
        <f t="shared" si="146"/>
        <v>6</v>
      </c>
      <c r="V428" s="118"/>
      <c r="W428" s="69">
        <f t="shared" si="140"/>
        <v>1</v>
      </c>
      <c r="X428" s="741"/>
    </row>
    <row r="429" spans="1:24" s="5" customFormat="1" ht="29.25" hidden="1" customHeight="1" outlineLevel="2" thickBot="1" x14ac:dyDescent="0.3">
      <c r="A429" s="810"/>
      <c r="B429" s="813" t="s">
        <v>848</v>
      </c>
      <c r="C429" s="781" t="s">
        <v>849</v>
      </c>
      <c r="D429" s="786"/>
      <c r="E429" s="786"/>
      <c r="F429" s="803" t="s">
        <v>800</v>
      </c>
      <c r="G429" s="798" t="s">
        <v>850</v>
      </c>
      <c r="H429" s="799" t="s">
        <v>101</v>
      </c>
      <c r="I429" s="781" t="s">
        <v>40</v>
      </c>
      <c r="J429" s="794">
        <v>1</v>
      </c>
      <c r="K429" s="796">
        <v>36000000</v>
      </c>
      <c r="L429" s="797">
        <f t="shared" si="147"/>
        <v>36000000</v>
      </c>
      <c r="M429" s="218" t="str">
        <f t="shared" si="144"/>
        <v/>
      </c>
      <c r="N429" s="60" t="str">
        <f t="shared" si="137"/>
        <v/>
      </c>
      <c r="O429" s="70"/>
      <c r="P429" s="62" t="str">
        <f t="shared" si="143"/>
        <v/>
      </c>
      <c r="Q429" s="63"/>
      <c r="R429" s="64"/>
      <c r="S429" s="65" t="str">
        <f t="shared" si="142"/>
        <v/>
      </c>
      <c r="T429" s="66" t="str">
        <f t="shared" si="145"/>
        <v>Sin Iniciar</v>
      </c>
      <c r="U429" s="635" t="str">
        <f t="shared" si="146"/>
        <v>6</v>
      </c>
      <c r="V429" s="118"/>
      <c r="W429" s="69">
        <f t="shared" si="140"/>
        <v>1</v>
      </c>
      <c r="X429" s="741"/>
    </row>
    <row r="430" spans="1:24" s="5" customFormat="1" ht="29.25" hidden="1" customHeight="1" outlineLevel="2" thickBot="1" x14ac:dyDescent="0.3">
      <c r="A430" s="810"/>
      <c r="B430" s="813"/>
      <c r="C430" s="781"/>
      <c r="D430" s="786"/>
      <c r="E430" s="786"/>
      <c r="F430" s="803"/>
      <c r="G430" s="798"/>
      <c r="H430" s="799"/>
      <c r="I430" s="781"/>
      <c r="J430" s="794"/>
      <c r="K430" s="796"/>
      <c r="L430" s="797"/>
      <c r="M430" s="218" t="str">
        <f t="shared" si="144"/>
        <v/>
      </c>
      <c r="N430" s="60" t="str">
        <f t="shared" si="137"/>
        <v/>
      </c>
      <c r="O430" s="70"/>
      <c r="P430" s="62" t="str">
        <f t="shared" si="143"/>
        <v/>
      </c>
      <c r="Q430" s="63"/>
      <c r="R430" s="64"/>
      <c r="S430" s="65" t="str">
        <f t="shared" si="142"/>
        <v/>
      </c>
      <c r="T430" s="66" t="str">
        <f t="shared" si="145"/>
        <v>Sin Iniciar</v>
      </c>
      <c r="U430" s="635" t="str">
        <f t="shared" si="146"/>
        <v>6</v>
      </c>
      <c r="V430" s="118"/>
      <c r="W430" s="69">
        <f t="shared" si="140"/>
        <v>1</v>
      </c>
      <c r="X430" s="741"/>
    </row>
    <row r="431" spans="1:24" s="5" customFormat="1" ht="29.25" hidden="1" customHeight="1" outlineLevel="2" thickBot="1" x14ac:dyDescent="0.3">
      <c r="A431" s="811"/>
      <c r="B431" s="814"/>
      <c r="C431" s="774"/>
      <c r="D431" s="787"/>
      <c r="E431" s="787"/>
      <c r="F431" s="804"/>
      <c r="G431" s="805"/>
      <c r="H431" s="806"/>
      <c r="I431" s="774"/>
      <c r="J431" s="800"/>
      <c r="K431" s="801"/>
      <c r="L431" s="802"/>
      <c r="M431" s="328" t="str">
        <f t="shared" si="144"/>
        <v/>
      </c>
      <c r="N431" s="329" t="str">
        <f t="shared" si="137"/>
        <v/>
      </c>
      <c r="O431" s="330"/>
      <c r="P431" s="331" t="str">
        <f t="shared" si="143"/>
        <v/>
      </c>
      <c r="Q431" s="131"/>
      <c r="R431" s="332"/>
      <c r="S431" s="333" t="str">
        <f t="shared" si="142"/>
        <v/>
      </c>
      <c r="T431" s="334" t="str">
        <f t="shared" si="145"/>
        <v>Sin Iniciar</v>
      </c>
      <c r="U431" s="637" t="str">
        <f t="shared" si="146"/>
        <v>6</v>
      </c>
      <c r="V431" s="132" t="s">
        <v>851</v>
      </c>
      <c r="W431" s="69">
        <f t="shared" si="140"/>
        <v>1</v>
      </c>
      <c r="X431" s="741"/>
    </row>
    <row r="432" spans="1:24" s="101" customFormat="1" ht="29.25" hidden="1" customHeight="1" outlineLevel="1" collapsed="1" thickBot="1" x14ac:dyDescent="0.3">
      <c r="A432" s="755" t="s">
        <v>852</v>
      </c>
      <c r="B432" s="756"/>
      <c r="C432" s="757"/>
      <c r="D432" s="87"/>
      <c r="E432" s="88"/>
      <c r="F432" s="89"/>
      <c r="G432" s="90"/>
      <c r="H432" s="90"/>
      <c r="I432" s="91"/>
      <c r="J432" s="92"/>
      <c r="K432" s="90"/>
      <c r="L432" s="90"/>
      <c r="M432" s="93" t="str">
        <f t="shared" si="144"/>
        <v/>
      </c>
      <c r="N432" s="91" t="str">
        <f t="shared" si="137"/>
        <v/>
      </c>
      <c r="O432" s="94"/>
      <c r="P432" s="209">
        <f>+IFERROR(SUMPRODUCT(P407:P431,M407:M431)/SUM(M407:M431),0)</f>
        <v>0.47069597069597069</v>
      </c>
      <c r="Q432" s="210">
        <f>+IFERROR(SUMPRODUCT(Q407:Q431,M407:M431)/SUM(M407:M431),0)</f>
        <v>0.43930265567765564</v>
      </c>
      <c r="R432" s="229">
        <f>+IFERROR(SUMPRODUCT(R407:R431,M407:M431)/SUM(M407:M431),0)</f>
        <v>0.38003846153846149</v>
      </c>
      <c r="S432" s="209">
        <f>+IFERROR(Q432/P432,0)</f>
        <v>0.93330447470817113</v>
      </c>
      <c r="T432" s="98" t="str">
        <f t="shared" si="145"/>
        <v>Normal</v>
      </c>
      <c r="U432" s="632" t="str">
        <f t="shared" si="146"/>
        <v>J</v>
      </c>
      <c r="V432" s="213"/>
      <c r="W432" s="69">
        <f t="shared" si="140"/>
        <v>0.61996153846153845</v>
      </c>
      <c r="X432" s="741"/>
    </row>
    <row r="433" spans="1:24" s="101" customFormat="1" ht="230.25" customHeight="1" collapsed="1" thickBot="1" x14ac:dyDescent="0.3">
      <c r="A433" s="758" t="s">
        <v>853</v>
      </c>
      <c r="B433" s="759"/>
      <c r="C433" s="759"/>
      <c r="D433" s="276"/>
      <c r="E433" s="276"/>
      <c r="F433" s="276"/>
      <c r="G433" s="276"/>
      <c r="H433" s="276"/>
      <c r="I433" s="276"/>
      <c r="J433" s="276"/>
      <c r="K433" s="276"/>
      <c r="L433" s="276"/>
      <c r="M433" s="276"/>
      <c r="N433" s="276"/>
      <c r="O433" s="276"/>
      <c r="P433" s="277">
        <f>+AVERAGE(P432,P406,P391,P376,P359,P337,P323,P306,P277,P204)</f>
        <v>0.35771525751925493</v>
      </c>
      <c r="Q433" s="278">
        <f>+AVERAGE(Q432,Q406,Q391,Q376,Q359,Q337,Q323,Q306,Q277,Q204)</f>
        <v>0.34297623920636566</v>
      </c>
      <c r="R433" s="279">
        <f>+AVERAGE(R432,R406,R391,R376,R359,R337,R306,R323,R277,R204)</f>
        <v>0.338617255121827</v>
      </c>
      <c r="S433" s="280">
        <f>+Q433/P433</f>
        <v>0.95879678598250484</v>
      </c>
      <c r="T433" s="281" t="str">
        <f t="shared" si="145"/>
        <v>Normal</v>
      </c>
      <c r="U433" s="282" t="str">
        <f t="shared" si="146"/>
        <v>J</v>
      </c>
      <c r="V433" s="580"/>
      <c r="W433" s="284">
        <f t="shared" si="140"/>
        <v>0.66138274487817306</v>
      </c>
      <c r="X433" s="738" t="s">
        <v>1296</v>
      </c>
    </row>
    <row r="434" spans="1:24" s="5" customFormat="1" ht="29.25" customHeight="1" outlineLevel="1" collapsed="1" thickBot="1" x14ac:dyDescent="0.3">
      <c r="A434" s="782" t="s">
        <v>854</v>
      </c>
      <c r="B434" s="785" t="s">
        <v>855</v>
      </c>
      <c r="C434" s="34" t="s">
        <v>856</v>
      </c>
      <c r="D434" s="35">
        <v>42887</v>
      </c>
      <c r="E434" s="35">
        <v>43069</v>
      </c>
      <c r="F434" s="36" t="s">
        <v>857</v>
      </c>
      <c r="G434" s="215" t="s">
        <v>858</v>
      </c>
      <c r="H434" s="34" t="s">
        <v>88</v>
      </c>
      <c r="I434" s="34" t="s">
        <v>45</v>
      </c>
      <c r="J434" s="38">
        <v>1</v>
      </c>
      <c r="K434" s="296">
        <v>22000000</v>
      </c>
      <c r="L434" s="297">
        <f>+K434*J434</f>
        <v>22000000</v>
      </c>
      <c r="M434" s="107" t="str">
        <f t="shared" ref="M434:M496" si="148">+IF(D434="","",IF(MONTH($C$2)&lt;MONTH(D434),"",E434-D434))</f>
        <v/>
      </c>
      <c r="N434" s="42" t="str">
        <f t="shared" ref="N434:N496" si="149">+IF(D434="","",IF(AND(MONTH($C$2)&gt;=MONTH(D434),MONTH($C$2)&lt;=MONTH(E434)),"X",""))</f>
        <v/>
      </c>
      <c r="O434" s="216"/>
      <c r="P434" s="134" t="str">
        <f t="shared" ref="P434:P478" si="150">+IF(N434="","",IFERROR(IF(MONTH($C$2)&lt;MONTH(D434),"",IF(E434&lt;$C$2,1,IF(D434&lt;$C$2,($C$2-D434)/(E434-D434),0))),0))</f>
        <v/>
      </c>
      <c r="Q434" s="135"/>
      <c r="R434" s="136">
        <f t="shared" ref="R434:R478" si="151">+Q434</f>
        <v>0</v>
      </c>
      <c r="S434" s="137" t="str">
        <f t="shared" ref="S434:S479" si="152">IF(P434="","",IF(Q434&gt;P434,1,(Q434/P434)))</f>
        <v/>
      </c>
      <c r="T434" s="138" t="str">
        <f t="shared" si="145"/>
        <v>Sin Iniciar</v>
      </c>
      <c r="U434" s="139" t="str">
        <f t="shared" si="146"/>
        <v>6</v>
      </c>
      <c r="V434" s="358"/>
      <c r="W434" s="69">
        <f t="shared" si="140"/>
        <v>1</v>
      </c>
      <c r="X434" s="741" t="s">
        <v>1294</v>
      </c>
    </row>
    <row r="435" spans="1:24" s="5" customFormat="1" ht="29.25" customHeight="1" outlineLevel="1" thickBot="1" x14ac:dyDescent="0.3">
      <c r="A435" s="783"/>
      <c r="B435" s="772"/>
      <c r="C435" s="52" t="s">
        <v>859</v>
      </c>
      <c r="D435" s="53">
        <v>42891</v>
      </c>
      <c r="E435" s="53">
        <v>43069</v>
      </c>
      <c r="F435" s="54" t="s">
        <v>860</v>
      </c>
      <c r="G435" s="119" t="s">
        <v>861</v>
      </c>
      <c r="H435" s="52" t="s">
        <v>88</v>
      </c>
      <c r="I435" s="52" t="s">
        <v>862</v>
      </c>
      <c r="J435" s="56">
        <v>1</v>
      </c>
      <c r="K435" s="144">
        <f>12*1250000</f>
        <v>15000000</v>
      </c>
      <c r="L435" s="145">
        <f>+K435*J435</f>
        <v>15000000</v>
      </c>
      <c r="M435" s="218" t="str">
        <f t="shared" si="148"/>
        <v/>
      </c>
      <c r="N435" s="60" t="str">
        <f t="shared" si="149"/>
        <v/>
      </c>
      <c r="O435" s="70"/>
      <c r="P435" s="62" t="str">
        <f t="shared" si="150"/>
        <v/>
      </c>
      <c r="Q435" s="63"/>
      <c r="R435" s="64">
        <f t="shared" si="151"/>
        <v>0</v>
      </c>
      <c r="S435" s="65" t="str">
        <f t="shared" si="152"/>
        <v/>
      </c>
      <c r="T435" s="66" t="str">
        <f t="shared" si="145"/>
        <v>Sin Iniciar</v>
      </c>
      <c r="U435" s="67" t="str">
        <f t="shared" si="146"/>
        <v>6</v>
      </c>
      <c r="V435" s="118"/>
      <c r="W435" s="69">
        <f t="shared" si="140"/>
        <v>1</v>
      </c>
      <c r="X435" s="741"/>
    </row>
    <row r="436" spans="1:24" s="5" customFormat="1" ht="29.25" customHeight="1" outlineLevel="1" thickBot="1" x14ac:dyDescent="0.3">
      <c r="A436" s="783"/>
      <c r="B436" s="772"/>
      <c r="C436" s="52" t="s">
        <v>863</v>
      </c>
      <c r="D436" s="35">
        <v>42887</v>
      </c>
      <c r="E436" s="53">
        <v>43069</v>
      </c>
      <c r="F436" s="54" t="s">
        <v>864</v>
      </c>
      <c r="G436" s="119" t="s">
        <v>865</v>
      </c>
      <c r="H436" s="52" t="s">
        <v>88</v>
      </c>
      <c r="I436" s="52" t="s">
        <v>862</v>
      </c>
      <c r="J436" s="56">
        <v>6</v>
      </c>
      <c r="K436" s="144">
        <v>2500000</v>
      </c>
      <c r="L436" s="145">
        <f t="shared" ref="L436:L445" si="153">+K436*J436</f>
        <v>15000000</v>
      </c>
      <c r="M436" s="218" t="str">
        <f t="shared" si="148"/>
        <v/>
      </c>
      <c r="N436" s="60" t="str">
        <f t="shared" si="149"/>
        <v/>
      </c>
      <c r="O436" s="70"/>
      <c r="P436" s="62" t="str">
        <f t="shared" si="150"/>
        <v/>
      </c>
      <c r="Q436" s="63"/>
      <c r="R436" s="64">
        <f t="shared" si="151"/>
        <v>0</v>
      </c>
      <c r="S436" s="65" t="str">
        <f t="shared" si="152"/>
        <v/>
      </c>
      <c r="T436" s="66" t="str">
        <f t="shared" si="145"/>
        <v>Sin Iniciar</v>
      </c>
      <c r="U436" s="67" t="str">
        <f t="shared" si="146"/>
        <v>6</v>
      </c>
      <c r="V436" s="118"/>
      <c r="W436" s="69">
        <f t="shared" si="140"/>
        <v>1</v>
      </c>
      <c r="X436" s="741"/>
    </row>
    <row r="437" spans="1:24" s="5" customFormat="1" ht="29.25" customHeight="1" outlineLevel="1" thickBot="1" x14ac:dyDescent="0.3">
      <c r="A437" s="783"/>
      <c r="B437" s="772" t="s">
        <v>866</v>
      </c>
      <c r="C437" s="52" t="s">
        <v>867</v>
      </c>
      <c r="D437" s="53">
        <v>42750</v>
      </c>
      <c r="E437" s="53">
        <v>42781</v>
      </c>
      <c r="F437" s="581" t="s">
        <v>868</v>
      </c>
      <c r="G437" s="119" t="s">
        <v>869</v>
      </c>
      <c r="H437" s="52" t="s">
        <v>39</v>
      </c>
      <c r="I437" s="52" t="s">
        <v>45</v>
      </c>
      <c r="J437" s="56">
        <v>11</v>
      </c>
      <c r="K437" s="144">
        <v>2400000</v>
      </c>
      <c r="L437" s="145">
        <f>+J437*K437</f>
        <v>26400000</v>
      </c>
      <c r="M437" s="218">
        <f t="shared" si="148"/>
        <v>31</v>
      </c>
      <c r="N437" s="60" t="str">
        <f t="shared" si="149"/>
        <v/>
      </c>
      <c r="O437" s="70" t="s">
        <v>870</v>
      </c>
      <c r="P437" s="62">
        <v>1</v>
      </c>
      <c r="Q437" s="63">
        <v>1</v>
      </c>
      <c r="R437" s="64">
        <f t="shared" si="151"/>
        <v>1</v>
      </c>
      <c r="S437" s="65">
        <f t="shared" si="152"/>
        <v>1</v>
      </c>
      <c r="T437" s="66" t="str">
        <f t="shared" si="145"/>
        <v>Terminado</v>
      </c>
      <c r="U437" s="67" t="str">
        <f t="shared" si="146"/>
        <v>B</v>
      </c>
      <c r="V437" s="118" t="s">
        <v>871</v>
      </c>
      <c r="W437" s="69">
        <f t="shared" si="140"/>
        <v>0</v>
      </c>
      <c r="X437" s="741"/>
    </row>
    <row r="438" spans="1:24" s="5" customFormat="1" ht="29.25" customHeight="1" outlineLevel="1" thickBot="1" x14ac:dyDescent="0.3">
      <c r="A438" s="783"/>
      <c r="B438" s="772"/>
      <c r="C438" s="52" t="s">
        <v>872</v>
      </c>
      <c r="D438" s="53">
        <v>42750</v>
      </c>
      <c r="E438" s="53">
        <v>42781</v>
      </c>
      <c r="F438" s="581" t="s">
        <v>868</v>
      </c>
      <c r="G438" s="119" t="s">
        <v>873</v>
      </c>
      <c r="H438" s="52" t="s">
        <v>39</v>
      </c>
      <c r="I438" s="52" t="s">
        <v>45</v>
      </c>
      <c r="J438" s="56">
        <v>11</v>
      </c>
      <c r="K438" s="144">
        <v>2400000</v>
      </c>
      <c r="L438" s="145">
        <f>+J438*K438</f>
        <v>26400000</v>
      </c>
      <c r="M438" s="218">
        <f t="shared" si="148"/>
        <v>31</v>
      </c>
      <c r="N438" s="60" t="str">
        <f t="shared" si="149"/>
        <v/>
      </c>
      <c r="O438" s="70" t="s">
        <v>870</v>
      </c>
      <c r="P438" s="62">
        <v>1</v>
      </c>
      <c r="Q438" s="63">
        <v>1</v>
      </c>
      <c r="R438" s="64">
        <f t="shared" si="151"/>
        <v>1</v>
      </c>
      <c r="S438" s="65">
        <f t="shared" si="152"/>
        <v>1</v>
      </c>
      <c r="T438" s="66" t="str">
        <f t="shared" si="145"/>
        <v>Terminado</v>
      </c>
      <c r="U438" s="67" t="str">
        <f t="shared" si="146"/>
        <v>B</v>
      </c>
      <c r="V438" s="118" t="s">
        <v>871</v>
      </c>
      <c r="W438" s="69">
        <f t="shared" si="140"/>
        <v>0</v>
      </c>
      <c r="X438" s="741"/>
    </row>
    <row r="439" spans="1:24" s="5" customFormat="1" ht="97.5" customHeight="1" outlineLevel="1" thickBot="1" x14ac:dyDescent="0.3">
      <c r="A439" s="783"/>
      <c r="B439" s="772"/>
      <c r="C439" s="52" t="s">
        <v>874</v>
      </c>
      <c r="D439" s="53">
        <v>42750</v>
      </c>
      <c r="E439" s="53">
        <v>43084</v>
      </c>
      <c r="F439" s="582"/>
      <c r="G439" s="119" t="s">
        <v>875</v>
      </c>
      <c r="H439" s="458" t="s">
        <v>39</v>
      </c>
      <c r="I439" s="458" t="s">
        <v>45</v>
      </c>
      <c r="J439" s="458">
        <v>1</v>
      </c>
      <c r="K439" s="144">
        <f>122000000*1.1</f>
        <v>134200000.00000001</v>
      </c>
      <c r="L439" s="145">
        <f>+K439</f>
        <v>134200000.00000001</v>
      </c>
      <c r="M439" s="218">
        <f t="shared" si="148"/>
        <v>334</v>
      </c>
      <c r="N439" s="60" t="str">
        <f t="shared" si="149"/>
        <v>X</v>
      </c>
      <c r="O439" s="70" t="s">
        <v>1232</v>
      </c>
      <c r="P439" s="62">
        <f t="shared" si="150"/>
        <v>0.31437125748502992</v>
      </c>
      <c r="Q439" s="63">
        <f>+P439</f>
        <v>0.31437125748502992</v>
      </c>
      <c r="R439" s="64">
        <f t="shared" si="151"/>
        <v>0.31437125748502992</v>
      </c>
      <c r="S439" s="65">
        <f t="shared" si="152"/>
        <v>1</v>
      </c>
      <c r="T439" s="66" t="str">
        <f t="shared" si="145"/>
        <v>Normal</v>
      </c>
      <c r="U439" s="67" t="str">
        <f t="shared" si="146"/>
        <v>J</v>
      </c>
      <c r="V439" s="68"/>
      <c r="W439" s="69">
        <f t="shared" si="140"/>
        <v>0.68562874251497008</v>
      </c>
      <c r="X439" s="741"/>
    </row>
    <row r="440" spans="1:24" s="5" customFormat="1" ht="29.25" customHeight="1" outlineLevel="1" thickBot="1" x14ac:dyDescent="0.3">
      <c r="A440" s="783"/>
      <c r="B440" s="772"/>
      <c r="C440" s="781" t="s">
        <v>876</v>
      </c>
      <c r="D440" s="779">
        <v>42750</v>
      </c>
      <c r="E440" s="779">
        <v>43084</v>
      </c>
      <c r="F440" s="763" t="s">
        <v>877</v>
      </c>
      <c r="G440" s="142" t="s">
        <v>878</v>
      </c>
      <c r="H440" s="52" t="s">
        <v>350</v>
      </c>
      <c r="I440" s="458"/>
      <c r="J440" s="458"/>
      <c r="K440" s="796">
        <v>180000000</v>
      </c>
      <c r="L440" s="797">
        <v>180000000</v>
      </c>
      <c r="M440" s="218">
        <f t="shared" si="148"/>
        <v>334</v>
      </c>
      <c r="N440" s="60" t="str">
        <f t="shared" si="149"/>
        <v>X</v>
      </c>
      <c r="O440" s="70" t="s">
        <v>1232</v>
      </c>
      <c r="P440" s="62">
        <f t="shared" si="150"/>
        <v>0.31437125748502992</v>
      </c>
      <c r="Q440" s="63">
        <v>0.3</v>
      </c>
      <c r="R440" s="64">
        <f t="shared" si="151"/>
        <v>0.3</v>
      </c>
      <c r="S440" s="65">
        <f t="shared" si="152"/>
        <v>0.95428571428571429</v>
      </c>
      <c r="T440" s="66" t="str">
        <f t="shared" si="145"/>
        <v>Normal</v>
      </c>
      <c r="U440" s="67" t="str">
        <f t="shared" si="146"/>
        <v>J</v>
      </c>
      <c r="V440" s="68"/>
      <c r="W440" s="69">
        <f t="shared" si="140"/>
        <v>0.7</v>
      </c>
      <c r="X440" s="741"/>
    </row>
    <row r="441" spans="1:24" s="5" customFormat="1" ht="29.25" customHeight="1" outlineLevel="1" thickBot="1" x14ac:dyDescent="0.3">
      <c r="A441" s="783"/>
      <c r="B441" s="772"/>
      <c r="C441" s="781"/>
      <c r="D441" s="779"/>
      <c r="E441" s="779"/>
      <c r="F441" s="763"/>
      <c r="G441" s="119" t="s">
        <v>879</v>
      </c>
      <c r="H441" s="52" t="s">
        <v>699</v>
      </c>
      <c r="I441" s="458"/>
      <c r="J441" s="458"/>
      <c r="K441" s="796"/>
      <c r="L441" s="797"/>
      <c r="M441" s="218" t="str">
        <f t="shared" si="148"/>
        <v/>
      </c>
      <c r="N441" s="60" t="str">
        <f>+IF(D440="","",IF(AND(MONTH($C$2)&gt;=MONTH(D440),MONTH($C$2)&lt;=MONTH(E440)),"X",""))</f>
        <v>X</v>
      </c>
      <c r="O441" s="70" t="s">
        <v>880</v>
      </c>
      <c r="P441" s="62">
        <f t="shared" si="150"/>
        <v>1</v>
      </c>
      <c r="Q441" s="63">
        <v>1</v>
      </c>
      <c r="R441" s="64">
        <f t="shared" si="151"/>
        <v>1</v>
      </c>
      <c r="S441" s="65">
        <f t="shared" si="152"/>
        <v>1</v>
      </c>
      <c r="T441" s="66" t="str">
        <f t="shared" si="145"/>
        <v>Terminado</v>
      </c>
      <c r="U441" s="67" t="str">
        <f t="shared" si="146"/>
        <v>B</v>
      </c>
      <c r="V441" s="68" t="s">
        <v>881</v>
      </c>
      <c r="W441" s="69">
        <f t="shared" si="140"/>
        <v>0</v>
      </c>
      <c r="X441" s="741"/>
    </row>
    <row r="442" spans="1:24" s="5" customFormat="1" ht="29.25" customHeight="1" outlineLevel="1" thickBot="1" x14ac:dyDescent="0.3">
      <c r="A442" s="783"/>
      <c r="B442" s="772"/>
      <c r="C442" s="781"/>
      <c r="D442" s="779"/>
      <c r="E442" s="779"/>
      <c r="F442" s="763"/>
      <c r="G442" s="119" t="s">
        <v>882</v>
      </c>
      <c r="H442" s="52" t="s">
        <v>101</v>
      </c>
      <c r="I442" s="458"/>
      <c r="J442" s="458"/>
      <c r="K442" s="796"/>
      <c r="L442" s="797"/>
      <c r="M442" s="218" t="str">
        <f t="shared" si="148"/>
        <v/>
      </c>
      <c r="N442" s="60" t="str">
        <f>+IF(D440="","",IF(AND(MONTH($C$2)&gt;=MONTH(D440),MONTH($C$2)&lt;=MONTH(E440)),"X",""))</f>
        <v>X</v>
      </c>
      <c r="O442" s="70" t="s">
        <v>880</v>
      </c>
      <c r="P442" s="62">
        <f t="shared" si="150"/>
        <v>1</v>
      </c>
      <c r="Q442" s="63">
        <v>1</v>
      </c>
      <c r="R442" s="64">
        <f t="shared" si="151"/>
        <v>1</v>
      </c>
      <c r="S442" s="65">
        <f t="shared" si="152"/>
        <v>1</v>
      </c>
      <c r="T442" s="66" t="str">
        <f t="shared" si="145"/>
        <v>Terminado</v>
      </c>
      <c r="U442" s="67" t="str">
        <f t="shared" si="146"/>
        <v>B</v>
      </c>
      <c r="V442" s="68" t="s">
        <v>881</v>
      </c>
      <c r="W442" s="69">
        <f t="shared" si="140"/>
        <v>0</v>
      </c>
      <c r="X442" s="741"/>
    </row>
    <row r="443" spans="1:24" s="5" customFormat="1" ht="29.25" customHeight="1" outlineLevel="1" thickBot="1" x14ac:dyDescent="0.3">
      <c r="A443" s="783"/>
      <c r="B443" s="772"/>
      <c r="C443" s="781"/>
      <c r="D443" s="779"/>
      <c r="E443" s="779"/>
      <c r="F443" s="763"/>
      <c r="G443" s="142" t="s">
        <v>883</v>
      </c>
      <c r="H443" s="52" t="s">
        <v>101</v>
      </c>
      <c r="I443" s="52" t="s">
        <v>884</v>
      </c>
      <c r="J443" s="56">
        <v>6</v>
      </c>
      <c r="K443" s="796"/>
      <c r="L443" s="797"/>
      <c r="M443" s="218" t="str">
        <f t="shared" si="148"/>
        <v/>
      </c>
      <c r="N443" s="60" t="str">
        <f t="shared" ref="N443:N444" si="154">+IF(D442="","",IF(AND(MONTH($C$2)&gt;=MONTH(D442),MONTH($C$2)&lt;=MONTH(E442)),"X",""))</f>
        <v/>
      </c>
      <c r="O443" s="70" t="s">
        <v>880</v>
      </c>
      <c r="P443" s="62">
        <v>1</v>
      </c>
      <c r="Q443" s="63">
        <v>1</v>
      </c>
      <c r="R443" s="64">
        <f t="shared" si="151"/>
        <v>1</v>
      </c>
      <c r="S443" s="65">
        <f t="shared" si="152"/>
        <v>1</v>
      </c>
      <c r="T443" s="66" t="str">
        <f t="shared" si="145"/>
        <v>Terminado</v>
      </c>
      <c r="U443" s="67" t="str">
        <f t="shared" si="146"/>
        <v>B</v>
      </c>
      <c r="V443" s="68" t="s">
        <v>881</v>
      </c>
      <c r="W443" s="69">
        <f t="shared" si="140"/>
        <v>0</v>
      </c>
      <c r="X443" s="741"/>
    </row>
    <row r="444" spans="1:24" s="5" customFormat="1" ht="29.25" customHeight="1" outlineLevel="1" thickBot="1" x14ac:dyDescent="0.3">
      <c r="A444" s="783"/>
      <c r="B444" s="772"/>
      <c r="C444" s="781"/>
      <c r="D444" s="779"/>
      <c r="E444" s="779"/>
      <c r="F444" s="763"/>
      <c r="G444" s="142" t="s">
        <v>885</v>
      </c>
      <c r="H444" s="52" t="s">
        <v>265</v>
      </c>
      <c r="I444" s="52" t="s">
        <v>884</v>
      </c>
      <c r="J444" s="56"/>
      <c r="K444" s="796"/>
      <c r="L444" s="797"/>
      <c r="M444" s="218" t="str">
        <f t="shared" si="148"/>
        <v/>
      </c>
      <c r="N444" s="60" t="str">
        <f t="shared" si="154"/>
        <v/>
      </c>
      <c r="O444" s="70" t="s">
        <v>880</v>
      </c>
      <c r="P444" s="62">
        <v>1</v>
      </c>
      <c r="Q444" s="63">
        <v>1</v>
      </c>
      <c r="R444" s="64">
        <f t="shared" si="151"/>
        <v>1</v>
      </c>
      <c r="S444" s="65">
        <f t="shared" si="152"/>
        <v>1</v>
      </c>
      <c r="T444" s="66" t="str">
        <f t="shared" si="145"/>
        <v>Terminado</v>
      </c>
      <c r="U444" s="67" t="str">
        <f t="shared" si="146"/>
        <v>B</v>
      </c>
      <c r="V444" s="68" t="s">
        <v>881</v>
      </c>
      <c r="W444" s="69">
        <f t="shared" si="140"/>
        <v>0</v>
      </c>
      <c r="X444" s="741"/>
    </row>
    <row r="445" spans="1:24" s="5" customFormat="1" ht="29.25" customHeight="1" outlineLevel="1" thickBot="1" x14ac:dyDescent="0.3">
      <c r="A445" s="783"/>
      <c r="B445" s="772" t="s">
        <v>886</v>
      </c>
      <c r="C445" s="52" t="s">
        <v>887</v>
      </c>
      <c r="D445" s="217">
        <v>42771</v>
      </c>
      <c r="E445" s="217">
        <v>42794</v>
      </c>
      <c r="F445" s="54" t="s">
        <v>888</v>
      </c>
      <c r="G445" s="119" t="s">
        <v>889</v>
      </c>
      <c r="H445" s="52" t="s">
        <v>101</v>
      </c>
      <c r="I445" s="52" t="s">
        <v>45</v>
      </c>
      <c r="J445" s="56">
        <v>1</v>
      </c>
      <c r="K445" s="144">
        <v>434000</v>
      </c>
      <c r="L445" s="145">
        <f t="shared" si="153"/>
        <v>434000</v>
      </c>
      <c r="M445" s="218">
        <f t="shared" si="148"/>
        <v>23</v>
      </c>
      <c r="N445" s="60" t="str">
        <f t="shared" si="149"/>
        <v/>
      </c>
      <c r="O445" s="70" t="s">
        <v>890</v>
      </c>
      <c r="P445" s="62">
        <v>1</v>
      </c>
      <c r="Q445" s="63">
        <v>1</v>
      </c>
      <c r="R445" s="64">
        <f t="shared" si="151"/>
        <v>1</v>
      </c>
      <c r="S445" s="65">
        <f t="shared" si="152"/>
        <v>1</v>
      </c>
      <c r="T445" s="66" t="str">
        <f t="shared" si="145"/>
        <v>Terminado</v>
      </c>
      <c r="U445" s="67" t="str">
        <f t="shared" si="146"/>
        <v>B</v>
      </c>
      <c r="V445" s="118" t="s">
        <v>891</v>
      </c>
      <c r="W445" s="69">
        <f t="shared" si="140"/>
        <v>0</v>
      </c>
      <c r="X445" s="741"/>
    </row>
    <row r="446" spans="1:24" s="5" customFormat="1" ht="29.25" customHeight="1" outlineLevel="1" thickBot="1" x14ac:dyDescent="0.3">
      <c r="A446" s="783"/>
      <c r="B446" s="772"/>
      <c r="C446" s="52" t="s">
        <v>892</v>
      </c>
      <c r="D446" s="217">
        <v>42771</v>
      </c>
      <c r="E446" s="217">
        <v>42794</v>
      </c>
      <c r="F446" s="54" t="s">
        <v>888</v>
      </c>
      <c r="G446" s="119" t="s">
        <v>889</v>
      </c>
      <c r="H446" s="52" t="s">
        <v>893</v>
      </c>
      <c r="I446" s="52" t="s">
        <v>45</v>
      </c>
      <c r="J446" s="56">
        <v>1</v>
      </c>
      <c r="K446" s="144">
        <v>862000</v>
      </c>
      <c r="L446" s="145">
        <f>+K446</f>
        <v>862000</v>
      </c>
      <c r="M446" s="218">
        <f t="shared" si="148"/>
        <v>23</v>
      </c>
      <c r="N446" s="60" t="str">
        <f t="shared" si="149"/>
        <v/>
      </c>
      <c r="O446" s="70" t="s">
        <v>890</v>
      </c>
      <c r="P446" s="62">
        <v>1</v>
      </c>
      <c r="Q446" s="63">
        <v>1</v>
      </c>
      <c r="R446" s="64">
        <f t="shared" si="151"/>
        <v>1</v>
      </c>
      <c r="S446" s="65">
        <f t="shared" si="152"/>
        <v>1</v>
      </c>
      <c r="T446" s="66" t="str">
        <f t="shared" si="145"/>
        <v>Terminado</v>
      </c>
      <c r="U446" s="67" t="str">
        <f t="shared" si="146"/>
        <v>B</v>
      </c>
      <c r="V446" s="118" t="s">
        <v>891</v>
      </c>
      <c r="W446" s="69">
        <f t="shared" si="140"/>
        <v>0</v>
      </c>
      <c r="X446" s="741"/>
    </row>
    <row r="447" spans="1:24" s="5" customFormat="1" ht="29.25" customHeight="1" outlineLevel="1" thickBot="1" x14ac:dyDescent="0.3">
      <c r="A447" s="783"/>
      <c r="B447" s="772"/>
      <c r="C447" s="781" t="s">
        <v>894</v>
      </c>
      <c r="D447" s="779">
        <v>43041</v>
      </c>
      <c r="E447" s="779">
        <v>43069</v>
      </c>
      <c r="F447" s="763" t="s">
        <v>895</v>
      </c>
      <c r="G447" s="119" t="s">
        <v>896</v>
      </c>
      <c r="H447" s="52" t="s">
        <v>39</v>
      </c>
      <c r="I447" s="52" t="s">
        <v>897</v>
      </c>
      <c r="J447" s="56">
        <v>1</v>
      </c>
      <c r="K447" s="144">
        <f>15*120000</f>
        <v>1800000</v>
      </c>
      <c r="L447" s="145">
        <f t="shared" ref="L447:L458" si="155">+K447*J447</f>
        <v>1800000</v>
      </c>
      <c r="M447" s="218" t="str">
        <f t="shared" si="148"/>
        <v/>
      </c>
      <c r="N447" s="60" t="str">
        <f t="shared" si="149"/>
        <v/>
      </c>
      <c r="O447" s="70"/>
      <c r="P447" s="62" t="str">
        <f t="shared" si="150"/>
        <v/>
      </c>
      <c r="Q447" s="63"/>
      <c r="R447" s="64">
        <f t="shared" si="151"/>
        <v>0</v>
      </c>
      <c r="S447" s="65" t="str">
        <f t="shared" si="152"/>
        <v/>
      </c>
      <c r="T447" s="66" t="str">
        <f t="shared" si="145"/>
        <v>Sin Iniciar</v>
      </c>
      <c r="U447" s="67" t="str">
        <f t="shared" si="146"/>
        <v>6</v>
      </c>
      <c r="V447" s="118"/>
      <c r="W447" s="69">
        <f t="shared" si="140"/>
        <v>1</v>
      </c>
      <c r="X447" s="741"/>
    </row>
    <row r="448" spans="1:24" s="5" customFormat="1" ht="29.25" customHeight="1" outlineLevel="1" thickBot="1" x14ac:dyDescent="0.3">
      <c r="A448" s="783"/>
      <c r="B448" s="772"/>
      <c r="C448" s="781"/>
      <c r="D448" s="779"/>
      <c r="E448" s="779"/>
      <c r="F448" s="763"/>
      <c r="G448" s="119" t="s">
        <v>898</v>
      </c>
      <c r="H448" s="52" t="s">
        <v>143</v>
      </c>
      <c r="I448" s="52" t="s">
        <v>897</v>
      </c>
      <c r="J448" s="56">
        <v>200</v>
      </c>
      <c r="K448" s="144">
        <v>21000</v>
      </c>
      <c r="L448" s="145">
        <f t="shared" si="155"/>
        <v>4200000</v>
      </c>
      <c r="M448" s="218" t="str">
        <f t="shared" si="148"/>
        <v/>
      </c>
      <c r="N448" s="60" t="str">
        <f t="shared" si="149"/>
        <v/>
      </c>
      <c r="O448" s="70"/>
      <c r="P448" s="62" t="str">
        <f t="shared" si="150"/>
        <v/>
      </c>
      <c r="Q448" s="63"/>
      <c r="R448" s="64">
        <f t="shared" si="151"/>
        <v>0</v>
      </c>
      <c r="S448" s="65" t="str">
        <f t="shared" si="152"/>
        <v/>
      </c>
      <c r="T448" s="66" t="str">
        <f t="shared" si="145"/>
        <v>Sin Iniciar</v>
      </c>
      <c r="U448" s="67" t="str">
        <f t="shared" si="146"/>
        <v>6</v>
      </c>
      <c r="V448" s="118"/>
      <c r="W448" s="69">
        <f t="shared" si="140"/>
        <v>1</v>
      </c>
      <c r="X448" s="741"/>
    </row>
    <row r="449" spans="1:24" s="5" customFormat="1" ht="29.25" customHeight="1" outlineLevel="1" thickBot="1" x14ac:dyDescent="0.3">
      <c r="A449" s="783"/>
      <c r="B449" s="772"/>
      <c r="C449" s="781"/>
      <c r="D449" s="779"/>
      <c r="E449" s="779"/>
      <c r="F449" s="763"/>
      <c r="G449" s="119" t="s">
        <v>899</v>
      </c>
      <c r="H449" s="52" t="s">
        <v>265</v>
      </c>
      <c r="I449" s="52" t="s">
        <v>897</v>
      </c>
      <c r="J449" s="56">
        <v>1</v>
      </c>
      <c r="K449" s="144">
        <v>5500000</v>
      </c>
      <c r="L449" s="145">
        <f t="shared" si="155"/>
        <v>5500000</v>
      </c>
      <c r="M449" s="218" t="str">
        <f t="shared" si="148"/>
        <v/>
      </c>
      <c r="N449" s="60" t="str">
        <f t="shared" si="149"/>
        <v/>
      </c>
      <c r="O449" s="70"/>
      <c r="P449" s="62" t="str">
        <f t="shared" si="150"/>
        <v/>
      </c>
      <c r="Q449" s="63"/>
      <c r="R449" s="64">
        <f t="shared" si="151"/>
        <v>0</v>
      </c>
      <c r="S449" s="65" t="str">
        <f t="shared" si="152"/>
        <v/>
      </c>
      <c r="T449" s="66" t="str">
        <f t="shared" si="145"/>
        <v>Sin Iniciar</v>
      </c>
      <c r="U449" s="67" t="str">
        <f t="shared" si="146"/>
        <v>6</v>
      </c>
      <c r="V449" s="118"/>
      <c r="W449" s="69">
        <f t="shared" si="140"/>
        <v>1</v>
      </c>
      <c r="X449" s="741"/>
    </row>
    <row r="450" spans="1:24" s="5" customFormat="1" ht="29.25" customHeight="1" outlineLevel="1" thickBot="1" x14ac:dyDescent="0.3">
      <c r="A450" s="783"/>
      <c r="B450" s="772"/>
      <c r="C450" s="52" t="s">
        <v>900</v>
      </c>
      <c r="D450" s="217">
        <v>42857</v>
      </c>
      <c r="E450" s="217">
        <v>42885</v>
      </c>
      <c r="F450" s="577" t="s">
        <v>901</v>
      </c>
      <c r="G450" s="119" t="s">
        <v>902</v>
      </c>
      <c r="H450" s="52" t="s">
        <v>101</v>
      </c>
      <c r="I450" s="52" t="s">
        <v>450</v>
      </c>
      <c r="J450" s="56">
        <v>15</v>
      </c>
      <c r="K450" s="144">
        <v>120000</v>
      </c>
      <c r="L450" s="145">
        <f t="shared" si="155"/>
        <v>1800000</v>
      </c>
      <c r="M450" s="218" t="str">
        <f t="shared" si="148"/>
        <v/>
      </c>
      <c r="N450" s="60" t="str">
        <f t="shared" si="149"/>
        <v/>
      </c>
      <c r="O450" s="70"/>
      <c r="P450" s="62" t="str">
        <f t="shared" si="150"/>
        <v/>
      </c>
      <c r="Q450" s="63"/>
      <c r="R450" s="64">
        <f t="shared" si="151"/>
        <v>0</v>
      </c>
      <c r="S450" s="65" t="str">
        <f t="shared" si="152"/>
        <v/>
      </c>
      <c r="T450" s="66" t="str">
        <f t="shared" si="145"/>
        <v>Sin Iniciar</v>
      </c>
      <c r="U450" s="67" t="str">
        <f t="shared" si="146"/>
        <v>6</v>
      </c>
      <c r="V450" s="118"/>
      <c r="W450" s="69">
        <f t="shared" si="140"/>
        <v>1</v>
      </c>
      <c r="X450" s="741"/>
    </row>
    <row r="451" spans="1:24" s="5" customFormat="1" ht="29.25" customHeight="1" outlineLevel="1" thickBot="1" x14ac:dyDescent="0.3">
      <c r="A451" s="783"/>
      <c r="B451" s="772"/>
      <c r="C451" s="781" t="s">
        <v>903</v>
      </c>
      <c r="D451" s="779">
        <v>43010</v>
      </c>
      <c r="E451" s="779">
        <v>43038</v>
      </c>
      <c r="F451" s="763" t="s">
        <v>895</v>
      </c>
      <c r="G451" s="119" t="s">
        <v>902</v>
      </c>
      <c r="H451" s="52" t="s">
        <v>101</v>
      </c>
      <c r="I451" s="52" t="s">
        <v>904</v>
      </c>
      <c r="J451" s="56">
        <v>10</v>
      </c>
      <c r="K451" s="144">
        <v>150000</v>
      </c>
      <c r="L451" s="145">
        <f t="shared" si="155"/>
        <v>1500000</v>
      </c>
      <c r="M451" s="218" t="str">
        <f t="shared" si="148"/>
        <v/>
      </c>
      <c r="N451" s="60" t="str">
        <f t="shared" si="149"/>
        <v/>
      </c>
      <c r="O451" s="70"/>
      <c r="P451" s="62" t="str">
        <f t="shared" si="150"/>
        <v/>
      </c>
      <c r="Q451" s="63"/>
      <c r="R451" s="64">
        <f t="shared" si="151"/>
        <v>0</v>
      </c>
      <c r="S451" s="65" t="str">
        <f t="shared" si="152"/>
        <v/>
      </c>
      <c r="T451" s="66" t="str">
        <f t="shared" si="145"/>
        <v>Sin Iniciar</v>
      </c>
      <c r="U451" s="67" t="str">
        <f t="shared" si="146"/>
        <v>6</v>
      </c>
      <c r="V451" s="118"/>
      <c r="W451" s="69">
        <f t="shared" si="140"/>
        <v>1</v>
      </c>
      <c r="X451" s="741"/>
    </row>
    <row r="452" spans="1:24" s="5" customFormat="1" ht="29.25" customHeight="1" outlineLevel="1" thickBot="1" x14ac:dyDescent="0.3">
      <c r="A452" s="783"/>
      <c r="B452" s="772"/>
      <c r="C452" s="781"/>
      <c r="D452" s="779"/>
      <c r="E452" s="779"/>
      <c r="F452" s="763"/>
      <c r="G452" s="119" t="s">
        <v>905</v>
      </c>
      <c r="H452" s="52" t="s">
        <v>143</v>
      </c>
      <c r="I452" s="52" t="s">
        <v>897</v>
      </c>
      <c r="J452" s="56">
        <v>10</v>
      </c>
      <c r="K452" s="144">
        <v>350000</v>
      </c>
      <c r="L452" s="145">
        <f t="shared" si="155"/>
        <v>3500000</v>
      </c>
      <c r="M452" s="218" t="str">
        <f t="shared" si="148"/>
        <v/>
      </c>
      <c r="N452" s="60" t="str">
        <f t="shared" si="149"/>
        <v/>
      </c>
      <c r="O452" s="70"/>
      <c r="P452" s="62" t="str">
        <f t="shared" si="150"/>
        <v/>
      </c>
      <c r="Q452" s="63"/>
      <c r="R452" s="64">
        <f t="shared" si="151"/>
        <v>0</v>
      </c>
      <c r="S452" s="65" t="str">
        <f t="shared" si="152"/>
        <v/>
      </c>
      <c r="T452" s="66" t="str">
        <f t="shared" si="145"/>
        <v>Sin Iniciar</v>
      </c>
      <c r="U452" s="67" t="str">
        <f t="shared" si="146"/>
        <v>6</v>
      </c>
      <c r="V452" s="118"/>
      <c r="W452" s="69">
        <f t="shared" si="140"/>
        <v>1</v>
      </c>
      <c r="X452" s="741"/>
    </row>
    <row r="453" spans="1:24" s="5" customFormat="1" ht="29.25" customHeight="1" outlineLevel="1" thickBot="1" x14ac:dyDescent="0.3">
      <c r="A453" s="783"/>
      <c r="B453" s="772"/>
      <c r="C453" s="781"/>
      <c r="D453" s="779"/>
      <c r="E453" s="779"/>
      <c r="F453" s="763"/>
      <c r="G453" s="119" t="s">
        <v>906</v>
      </c>
      <c r="H453" s="52" t="s">
        <v>143</v>
      </c>
      <c r="I453" s="52" t="s">
        <v>897</v>
      </c>
      <c r="J453" s="56">
        <v>10</v>
      </c>
      <c r="K453" s="144">
        <v>550000</v>
      </c>
      <c r="L453" s="145">
        <f t="shared" si="155"/>
        <v>5500000</v>
      </c>
      <c r="M453" s="218" t="str">
        <f t="shared" si="148"/>
        <v/>
      </c>
      <c r="N453" s="60" t="str">
        <f t="shared" si="149"/>
        <v/>
      </c>
      <c r="O453" s="70"/>
      <c r="P453" s="62" t="str">
        <f t="shared" si="150"/>
        <v/>
      </c>
      <c r="Q453" s="63"/>
      <c r="R453" s="64">
        <f t="shared" si="151"/>
        <v>0</v>
      </c>
      <c r="S453" s="65" t="str">
        <f t="shared" si="152"/>
        <v/>
      </c>
      <c r="T453" s="66" t="str">
        <f t="shared" si="145"/>
        <v>Sin Iniciar</v>
      </c>
      <c r="U453" s="67" t="str">
        <f t="shared" si="146"/>
        <v>6</v>
      </c>
      <c r="V453" s="118"/>
      <c r="W453" s="69">
        <f t="shared" si="140"/>
        <v>1</v>
      </c>
      <c r="X453" s="741"/>
    </row>
    <row r="454" spans="1:24" s="5" customFormat="1" ht="29.25" customHeight="1" outlineLevel="1" thickBot="1" x14ac:dyDescent="0.3">
      <c r="A454" s="783"/>
      <c r="B454" s="772"/>
      <c r="C454" s="781" t="s">
        <v>907</v>
      </c>
      <c r="D454" s="779">
        <v>42768</v>
      </c>
      <c r="E454" s="779">
        <v>43099</v>
      </c>
      <c r="F454" s="763" t="s">
        <v>908</v>
      </c>
      <c r="G454" s="119" t="s">
        <v>909</v>
      </c>
      <c r="H454" s="52" t="s">
        <v>39</v>
      </c>
      <c r="I454" s="52" t="s">
        <v>433</v>
      </c>
      <c r="J454" s="56">
        <v>1</v>
      </c>
      <c r="K454" s="144">
        <f>70*2*25000</f>
        <v>3500000</v>
      </c>
      <c r="L454" s="145">
        <f t="shared" si="155"/>
        <v>3500000</v>
      </c>
      <c r="M454" s="218">
        <f t="shared" si="148"/>
        <v>331</v>
      </c>
      <c r="N454" s="60" t="str">
        <f t="shared" si="149"/>
        <v>X</v>
      </c>
      <c r="O454" s="70" t="s">
        <v>1233</v>
      </c>
      <c r="P454" s="62">
        <f t="shared" si="150"/>
        <v>0.26283987915407853</v>
      </c>
      <c r="Q454" s="63">
        <v>0.25</v>
      </c>
      <c r="R454" s="64">
        <f t="shared" si="151"/>
        <v>0.25</v>
      </c>
      <c r="S454" s="65">
        <f t="shared" si="152"/>
        <v>0.95114942528735635</v>
      </c>
      <c r="T454" s="66" t="str">
        <f t="shared" si="145"/>
        <v>Normal</v>
      </c>
      <c r="U454" s="67" t="str">
        <f t="shared" si="146"/>
        <v>J</v>
      </c>
      <c r="V454" s="118"/>
      <c r="W454" s="69">
        <f t="shared" si="140"/>
        <v>0.75</v>
      </c>
      <c r="X454" s="741"/>
    </row>
    <row r="455" spans="1:24" s="5" customFormat="1" ht="29.25" customHeight="1" outlineLevel="1" thickBot="1" x14ac:dyDescent="0.3">
      <c r="A455" s="783"/>
      <c r="B455" s="772"/>
      <c r="C455" s="781"/>
      <c r="D455" s="779"/>
      <c r="E455" s="779"/>
      <c r="F455" s="763"/>
      <c r="G455" s="119" t="s">
        <v>910</v>
      </c>
      <c r="H455" s="52" t="s">
        <v>265</v>
      </c>
      <c r="I455" s="52" t="s">
        <v>433</v>
      </c>
      <c r="J455" s="56">
        <v>1</v>
      </c>
      <c r="K455" s="144">
        <v>7500000</v>
      </c>
      <c r="L455" s="145">
        <f t="shared" si="155"/>
        <v>7500000</v>
      </c>
      <c r="M455" s="218" t="str">
        <f t="shared" si="148"/>
        <v/>
      </c>
      <c r="N455" s="60" t="str">
        <f t="shared" si="149"/>
        <v/>
      </c>
      <c r="O455" s="70"/>
      <c r="P455" s="62" t="str">
        <f t="shared" si="150"/>
        <v/>
      </c>
      <c r="Q455" s="63"/>
      <c r="R455" s="64">
        <f t="shared" si="151"/>
        <v>0</v>
      </c>
      <c r="S455" s="65" t="str">
        <f t="shared" si="152"/>
        <v/>
      </c>
      <c r="T455" s="66" t="str">
        <f t="shared" si="145"/>
        <v>Sin Iniciar</v>
      </c>
      <c r="U455" s="67" t="str">
        <f t="shared" si="146"/>
        <v>6</v>
      </c>
      <c r="V455" s="118"/>
      <c r="W455" s="69">
        <f t="shared" si="140"/>
        <v>1</v>
      </c>
      <c r="X455" s="741"/>
    </row>
    <row r="456" spans="1:24" s="5" customFormat="1" ht="29.25" customHeight="1" outlineLevel="1" thickBot="1" x14ac:dyDescent="0.3">
      <c r="A456" s="783"/>
      <c r="B456" s="772"/>
      <c r="C456" s="781" t="s">
        <v>911</v>
      </c>
      <c r="D456" s="779">
        <v>42768</v>
      </c>
      <c r="E456" s="779">
        <v>42794</v>
      </c>
      <c r="F456" s="763" t="s">
        <v>912</v>
      </c>
      <c r="G456" s="119" t="s">
        <v>913</v>
      </c>
      <c r="H456" s="52" t="s">
        <v>39</v>
      </c>
      <c r="I456" s="52" t="s">
        <v>914</v>
      </c>
      <c r="J456" s="56">
        <v>1</v>
      </c>
      <c r="K456" s="144">
        <v>2500000</v>
      </c>
      <c r="L456" s="145">
        <f t="shared" si="155"/>
        <v>2500000</v>
      </c>
      <c r="M456" s="218">
        <f t="shared" si="148"/>
        <v>26</v>
      </c>
      <c r="N456" s="60" t="str">
        <f t="shared" si="149"/>
        <v/>
      </c>
      <c r="O456" s="70" t="s">
        <v>915</v>
      </c>
      <c r="P456" s="62">
        <v>1</v>
      </c>
      <c r="Q456" s="63">
        <v>1</v>
      </c>
      <c r="R456" s="64">
        <f t="shared" si="151"/>
        <v>1</v>
      </c>
      <c r="S456" s="65">
        <f t="shared" si="152"/>
        <v>1</v>
      </c>
      <c r="T456" s="66" t="str">
        <f t="shared" si="145"/>
        <v>Terminado</v>
      </c>
      <c r="U456" s="67" t="str">
        <f t="shared" si="146"/>
        <v>B</v>
      </c>
      <c r="V456" s="118"/>
      <c r="W456" s="69">
        <f t="shared" si="140"/>
        <v>0</v>
      </c>
      <c r="X456" s="741"/>
    </row>
    <row r="457" spans="1:24" s="5" customFormat="1" ht="29.25" customHeight="1" outlineLevel="1" thickBot="1" x14ac:dyDescent="0.3">
      <c r="A457" s="783"/>
      <c r="B457" s="772"/>
      <c r="C457" s="781"/>
      <c r="D457" s="779"/>
      <c r="E457" s="779"/>
      <c r="F457" s="763"/>
      <c r="G457" s="119" t="s">
        <v>905</v>
      </c>
      <c r="H457" s="52" t="s">
        <v>143</v>
      </c>
      <c r="I457" s="52" t="s">
        <v>897</v>
      </c>
      <c r="J457" s="56">
        <v>50</v>
      </c>
      <c r="K457" s="144">
        <v>50000</v>
      </c>
      <c r="L457" s="145">
        <f t="shared" si="155"/>
        <v>2500000</v>
      </c>
      <c r="M457" s="218" t="str">
        <f t="shared" si="148"/>
        <v/>
      </c>
      <c r="N457" s="60" t="str">
        <f t="shared" si="149"/>
        <v/>
      </c>
      <c r="O457" s="70"/>
      <c r="P457" s="62" t="str">
        <f t="shared" si="150"/>
        <v/>
      </c>
      <c r="Q457" s="63"/>
      <c r="R457" s="64">
        <f t="shared" si="151"/>
        <v>0</v>
      </c>
      <c r="S457" s="65" t="str">
        <f t="shared" si="152"/>
        <v/>
      </c>
      <c r="T457" s="66" t="str">
        <f t="shared" si="145"/>
        <v>Sin Iniciar</v>
      </c>
      <c r="U457" s="67" t="str">
        <f t="shared" si="146"/>
        <v>6</v>
      </c>
      <c r="V457" s="118"/>
      <c r="W457" s="69">
        <f t="shared" ref="W457:W519" si="156">1-R457</f>
        <v>1</v>
      </c>
      <c r="X457" s="741"/>
    </row>
    <row r="458" spans="1:24" s="5" customFormat="1" ht="29.25" customHeight="1" outlineLevel="1" thickBot="1" x14ac:dyDescent="0.3">
      <c r="A458" s="783"/>
      <c r="B458" s="772"/>
      <c r="C458" s="781"/>
      <c r="D458" s="779"/>
      <c r="E458" s="779"/>
      <c r="F458" s="763"/>
      <c r="G458" s="119" t="s">
        <v>916</v>
      </c>
      <c r="H458" s="52" t="s">
        <v>143</v>
      </c>
      <c r="I458" s="52" t="s">
        <v>897</v>
      </c>
      <c r="J458" s="56">
        <v>50</v>
      </c>
      <c r="K458" s="144">
        <v>230000</v>
      </c>
      <c r="L458" s="145">
        <f t="shared" si="155"/>
        <v>11500000</v>
      </c>
      <c r="M458" s="218" t="str">
        <f t="shared" si="148"/>
        <v/>
      </c>
      <c r="N458" s="60" t="str">
        <f t="shared" si="149"/>
        <v/>
      </c>
      <c r="O458" s="70"/>
      <c r="P458" s="62" t="str">
        <f t="shared" si="150"/>
        <v/>
      </c>
      <c r="Q458" s="63"/>
      <c r="R458" s="64">
        <f t="shared" si="151"/>
        <v>0</v>
      </c>
      <c r="S458" s="65" t="str">
        <f t="shared" si="152"/>
        <v/>
      </c>
      <c r="T458" s="66" t="str">
        <f t="shared" si="145"/>
        <v>Sin Iniciar</v>
      </c>
      <c r="U458" s="67" t="str">
        <f t="shared" si="146"/>
        <v>6</v>
      </c>
      <c r="V458" s="118"/>
      <c r="W458" s="69">
        <f t="shared" si="156"/>
        <v>1</v>
      </c>
      <c r="X458" s="741"/>
    </row>
    <row r="459" spans="1:24" s="5" customFormat="1" ht="29.25" customHeight="1" outlineLevel="1" thickBot="1" x14ac:dyDescent="0.3">
      <c r="A459" s="783"/>
      <c r="B459" s="772"/>
      <c r="C459" s="781" t="s">
        <v>917</v>
      </c>
      <c r="D459" s="779">
        <v>42980</v>
      </c>
      <c r="E459" s="779">
        <v>43008</v>
      </c>
      <c r="F459" s="763" t="s">
        <v>918</v>
      </c>
      <c r="G459" s="119" t="s">
        <v>919</v>
      </c>
      <c r="H459" s="52" t="s">
        <v>265</v>
      </c>
      <c r="I459" s="52" t="s">
        <v>920</v>
      </c>
      <c r="J459" s="56">
        <v>1</v>
      </c>
      <c r="K459" s="144">
        <f>15*450000</f>
        <v>6750000</v>
      </c>
      <c r="L459" s="145">
        <f>+K459*J459-146000</f>
        <v>6604000</v>
      </c>
      <c r="M459" s="218" t="str">
        <f t="shared" si="148"/>
        <v/>
      </c>
      <c r="N459" s="60" t="str">
        <f t="shared" si="149"/>
        <v/>
      </c>
      <c r="O459" s="70"/>
      <c r="P459" s="62" t="str">
        <f t="shared" si="150"/>
        <v/>
      </c>
      <c r="Q459" s="63"/>
      <c r="R459" s="64">
        <f t="shared" si="151"/>
        <v>0</v>
      </c>
      <c r="S459" s="65" t="str">
        <f t="shared" si="152"/>
        <v/>
      </c>
      <c r="T459" s="66" t="str">
        <f t="shared" si="145"/>
        <v>Sin Iniciar</v>
      </c>
      <c r="U459" s="67" t="str">
        <f t="shared" si="146"/>
        <v>6</v>
      </c>
      <c r="V459" s="118"/>
      <c r="W459" s="69">
        <f t="shared" si="156"/>
        <v>1</v>
      </c>
      <c r="X459" s="741"/>
    </row>
    <row r="460" spans="1:24" s="5" customFormat="1" ht="29.25" customHeight="1" outlineLevel="1" thickBot="1" x14ac:dyDescent="0.3">
      <c r="A460" s="783"/>
      <c r="B460" s="772"/>
      <c r="C460" s="781"/>
      <c r="D460" s="779"/>
      <c r="E460" s="779"/>
      <c r="F460" s="763"/>
      <c r="G460" s="119" t="s">
        <v>898</v>
      </c>
      <c r="H460" s="52" t="s">
        <v>143</v>
      </c>
      <c r="I460" s="52" t="s">
        <v>920</v>
      </c>
      <c r="J460" s="56">
        <v>180</v>
      </c>
      <c r="K460" s="144">
        <v>50000</v>
      </c>
      <c r="L460" s="145">
        <f t="shared" ref="L460:L463" si="157">+K460*J460</f>
        <v>9000000</v>
      </c>
      <c r="M460" s="218" t="str">
        <f t="shared" si="148"/>
        <v/>
      </c>
      <c r="N460" s="60" t="str">
        <f t="shared" si="149"/>
        <v/>
      </c>
      <c r="O460" s="70"/>
      <c r="P460" s="62" t="str">
        <f t="shared" si="150"/>
        <v/>
      </c>
      <c r="Q460" s="63"/>
      <c r="R460" s="64">
        <f t="shared" si="151"/>
        <v>0</v>
      </c>
      <c r="S460" s="65" t="str">
        <f t="shared" si="152"/>
        <v/>
      </c>
      <c r="T460" s="66" t="str">
        <f t="shared" si="145"/>
        <v>Sin Iniciar</v>
      </c>
      <c r="U460" s="67" t="str">
        <f t="shared" si="146"/>
        <v>6</v>
      </c>
      <c r="V460" s="118"/>
      <c r="W460" s="69">
        <f t="shared" si="156"/>
        <v>1</v>
      </c>
      <c r="X460" s="741"/>
    </row>
    <row r="461" spans="1:24" s="5" customFormat="1" ht="29.25" customHeight="1" outlineLevel="1" thickBot="1" x14ac:dyDescent="0.3">
      <c r="A461" s="783"/>
      <c r="B461" s="772"/>
      <c r="C461" s="781"/>
      <c r="D461" s="779"/>
      <c r="E461" s="779"/>
      <c r="F461" s="763"/>
      <c r="G461" s="119" t="s">
        <v>921</v>
      </c>
      <c r="H461" s="52" t="s">
        <v>285</v>
      </c>
      <c r="I461" s="52" t="s">
        <v>920</v>
      </c>
      <c r="J461" s="56">
        <v>25</v>
      </c>
      <c r="K461" s="144">
        <v>80000</v>
      </c>
      <c r="L461" s="145">
        <f t="shared" si="157"/>
        <v>2000000</v>
      </c>
      <c r="M461" s="218" t="str">
        <f t="shared" si="148"/>
        <v/>
      </c>
      <c r="N461" s="60" t="str">
        <f t="shared" si="149"/>
        <v/>
      </c>
      <c r="O461" s="70"/>
      <c r="P461" s="62" t="str">
        <f t="shared" si="150"/>
        <v/>
      </c>
      <c r="Q461" s="63"/>
      <c r="R461" s="64">
        <f t="shared" si="151"/>
        <v>0</v>
      </c>
      <c r="S461" s="65" t="str">
        <f t="shared" si="152"/>
        <v/>
      </c>
      <c r="T461" s="66" t="str">
        <f t="shared" si="145"/>
        <v>Sin Iniciar</v>
      </c>
      <c r="U461" s="67" t="str">
        <f t="shared" si="146"/>
        <v>6</v>
      </c>
      <c r="V461" s="118"/>
      <c r="W461" s="69">
        <f t="shared" si="156"/>
        <v>1</v>
      </c>
      <c r="X461" s="741"/>
    </row>
    <row r="462" spans="1:24" s="5" customFormat="1" ht="29.25" customHeight="1" outlineLevel="1" thickBot="1" x14ac:dyDescent="0.3">
      <c r="A462" s="783"/>
      <c r="B462" s="772"/>
      <c r="C462" s="788" t="s">
        <v>922</v>
      </c>
      <c r="D462" s="779">
        <v>42797</v>
      </c>
      <c r="E462" s="779">
        <v>43038</v>
      </c>
      <c r="F462" s="780" t="s">
        <v>923</v>
      </c>
      <c r="G462" s="583" t="s">
        <v>924</v>
      </c>
      <c r="H462" s="458" t="s">
        <v>101</v>
      </c>
      <c r="I462" s="458"/>
      <c r="J462" s="144">
        <v>4</v>
      </c>
      <c r="K462" s="144">
        <v>1200000</v>
      </c>
      <c r="L462" s="145">
        <f t="shared" si="157"/>
        <v>4800000</v>
      </c>
      <c r="M462" s="218">
        <f t="shared" si="148"/>
        <v>241</v>
      </c>
      <c r="N462" s="60" t="str">
        <f t="shared" si="149"/>
        <v>X</v>
      </c>
      <c r="O462" s="70" t="s">
        <v>1234</v>
      </c>
      <c r="P462" s="62">
        <f t="shared" si="150"/>
        <v>0.24066390041493776</v>
      </c>
      <c r="Q462" s="63">
        <f>+P462</f>
        <v>0.24066390041493776</v>
      </c>
      <c r="R462" s="64">
        <f t="shared" si="151"/>
        <v>0.24066390041493776</v>
      </c>
      <c r="S462" s="65">
        <f t="shared" si="152"/>
        <v>1</v>
      </c>
      <c r="T462" s="66" t="str">
        <f t="shared" si="145"/>
        <v>Normal</v>
      </c>
      <c r="U462" s="67" t="str">
        <f t="shared" si="146"/>
        <v>J</v>
      </c>
      <c r="V462" s="118"/>
      <c r="W462" s="69">
        <f t="shared" si="156"/>
        <v>0.75933609958506221</v>
      </c>
      <c r="X462" s="741"/>
    </row>
    <row r="463" spans="1:24" s="5" customFormat="1" ht="29.25" customHeight="1" outlineLevel="1" thickBot="1" x14ac:dyDescent="0.3">
      <c r="A463" s="792"/>
      <c r="B463" s="772"/>
      <c r="C463" s="788"/>
      <c r="D463" s="779"/>
      <c r="E463" s="779"/>
      <c r="F463" s="780"/>
      <c r="G463" s="583" t="s">
        <v>906</v>
      </c>
      <c r="H463" s="458" t="s">
        <v>101</v>
      </c>
      <c r="I463" s="458"/>
      <c r="J463" s="144">
        <v>4</v>
      </c>
      <c r="K463" s="144">
        <v>1500000</v>
      </c>
      <c r="L463" s="145">
        <f t="shared" si="157"/>
        <v>6000000</v>
      </c>
      <c r="M463" s="218" t="str">
        <f t="shared" si="148"/>
        <v/>
      </c>
      <c r="N463" s="60" t="str">
        <f t="shared" si="149"/>
        <v/>
      </c>
      <c r="O463" s="70"/>
      <c r="P463" s="62" t="str">
        <f t="shared" si="150"/>
        <v/>
      </c>
      <c r="Q463" s="63"/>
      <c r="R463" s="64">
        <f t="shared" si="151"/>
        <v>0</v>
      </c>
      <c r="S463" s="65" t="str">
        <f t="shared" si="152"/>
        <v/>
      </c>
      <c r="T463" s="66" t="str">
        <f t="shared" si="145"/>
        <v>Sin Iniciar</v>
      </c>
      <c r="U463" s="67" t="str">
        <f t="shared" si="146"/>
        <v>6</v>
      </c>
      <c r="V463" s="118"/>
      <c r="W463" s="69">
        <f t="shared" si="156"/>
        <v>1</v>
      </c>
      <c r="X463" s="741"/>
    </row>
    <row r="464" spans="1:24" s="5" customFormat="1" ht="29.25" customHeight="1" outlineLevel="1" thickBot="1" x14ac:dyDescent="0.3">
      <c r="A464" s="789" t="s">
        <v>944</v>
      </c>
      <c r="B464" s="790"/>
      <c r="C464" s="790"/>
      <c r="D464" s="791"/>
      <c r="E464" s="87"/>
      <c r="F464" s="88"/>
      <c r="G464" s="89"/>
      <c r="H464" s="90"/>
      <c r="I464" s="90"/>
      <c r="J464" s="91"/>
      <c r="K464" s="92"/>
      <c r="L464" s="90"/>
      <c r="M464" s="90"/>
      <c r="N464" s="93" t="str">
        <f t="shared" ref="N464" si="158">+IF(E464="","",IF(MONTH($C$2)&lt;MONTH(E464),"",F464-E464))</f>
        <v/>
      </c>
      <c r="O464" s="91" t="str">
        <f t="shared" ref="O464" si="159">+IF(E464="","",IF(AND(MONTH($C$2)&gt;=MONTH(E464),MONTH($C$2)&lt;=MONTH(F464)),"X",""))</f>
        <v/>
      </c>
      <c r="P464" s="209">
        <f>+IFERROR(SUMPRODUCT(P434:P463,M434:M463)/SUM(M434:M463),0)</f>
        <v>0.35589519650655022</v>
      </c>
      <c r="Q464" s="210">
        <f>+IFERROR(SUMPRODUCT(Q434:Q463,M434:M463)/SUM(M434:M463),0)</f>
        <v>0.34930858806404658</v>
      </c>
      <c r="R464" s="229">
        <f>+IFERROR(SUMPRODUCT(R434:R463,M434:M463)/SUM(M434:M463),0)</f>
        <v>0.34930858806404658</v>
      </c>
      <c r="S464" s="209">
        <f t="shared" ref="S464" si="160">IF(P464="","",IF(Q464&gt;P464,1,(Q464/P464)))</f>
        <v>0.98149284253578728</v>
      </c>
      <c r="T464" s="98" t="str">
        <f t="shared" ref="T464" si="161">+IF(S464="","Sin Iniciar",IF(S464&lt;0.6,"Crítico",IF(S464&lt;0.9,"En Proceso",IF(AND(P464=1,Q464=1,S464=1),"Terminado","Normal"))))</f>
        <v>Normal</v>
      </c>
      <c r="U464" s="212" t="str">
        <f t="shared" ref="U464" si="162">+IF(T464="","",IF(T464="Sin Iniciar","6",IF(T464="Crítico","L",IF(T464="En Proceso","K",IF(T464="Normal","J","B")))))</f>
        <v>J</v>
      </c>
      <c r="V464" s="213"/>
      <c r="W464" s="69">
        <f t="shared" ref="W464" si="163">1-R464</f>
        <v>0.65069141193595348</v>
      </c>
      <c r="X464" s="742">
        <f t="shared" ref="X464" si="164">1-S464</f>
        <v>1.850715746421272E-2</v>
      </c>
    </row>
    <row r="465" spans="1:24" s="5" customFormat="1" ht="29.25" customHeight="1" outlineLevel="2" thickBot="1" x14ac:dyDescent="0.3">
      <c r="A465" s="782" t="s">
        <v>1213</v>
      </c>
      <c r="B465" s="771" t="s">
        <v>925</v>
      </c>
      <c r="C465" s="52" t="s">
        <v>926</v>
      </c>
      <c r="D465" s="696">
        <v>42747</v>
      </c>
      <c r="E465" s="696">
        <v>42794</v>
      </c>
      <c r="F465" s="581" t="s">
        <v>868</v>
      </c>
      <c r="G465" s="584" t="s">
        <v>927</v>
      </c>
      <c r="H465" s="689" t="s">
        <v>39</v>
      </c>
      <c r="I465" s="52" t="s">
        <v>45</v>
      </c>
      <c r="J465" s="56">
        <v>1</v>
      </c>
      <c r="K465" s="144">
        <v>3570000</v>
      </c>
      <c r="L465" s="145">
        <f>K465*11*1.05</f>
        <v>41233500</v>
      </c>
      <c r="M465" s="218">
        <f t="shared" si="148"/>
        <v>47</v>
      </c>
      <c r="N465" s="60" t="str">
        <f t="shared" si="149"/>
        <v/>
      </c>
      <c r="O465" s="70" t="s">
        <v>928</v>
      </c>
      <c r="P465" s="62">
        <v>1</v>
      </c>
      <c r="Q465" s="63">
        <v>1</v>
      </c>
      <c r="R465" s="64">
        <f t="shared" si="151"/>
        <v>1</v>
      </c>
      <c r="S465" s="65">
        <f t="shared" si="152"/>
        <v>1</v>
      </c>
      <c r="T465" s="66" t="str">
        <f t="shared" si="145"/>
        <v>Terminado</v>
      </c>
      <c r="U465" s="67" t="str">
        <f t="shared" si="146"/>
        <v>B</v>
      </c>
      <c r="V465" s="118" t="s">
        <v>871</v>
      </c>
      <c r="W465" s="69">
        <f t="shared" si="156"/>
        <v>0</v>
      </c>
      <c r="X465" s="741"/>
    </row>
    <row r="466" spans="1:24" s="5" customFormat="1" ht="29.25" customHeight="1" outlineLevel="2" thickBot="1" x14ac:dyDescent="0.3">
      <c r="A466" s="783"/>
      <c r="B466" s="771"/>
      <c r="C466" s="52" t="s">
        <v>1103</v>
      </c>
      <c r="D466" s="696">
        <v>42887</v>
      </c>
      <c r="E466" s="696">
        <v>43039</v>
      </c>
      <c r="F466" s="581" t="s">
        <v>1104</v>
      </c>
      <c r="G466" s="694" t="s">
        <v>1105</v>
      </c>
      <c r="H466" s="689" t="s">
        <v>39</v>
      </c>
      <c r="I466" s="52" t="s">
        <v>40</v>
      </c>
      <c r="J466" s="56">
        <v>1</v>
      </c>
      <c r="K466" s="144">
        <v>15000000</v>
      </c>
      <c r="L466" s="145">
        <f>+K466*J466</f>
        <v>15000000</v>
      </c>
      <c r="M466" s="218" t="str">
        <f t="shared" si="148"/>
        <v/>
      </c>
      <c r="N466" s="60" t="str">
        <f t="shared" si="149"/>
        <v/>
      </c>
      <c r="O466" s="70"/>
      <c r="P466" s="62" t="str">
        <f t="shared" si="150"/>
        <v/>
      </c>
      <c r="Q466" s="63"/>
      <c r="R466" s="64"/>
      <c r="S466" s="65" t="str">
        <f t="shared" si="152"/>
        <v/>
      </c>
      <c r="T466" s="66" t="str">
        <f t="shared" si="145"/>
        <v>Sin Iniciar</v>
      </c>
      <c r="U466" s="67" t="str">
        <f t="shared" si="146"/>
        <v>6</v>
      </c>
      <c r="V466" s="118"/>
      <c r="W466" s="69">
        <f t="shared" si="156"/>
        <v>1</v>
      </c>
      <c r="X466" s="741"/>
    </row>
    <row r="467" spans="1:24" s="5" customFormat="1" ht="29.25" customHeight="1" outlineLevel="2" thickBot="1" x14ac:dyDescent="0.3">
      <c r="A467" s="783"/>
      <c r="B467" s="771"/>
      <c r="C467" s="774" t="s">
        <v>929</v>
      </c>
      <c r="D467" s="696">
        <v>42781</v>
      </c>
      <c r="E467" s="696">
        <v>42901</v>
      </c>
      <c r="F467" s="581" t="s">
        <v>930</v>
      </c>
      <c r="G467" s="694" t="s">
        <v>930</v>
      </c>
      <c r="H467" s="689" t="s">
        <v>39</v>
      </c>
      <c r="I467" s="52" t="s">
        <v>45</v>
      </c>
      <c r="J467" s="586">
        <v>1</v>
      </c>
      <c r="K467" s="144">
        <v>2000000</v>
      </c>
      <c r="L467" s="145">
        <v>6000000</v>
      </c>
      <c r="M467" s="218">
        <f t="shared" si="148"/>
        <v>120</v>
      </c>
      <c r="N467" s="60" t="str">
        <f t="shared" si="149"/>
        <v>X</v>
      </c>
      <c r="O467" s="70" t="s">
        <v>1217</v>
      </c>
      <c r="P467" s="62">
        <f t="shared" si="150"/>
        <v>0.6166666666666667</v>
      </c>
      <c r="Q467" s="63">
        <f>+P467</f>
        <v>0.6166666666666667</v>
      </c>
      <c r="R467" s="64">
        <f t="shared" si="151"/>
        <v>0.6166666666666667</v>
      </c>
      <c r="S467" s="65">
        <f t="shared" si="152"/>
        <v>1</v>
      </c>
      <c r="T467" s="66" t="str">
        <f t="shared" si="145"/>
        <v>Normal</v>
      </c>
      <c r="U467" s="67" t="str">
        <f t="shared" si="146"/>
        <v>J</v>
      </c>
      <c r="V467" s="118" t="s">
        <v>931</v>
      </c>
      <c r="W467" s="69">
        <f t="shared" si="156"/>
        <v>0.3833333333333333</v>
      </c>
      <c r="X467" s="741"/>
    </row>
    <row r="468" spans="1:24" s="5" customFormat="1" ht="29.25" customHeight="1" outlineLevel="2" thickBot="1" x14ac:dyDescent="0.3">
      <c r="A468" s="783"/>
      <c r="B468" s="771"/>
      <c r="C468" s="775"/>
      <c r="D468" s="729">
        <v>42781</v>
      </c>
      <c r="E468" s="729">
        <v>43084</v>
      </c>
      <c r="F468" s="581" t="s">
        <v>932</v>
      </c>
      <c r="G468" s="725" t="s">
        <v>933</v>
      </c>
      <c r="H468" s="728" t="s">
        <v>101</v>
      </c>
      <c r="I468" s="728" t="s">
        <v>45</v>
      </c>
      <c r="J468" s="727">
        <v>1</v>
      </c>
      <c r="K468" s="144">
        <v>2000000</v>
      </c>
      <c r="L468" s="145">
        <f>+K468*J468</f>
        <v>2000000</v>
      </c>
      <c r="M468" s="218">
        <f t="shared" ref="M468:M469" si="165">+IF(D468="","",IF(MONTH($C$2)&lt;MONTH(D468),"",E468-D468))</f>
        <v>303</v>
      </c>
      <c r="N468" s="60" t="str">
        <f t="shared" ref="N468:N469" si="166">+IF(D468="","",IF(AND(MONTH($C$2)&gt;=MONTH(D468),MONTH($C$2)&lt;=MONTH(E468)),"X",""))</f>
        <v>X</v>
      </c>
      <c r="O468" s="70" t="s">
        <v>1217</v>
      </c>
      <c r="P468" s="62">
        <f t="shared" ref="P468:P469" si="167">+IF(N468="","",IFERROR(IF(MONTH($C$2)&lt;MONTH(D468),"",IF(E468&lt;$C$2,1,IF(D468&lt;$C$2,($C$2-D468)/(E468-D468),0))),0))</f>
        <v>0.24422442244224424</v>
      </c>
      <c r="Q468" s="63">
        <f>+P468</f>
        <v>0.24422442244224424</v>
      </c>
      <c r="R468" s="64">
        <f t="shared" ref="R468" si="168">+Q468</f>
        <v>0.24422442244224424</v>
      </c>
      <c r="S468" s="65">
        <f t="shared" ref="S468" si="169">IF(P468="","",IF(Q468&gt;P468,1,(Q468/P468)))</f>
        <v>1</v>
      </c>
      <c r="T468" s="66" t="str">
        <f t="shared" ref="T468" si="170">+IF(S468="","Sin Iniciar",IF(S468&lt;0.6,"Crítico",IF(S468&lt;0.9,"En Proceso",IF(AND(P468=1,Q468=1,S468=1),"Terminado","Normal"))))</f>
        <v>Normal</v>
      </c>
      <c r="U468" s="67" t="str">
        <f t="shared" ref="U468" si="171">+IF(T468="","",IF(T468="Sin Iniciar","6",IF(T468="Crítico","L",IF(T468="En Proceso","K",IF(T468="Normal","J","B")))))</f>
        <v>J</v>
      </c>
      <c r="V468" s="118" t="s">
        <v>934</v>
      </c>
      <c r="W468" s="69">
        <f t="shared" ref="W468" si="172">1-R468</f>
        <v>0.75577557755775571</v>
      </c>
      <c r="X468" s="741"/>
    </row>
    <row r="469" spans="1:24" s="5" customFormat="1" ht="29.25" customHeight="1" outlineLevel="2" thickBot="1" x14ac:dyDescent="0.3">
      <c r="A469" s="783"/>
      <c r="B469" s="771"/>
      <c r="C469" s="726" t="s">
        <v>1219</v>
      </c>
      <c r="D469" s="696">
        <v>42887</v>
      </c>
      <c r="E469" s="729">
        <v>43084</v>
      </c>
      <c r="F469" s="581" t="s">
        <v>1107</v>
      </c>
      <c r="G469" s="694" t="s">
        <v>59</v>
      </c>
      <c r="H469" s="689"/>
      <c r="I469" s="52" t="s">
        <v>997</v>
      </c>
      <c r="J469" s="56">
        <v>1</v>
      </c>
      <c r="K469" s="144">
        <v>35000000</v>
      </c>
      <c r="L469" s="144">
        <v>35000000</v>
      </c>
      <c r="M469" s="218" t="str">
        <f t="shared" si="165"/>
        <v/>
      </c>
      <c r="N469" s="60" t="str">
        <f t="shared" si="166"/>
        <v/>
      </c>
      <c r="O469" s="70"/>
      <c r="P469" s="62" t="str">
        <f t="shared" si="167"/>
        <v/>
      </c>
      <c r="Q469" s="63" t="str">
        <f>+P469</f>
        <v/>
      </c>
      <c r="R469" s="64"/>
      <c r="S469" s="65" t="str">
        <f t="shared" ref="S469" si="173">IF(P469="","",IF(Q469&gt;P469,1,(Q469/P469)))</f>
        <v/>
      </c>
      <c r="T469" s="66" t="str">
        <f t="shared" ref="T469" si="174">+IF(S469="","Sin Iniciar",IF(S469&lt;0.6,"Crítico",IF(S469&lt;0.9,"En Proceso",IF(AND(P469=1,Q469=1,S469=1),"Terminado","Normal"))))</f>
        <v>Sin Iniciar</v>
      </c>
      <c r="U469" s="67" t="str">
        <f t="shared" ref="U469" si="175">+IF(T469="","",IF(T469="Sin Iniciar","6",IF(T469="Crítico","L",IF(T469="En Proceso","K",IF(T469="Normal","J","B")))))</f>
        <v>6</v>
      </c>
      <c r="V469" s="118" t="s">
        <v>934</v>
      </c>
      <c r="W469" s="69">
        <f t="shared" ref="W469" si="176">1-R469</f>
        <v>1</v>
      </c>
      <c r="X469" s="741"/>
    </row>
    <row r="470" spans="1:24" s="5" customFormat="1" ht="51.75" customHeight="1" outlineLevel="2" thickBot="1" x14ac:dyDescent="0.3">
      <c r="A470" s="783"/>
      <c r="B470" s="692" t="s">
        <v>1108</v>
      </c>
      <c r="C470" s="689" t="s">
        <v>1218</v>
      </c>
      <c r="D470" s="696">
        <v>42767</v>
      </c>
      <c r="E470" s="696">
        <v>43084</v>
      </c>
      <c r="F470" s="693" t="s">
        <v>351</v>
      </c>
      <c r="G470" s="694" t="s">
        <v>888</v>
      </c>
      <c r="H470" s="689" t="s">
        <v>101</v>
      </c>
      <c r="I470" s="689" t="s">
        <v>40</v>
      </c>
      <c r="J470" s="688">
        <v>2</v>
      </c>
      <c r="K470" s="690">
        <v>10000000</v>
      </c>
      <c r="L470" s="691">
        <f>K470*J470</f>
        <v>20000000</v>
      </c>
      <c r="M470" s="218">
        <f t="shared" si="148"/>
        <v>317</v>
      </c>
      <c r="N470" s="60" t="str">
        <f t="shared" si="149"/>
        <v>X</v>
      </c>
      <c r="O470" s="70" t="s">
        <v>1216</v>
      </c>
      <c r="P470" s="62">
        <f t="shared" si="150"/>
        <v>0.27760252365930599</v>
      </c>
      <c r="Q470" s="63">
        <v>0.25</v>
      </c>
      <c r="R470" s="64">
        <f t="shared" si="151"/>
        <v>0.25</v>
      </c>
      <c r="S470" s="65">
        <f t="shared" si="152"/>
        <v>0.90056818181818188</v>
      </c>
      <c r="T470" s="66" t="str">
        <f t="shared" si="145"/>
        <v>Normal</v>
      </c>
      <c r="U470" s="67" t="str">
        <f t="shared" si="146"/>
        <v>J</v>
      </c>
      <c r="V470" s="118"/>
      <c r="W470" s="69">
        <f t="shared" si="156"/>
        <v>0.75</v>
      </c>
      <c r="X470" s="741"/>
    </row>
    <row r="471" spans="1:24" s="5" customFormat="1" ht="57" customHeight="1" outlineLevel="2" thickBot="1" x14ac:dyDescent="0.3">
      <c r="A471" s="783"/>
      <c r="B471" s="692" t="s">
        <v>935</v>
      </c>
      <c r="C471" s="52" t="s">
        <v>936</v>
      </c>
      <c r="D471" s="696">
        <v>42767</v>
      </c>
      <c r="E471" s="696">
        <v>43039</v>
      </c>
      <c r="F471" s="54" t="s">
        <v>937</v>
      </c>
      <c r="G471" s="694" t="s">
        <v>88</v>
      </c>
      <c r="H471" s="689" t="s">
        <v>39</v>
      </c>
      <c r="I471" s="52" t="s">
        <v>40</v>
      </c>
      <c r="J471" s="56">
        <v>6</v>
      </c>
      <c r="K471" s="690">
        <v>5000000</v>
      </c>
      <c r="L471" s="691">
        <f>J471*K471</f>
        <v>30000000</v>
      </c>
      <c r="M471" s="218">
        <f t="shared" si="148"/>
        <v>272</v>
      </c>
      <c r="N471" s="60" t="str">
        <f t="shared" si="149"/>
        <v>X</v>
      </c>
      <c r="O471" s="70" t="s">
        <v>1215</v>
      </c>
      <c r="P471" s="62">
        <f t="shared" si="150"/>
        <v>0.3235294117647059</v>
      </c>
      <c r="Q471" s="63">
        <f>+P471</f>
        <v>0.3235294117647059</v>
      </c>
      <c r="R471" s="64">
        <f t="shared" si="151"/>
        <v>0.3235294117647059</v>
      </c>
      <c r="S471" s="65">
        <f t="shared" si="152"/>
        <v>1</v>
      </c>
      <c r="T471" s="66" t="str">
        <f t="shared" si="145"/>
        <v>Normal</v>
      </c>
      <c r="U471" s="67" t="str">
        <f t="shared" si="146"/>
        <v>J</v>
      </c>
      <c r="V471" s="118" t="s">
        <v>938</v>
      </c>
      <c r="W471" s="69">
        <f t="shared" si="156"/>
        <v>0.67647058823529416</v>
      </c>
      <c r="X471" s="741"/>
    </row>
    <row r="472" spans="1:24" s="5" customFormat="1" ht="57" customHeight="1" outlineLevel="2" thickBot="1" x14ac:dyDescent="0.3">
      <c r="A472" s="783"/>
      <c r="B472" s="776" t="s">
        <v>1109</v>
      </c>
      <c r="C472" s="695" t="s">
        <v>1110</v>
      </c>
      <c r="D472" s="696">
        <v>42826</v>
      </c>
      <c r="E472" s="696">
        <v>43069</v>
      </c>
      <c r="F472" s="699" t="s">
        <v>1111</v>
      </c>
      <c r="G472" s="700" t="s">
        <v>943</v>
      </c>
      <c r="H472" s="701" t="s">
        <v>143</v>
      </c>
      <c r="I472" s="702" t="s">
        <v>336</v>
      </c>
      <c r="J472" s="703">
        <v>1</v>
      </c>
      <c r="K472" s="697">
        <v>10000000</v>
      </c>
      <c r="L472" s="698">
        <f>+K472*J472</f>
        <v>10000000</v>
      </c>
      <c r="M472" s="218">
        <f t="shared" si="148"/>
        <v>243</v>
      </c>
      <c r="N472" s="60" t="str">
        <f t="shared" si="149"/>
        <v>X</v>
      </c>
      <c r="O472" s="70" t="s">
        <v>1214</v>
      </c>
      <c r="P472" s="62">
        <f t="shared" ref="P472" si="177">+IF(N472="","",IFERROR(IF(MONTH($C$2)&lt;MONTH(D472),"",IF(E472&lt;$C$2,1,IF(D472&lt;$C$2,($C$2-D472)/(E472-D472),0))),0))</f>
        <v>0.11934156378600823</v>
      </c>
      <c r="Q472" s="63">
        <f>+P472</f>
        <v>0.11934156378600823</v>
      </c>
      <c r="R472" s="64">
        <f t="shared" si="151"/>
        <v>0.11934156378600823</v>
      </c>
      <c r="S472" s="65">
        <f t="shared" ref="S472" si="178">IF(P472="","",IF(Q472&gt;P472,1,(Q472/P472)))</f>
        <v>1</v>
      </c>
      <c r="T472" s="66" t="str">
        <f t="shared" ref="T472" si="179">+IF(S472="","Sin Iniciar",IF(S472&lt;0.6,"Crítico",IF(S472&lt;0.9,"En Proceso",IF(AND(P472=1,Q472=1,S472=1),"Terminado","Normal"))))</f>
        <v>Normal</v>
      </c>
      <c r="U472" s="67" t="str">
        <f t="shared" ref="U472" si="180">+IF(T472="","",IF(T472="Sin Iniciar","6",IF(T472="Crítico","L",IF(T472="En Proceso","K",IF(T472="Normal","J","B")))))</f>
        <v>J</v>
      </c>
      <c r="V472" s="118" t="s">
        <v>938</v>
      </c>
      <c r="W472" s="69">
        <f t="shared" ref="W472" si="181">1-R472</f>
        <v>0.88065843621399176</v>
      </c>
      <c r="X472" s="741"/>
    </row>
    <row r="473" spans="1:24" s="5" customFormat="1" ht="57" customHeight="1" outlineLevel="2" thickBot="1" x14ac:dyDescent="0.3">
      <c r="A473" s="783"/>
      <c r="B473" s="777"/>
      <c r="C473" s="695" t="s">
        <v>1112</v>
      </c>
      <c r="D473" s="696">
        <v>42887</v>
      </c>
      <c r="E473" s="696">
        <v>43069</v>
      </c>
      <c r="F473" s="708" t="s">
        <v>942</v>
      </c>
      <c r="G473" s="710" t="s">
        <v>941</v>
      </c>
      <c r="H473" s="705" t="s">
        <v>39</v>
      </c>
      <c r="I473" s="705" t="s">
        <v>336</v>
      </c>
      <c r="J473" s="706">
        <v>1</v>
      </c>
      <c r="K473" s="707">
        <v>30000000</v>
      </c>
      <c r="L473" s="712">
        <f>+K473*J473</f>
        <v>30000000</v>
      </c>
      <c r="M473" s="218" t="str">
        <f t="shared" ref="M473" si="182">+IF(D473="","",IF(MONTH($C$2)&lt;MONTH(D473),"",E473-D473))</f>
        <v/>
      </c>
      <c r="N473" s="60" t="str">
        <f t="shared" ref="N473" si="183">+IF(D473="","",IF(AND(MONTH($C$2)&gt;=MONTH(D473),MONTH($C$2)&lt;=MONTH(E473)),"X",""))</f>
        <v/>
      </c>
      <c r="O473" s="70"/>
      <c r="P473" s="62" t="str">
        <f t="shared" ref="P473" si="184">+IF(N473="","",IFERROR(IF(MONTH($C$2)&lt;MONTH(D473),"",IF(E473&lt;$C$2,1,IF(D473&lt;$C$2,($C$2-D473)/(E473-D473),0))),0))</f>
        <v/>
      </c>
      <c r="Q473" s="63"/>
      <c r="R473" s="64"/>
      <c r="S473" s="65" t="str">
        <f t="shared" ref="S473" si="185">IF(P473="","",IF(Q473&gt;P473,1,(Q473/P473)))</f>
        <v/>
      </c>
      <c r="T473" s="66" t="str">
        <f t="shared" ref="T473" si="186">+IF(S473="","Sin Iniciar",IF(S473&lt;0.6,"Crítico",IF(S473&lt;0.9,"En Proceso",IF(AND(P473=1,Q473=1,S473=1),"Terminado","Normal"))))</f>
        <v>Sin Iniciar</v>
      </c>
      <c r="U473" s="67" t="str">
        <f t="shared" ref="U473" si="187">+IF(T473="","",IF(T473="Sin Iniciar","6",IF(T473="Crítico","L",IF(T473="En Proceso","K",IF(T473="Normal","J","B")))))</f>
        <v>6</v>
      </c>
      <c r="V473" s="118" t="s">
        <v>938</v>
      </c>
      <c r="W473" s="69">
        <f t="shared" ref="W473" si="188">1-R473</f>
        <v>1</v>
      </c>
      <c r="X473" s="741"/>
    </row>
    <row r="474" spans="1:24" s="5" customFormat="1" ht="57" customHeight="1" outlineLevel="2" thickBot="1" x14ac:dyDescent="0.3">
      <c r="A474" s="783"/>
      <c r="B474" s="778"/>
      <c r="C474" s="704" t="s">
        <v>1113</v>
      </c>
      <c r="D474" s="696">
        <v>42856</v>
      </c>
      <c r="E474" s="696">
        <v>43099</v>
      </c>
      <c r="F474" s="709" t="s">
        <v>942</v>
      </c>
      <c r="G474" s="710" t="s">
        <v>941</v>
      </c>
      <c r="H474" s="711" t="s">
        <v>39</v>
      </c>
      <c r="I474" s="711" t="s">
        <v>336</v>
      </c>
      <c r="J474" s="711">
        <v>1</v>
      </c>
      <c r="K474" s="711">
        <v>30000000</v>
      </c>
      <c r="L474" s="713">
        <f>+K474*J474</f>
        <v>30000000</v>
      </c>
      <c r="M474" s="218" t="str">
        <f t="shared" ref="M474:M475" si="189">+IF(D474="","",IF(MONTH($C$2)&lt;MONTH(D474),"",E474-D474))</f>
        <v/>
      </c>
      <c r="N474" s="60" t="str">
        <f t="shared" ref="N474:N475" si="190">+IF(D474="","",IF(AND(MONTH($C$2)&gt;=MONTH(D474),MONTH($C$2)&lt;=MONTH(E474)),"X",""))</f>
        <v/>
      </c>
      <c r="O474" s="70"/>
      <c r="P474" s="62" t="str">
        <f t="shared" ref="P474:P475" si="191">+IF(N474="","",IFERROR(IF(MONTH($C$2)&lt;MONTH(D474),"",IF(E474&lt;$C$2,1,IF(D474&lt;$C$2,($C$2-D474)/(E474-D474),0))),0))</f>
        <v/>
      </c>
      <c r="Q474" s="63"/>
      <c r="R474" s="64"/>
      <c r="S474" s="65" t="str">
        <f t="shared" ref="S474:S475" si="192">IF(P474="","",IF(Q474&gt;P474,1,(Q474/P474)))</f>
        <v/>
      </c>
      <c r="T474" s="66" t="str">
        <f t="shared" ref="T474:T475" si="193">+IF(S474="","Sin Iniciar",IF(S474&lt;0.6,"Crítico",IF(S474&lt;0.9,"En Proceso",IF(AND(P474=1,Q474=1,S474=1),"Terminado","Normal"))))</f>
        <v>Sin Iniciar</v>
      </c>
      <c r="U474" s="67" t="str">
        <f t="shared" ref="U474:U475" si="194">+IF(T474="","",IF(T474="Sin Iniciar","6",IF(T474="Crítico","L",IF(T474="En Proceso","K",IF(T474="Normal","J","B")))))</f>
        <v>6</v>
      </c>
      <c r="V474" s="118" t="s">
        <v>938</v>
      </c>
      <c r="W474" s="69">
        <f t="shared" ref="W474:W475" si="195">1-R474</f>
        <v>1</v>
      </c>
      <c r="X474" s="741"/>
    </row>
    <row r="475" spans="1:24" s="5" customFormat="1" ht="57" customHeight="1" outlineLevel="2" thickBot="1" x14ac:dyDescent="0.3">
      <c r="A475" s="783"/>
      <c r="B475" s="692" t="s">
        <v>1114</v>
      </c>
      <c r="C475" s="714" t="s">
        <v>1115</v>
      </c>
      <c r="D475" s="723">
        <v>371574</v>
      </c>
      <c r="E475" s="723">
        <v>43084</v>
      </c>
      <c r="F475" s="715" t="s">
        <v>1116</v>
      </c>
      <c r="G475" s="716" t="s">
        <v>1117</v>
      </c>
      <c r="H475" s="714" t="s">
        <v>143</v>
      </c>
      <c r="I475" s="714" t="s">
        <v>367</v>
      </c>
      <c r="J475" s="717">
        <v>1</v>
      </c>
      <c r="K475" s="718">
        <v>1500000</v>
      </c>
      <c r="L475" s="719">
        <f>K475*J475</f>
        <v>1500000</v>
      </c>
      <c r="M475" s="218" t="str">
        <f t="shared" si="189"/>
        <v/>
      </c>
      <c r="N475" s="60" t="str">
        <f t="shared" si="190"/>
        <v/>
      </c>
      <c r="O475" s="70"/>
      <c r="P475" s="62" t="str">
        <f t="shared" si="191"/>
        <v/>
      </c>
      <c r="Q475" s="63"/>
      <c r="R475" s="64"/>
      <c r="S475" s="65" t="str">
        <f t="shared" si="192"/>
        <v/>
      </c>
      <c r="T475" s="66" t="str">
        <f t="shared" si="193"/>
        <v>Sin Iniciar</v>
      </c>
      <c r="U475" s="67" t="str">
        <f t="shared" si="194"/>
        <v>6</v>
      </c>
      <c r="V475" s="118" t="s">
        <v>938</v>
      </c>
      <c r="W475" s="69">
        <f t="shared" si="195"/>
        <v>1</v>
      </c>
      <c r="X475" s="741"/>
    </row>
    <row r="476" spans="1:24" s="5" customFormat="1" ht="29.25" customHeight="1" outlineLevel="2" thickBot="1" x14ac:dyDescent="0.3">
      <c r="A476" s="783"/>
      <c r="B476" s="772" t="s">
        <v>939</v>
      </c>
      <c r="C476" s="774" t="s">
        <v>88</v>
      </c>
      <c r="D476" s="696">
        <v>371574</v>
      </c>
      <c r="E476" s="696">
        <v>42977</v>
      </c>
      <c r="F476" s="54" t="s">
        <v>940</v>
      </c>
      <c r="G476" s="119" t="s">
        <v>941</v>
      </c>
      <c r="H476" s="52" t="s">
        <v>39</v>
      </c>
      <c r="I476" s="52" t="s">
        <v>336</v>
      </c>
      <c r="J476" s="56">
        <v>1</v>
      </c>
      <c r="K476" s="697">
        <v>8000000</v>
      </c>
      <c r="L476" s="698">
        <f>+K476*J476</f>
        <v>8000000</v>
      </c>
      <c r="M476" s="218" t="str">
        <f t="shared" si="148"/>
        <v/>
      </c>
      <c r="N476" s="60" t="str">
        <f t="shared" si="149"/>
        <v/>
      </c>
      <c r="O476" s="70"/>
      <c r="P476" s="62" t="str">
        <f t="shared" si="150"/>
        <v/>
      </c>
      <c r="Q476" s="63"/>
      <c r="R476" s="64">
        <f t="shared" si="151"/>
        <v>0</v>
      </c>
      <c r="S476" s="65" t="str">
        <f t="shared" si="152"/>
        <v/>
      </c>
      <c r="T476" s="66" t="str">
        <f t="shared" si="145"/>
        <v>Sin Iniciar</v>
      </c>
      <c r="U476" s="67" t="str">
        <f t="shared" si="146"/>
        <v>6</v>
      </c>
      <c r="V476" s="118"/>
      <c r="W476" s="69">
        <f t="shared" si="156"/>
        <v>1</v>
      </c>
      <c r="X476" s="741"/>
    </row>
    <row r="477" spans="1:24" s="5" customFormat="1" ht="29.25" customHeight="1" outlineLevel="2" thickBot="1" x14ac:dyDescent="0.3">
      <c r="A477" s="783"/>
      <c r="B477" s="772"/>
      <c r="C477" s="775"/>
      <c r="D477" s="724">
        <v>42887</v>
      </c>
      <c r="E477" s="696">
        <v>42977</v>
      </c>
      <c r="F477" s="54" t="s">
        <v>942</v>
      </c>
      <c r="G477" s="119" t="s">
        <v>625</v>
      </c>
      <c r="H477" s="52" t="s">
        <v>143</v>
      </c>
      <c r="I477" s="52" t="s">
        <v>336</v>
      </c>
      <c r="J477" s="56">
        <v>1</v>
      </c>
      <c r="K477" s="697">
        <v>1000000</v>
      </c>
      <c r="L477" s="698">
        <f>+J477*K477</f>
        <v>1000000</v>
      </c>
      <c r="M477" s="218" t="str">
        <f t="shared" si="148"/>
        <v/>
      </c>
      <c r="N477" s="60" t="str">
        <f t="shared" si="149"/>
        <v/>
      </c>
      <c r="O477" s="70"/>
      <c r="P477" s="62" t="str">
        <f t="shared" si="150"/>
        <v/>
      </c>
      <c r="Q477" s="63"/>
      <c r="R477" s="64"/>
      <c r="S477" s="65" t="str">
        <f t="shared" si="152"/>
        <v/>
      </c>
      <c r="T477" s="66" t="str">
        <f t="shared" si="145"/>
        <v>Sin Iniciar</v>
      </c>
      <c r="U477" s="67" t="str">
        <f t="shared" si="146"/>
        <v>6</v>
      </c>
      <c r="V477" s="118"/>
      <c r="W477" s="69">
        <f t="shared" si="156"/>
        <v>1</v>
      </c>
      <c r="X477" s="741"/>
    </row>
    <row r="478" spans="1:24" s="5" customFormat="1" ht="29.25" customHeight="1" outlineLevel="2" thickBot="1" x14ac:dyDescent="0.3">
      <c r="A478" s="784"/>
      <c r="B478" s="773"/>
      <c r="C478" s="587" t="s">
        <v>1106</v>
      </c>
      <c r="D478" s="724">
        <v>42887</v>
      </c>
      <c r="E478" s="724">
        <v>43069</v>
      </c>
      <c r="F478" s="588" t="s">
        <v>1107</v>
      </c>
      <c r="G478" s="126" t="s">
        <v>941</v>
      </c>
      <c r="H478" s="587" t="s">
        <v>39</v>
      </c>
      <c r="I478" s="587" t="s">
        <v>233</v>
      </c>
      <c r="J478" s="589">
        <v>1</v>
      </c>
      <c r="K478" s="590">
        <v>38000000</v>
      </c>
      <c r="L478" s="591">
        <f>+K478*J478</f>
        <v>38000000</v>
      </c>
      <c r="M478" s="328" t="str">
        <f t="shared" si="148"/>
        <v/>
      </c>
      <c r="N478" s="329" t="str">
        <f t="shared" si="149"/>
        <v/>
      </c>
      <c r="O478" s="330"/>
      <c r="P478" s="331" t="str">
        <f t="shared" si="150"/>
        <v/>
      </c>
      <c r="Q478" s="131"/>
      <c r="R478" s="332">
        <f t="shared" si="151"/>
        <v>0</v>
      </c>
      <c r="S478" s="333" t="str">
        <f t="shared" si="152"/>
        <v/>
      </c>
      <c r="T478" s="334" t="str">
        <f t="shared" si="145"/>
        <v>Sin Iniciar</v>
      </c>
      <c r="U478" s="335" t="str">
        <f t="shared" si="146"/>
        <v>6</v>
      </c>
      <c r="V478" s="132"/>
      <c r="W478" s="69">
        <f t="shared" si="156"/>
        <v>1</v>
      </c>
      <c r="X478" s="741"/>
    </row>
    <row r="479" spans="1:24" s="101" customFormat="1" ht="29.25" customHeight="1" outlineLevel="1" thickBot="1" x14ac:dyDescent="0.3">
      <c r="A479" s="755" t="s">
        <v>1118</v>
      </c>
      <c r="B479" s="756"/>
      <c r="C479" s="757"/>
      <c r="D479" s="87"/>
      <c r="E479" s="88"/>
      <c r="F479" s="89"/>
      <c r="G479" s="90"/>
      <c r="H479" s="90"/>
      <c r="I479" s="91"/>
      <c r="J479" s="92"/>
      <c r="K479" s="90"/>
      <c r="L479" s="90"/>
      <c r="M479" s="93" t="str">
        <f t="shared" si="148"/>
        <v/>
      </c>
      <c r="N479" s="91" t="str">
        <f t="shared" si="149"/>
        <v/>
      </c>
      <c r="O479" s="94"/>
      <c r="P479" s="209">
        <f>+IFERROR(SUMPRODUCT(P465:P478,M465:M478)/SUM(M465:M478),0)</f>
        <v>0.30721966205837176</v>
      </c>
      <c r="Q479" s="210">
        <f>+IFERROR(SUMPRODUCT(Q465:Q478,M465:M478)/SUM(M465:M478),0)</f>
        <v>0.30049923195084488</v>
      </c>
      <c r="R479" s="229">
        <f>+IFERROR(SUMPRODUCT(R465:R478,M465:M478)/SUM(M465:M478),0)</f>
        <v>0.30049923195084488</v>
      </c>
      <c r="S479" s="209">
        <f t="shared" si="152"/>
        <v>0.97812500000000002</v>
      </c>
      <c r="T479" s="98" t="str">
        <f t="shared" si="145"/>
        <v>Normal</v>
      </c>
      <c r="U479" s="212" t="str">
        <f t="shared" si="146"/>
        <v>J</v>
      </c>
      <c r="V479" s="213"/>
      <c r="W479" s="69">
        <f t="shared" si="156"/>
        <v>0.69950076804915517</v>
      </c>
      <c r="X479" s="741"/>
    </row>
    <row r="480" spans="1:24" s="5" customFormat="1" ht="29.25" hidden="1" customHeight="1" outlineLevel="2" collapsed="1" thickBot="1" x14ac:dyDescent="0.3">
      <c r="A480" s="766" t="s">
        <v>945</v>
      </c>
      <c r="B480" s="769" t="s">
        <v>946</v>
      </c>
      <c r="C480" s="285" t="s">
        <v>947</v>
      </c>
      <c r="D480" s="592">
        <v>42767</v>
      </c>
      <c r="E480" s="592">
        <v>42794</v>
      </c>
      <c r="F480" s="770" t="s">
        <v>948</v>
      </c>
      <c r="G480" s="765" t="s">
        <v>949</v>
      </c>
      <c r="H480" s="34" t="s">
        <v>39</v>
      </c>
      <c r="I480" s="34" t="s">
        <v>45</v>
      </c>
      <c r="J480" s="38">
        <v>6</v>
      </c>
      <c r="K480" s="296">
        <v>3600000</v>
      </c>
      <c r="L480" s="297">
        <v>21600000</v>
      </c>
      <c r="M480" s="107">
        <f t="shared" si="148"/>
        <v>27</v>
      </c>
      <c r="N480" s="42" t="str">
        <f t="shared" si="149"/>
        <v/>
      </c>
      <c r="O480" s="216" t="s">
        <v>950</v>
      </c>
      <c r="P480" s="134">
        <v>1</v>
      </c>
      <c r="Q480" s="135">
        <v>1</v>
      </c>
      <c r="R480" s="136">
        <f>+Q480</f>
        <v>1</v>
      </c>
      <c r="S480" s="137">
        <f t="shared" ref="S480:S543" si="196">IF(P480="","",IF(Q480&gt;P480,1,(Q480/P480)))</f>
        <v>1</v>
      </c>
      <c r="T480" s="138" t="str">
        <f t="shared" si="145"/>
        <v>Terminado</v>
      </c>
      <c r="U480" s="139" t="str">
        <f t="shared" si="146"/>
        <v>B</v>
      </c>
      <c r="V480" s="140" t="s">
        <v>951</v>
      </c>
      <c r="W480" s="69">
        <f t="shared" si="156"/>
        <v>0</v>
      </c>
      <c r="X480" s="741"/>
    </row>
    <row r="481" spans="1:24" s="5" customFormat="1" ht="29.25" hidden="1" customHeight="1" outlineLevel="2" thickBot="1" x14ac:dyDescent="0.3">
      <c r="A481" s="767"/>
      <c r="B481" s="752"/>
      <c r="C481" s="288" t="s">
        <v>952</v>
      </c>
      <c r="D481" s="576">
        <v>42767</v>
      </c>
      <c r="E481" s="592">
        <v>42794</v>
      </c>
      <c r="F481" s="763"/>
      <c r="G481" s="764"/>
      <c r="H481" s="52" t="s">
        <v>39</v>
      </c>
      <c r="I481" s="52" t="s">
        <v>45</v>
      </c>
      <c r="J481" s="56">
        <v>2</v>
      </c>
      <c r="K481" s="144">
        <v>3600000</v>
      </c>
      <c r="L481" s="145">
        <v>7200000</v>
      </c>
      <c r="M481" s="218">
        <f t="shared" si="148"/>
        <v>27</v>
      </c>
      <c r="N481" s="60" t="str">
        <f t="shared" si="149"/>
        <v/>
      </c>
      <c r="O481" s="216" t="s">
        <v>950</v>
      </c>
      <c r="P481" s="62">
        <v>1</v>
      </c>
      <c r="Q481" s="63">
        <v>1</v>
      </c>
      <c r="R481" s="64">
        <v>0.9</v>
      </c>
      <c r="S481" s="65">
        <f t="shared" si="196"/>
        <v>1</v>
      </c>
      <c r="T481" s="66" t="str">
        <f t="shared" si="145"/>
        <v>Terminado</v>
      </c>
      <c r="U481" s="49" t="str">
        <f t="shared" si="146"/>
        <v>B</v>
      </c>
      <c r="V481" s="140" t="s">
        <v>951</v>
      </c>
      <c r="W481" s="69">
        <f t="shared" si="156"/>
        <v>9.9999999999999978E-2</v>
      </c>
      <c r="X481" s="741"/>
    </row>
    <row r="482" spans="1:24" s="5" customFormat="1" ht="29.25" hidden="1" customHeight="1" outlineLevel="2" thickBot="1" x14ac:dyDescent="0.3">
      <c r="A482" s="767"/>
      <c r="B482" s="752"/>
      <c r="C482" s="288" t="s">
        <v>953</v>
      </c>
      <c r="D482" s="576">
        <v>42767</v>
      </c>
      <c r="E482" s="592">
        <v>42794</v>
      </c>
      <c r="F482" s="763"/>
      <c r="G482" s="764"/>
      <c r="H482" s="52" t="s">
        <v>39</v>
      </c>
      <c r="I482" s="52" t="s">
        <v>45</v>
      </c>
      <c r="J482" s="56">
        <v>1</v>
      </c>
      <c r="K482" s="144">
        <v>3600000</v>
      </c>
      <c r="L482" s="145">
        <f>+J482*K482</f>
        <v>3600000</v>
      </c>
      <c r="M482" s="218">
        <f t="shared" si="148"/>
        <v>27</v>
      </c>
      <c r="N482" s="60" t="str">
        <f t="shared" si="149"/>
        <v/>
      </c>
      <c r="O482" s="216" t="s">
        <v>950</v>
      </c>
      <c r="P482" s="62">
        <v>1</v>
      </c>
      <c r="Q482" s="63">
        <v>1</v>
      </c>
      <c r="R482" s="64">
        <v>0.9</v>
      </c>
      <c r="S482" s="65">
        <f t="shared" si="196"/>
        <v>1</v>
      </c>
      <c r="T482" s="66" t="str">
        <f t="shared" ref="T482:T545" si="197">+IF(S482="","Sin Iniciar",IF(S482&lt;0.6,"Crítico",IF(S482&lt;0.9,"En Proceso",IF(AND(P482=1,Q482=1,S482=1),"Terminado","Normal"))))</f>
        <v>Terminado</v>
      </c>
      <c r="U482" s="49" t="str">
        <f t="shared" ref="U482:U545" si="198">+IF(T482="","",IF(T482="Sin Iniciar","6",IF(T482="Crítico","L",IF(T482="En Proceso","K",IF(T482="Normal","J","B")))))</f>
        <v>B</v>
      </c>
      <c r="V482" s="140" t="s">
        <v>951</v>
      </c>
      <c r="W482" s="69">
        <f t="shared" si="156"/>
        <v>9.9999999999999978E-2</v>
      </c>
      <c r="X482" s="741"/>
    </row>
    <row r="483" spans="1:24" s="5" customFormat="1" ht="29.25" hidden="1" customHeight="1" outlineLevel="2" thickBot="1" x14ac:dyDescent="0.3">
      <c r="A483" s="767"/>
      <c r="B483" s="752"/>
      <c r="C483" s="288" t="s">
        <v>954</v>
      </c>
      <c r="D483" s="576">
        <v>42767</v>
      </c>
      <c r="E483" s="592">
        <v>42794</v>
      </c>
      <c r="F483" s="763"/>
      <c r="G483" s="764"/>
      <c r="H483" s="52" t="s">
        <v>39</v>
      </c>
      <c r="I483" s="52" t="s">
        <v>45</v>
      </c>
      <c r="J483" s="56">
        <v>1</v>
      </c>
      <c r="K483" s="144">
        <v>3600000</v>
      </c>
      <c r="L483" s="145">
        <f>+J483*K483</f>
        <v>3600000</v>
      </c>
      <c r="M483" s="218">
        <f t="shared" si="148"/>
        <v>27</v>
      </c>
      <c r="N483" s="60" t="str">
        <f t="shared" si="149"/>
        <v/>
      </c>
      <c r="O483" s="216" t="s">
        <v>950</v>
      </c>
      <c r="P483" s="62">
        <v>1</v>
      </c>
      <c r="Q483" s="63">
        <v>1</v>
      </c>
      <c r="R483" s="64">
        <v>0.9</v>
      </c>
      <c r="S483" s="65">
        <f t="shared" si="196"/>
        <v>1</v>
      </c>
      <c r="T483" s="66" t="str">
        <f t="shared" si="197"/>
        <v>Terminado</v>
      </c>
      <c r="U483" s="49" t="str">
        <f t="shared" si="198"/>
        <v>B</v>
      </c>
      <c r="V483" s="140" t="s">
        <v>951</v>
      </c>
      <c r="W483" s="69">
        <f t="shared" si="156"/>
        <v>9.9999999999999978E-2</v>
      </c>
      <c r="X483" s="741"/>
    </row>
    <row r="484" spans="1:24" s="5" customFormat="1" ht="29.25" hidden="1" customHeight="1" outlineLevel="2" thickBot="1" x14ac:dyDescent="0.3">
      <c r="A484" s="767"/>
      <c r="B484" s="752"/>
      <c r="C484" s="288" t="s">
        <v>955</v>
      </c>
      <c r="D484" s="576">
        <v>42767</v>
      </c>
      <c r="E484" s="592">
        <v>42794</v>
      </c>
      <c r="F484" s="763"/>
      <c r="G484" s="764"/>
      <c r="H484" s="52" t="s">
        <v>88</v>
      </c>
      <c r="I484" s="52" t="s">
        <v>45</v>
      </c>
      <c r="J484" s="56">
        <v>2</v>
      </c>
      <c r="K484" s="144">
        <v>2700000</v>
      </c>
      <c r="L484" s="145">
        <v>5400000</v>
      </c>
      <c r="M484" s="218">
        <f t="shared" si="148"/>
        <v>27</v>
      </c>
      <c r="N484" s="60" t="str">
        <f t="shared" si="149"/>
        <v/>
      </c>
      <c r="O484" s="216" t="s">
        <v>950</v>
      </c>
      <c r="P484" s="62">
        <v>1</v>
      </c>
      <c r="Q484" s="63">
        <v>1</v>
      </c>
      <c r="R484" s="64">
        <v>0.9</v>
      </c>
      <c r="S484" s="65">
        <f t="shared" si="196"/>
        <v>1</v>
      </c>
      <c r="T484" s="66" t="str">
        <f t="shared" si="197"/>
        <v>Terminado</v>
      </c>
      <c r="U484" s="49" t="str">
        <f t="shared" si="198"/>
        <v>B</v>
      </c>
      <c r="V484" s="140" t="s">
        <v>951</v>
      </c>
      <c r="W484" s="69">
        <f t="shared" si="156"/>
        <v>9.9999999999999978E-2</v>
      </c>
      <c r="X484" s="741"/>
    </row>
    <row r="485" spans="1:24" s="5" customFormat="1" ht="29.25" hidden="1" customHeight="1" outlineLevel="2" thickBot="1" x14ac:dyDescent="0.3">
      <c r="A485" s="767"/>
      <c r="B485" s="752" t="s">
        <v>956</v>
      </c>
      <c r="C485" s="288" t="s">
        <v>947</v>
      </c>
      <c r="D485" s="576">
        <v>42917</v>
      </c>
      <c r="E485" s="576">
        <v>43069</v>
      </c>
      <c r="F485" s="763" t="s">
        <v>957</v>
      </c>
      <c r="G485" s="764" t="s">
        <v>958</v>
      </c>
      <c r="H485" s="52" t="s">
        <v>39</v>
      </c>
      <c r="I485" s="52" t="s">
        <v>446</v>
      </c>
      <c r="J485" s="56">
        <v>5</v>
      </c>
      <c r="K485" s="144">
        <v>2700000</v>
      </c>
      <c r="L485" s="145">
        <v>13500000</v>
      </c>
      <c r="M485" s="218" t="str">
        <f t="shared" si="148"/>
        <v/>
      </c>
      <c r="N485" s="60" t="str">
        <f t="shared" si="149"/>
        <v/>
      </c>
      <c r="O485" s="70"/>
      <c r="P485" s="62" t="str">
        <f t="shared" ref="P485:P543" si="199">+IF(N485="","",IFERROR(IF(MONTH($C$2)&lt;MONTH(D485),"",IF(E485&lt;$C$2,1,IF(D485&lt;$C$2,($C$2-D485)/(E485-D485),0))),0))</f>
        <v/>
      </c>
      <c r="Q485" s="63"/>
      <c r="R485" s="64"/>
      <c r="S485" s="65" t="str">
        <f t="shared" si="196"/>
        <v/>
      </c>
      <c r="T485" s="66" t="str">
        <f t="shared" si="197"/>
        <v>Sin Iniciar</v>
      </c>
      <c r="U485" s="67" t="str">
        <f t="shared" si="198"/>
        <v>6</v>
      </c>
      <c r="V485" s="118"/>
      <c r="W485" s="69">
        <f t="shared" si="156"/>
        <v>1</v>
      </c>
      <c r="X485" s="741"/>
    </row>
    <row r="486" spans="1:24" s="5" customFormat="1" ht="29.25" hidden="1" customHeight="1" outlineLevel="2" thickBot="1" x14ac:dyDescent="0.3">
      <c r="A486" s="767"/>
      <c r="B486" s="752"/>
      <c r="C486" s="288" t="s">
        <v>952</v>
      </c>
      <c r="D486" s="576">
        <v>42917</v>
      </c>
      <c r="E486" s="576">
        <v>43069</v>
      </c>
      <c r="F486" s="763"/>
      <c r="G486" s="764"/>
      <c r="H486" s="52" t="s">
        <v>39</v>
      </c>
      <c r="I486" s="52" t="s">
        <v>446</v>
      </c>
      <c r="J486" s="56">
        <v>3</v>
      </c>
      <c r="K486" s="144">
        <v>2700000</v>
      </c>
      <c r="L486" s="145">
        <v>8100000</v>
      </c>
      <c r="M486" s="218" t="str">
        <f t="shared" si="148"/>
        <v/>
      </c>
      <c r="N486" s="60" t="str">
        <f t="shared" si="149"/>
        <v/>
      </c>
      <c r="O486" s="70"/>
      <c r="P486" s="62" t="str">
        <f t="shared" si="199"/>
        <v/>
      </c>
      <c r="Q486" s="63"/>
      <c r="R486" s="64"/>
      <c r="S486" s="65" t="str">
        <f t="shared" si="196"/>
        <v/>
      </c>
      <c r="T486" s="66" t="str">
        <f t="shared" si="197"/>
        <v>Sin Iniciar</v>
      </c>
      <c r="U486" s="67" t="str">
        <f t="shared" si="198"/>
        <v>6</v>
      </c>
      <c r="V486" s="118"/>
      <c r="W486" s="69">
        <f t="shared" si="156"/>
        <v>1</v>
      </c>
      <c r="X486" s="741"/>
    </row>
    <row r="487" spans="1:24" s="5" customFormat="1" ht="29.25" hidden="1" customHeight="1" outlineLevel="2" thickBot="1" x14ac:dyDescent="0.3">
      <c r="A487" s="767"/>
      <c r="B487" s="752"/>
      <c r="C487" s="288" t="s">
        <v>953</v>
      </c>
      <c r="D487" s="576">
        <v>42917</v>
      </c>
      <c r="E487" s="576">
        <v>43069</v>
      </c>
      <c r="F487" s="763"/>
      <c r="G487" s="764"/>
      <c r="H487" s="52" t="s">
        <v>39</v>
      </c>
      <c r="I487" s="52" t="s">
        <v>446</v>
      </c>
      <c r="J487" s="56">
        <v>3</v>
      </c>
      <c r="K487" s="144">
        <v>2700000</v>
      </c>
      <c r="L487" s="145">
        <v>8100000</v>
      </c>
      <c r="M487" s="218" t="str">
        <f t="shared" si="148"/>
        <v/>
      </c>
      <c r="N487" s="60" t="str">
        <f t="shared" si="149"/>
        <v/>
      </c>
      <c r="O487" s="70"/>
      <c r="P487" s="62" t="str">
        <f t="shared" si="199"/>
        <v/>
      </c>
      <c r="Q487" s="63"/>
      <c r="R487" s="64"/>
      <c r="S487" s="65" t="str">
        <f t="shared" si="196"/>
        <v/>
      </c>
      <c r="T487" s="66" t="str">
        <f t="shared" si="197"/>
        <v>Sin Iniciar</v>
      </c>
      <c r="U487" s="67" t="str">
        <f t="shared" si="198"/>
        <v>6</v>
      </c>
      <c r="V487" s="118"/>
      <c r="W487" s="69">
        <f t="shared" si="156"/>
        <v>1</v>
      </c>
      <c r="X487" s="741"/>
    </row>
    <row r="488" spans="1:24" s="5" customFormat="1" ht="29.25" hidden="1" customHeight="1" outlineLevel="2" thickBot="1" x14ac:dyDescent="0.3">
      <c r="A488" s="767"/>
      <c r="B488" s="752"/>
      <c r="C488" s="288" t="s">
        <v>954</v>
      </c>
      <c r="D488" s="576">
        <v>42917</v>
      </c>
      <c r="E488" s="576">
        <v>43069</v>
      </c>
      <c r="F488" s="763"/>
      <c r="G488" s="764"/>
      <c r="H488" s="52" t="s">
        <v>39</v>
      </c>
      <c r="I488" s="52" t="s">
        <v>446</v>
      </c>
      <c r="J488" s="56">
        <v>3</v>
      </c>
      <c r="K488" s="144">
        <v>2700000</v>
      </c>
      <c r="L488" s="145">
        <v>8100000</v>
      </c>
      <c r="M488" s="218" t="str">
        <f t="shared" si="148"/>
        <v/>
      </c>
      <c r="N488" s="60" t="str">
        <f t="shared" si="149"/>
        <v/>
      </c>
      <c r="O488" s="70"/>
      <c r="P488" s="62" t="str">
        <f t="shared" si="199"/>
        <v/>
      </c>
      <c r="Q488" s="63"/>
      <c r="R488" s="64"/>
      <c r="S488" s="65" t="str">
        <f t="shared" si="196"/>
        <v/>
      </c>
      <c r="T488" s="66" t="str">
        <f t="shared" si="197"/>
        <v>Sin Iniciar</v>
      </c>
      <c r="U488" s="67" t="str">
        <f t="shared" si="198"/>
        <v>6</v>
      </c>
      <c r="V488" s="118"/>
      <c r="W488" s="69">
        <f t="shared" si="156"/>
        <v>1</v>
      </c>
      <c r="X488" s="741"/>
    </row>
    <row r="489" spans="1:24" s="5" customFormat="1" ht="29.25" hidden="1" customHeight="1" outlineLevel="2" thickBot="1" x14ac:dyDescent="0.3">
      <c r="A489" s="767"/>
      <c r="B489" s="752"/>
      <c r="C489" s="288" t="s">
        <v>955</v>
      </c>
      <c r="D489" s="576">
        <v>42917</v>
      </c>
      <c r="E489" s="576">
        <v>43069</v>
      </c>
      <c r="F489" s="763"/>
      <c r="G489" s="764"/>
      <c r="H489" s="52" t="s">
        <v>88</v>
      </c>
      <c r="I489" s="52" t="s">
        <v>446</v>
      </c>
      <c r="J489" s="56">
        <v>1</v>
      </c>
      <c r="K489" s="144">
        <v>2700000</v>
      </c>
      <c r="L489" s="145">
        <v>2700000</v>
      </c>
      <c r="M489" s="218" t="str">
        <f t="shared" si="148"/>
        <v/>
      </c>
      <c r="N489" s="60" t="str">
        <f t="shared" si="149"/>
        <v/>
      </c>
      <c r="O489" s="70"/>
      <c r="P489" s="62" t="str">
        <f t="shared" si="199"/>
        <v/>
      </c>
      <c r="Q489" s="63"/>
      <c r="R489" s="64"/>
      <c r="S489" s="65" t="str">
        <f t="shared" si="196"/>
        <v/>
      </c>
      <c r="T489" s="66" t="str">
        <f t="shared" si="197"/>
        <v>Sin Iniciar</v>
      </c>
      <c r="U489" s="67" t="str">
        <f t="shared" si="198"/>
        <v>6</v>
      </c>
      <c r="V489" s="118"/>
      <c r="W489" s="69">
        <f t="shared" si="156"/>
        <v>1</v>
      </c>
      <c r="X489" s="741"/>
    </row>
    <row r="490" spans="1:24" s="5" customFormat="1" ht="29.25" hidden="1" customHeight="1" outlineLevel="2" thickBot="1" x14ac:dyDescent="0.3">
      <c r="A490" s="767"/>
      <c r="B490" s="752"/>
      <c r="C490" s="288" t="s">
        <v>959</v>
      </c>
      <c r="D490" s="576">
        <v>42917</v>
      </c>
      <c r="E490" s="576">
        <v>43069</v>
      </c>
      <c r="F490" s="763"/>
      <c r="G490" s="764"/>
      <c r="H490" s="52" t="s">
        <v>39</v>
      </c>
      <c r="I490" s="52" t="s">
        <v>446</v>
      </c>
      <c r="J490" s="56">
        <v>2</v>
      </c>
      <c r="K490" s="144">
        <v>2700000</v>
      </c>
      <c r="L490" s="145">
        <v>5400000</v>
      </c>
      <c r="M490" s="218" t="str">
        <f t="shared" si="148"/>
        <v/>
      </c>
      <c r="N490" s="60" t="str">
        <f t="shared" si="149"/>
        <v/>
      </c>
      <c r="O490" s="70"/>
      <c r="P490" s="62" t="str">
        <f t="shared" si="199"/>
        <v/>
      </c>
      <c r="Q490" s="63"/>
      <c r="R490" s="64"/>
      <c r="S490" s="65" t="str">
        <f t="shared" si="196"/>
        <v/>
      </c>
      <c r="T490" s="66" t="str">
        <f t="shared" si="197"/>
        <v>Sin Iniciar</v>
      </c>
      <c r="U490" s="67" t="str">
        <f t="shared" si="198"/>
        <v>6</v>
      </c>
      <c r="V490" s="118"/>
      <c r="W490" s="69">
        <f t="shared" si="156"/>
        <v>1</v>
      </c>
      <c r="X490" s="741"/>
    </row>
    <row r="491" spans="1:24" s="5" customFormat="1" ht="29.25" hidden="1" customHeight="1" outlineLevel="2" thickBot="1" x14ac:dyDescent="0.3">
      <c r="A491" s="767"/>
      <c r="B491" s="752" t="s">
        <v>960</v>
      </c>
      <c r="C491" s="288" t="s">
        <v>961</v>
      </c>
      <c r="D491" s="576">
        <v>42750</v>
      </c>
      <c r="E491" s="576">
        <v>43084</v>
      </c>
      <c r="F491" s="763" t="s">
        <v>962</v>
      </c>
      <c r="G491" s="585" t="s">
        <v>963</v>
      </c>
      <c r="H491" s="52" t="s">
        <v>39</v>
      </c>
      <c r="I491" s="52" t="s">
        <v>964</v>
      </c>
      <c r="J491" s="56">
        <v>2</v>
      </c>
      <c r="K491" s="144">
        <v>2700000</v>
      </c>
      <c r="L491" s="145">
        <f t="shared" ref="L491:L492" si="200">+K491*J491</f>
        <v>5400000</v>
      </c>
      <c r="M491" s="218">
        <f t="shared" si="148"/>
        <v>334</v>
      </c>
      <c r="N491" s="60" t="str">
        <f t="shared" si="149"/>
        <v>X</v>
      </c>
      <c r="O491" s="70" t="s">
        <v>1237</v>
      </c>
      <c r="P491" s="62">
        <f t="shared" si="199"/>
        <v>0.31437125748502992</v>
      </c>
      <c r="Q491" s="63">
        <f t="shared" ref="Q491:R493" si="201">+P491</f>
        <v>0.31437125748502992</v>
      </c>
      <c r="R491" s="64">
        <f t="shared" si="201"/>
        <v>0.31437125748502992</v>
      </c>
      <c r="S491" s="65">
        <f t="shared" si="196"/>
        <v>1</v>
      </c>
      <c r="T491" s="66" t="str">
        <f t="shared" si="197"/>
        <v>Normal</v>
      </c>
      <c r="U491" s="67" t="str">
        <f t="shared" si="198"/>
        <v>J</v>
      </c>
      <c r="V491" s="118" t="s">
        <v>965</v>
      </c>
      <c r="W491" s="69">
        <f t="shared" si="156"/>
        <v>0.68562874251497008</v>
      </c>
      <c r="X491" s="741"/>
    </row>
    <row r="492" spans="1:24" s="5" customFormat="1" ht="29.25" hidden="1" customHeight="1" outlineLevel="2" thickBot="1" x14ac:dyDescent="0.3">
      <c r="A492" s="767"/>
      <c r="B492" s="752"/>
      <c r="C492" s="288" t="s">
        <v>966</v>
      </c>
      <c r="D492" s="576">
        <v>42750</v>
      </c>
      <c r="E492" s="576">
        <v>43084</v>
      </c>
      <c r="F492" s="763"/>
      <c r="G492" s="585" t="s">
        <v>967</v>
      </c>
      <c r="H492" s="52" t="s">
        <v>143</v>
      </c>
      <c r="I492" s="52" t="s">
        <v>964</v>
      </c>
      <c r="J492" s="56">
        <v>2</v>
      </c>
      <c r="K492" s="144">
        <v>4000000</v>
      </c>
      <c r="L492" s="145">
        <f t="shared" si="200"/>
        <v>8000000</v>
      </c>
      <c r="M492" s="218">
        <f t="shared" si="148"/>
        <v>334</v>
      </c>
      <c r="N492" s="60" t="str">
        <f t="shared" si="149"/>
        <v>X</v>
      </c>
      <c r="O492" s="70" t="s">
        <v>1238</v>
      </c>
      <c r="P492" s="62">
        <f t="shared" si="199"/>
        <v>0.31437125748502992</v>
      </c>
      <c r="Q492" s="63">
        <v>0.28999999999999998</v>
      </c>
      <c r="R492" s="64">
        <f t="shared" si="201"/>
        <v>0.28999999999999998</v>
      </c>
      <c r="S492" s="65">
        <f t="shared" si="196"/>
        <v>0.92247619047619045</v>
      </c>
      <c r="T492" s="66" t="str">
        <f t="shared" si="197"/>
        <v>Normal</v>
      </c>
      <c r="U492" s="67" t="str">
        <f t="shared" si="198"/>
        <v>J</v>
      </c>
      <c r="V492" s="118" t="s">
        <v>968</v>
      </c>
      <c r="W492" s="69">
        <f t="shared" si="156"/>
        <v>0.71</v>
      </c>
      <c r="X492" s="741"/>
    </row>
    <row r="493" spans="1:24" s="5" customFormat="1" ht="29.25" hidden="1" customHeight="1" outlineLevel="2" thickBot="1" x14ac:dyDescent="0.3">
      <c r="A493" s="767"/>
      <c r="B493" s="752"/>
      <c r="C493" s="288" t="s">
        <v>969</v>
      </c>
      <c r="D493" s="576">
        <v>42750</v>
      </c>
      <c r="E493" s="576">
        <v>43084</v>
      </c>
      <c r="F493" s="763"/>
      <c r="G493" s="585" t="s">
        <v>970</v>
      </c>
      <c r="H493" s="52" t="s">
        <v>285</v>
      </c>
      <c r="I493" s="52" t="s">
        <v>40</v>
      </c>
      <c r="J493" s="56">
        <v>2</v>
      </c>
      <c r="K493" s="144">
        <v>1000000</v>
      </c>
      <c r="L493" s="145">
        <v>2000000</v>
      </c>
      <c r="M493" s="218">
        <f t="shared" si="148"/>
        <v>334</v>
      </c>
      <c r="N493" s="60" t="str">
        <f t="shared" si="149"/>
        <v>X</v>
      </c>
      <c r="O493" s="70" t="s">
        <v>1240</v>
      </c>
      <c r="P493" s="62">
        <f t="shared" si="199"/>
        <v>0.31437125748502992</v>
      </c>
      <c r="Q493" s="63">
        <f>+P493</f>
        <v>0.31437125748502992</v>
      </c>
      <c r="R493" s="64">
        <f t="shared" si="201"/>
        <v>0.31437125748502992</v>
      </c>
      <c r="S493" s="65">
        <f t="shared" si="196"/>
        <v>1</v>
      </c>
      <c r="T493" s="66" t="str">
        <f t="shared" si="197"/>
        <v>Normal</v>
      </c>
      <c r="U493" s="67" t="str">
        <f t="shared" si="198"/>
        <v>J</v>
      </c>
      <c r="V493" s="68" t="s">
        <v>971</v>
      </c>
      <c r="W493" s="69">
        <f t="shared" si="156"/>
        <v>0.68562874251497008</v>
      </c>
      <c r="X493" s="741"/>
    </row>
    <row r="494" spans="1:24" s="5" customFormat="1" ht="29.25" hidden="1" customHeight="1" outlineLevel="2" thickBot="1" x14ac:dyDescent="0.3">
      <c r="A494" s="767"/>
      <c r="B494" s="599" t="s">
        <v>972</v>
      </c>
      <c r="C494" s="288" t="s">
        <v>973</v>
      </c>
      <c r="D494" s="593">
        <v>42767</v>
      </c>
      <c r="E494" s="593">
        <v>42885</v>
      </c>
      <c r="F494" s="594" t="s">
        <v>974</v>
      </c>
      <c r="G494" s="595" t="s">
        <v>975</v>
      </c>
      <c r="H494" s="287" t="s">
        <v>265</v>
      </c>
      <c r="I494" s="287" t="s">
        <v>40</v>
      </c>
      <c r="J494" s="596">
        <v>1</v>
      </c>
      <c r="K494" s="597">
        <v>30000000</v>
      </c>
      <c r="L494" s="598">
        <f>+J494*K494</f>
        <v>30000000</v>
      </c>
      <c r="M494" s="218">
        <f t="shared" si="148"/>
        <v>118</v>
      </c>
      <c r="N494" s="60" t="str">
        <f t="shared" si="149"/>
        <v>X</v>
      </c>
      <c r="O494" s="70" t="s">
        <v>1239</v>
      </c>
      <c r="P494" s="62">
        <f t="shared" si="199"/>
        <v>0.74576271186440679</v>
      </c>
      <c r="Q494" s="63">
        <f>+P494</f>
        <v>0.74576271186440679</v>
      </c>
      <c r="R494" s="64">
        <f>+Q494</f>
        <v>0.74576271186440679</v>
      </c>
      <c r="S494" s="65">
        <f t="shared" si="196"/>
        <v>1</v>
      </c>
      <c r="T494" s="66" t="str">
        <f t="shared" si="197"/>
        <v>Normal</v>
      </c>
      <c r="U494" s="67" t="str">
        <f t="shared" si="198"/>
        <v>J</v>
      </c>
      <c r="V494" s="118"/>
      <c r="W494" s="69">
        <f t="shared" si="156"/>
        <v>0.25423728813559321</v>
      </c>
      <c r="X494" s="741"/>
    </row>
    <row r="495" spans="1:24" s="5" customFormat="1" ht="29.25" hidden="1" customHeight="1" outlineLevel="2" thickBot="1" x14ac:dyDescent="0.3">
      <c r="A495" s="767"/>
      <c r="B495" s="752" t="s">
        <v>976</v>
      </c>
      <c r="C495" s="288" t="s">
        <v>977</v>
      </c>
      <c r="D495" s="593">
        <v>42750</v>
      </c>
      <c r="E495" s="593">
        <v>42855</v>
      </c>
      <c r="F495" s="594" t="s">
        <v>978</v>
      </c>
      <c r="G495" s="595" t="s">
        <v>979</v>
      </c>
      <c r="H495" s="287" t="s">
        <v>257</v>
      </c>
      <c r="I495" s="287" t="s">
        <v>40</v>
      </c>
      <c r="J495" s="596"/>
      <c r="K495" s="597"/>
      <c r="L495" s="598"/>
      <c r="M495" s="218">
        <f t="shared" si="148"/>
        <v>105</v>
      </c>
      <c r="N495" s="60" t="str">
        <f t="shared" si="149"/>
        <v>X</v>
      </c>
      <c r="O495" s="70" t="s">
        <v>1241</v>
      </c>
      <c r="P495" s="62">
        <f t="shared" si="199"/>
        <v>1</v>
      </c>
      <c r="Q495" s="63">
        <f>+P495</f>
        <v>1</v>
      </c>
      <c r="R495" s="64">
        <f>+Q495</f>
        <v>1</v>
      </c>
      <c r="S495" s="65">
        <f t="shared" si="196"/>
        <v>1</v>
      </c>
      <c r="T495" s="66" t="str">
        <f t="shared" si="197"/>
        <v>Terminado</v>
      </c>
      <c r="U495" s="67" t="str">
        <f t="shared" si="198"/>
        <v>B</v>
      </c>
      <c r="V495" s="118" t="s">
        <v>980</v>
      </c>
      <c r="W495" s="69">
        <f t="shared" si="156"/>
        <v>0</v>
      </c>
      <c r="X495" s="741"/>
    </row>
    <row r="496" spans="1:24" s="5" customFormat="1" ht="29.25" hidden="1" customHeight="1" outlineLevel="2" thickBot="1" x14ac:dyDescent="0.3">
      <c r="A496" s="767"/>
      <c r="B496" s="752"/>
      <c r="C496" s="288" t="s">
        <v>981</v>
      </c>
      <c r="D496" s="593">
        <v>42767</v>
      </c>
      <c r="E496" s="593">
        <v>42794</v>
      </c>
      <c r="F496" s="594" t="s">
        <v>982</v>
      </c>
      <c r="G496" s="595" t="s">
        <v>983</v>
      </c>
      <c r="H496" s="287" t="s">
        <v>285</v>
      </c>
      <c r="I496" s="287" t="s">
        <v>40</v>
      </c>
      <c r="J496" s="596">
        <v>1</v>
      </c>
      <c r="K496" s="597">
        <v>15000000</v>
      </c>
      <c r="L496" s="598">
        <f>+J496*K496</f>
        <v>15000000</v>
      </c>
      <c r="M496" s="218">
        <f t="shared" si="148"/>
        <v>27</v>
      </c>
      <c r="N496" s="60" t="str">
        <f t="shared" si="149"/>
        <v/>
      </c>
      <c r="O496" s="70" t="s">
        <v>984</v>
      </c>
      <c r="P496" s="62">
        <v>1</v>
      </c>
      <c r="Q496" s="63">
        <v>1</v>
      </c>
      <c r="R496" s="64">
        <f>+Q496</f>
        <v>1</v>
      </c>
      <c r="S496" s="65">
        <f t="shared" si="196"/>
        <v>1</v>
      </c>
      <c r="T496" s="66" t="str">
        <f t="shared" si="197"/>
        <v>Terminado</v>
      </c>
      <c r="U496" s="67" t="str">
        <f t="shared" si="198"/>
        <v>B</v>
      </c>
      <c r="V496" s="118"/>
      <c r="W496" s="69">
        <f t="shared" si="156"/>
        <v>0</v>
      </c>
      <c r="X496" s="741"/>
    </row>
    <row r="497" spans="1:24" s="5" customFormat="1" ht="29.25" hidden="1" customHeight="1" outlineLevel="2" thickBot="1" x14ac:dyDescent="0.3">
      <c r="A497" s="767"/>
      <c r="B497" s="599" t="s">
        <v>985</v>
      </c>
      <c r="C497" s="288" t="s">
        <v>986</v>
      </c>
      <c r="D497" s="217">
        <v>42750</v>
      </c>
      <c r="E497" s="600">
        <v>42824</v>
      </c>
      <c r="F497" s="577" t="s">
        <v>987</v>
      </c>
      <c r="G497" s="585" t="s">
        <v>988</v>
      </c>
      <c r="H497" s="52" t="s">
        <v>39</v>
      </c>
      <c r="I497" s="52" t="s">
        <v>45</v>
      </c>
      <c r="J497" s="56">
        <v>2</v>
      </c>
      <c r="K497" s="144">
        <v>12000000</v>
      </c>
      <c r="L497" s="145">
        <v>24000000</v>
      </c>
      <c r="M497" s="218">
        <f t="shared" ref="M497:M547" si="202">+IF(D497="","",IF(MONTH($C$2)&lt;MONTH(D497),"",E497-D497))</f>
        <v>74</v>
      </c>
      <c r="N497" s="60" t="str">
        <f t="shared" ref="N497:N546" si="203">+IF(D497="","",IF(AND(MONTH($C$2)&gt;=MONTH(D497),MONTH($C$2)&lt;=MONTH(E497)),"X",""))</f>
        <v/>
      </c>
      <c r="O497" s="70" t="s">
        <v>989</v>
      </c>
      <c r="P497" s="62">
        <v>1</v>
      </c>
      <c r="Q497" s="63">
        <f>+P497</f>
        <v>1</v>
      </c>
      <c r="R497" s="64">
        <f>+Q497</f>
        <v>1</v>
      </c>
      <c r="S497" s="65">
        <f t="shared" si="196"/>
        <v>1</v>
      </c>
      <c r="T497" s="66" t="str">
        <f t="shared" si="197"/>
        <v>Terminado</v>
      </c>
      <c r="U497" s="67" t="str">
        <f t="shared" si="198"/>
        <v>B</v>
      </c>
      <c r="V497" s="118" t="s">
        <v>990</v>
      </c>
      <c r="W497" s="69">
        <f t="shared" si="156"/>
        <v>0</v>
      </c>
      <c r="X497" s="741"/>
    </row>
    <row r="498" spans="1:24" s="5" customFormat="1" ht="29.25" hidden="1" customHeight="1" outlineLevel="2" thickBot="1" x14ac:dyDescent="0.3">
      <c r="A498" s="767"/>
      <c r="B498" s="752" t="s">
        <v>724</v>
      </c>
      <c r="C498" s="288" t="s">
        <v>991</v>
      </c>
      <c r="D498" s="217">
        <v>42826</v>
      </c>
      <c r="E498" s="217">
        <v>42916</v>
      </c>
      <c r="F498" s="54" t="s">
        <v>992</v>
      </c>
      <c r="G498" s="119" t="s">
        <v>993</v>
      </c>
      <c r="H498" s="52" t="s">
        <v>39</v>
      </c>
      <c r="I498" s="52" t="s">
        <v>450</v>
      </c>
      <c r="J498" s="56">
        <v>1</v>
      </c>
      <c r="K498" s="144">
        <v>15000000</v>
      </c>
      <c r="L498" s="145">
        <f>+J498*K498</f>
        <v>15000000</v>
      </c>
      <c r="M498" s="218">
        <f t="shared" si="202"/>
        <v>90</v>
      </c>
      <c r="N498" s="60" t="str">
        <f t="shared" si="203"/>
        <v>X</v>
      </c>
      <c r="O498" s="70" t="s">
        <v>1242</v>
      </c>
      <c r="P498" s="62">
        <f t="shared" si="199"/>
        <v>0.32222222222222224</v>
      </c>
      <c r="Q498" s="63">
        <f>+P498</f>
        <v>0.32222222222222224</v>
      </c>
      <c r="R498" s="64">
        <f>+Q498</f>
        <v>0.32222222222222224</v>
      </c>
      <c r="S498" s="65">
        <f t="shared" si="196"/>
        <v>1</v>
      </c>
      <c r="T498" s="66" t="str">
        <f t="shared" si="197"/>
        <v>Normal</v>
      </c>
      <c r="U498" s="67" t="str">
        <f t="shared" si="198"/>
        <v>J</v>
      </c>
      <c r="V498" s="118"/>
      <c r="W498" s="69">
        <f t="shared" si="156"/>
        <v>0.67777777777777781</v>
      </c>
      <c r="X498" s="741"/>
    </row>
    <row r="499" spans="1:24" s="5" customFormat="1" ht="29.25" hidden="1" customHeight="1" outlineLevel="2" thickBot="1" x14ac:dyDescent="0.3">
      <c r="A499" s="767"/>
      <c r="B499" s="752"/>
      <c r="C499" s="288" t="s">
        <v>994</v>
      </c>
      <c r="D499" s="217">
        <v>42917</v>
      </c>
      <c r="E499" s="217">
        <v>42946</v>
      </c>
      <c r="F499" s="54" t="s">
        <v>995</v>
      </c>
      <c r="G499" s="119" t="s">
        <v>996</v>
      </c>
      <c r="H499" s="52" t="s">
        <v>39</v>
      </c>
      <c r="I499" s="52" t="s">
        <v>997</v>
      </c>
      <c r="J499" s="56">
        <v>1</v>
      </c>
      <c r="K499" s="144">
        <f>700000+560000+2000000</f>
        <v>3260000</v>
      </c>
      <c r="L499" s="145">
        <f>+J499*K499</f>
        <v>3260000</v>
      </c>
      <c r="M499" s="218" t="str">
        <f t="shared" si="202"/>
        <v/>
      </c>
      <c r="N499" s="60" t="str">
        <f t="shared" si="203"/>
        <v/>
      </c>
      <c r="O499" s="70"/>
      <c r="P499" s="62" t="str">
        <f t="shared" si="199"/>
        <v/>
      </c>
      <c r="Q499" s="63"/>
      <c r="R499" s="64"/>
      <c r="S499" s="65" t="str">
        <f t="shared" si="196"/>
        <v/>
      </c>
      <c r="T499" s="66" t="str">
        <f t="shared" si="197"/>
        <v>Sin Iniciar</v>
      </c>
      <c r="U499" s="67" t="str">
        <f t="shared" si="198"/>
        <v>6</v>
      </c>
      <c r="V499" s="118"/>
      <c r="W499" s="69">
        <f t="shared" si="156"/>
        <v>1</v>
      </c>
      <c r="X499" s="741"/>
    </row>
    <row r="500" spans="1:24" s="5" customFormat="1" ht="29.25" hidden="1" customHeight="1" outlineLevel="2" thickBot="1" x14ac:dyDescent="0.3">
      <c r="A500" s="767"/>
      <c r="B500" s="752"/>
      <c r="C500" s="288" t="s">
        <v>998</v>
      </c>
      <c r="D500" s="217">
        <v>42750</v>
      </c>
      <c r="E500" s="217">
        <v>42824</v>
      </c>
      <c r="F500" s="54" t="s">
        <v>999</v>
      </c>
      <c r="G500" s="119" t="s">
        <v>1000</v>
      </c>
      <c r="H500" s="52" t="s">
        <v>67</v>
      </c>
      <c r="I500" s="52" t="s">
        <v>45</v>
      </c>
      <c r="J500" s="56">
        <v>1</v>
      </c>
      <c r="K500" s="144">
        <v>15000000</v>
      </c>
      <c r="L500" s="145">
        <f t="shared" ref="L500:L505" si="204">+J500*K500</f>
        <v>15000000</v>
      </c>
      <c r="M500" s="218">
        <f t="shared" si="202"/>
        <v>74</v>
      </c>
      <c r="N500" s="60" t="str">
        <f t="shared" si="203"/>
        <v/>
      </c>
      <c r="O500" s="70" t="s">
        <v>1001</v>
      </c>
      <c r="P500" s="62">
        <v>1</v>
      </c>
      <c r="Q500" s="63">
        <f t="shared" ref="Q500:R502" si="205">+P500</f>
        <v>1</v>
      </c>
      <c r="R500" s="64">
        <f t="shared" si="205"/>
        <v>1</v>
      </c>
      <c r="S500" s="65">
        <f t="shared" si="196"/>
        <v>1</v>
      </c>
      <c r="T500" s="66" t="str">
        <f t="shared" si="197"/>
        <v>Terminado</v>
      </c>
      <c r="U500" s="168" t="str">
        <f t="shared" si="198"/>
        <v>B</v>
      </c>
      <c r="V500" s="298" t="s">
        <v>1002</v>
      </c>
      <c r="W500" s="69">
        <f t="shared" si="156"/>
        <v>0</v>
      </c>
      <c r="X500" s="741"/>
    </row>
    <row r="501" spans="1:24" s="5" customFormat="1" ht="29.25" hidden="1" customHeight="1" outlineLevel="2" thickBot="1" x14ac:dyDescent="0.3">
      <c r="A501" s="767"/>
      <c r="B501" s="752"/>
      <c r="C501" s="288" t="s">
        <v>1003</v>
      </c>
      <c r="D501" s="217">
        <v>42750</v>
      </c>
      <c r="E501" s="217">
        <v>42824</v>
      </c>
      <c r="F501" s="54" t="s">
        <v>999</v>
      </c>
      <c r="G501" s="119" t="s">
        <v>1000</v>
      </c>
      <c r="H501" s="52" t="s">
        <v>67</v>
      </c>
      <c r="I501" s="52" t="s">
        <v>45</v>
      </c>
      <c r="J501" s="56">
        <v>1</v>
      </c>
      <c r="K501" s="144">
        <v>15000000</v>
      </c>
      <c r="L501" s="145">
        <f t="shared" si="204"/>
        <v>15000000</v>
      </c>
      <c r="M501" s="218">
        <f t="shared" si="202"/>
        <v>74</v>
      </c>
      <c r="N501" s="60" t="str">
        <f t="shared" si="203"/>
        <v/>
      </c>
      <c r="O501" s="70" t="s">
        <v>1001</v>
      </c>
      <c r="P501" s="62">
        <v>1</v>
      </c>
      <c r="Q501" s="63">
        <f t="shared" si="205"/>
        <v>1</v>
      </c>
      <c r="R501" s="64">
        <f t="shared" si="205"/>
        <v>1</v>
      </c>
      <c r="S501" s="65">
        <f t="shared" si="196"/>
        <v>1</v>
      </c>
      <c r="T501" s="66" t="str">
        <f t="shared" si="197"/>
        <v>Terminado</v>
      </c>
      <c r="U501" s="67" t="str">
        <f t="shared" si="198"/>
        <v>B</v>
      </c>
      <c r="V501" s="118" t="s">
        <v>1004</v>
      </c>
      <c r="W501" s="69">
        <f t="shared" si="156"/>
        <v>0</v>
      </c>
      <c r="X501" s="741"/>
    </row>
    <row r="502" spans="1:24" s="5" customFormat="1" ht="29.25" hidden="1" customHeight="1" outlineLevel="2" thickBot="1" x14ac:dyDescent="0.3">
      <c r="A502" s="767"/>
      <c r="B502" s="752"/>
      <c r="C502" s="288" t="s">
        <v>1005</v>
      </c>
      <c r="D502" s="217">
        <v>42750</v>
      </c>
      <c r="E502" s="217">
        <v>42916</v>
      </c>
      <c r="F502" s="54" t="s">
        <v>1006</v>
      </c>
      <c r="G502" s="119" t="s">
        <v>1007</v>
      </c>
      <c r="H502" s="52" t="s">
        <v>101</v>
      </c>
      <c r="I502" s="52" t="s">
        <v>1008</v>
      </c>
      <c r="J502" s="56">
        <v>1</v>
      </c>
      <c r="K502" s="144">
        <v>20000000</v>
      </c>
      <c r="L502" s="145">
        <f t="shared" si="204"/>
        <v>20000000</v>
      </c>
      <c r="M502" s="218">
        <f t="shared" si="202"/>
        <v>166</v>
      </c>
      <c r="N502" s="60" t="str">
        <f t="shared" si="203"/>
        <v>X</v>
      </c>
      <c r="O502" s="70" t="s">
        <v>1243</v>
      </c>
      <c r="P502" s="62">
        <f t="shared" si="199"/>
        <v>0.63253012048192769</v>
      </c>
      <c r="Q502" s="63">
        <v>0.55000000000000004</v>
      </c>
      <c r="R502" s="64">
        <f t="shared" si="205"/>
        <v>0.55000000000000004</v>
      </c>
      <c r="S502" s="65">
        <f t="shared" si="196"/>
        <v>0.86952380952380959</v>
      </c>
      <c r="T502" s="66" t="str">
        <f t="shared" si="197"/>
        <v>En Proceso</v>
      </c>
      <c r="U502" s="67" t="str">
        <f t="shared" si="198"/>
        <v>K</v>
      </c>
      <c r="V502" s="118" t="s">
        <v>1009</v>
      </c>
      <c r="W502" s="69">
        <f t="shared" si="156"/>
        <v>0.44999999999999996</v>
      </c>
      <c r="X502" s="741"/>
    </row>
    <row r="503" spans="1:24" s="5" customFormat="1" ht="29.25" hidden="1" customHeight="1" outlineLevel="2" thickBot="1" x14ac:dyDescent="0.3">
      <c r="A503" s="767"/>
      <c r="B503" s="752"/>
      <c r="C503" s="288" t="s">
        <v>1010</v>
      </c>
      <c r="D503" s="217">
        <v>42750</v>
      </c>
      <c r="E503" s="217">
        <v>43084</v>
      </c>
      <c r="F503" s="54" t="s">
        <v>1011</v>
      </c>
      <c r="G503" s="119" t="s">
        <v>1012</v>
      </c>
      <c r="H503" s="52" t="s">
        <v>143</v>
      </c>
      <c r="I503" s="52" t="s">
        <v>45</v>
      </c>
      <c r="J503" s="56">
        <v>1</v>
      </c>
      <c r="K503" s="144">
        <v>5000000</v>
      </c>
      <c r="L503" s="145">
        <f t="shared" si="204"/>
        <v>5000000</v>
      </c>
      <c r="M503" s="218">
        <f t="shared" si="202"/>
        <v>334</v>
      </c>
      <c r="N503" s="60" t="str">
        <f t="shared" si="203"/>
        <v>X</v>
      </c>
      <c r="O503" s="70" t="s">
        <v>1244</v>
      </c>
      <c r="P503" s="62">
        <f t="shared" si="199"/>
        <v>0.31437125748502992</v>
      </c>
      <c r="Q503" s="63">
        <v>0.28000000000000003</v>
      </c>
      <c r="R503" s="64">
        <f>+Q503</f>
        <v>0.28000000000000003</v>
      </c>
      <c r="S503" s="65">
        <f t="shared" si="196"/>
        <v>0.89066666666666683</v>
      </c>
      <c r="T503" s="66" t="str">
        <f t="shared" si="197"/>
        <v>En Proceso</v>
      </c>
      <c r="U503" s="67" t="str">
        <f t="shared" si="198"/>
        <v>K</v>
      </c>
      <c r="V503" s="68" t="s">
        <v>1013</v>
      </c>
      <c r="W503" s="69">
        <f t="shared" si="156"/>
        <v>0.72</v>
      </c>
      <c r="X503" s="741"/>
    </row>
    <row r="504" spans="1:24" s="5" customFormat="1" ht="29.25" hidden="1" customHeight="1" outlineLevel="2" thickBot="1" x14ac:dyDescent="0.3">
      <c r="A504" s="767"/>
      <c r="B504" s="752"/>
      <c r="C504" s="288" t="s">
        <v>1014</v>
      </c>
      <c r="D504" s="217">
        <v>42917</v>
      </c>
      <c r="E504" s="217">
        <v>43008</v>
      </c>
      <c r="F504" s="54" t="s">
        <v>1011</v>
      </c>
      <c r="G504" s="119" t="s">
        <v>1015</v>
      </c>
      <c r="H504" s="52" t="s">
        <v>143</v>
      </c>
      <c r="I504" s="52" t="s">
        <v>233</v>
      </c>
      <c r="J504" s="56">
        <v>1</v>
      </c>
      <c r="K504" s="144">
        <v>20000000</v>
      </c>
      <c r="L504" s="145">
        <f t="shared" si="204"/>
        <v>20000000</v>
      </c>
      <c r="M504" s="218" t="str">
        <f t="shared" si="202"/>
        <v/>
      </c>
      <c r="N504" s="60" t="str">
        <f t="shared" si="203"/>
        <v/>
      </c>
      <c r="O504" s="70"/>
      <c r="P504" s="62" t="str">
        <f t="shared" si="199"/>
        <v/>
      </c>
      <c r="Q504" s="63"/>
      <c r="R504" s="64"/>
      <c r="S504" s="65" t="str">
        <f t="shared" si="196"/>
        <v/>
      </c>
      <c r="T504" s="66" t="str">
        <f t="shared" si="197"/>
        <v>Sin Iniciar</v>
      </c>
      <c r="U504" s="67" t="str">
        <f t="shared" si="198"/>
        <v>6</v>
      </c>
      <c r="V504" s="118"/>
      <c r="W504" s="69">
        <f t="shared" si="156"/>
        <v>1</v>
      </c>
      <c r="X504" s="741"/>
    </row>
    <row r="505" spans="1:24" s="5" customFormat="1" ht="29.25" hidden="1" customHeight="1" outlineLevel="2" thickBot="1" x14ac:dyDescent="0.3">
      <c r="A505" s="767"/>
      <c r="B505" s="599" t="s">
        <v>985</v>
      </c>
      <c r="C505" s="288" t="s">
        <v>1016</v>
      </c>
      <c r="D505" s="217">
        <v>42384</v>
      </c>
      <c r="E505" s="217">
        <v>43084</v>
      </c>
      <c r="F505" s="577" t="s">
        <v>987</v>
      </c>
      <c r="G505" s="119" t="s">
        <v>1017</v>
      </c>
      <c r="H505" s="52" t="s">
        <v>39</v>
      </c>
      <c r="I505" s="52" t="s">
        <v>45</v>
      </c>
      <c r="J505" s="56">
        <v>1</v>
      </c>
      <c r="K505" s="144">
        <v>22000000</v>
      </c>
      <c r="L505" s="145">
        <f t="shared" si="204"/>
        <v>22000000</v>
      </c>
      <c r="M505" s="218">
        <f t="shared" si="202"/>
        <v>700</v>
      </c>
      <c r="N505" s="60" t="str">
        <f t="shared" si="203"/>
        <v>X</v>
      </c>
      <c r="O505" s="70" t="s">
        <v>1245</v>
      </c>
      <c r="P505" s="62">
        <f t="shared" si="199"/>
        <v>0.67285714285714282</v>
      </c>
      <c r="Q505" s="63">
        <v>0.62</v>
      </c>
      <c r="R505" s="64">
        <f>+Q505</f>
        <v>0.62</v>
      </c>
      <c r="S505" s="65">
        <f t="shared" si="196"/>
        <v>0.92144373673036095</v>
      </c>
      <c r="T505" s="66" t="str">
        <f t="shared" si="197"/>
        <v>Normal</v>
      </c>
      <c r="U505" s="67" t="str">
        <f t="shared" si="198"/>
        <v>J</v>
      </c>
      <c r="V505" s="118" t="s">
        <v>1018</v>
      </c>
      <c r="W505" s="69">
        <f t="shared" si="156"/>
        <v>0.38</v>
      </c>
      <c r="X505" s="741"/>
    </row>
    <row r="506" spans="1:24" s="5" customFormat="1" ht="29.25" hidden="1" customHeight="1" outlineLevel="2" thickBot="1" x14ac:dyDescent="0.3">
      <c r="A506" s="767"/>
      <c r="B506" s="752" t="s">
        <v>1019</v>
      </c>
      <c r="C506" s="288" t="s">
        <v>1020</v>
      </c>
      <c r="D506" s="576">
        <v>42750</v>
      </c>
      <c r="E506" s="576">
        <v>42794</v>
      </c>
      <c r="F506" s="763" t="s">
        <v>1021</v>
      </c>
      <c r="G506" s="764" t="s">
        <v>1022</v>
      </c>
      <c r="H506" s="52" t="s">
        <v>39</v>
      </c>
      <c r="I506" s="144" t="s">
        <v>1023</v>
      </c>
      <c r="J506" s="56">
        <v>3</v>
      </c>
      <c r="K506" s="144">
        <v>12833334</v>
      </c>
      <c r="L506" s="145">
        <f>+J506*K506</f>
        <v>38500002</v>
      </c>
      <c r="M506" s="218">
        <f t="shared" si="202"/>
        <v>44</v>
      </c>
      <c r="N506" s="60" t="str">
        <f t="shared" si="203"/>
        <v/>
      </c>
      <c r="O506" s="70" t="s">
        <v>1024</v>
      </c>
      <c r="P506" s="62">
        <v>1</v>
      </c>
      <c r="Q506" s="63">
        <v>1</v>
      </c>
      <c r="R506" s="64">
        <f>+Q506</f>
        <v>1</v>
      </c>
      <c r="S506" s="65">
        <f t="shared" si="196"/>
        <v>1</v>
      </c>
      <c r="T506" s="66" t="str">
        <f t="shared" si="197"/>
        <v>Terminado</v>
      </c>
      <c r="U506" s="67" t="str">
        <f t="shared" si="198"/>
        <v>B</v>
      </c>
      <c r="V506" s="118" t="s">
        <v>1025</v>
      </c>
      <c r="W506" s="69">
        <f t="shared" si="156"/>
        <v>0</v>
      </c>
      <c r="X506" s="741"/>
    </row>
    <row r="507" spans="1:24" s="5" customFormat="1" ht="29.25" hidden="1" customHeight="1" outlineLevel="2" thickBot="1" x14ac:dyDescent="0.3">
      <c r="A507" s="767"/>
      <c r="B507" s="752"/>
      <c r="C507" s="288" t="s">
        <v>1026</v>
      </c>
      <c r="D507" s="576">
        <v>42750</v>
      </c>
      <c r="E507" s="576">
        <v>42916</v>
      </c>
      <c r="F507" s="763"/>
      <c r="G507" s="764"/>
      <c r="H507" s="144" t="s">
        <v>39</v>
      </c>
      <c r="I507" s="144" t="s">
        <v>1023</v>
      </c>
      <c r="J507" s="56">
        <v>1</v>
      </c>
      <c r="K507" s="144">
        <v>2700000</v>
      </c>
      <c r="L507" s="145">
        <f>+J507*K507</f>
        <v>2700000</v>
      </c>
      <c r="M507" s="218">
        <f t="shared" si="202"/>
        <v>166</v>
      </c>
      <c r="N507" s="60" t="str">
        <f t="shared" si="203"/>
        <v>X</v>
      </c>
      <c r="O507" s="70" t="s">
        <v>1246</v>
      </c>
      <c r="P507" s="62">
        <f t="shared" si="199"/>
        <v>0.63253012048192769</v>
      </c>
      <c r="Q507" s="63">
        <v>0.56999999999999995</v>
      </c>
      <c r="R507" s="64">
        <f t="shared" ref="R507:R513" si="206">+Q507</f>
        <v>0.56999999999999995</v>
      </c>
      <c r="S507" s="65">
        <f t="shared" si="196"/>
        <v>0.90114285714285713</v>
      </c>
      <c r="T507" s="66" t="str">
        <f t="shared" si="197"/>
        <v>Normal</v>
      </c>
      <c r="U507" s="67" t="str">
        <f t="shared" si="198"/>
        <v>J</v>
      </c>
      <c r="V507" s="118" t="s">
        <v>1028</v>
      </c>
      <c r="W507" s="69">
        <f t="shared" si="156"/>
        <v>0.43000000000000005</v>
      </c>
      <c r="X507" s="741"/>
    </row>
    <row r="508" spans="1:24" s="5" customFormat="1" ht="29.25" hidden="1" customHeight="1" outlineLevel="2" thickBot="1" x14ac:dyDescent="0.3">
      <c r="A508" s="767"/>
      <c r="B508" s="752"/>
      <c r="C508" s="288" t="s">
        <v>1029</v>
      </c>
      <c r="D508" s="576">
        <v>42750</v>
      </c>
      <c r="E508" s="576">
        <v>42916</v>
      </c>
      <c r="F508" s="763"/>
      <c r="G508" s="764"/>
      <c r="H508" s="144" t="s">
        <v>39</v>
      </c>
      <c r="I508" s="144" t="s">
        <v>1023</v>
      </c>
      <c r="J508" s="56">
        <v>1</v>
      </c>
      <c r="K508" s="144">
        <v>2700000</v>
      </c>
      <c r="L508" s="145">
        <f>+J508*K508</f>
        <v>2700000</v>
      </c>
      <c r="M508" s="218">
        <f t="shared" si="202"/>
        <v>166</v>
      </c>
      <c r="N508" s="60" t="str">
        <f t="shared" si="203"/>
        <v>X</v>
      </c>
      <c r="O508" s="70" t="s">
        <v>1027</v>
      </c>
      <c r="P508" s="62">
        <f t="shared" si="199"/>
        <v>0.63253012048192769</v>
      </c>
      <c r="Q508" s="63">
        <v>0.56999999999999995</v>
      </c>
      <c r="R508" s="64">
        <f t="shared" si="206"/>
        <v>0.56999999999999995</v>
      </c>
      <c r="S508" s="65">
        <f t="shared" si="196"/>
        <v>0.90114285714285713</v>
      </c>
      <c r="T508" s="66" t="str">
        <f t="shared" si="197"/>
        <v>Normal</v>
      </c>
      <c r="U508" s="67" t="str">
        <f t="shared" si="198"/>
        <v>J</v>
      </c>
      <c r="V508" s="118" t="s">
        <v>1028</v>
      </c>
      <c r="W508" s="69">
        <f t="shared" si="156"/>
        <v>0.43000000000000005</v>
      </c>
      <c r="X508" s="741"/>
    </row>
    <row r="509" spans="1:24" s="5" customFormat="1" ht="29.25" hidden="1" customHeight="1" outlineLevel="2" thickBot="1" x14ac:dyDescent="0.3">
      <c r="A509" s="767"/>
      <c r="B509" s="752"/>
      <c r="C509" s="288" t="s">
        <v>1030</v>
      </c>
      <c r="D509" s="576">
        <v>42750</v>
      </c>
      <c r="E509" s="576">
        <v>42916</v>
      </c>
      <c r="F509" s="763"/>
      <c r="G509" s="764"/>
      <c r="H509" s="144" t="s">
        <v>39</v>
      </c>
      <c r="I509" s="144" t="s">
        <v>1023</v>
      </c>
      <c r="J509" s="56">
        <v>1</v>
      </c>
      <c r="K509" s="144">
        <v>2700000</v>
      </c>
      <c r="L509" s="145">
        <f t="shared" ref="L509:L513" si="207">+J509*K509</f>
        <v>2700000</v>
      </c>
      <c r="M509" s="218">
        <f t="shared" si="202"/>
        <v>166</v>
      </c>
      <c r="N509" s="60" t="str">
        <f t="shared" si="203"/>
        <v>X</v>
      </c>
      <c r="O509" s="70" t="s">
        <v>1027</v>
      </c>
      <c r="P509" s="62">
        <f t="shared" si="199"/>
        <v>0.63253012048192769</v>
      </c>
      <c r="Q509" s="63">
        <v>0.56999999999999995</v>
      </c>
      <c r="R509" s="64">
        <f t="shared" si="206"/>
        <v>0.56999999999999995</v>
      </c>
      <c r="S509" s="65">
        <f t="shared" si="196"/>
        <v>0.90114285714285713</v>
      </c>
      <c r="T509" s="66" t="str">
        <f t="shared" si="197"/>
        <v>Normal</v>
      </c>
      <c r="U509" s="67" t="str">
        <f t="shared" si="198"/>
        <v>J</v>
      </c>
      <c r="V509" s="118" t="s">
        <v>1028</v>
      </c>
      <c r="W509" s="69">
        <f t="shared" si="156"/>
        <v>0.43000000000000005</v>
      </c>
      <c r="X509" s="741"/>
    </row>
    <row r="510" spans="1:24" s="5" customFormat="1" ht="29.25" hidden="1" customHeight="1" outlineLevel="2" thickBot="1" x14ac:dyDescent="0.3">
      <c r="A510" s="767"/>
      <c r="B510" s="752"/>
      <c r="C510" s="288" t="s">
        <v>1031</v>
      </c>
      <c r="D510" s="576">
        <v>42750</v>
      </c>
      <c r="E510" s="576">
        <v>42916</v>
      </c>
      <c r="F510" s="763"/>
      <c r="G510" s="764"/>
      <c r="H510" s="144" t="s">
        <v>39</v>
      </c>
      <c r="I510" s="144" t="s">
        <v>1023</v>
      </c>
      <c r="J510" s="56">
        <v>1</v>
      </c>
      <c r="K510" s="144">
        <v>2700000</v>
      </c>
      <c r="L510" s="145">
        <f t="shared" si="207"/>
        <v>2700000</v>
      </c>
      <c r="M510" s="218">
        <f t="shared" si="202"/>
        <v>166</v>
      </c>
      <c r="N510" s="60" t="str">
        <f t="shared" si="203"/>
        <v>X</v>
      </c>
      <c r="O510" s="70" t="s">
        <v>1027</v>
      </c>
      <c r="P510" s="62">
        <f t="shared" si="199"/>
        <v>0.63253012048192769</v>
      </c>
      <c r="Q510" s="63">
        <v>0.56999999999999995</v>
      </c>
      <c r="R510" s="64">
        <f t="shared" si="206"/>
        <v>0.56999999999999995</v>
      </c>
      <c r="S510" s="65">
        <f t="shared" si="196"/>
        <v>0.90114285714285713</v>
      </c>
      <c r="T510" s="66" t="str">
        <f t="shared" si="197"/>
        <v>Normal</v>
      </c>
      <c r="U510" s="67" t="str">
        <f t="shared" si="198"/>
        <v>J</v>
      </c>
      <c r="V510" s="118" t="s">
        <v>1028</v>
      </c>
      <c r="W510" s="69">
        <f t="shared" si="156"/>
        <v>0.43000000000000005</v>
      </c>
      <c r="X510" s="741"/>
    </row>
    <row r="511" spans="1:24" s="5" customFormat="1" ht="29.25" hidden="1" customHeight="1" outlineLevel="2" thickBot="1" x14ac:dyDescent="0.3">
      <c r="A511" s="767"/>
      <c r="B511" s="752"/>
      <c r="C511" s="288" t="s">
        <v>1032</v>
      </c>
      <c r="D511" s="576">
        <v>42750</v>
      </c>
      <c r="E511" s="576">
        <v>42916</v>
      </c>
      <c r="F511" s="763"/>
      <c r="G511" s="764"/>
      <c r="H511" s="144" t="s">
        <v>39</v>
      </c>
      <c r="I511" s="144" t="s">
        <v>1023</v>
      </c>
      <c r="J511" s="56">
        <v>1</v>
      </c>
      <c r="K511" s="144">
        <v>2700000</v>
      </c>
      <c r="L511" s="145">
        <f t="shared" si="207"/>
        <v>2700000</v>
      </c>
      <c r="M511" s="218">
        <f t="shared" si="202"/>
        <v>166</v>
      </c>
      <c r="N511" s="60" t="str">
        <f t="shared" si="203"/>
        <v>X</v>
      </c>
      <c r="O511" s="70" t="s">
        <v>1027</v>
      </c>
      <c r="P511" s="62">
        <f t="shared" si="199"/>
        <v>0.63253012048192769</v>
      </c>
      <c r="Q511" s="63">
        <v>0.56999999999999995</v>
      </c>
      <c r="R511" s="64">
        <f t="shared" si="206"/>
        <v>0.56999999999999995</v>
      </c>
      <c r="S511" s="65">
        <f t="shared" si="196"/>
        <v>0.90114285714285713</v>
      </c>
      <c r="T511" s="66" t="str">
        <f t="shared" si="197"/>
        <v>Normal</v>
      </c>
      <c r="U511" s="67" t="str">
        <f t="shared" si="198"/>
        <v>J</v>
      </c>
      <c r="V511" s="118" t="s">
        <v>1028</v>
      </c>
      <c r="W511" s="69">
        <f t="shared" si="156"/>
        <v>0.43000000000000005</v>
      </c>
      <c r="X511" s="741"/>
    </row>
    <row r="512" spans="1:24" s="5" customFormat="1" ht="29.25" hidden="1" customHeight="1" outlineLevel="2" thickBot="1" x14ac:dyDescent="0.3">
      <c r="A512" s="767"/>
      <c r="B512" s="752"/>
      <c r="C512" s="288" t="s">
        <v>1033</v>
      </c>
      <c r="D512" s="576">
        <v>42750</v>
      </c>
      <c r="E512" s="576">
        <v>42916</v>
      </c>
      <c r="F512" s="763"/>
      <c r="G512" s="764"/>
      <c r="H512" s="144" t="s">
        <v>39</v>
      </c>
      <c r="I512" s="144" t="s">
        <v>1023</v>
      </c>
      <c r="J512" s="56">
        <v>1</v>
      </c>
      <c r="K512" s="144">
        <v>2700000</v>
      </c>
      <c r="L512" s="145">
        <f t="shared" si="207"/>
        <v>2700000</v>
      </c>
      <c r="M512" s="218">
        <f t="shared" si="202"/>
        <v>166</v>
      </c>
      <c r="N512" s="60" t="str">
        <f t="shared" si="203"/>
        <v>X</v>
      </c>
      <c r="O512" s="70" t="s">
        <v>1027</v>
      </c>
      <c r="P512" s="62">
        <f t="shared" si="199"/>
        <v>0.63253012048192769</v>
      </c>
      <c r="Q512" s="63">
        <v>0.56999999999999995</v>
      </c>
      <c r="R512" s="64">
        <f t="shared" si="206"/>
        <v>0.56999999999999995</v>
      </c>
      <c r="S512" s="65">
        <f t="shared" si="196"/>
        <v>0.90114285714285713</v>
      </c>
      <c r="T512" s="66" t="str">
        <f t="shared" si="197"/>
        <v>Normal</v>
      </c>
      <c r="U512" s="67" t="str">
        <f t="shared" si="198"/>
        <v>J</v>
      </c>
      <c r="V512" s="118" t="s">
        <v>1028</v>
      </c>
      <c r="W512" s="69">
        <f t="shared" si="156"/>
        <v>0.43000000000000005</v>
      </c>
      <c r="X512" s="741"/>
    </row>
    <row r="513" spans="1:24" s="5" customFormat="1" ht="29.25" hidden="1" customHeight="1" outlineLevel="2" thickBot="1" x14ac:dyDescent="0.3">
      <c r="A513" s="767"/>
      <c r="B513" s="752"/>
      <c r="C513" s="288" t="s">
        <v>1034</v>
      </c>
      <c r="D513" s="576">
        <v>42750</v>
      </c>
      <c r="E513" s="576">
        <v>42916</v>
      </c>
      <c r="F513" s="763"/>
      <c r="G513" s="764"/>
      <c r="H513" s="144" t="s">
        <v>39</v>
      </c>
      <c r="I513" s="144" t="s">
        <v>1023</v>
      </c>
      <c r="J513" s="56">
        <v>1</v>
      </c>
      <c r="K513" s="144">
        <v>7200000</v>
      </c>
      <c r="L513" s="145">
        <f t="shared" si="207"/>
        <v>7200000</v>
      </c>
      <c r="M513" s="218">
        <f t="shared" si="202"/>
        <v>166</v>
      </c>
      <c r="N513" s="60" t="str">
        <f t="shared" si="203"/>
        <v>X</v>
      </c>
      <c r="O513" s="70" t="s">
        <v>1027</v>
      </c>
      <c r="P513" s="62">
        <f t="shared" si="199"/>
        <v>0.63253012048192769</v>
      </c>
      <c r="Q513" s="63">
        <v>0.56999999999999995</v>
      </c>
      <c r="R513" s="64">
        <f t="shared" si="206"/>
        <v>0.56999999999999995</v>
      </c>
      <c r="S513" s="65">
        <f t="shared" si="196"/>
        <v>0.90114285714285713</v>
      </c>
      <c r="T513" s="66" t="str">
        <f t="shared" si="197"/>
        <v>Normal</v>
      </c>
      <c r="U513" s="67" t="str">
        <f t="shared" si="198"/>
        <v>J</v>
      </c>
      <c r="V513" s="118" t="s">
        <v>1028</v>
      </c>
      <c r="W513" s="69">
        <f t="shared" si="156"/>
        <v>0.43000000000000005</v>
      </c>
      <c r="X513" s="741"/>
    </row>
    <row r="514" spans="1:24" s="5" customFormat="1" ht="29.25" hidden="1" customHeight="1" outlineLevel="2" thickBot="1" x14ac:dyDescent="0.3">
      <c r="A514" s="767"/>
      <c r="B514" s="752" t="s">
        <v>1035</v>
      </c>
      <c r="C514" s="288" t="s">
        <v>1020</v>
      </c>
      <c r="D514" s="576">
        <v>42917</v>
      </c>
      <c r="E514" s="576">
        <v>43069</v>
      </c>
      <c r="F514" s="763" t="s">
        <v>1021</v>
      </c>
      <c r="G514" s="764" t="s">
        <v>1022</v>
      </c>
      <c r="H514" s="52" t="s">
        <v>39</v>
      </c>
      <c r="I514" s="144" t="s">
        <v>1023</v>
      </c>
      <c r="J514" s="56">
        <v>3</v>
      </c>
      <c r="K514" s="144">
        <v>12833334</v>
      </c>
      <c r="L514" s="145">
        <f>+J514*K514</f>
        <v>38500002</v>
      </c>
      <c r="M514" s="218" t="str">
        <f t="shared" si="202"/>
        <v/>
      </c>
      <c r="N514" s="60" t="str">
        <f t="shared" si="203"/>
        <v/>
      </c>
      <c r="O514" s="70"/>
      <c r="P514" s="62" t="str">
        <f t="shared" si="199"/>
        <v/>
      </c>
      <c r="Q514" s="63"/>
      <c r="R514" s="64"/>
      <c r="S514" s="65" t="str">
        <f t="shared" si="196"/>
        <v/>
      </c>
      <c r="T514" s="66" t="str">
        <f t="shared" si="197"/>
        <v>Sin Iniciar</v>
      </c>
      <c r="U514" s="67" t="str">
        <f t="shared" si="198"/>
        <v>6</v>
      </c>
      <c r="V514" s="118" t="s">
        <v>1028</v>
      </c>
      <c r="W514" s="69">
        <f t="shared" si="156"/>
        <v>1</v>
      </c>
      <c r="X514" s="741"/>
    </row>
    <row r="515" spans="1:24" s="5" customFormat="1" ht="29.25" hidden="1" customHeight="1" outlineLevel="2" thickBot="1" x14ac:dyDescent="0.3">
      <c r="A515" s="767"/>
      <c r="B515" s="752"/>
      <c r="C515" s="288" t="s">
        <v>1026</v>
      </c>
      <c r="D515" s="576">
        <v>42917</v>
      </c>
      <c r="E515" s="576">
        <v>43069</v>
      </c>
      <c r="F515" s="763"/>
      <c r="G515" s="764"/>
      <c r="H515" s="144" t="s">
        <v>39</v>
      </c>
      <c r="I515" s="144" t="s">
        <v>1023</v>
      </c>
      <c r="J515" s="56">
        <v>1</v>
      </c>
      <c r="K515" s="144">
        <v>2700000</v>
      </c>
      <c r="L515" s="145">
        <f>+J515*K515</f>
        <v>2700000</v>
      </c>
      <c r="M515" s="218" t="str">
        <f t="shared" si="202"/>
        <v/>
      </c>
      <c r="N515" s="60" t="str">
        <f t="shared" si="203"/>
        <v/>
      </c>
      <c r="O515" s="70"/>
      <c r="P515" s="62" t="str">
        <f t="shared" si="199"/>
        <v/>
      </c>
      <c r="Q515" s="63"/>
      <c r="R515" s="64"/>
      <c r="S515" s="65" t="str">
        <f t="shared" si="196"/>
        <v/>
      </c>
      <c r="T515" s="66" t="str">
        <f t="shared" si="197"/>
        <v>Sin Iniciar</v>
      </c>
      <c r="U515" s="67" t="str">
        <f t="shared" si="198"/>
        <v>6</v>
      </c>
      <c r="V515" s="118" t="s">
        <v>1028</v>
      </c>
      <c r="W515" s="69">
        <f t="shared" si="156"/>
        <v>1</v>
      </c>
      <c r="X515" s="741"/>
    </row>
    <row r="516" spans="1:24" s="5" customFormat="1" ht="29.25" hidden="1" customHeight="1" outlineLevel="2" thickBot="1" x14ac:dyDescent="0.3">
      <c r="A516" s="767"/>
      <c r="B516" s="752"/>
      <c r="C516" s="288" t="s">
        <v>1029</v>
      </c>
      <c r="D516" s="576">
        <v>42917</v>
      </c>
      <c r="E516" s="576">
        <v>43069</v>
      </c>
      <c r="F516" s="763"/>
      <c r="G516" s="764"/>
      <c r="H516" s="144" t="s">
        <v>39</v>
      </c>
      <c r="I516" s="144" t="s">
        <v>1023</v>
      </c>
      <c r="J516" s="56">
        <v>1</v>
      </c>
      <c r="K516" s="144">
        <v>2700000</v>
      </c>
      <c r="L516" s="145">
        <f>+J516*K516</f>
        <v>2700000</v>
      </c>
      <c r="M516" s="218" t="str">
        <f t="shared" si="202"/>
        <v/>
      </c>
      <c r="N516" s="60" t="str">
        <f t="shared" si="203"/>
        <v/>
      </c>
      <c r="O516" s="70"/>
      <c r="P516" s="62" t="str">
        <f t="shared" si="199"/>
        <v/>
      </c>
      <c r="Q516" s="63"/>
      <c r="R516" s="64"/>
      <c r="S516" s="65" t="str">
        <f t="shared" si="196"/>
        <v/>
      </c>
      <c r="T516" s="66" t="str">
        <f t="shared" si="197"/>
        <v>Sin Iniciar</v>
      </c>
      <c r="U516" s="67" t="str">
        <f t="shared" si="198"/>
        <v>6</v>
      </c>
      <c r="V516" s="118" t="s">
        <v>1028</v>
      </c>
      <c r="W516" s="69">
        <f t="shared" si="156"/>
        <v>1</v>
      </c>
      <c r="X516" s="741"/>
    </row>
    <row r="517" spans="1:24" s="5" customFormat="1" ht="29.25" hidden="1" customHeight="1" outlineLevel="2" thickBot="1" x14ac:dyDescent="0.3">
      <c r="A517" s="767"/>
      <c r="B517" s="752"/>
      <c r="C517" s="288" t="s">
        <v>1030</v>
      </c>
      <c r="D517" s="576">
        <v>42917</v>
      </c>
      <c r="E517" s="576">
        <v>43069</v>
      </c>
      <c r="F517" s="763"/>
      <c r="G517" s="764"/>
      <c r="H517" s="144" t="s">
        <v>39</v>
      </c>
      <c r="I517" s="144" t="s">
        <v>1023</v>
      </c>
      <c r="J517" s="56">
        <v>1</v>
      </c>
      <c r="K517" s="144">
        <v>2700000</v>
      </c>
      <c r="L517" s="145">
        <f t="shared" ref="L517:L521" si="208">+J517*K517</f>
        <v>2700000</v>
      </c>
      <c r="M517" s="218" t="str">
        <f t="shared" si="202"/>
        <v/>
      </c>
      <c r="N517" s="60" t="str">
        <f t="shared" si="203"/>
        <v/>
      </c>
      <c r="O517" s="70"/>
      <c r="P517" s="62" t="str">
        <f t="shared" si="199"/>
        <v/>
      </c>
      <c r="Q517" s="63"/>
      <c r="R517" s="64"/>
      <c r="S517" s="65" t="str">
        <f t="shared" si="196"/>
        <v/>
      </c>
      <c r="T517" s="66" t="str">
        <f t="shared" si="197"/>
        <v>Sin Iniciar</v>
      </c>
      <c r="U517" s="67" t="str">
        <f t="shared" si="198"/>
        <v>6</v>
      </c>
      <c r="V517" s="118" t="s">
        <v>1028</v>
      </c>
      <c r="W517" s="69">
        <f t="shared" si="156"/>
        <v>1</v>
      </c>
      <c r="X517" s="741"/>
    </row>
    <row r="518" spans="1:24" s="5" customFormat="1" ht="29.25" hidden="1" customHeight="1" outlineLevel="2" thickBot="1" x14ac:dyDescent="0.3">
      <c r="A518" s="767"/>
      <c r="B518" s="752"/>
      <c r="C518" s="288" t="s">
        <v>1031</v>
      </c>
      <c r="D518" s="576">
        <v>42917</v>
      </c>
      <c r="E518" s="576">
        <v>43069</v>
      </c>
      <c r="F518" s="763"/>
      <c r="G518" s="764"/>
      <c r="H518" s="144" t="s">
        <v>39</v>
      </c>
      <c r="I518" s="144" t="s">
        <v>1023</v>
      </c>
      <c r="J518" s="56">
        <v>1</v>
      </c>
      <c r="K518" s="144">
        <v>2700000</v>
      </c>
      <c r="L518" s="145">
        <f t="shared" si="208"/>
        <v>2700000</v>
      </c>
      <c r="M518" s="218" t="str">
        <f t="shared" si="202"/>
        <v/>
      </c>
      <c r="N518" s="60" t="str">
        <f t="shared" si="203"/>
        <v/>
      </c>
      <c r="O518" s="70"/>
      <c r="P518" s="62" t="str">
        <f t="shared" si="199"/>
        <v/>
      </c>
      <c r="Q518" s="63"/>
      <c r="R518" s="64"/>
      <c r="S518" s="65" t="str">
        <f t="shared" si="196"/>
        <v/>
      </c>
      <c r="T518" s="66" t="str">
        <f t="shared" si="197"/>
        <v>Sin Iniciar</v>
      </c>
      <c r="U518" s="67" t="str">
        <f t="shared" si="198"/>
        <v>6</v>
      </c>
      <c r="V518" s="118" t="s">
        <v>1028</v>
      </c>
      <c r="W518" s="69">
        <f t="shared" si="156"/>
        <v>1</v>
      </c>
      <c r="X518" s="741"/>
    </row>
    <row r="519" spans="1:24" s="5" customFormat="1" ht="29.25" hidden="1" customHeight="1" outlineLevel="2" thickBot="1" x14ac:dyDescent="0.3">
      <c r="A519" s="767"/>
      <c r="B519" s="752"/>
      <c r="C519" s="288" t="s">
        <v>1032</v>
      </c>
      <c r="D519" s="576">
        <v>42917</v>
      </c>
      <c r="E519" s="576">
        <v>43069</v>
      </c>
      <c r="F519" s="763"/>
      <c r="G519" s="764"/>
      <c r="H519" s="144" t="s">
        <v>39</v>
      </c>
      <c r="I519" s="144" t="s">
        <v>1023</v>
      </c>
      <c r="J519" s="56">
        <v>1</v>
      </c>
      <c r="K519" s="144">
        <v>2700000</v>
      </c>
      <c r="L519" s="145">
        <f t="shared" si="208"/>
        <v>2700000</v>
      </c>
      <c r="M519" s="218" t="str">
        <f t="shared" si="202"/>
        <v/>
      </c>
      <c r="N519" s="60" t="str">
        <f t="shared" si="203"/>
        <v/>
      </c>
      <c r="O519" s="70"/>
      <c r="P519" s="62" t="str">
        <f t="shared" si="199"/>
        <v/>
      </c>
      <c r="Q519" s="63"/>
      <c r="R519" s="64"/>
      <c r="S519" s="65" t="str">
        <f t="shared" si="196"/>
        <v/>
      </c>
      <c r="T519" s="66" t="str">
        <f t="shared" si="197"/>
        <v>Sin Iniciar</v>
      </c>
      <c r="U519" s="67" t="str">
        <f t="shared" si="198"/>
        <v>6</v>
      </c>
      <c r="V519" s="118" t="s">
        <v>1028</v>
      </c>
      <c r="W519" s="69">
        <f t="shared" si="156"/>
        <v>1</v>
      </c>
      <c r="X519" s="741"/>
    </row>
    <row r="520" spans="1:24" s="5" customFormat="1" ht="29.25" hidden="1" customHeight="1" outlineLevel="2" thickBot="1" x14ac:dyDescent="0.3">
      <c r="A520" s="767"/>
      <c r="B520" s="752"/>
      <c r="C520" s="288" t="s">
        <v>1033</v>
      </c>
      <c r="D520" s="576">
        <v>42917</v>
      </c>
      <c r="E520" s="576">
        <v>43069</v>
      </c>
      <c r="F520" s="763"/>
      <c r="G520" s="764"/>
      <c r="H520" s="144" t="s">
        <v>39</v>
      </c>
      <c r="I520" s="144" t="s">
        <v>1023</v>
      </c>
      <c r="J520" s="56">
        <v>1</v>
      </c>
      <c r="K520" s="144">
        <v>2700000</v>
      </c>
      <c r="L520" s="145">
        <f t="shared" si="208"/>
        <v>2700000</v>
      </c>
      <c r="M520" s="218" t="str">
        <f t="shared" si="202"/>
        <v/>
      </c>
      <c r="N520" s="60" t="str">
        <f t="shared" si="203"/>
        <v/>
      </c>
      <c r="O520" s="70"/>
      <c r="P520" s="62" t="str">
        <f t="shared" si="199"/>
        <v/>
      </c>
      <c r="Q520" s="63"/>
      <c r="R520" s="64"/>
      <c r="S520" s="65" t="str">
        <f t="shared" si="196"/>
        <v/>
      </c>
      <c r="T520" s="66" t="str">
        <f t="shared" si="197"/>
        <v>Sin Iniciar</v>
      </c>
      <c r="U520" s="67" t="str">
        <f t="shared" si="198"/>
        <v>6</v>
      </c>
      <c r="V520" s="118" t="s">
        <v>1028</v>
      </c>
      <c r="W520" s="69">
        <f t="shared" ref="W520:W549" si="209">1-R520</f>
        <v>1</v>
      </c>
      <c r="X520" s="741"/>
    </row>
    <row r="521" spans="1:24" s="5" customFormat="1" ht="29.25" hidden="1" customHeight="1" outlineLevel="2" thickBot="1" x14ac:dyDescent="0.3">
      <c r="A521" s="767"/>
      <c r="B521" s="752"/>
      <c r="C521" s="288" t="s">
        <v>1034</v>
      </c>
      <c r="D521" s="576">
        <v>42917</v>
      </c>
      <c r="E521" s="576">
        <v>43069</v>
      </c>
      <c r="F521" s="763"/>
      <c r="G521" s="764"/>
      <c r="H521" s="144" t="s">
        <v>39</v>
      </c>
      <c r="I521" s="144" t="s">
        <v>1023</v>
      </c>
      <c r="J521" s="56">
        <v>1</v>
      </c>
      <c r="K521" s="144">
        <v>7200000</v>
      </c>
      <c r="L521" s="145">
        <f t="shared" si="208"/>
        <v>7200000</v>
      </c>
      <c r="M521" s="218" t="str">
        <f t="shared" si="202"/>
        <v/>
      </c>
      <c r="N521" s="60" t="str">
        <f t="shared" si="203"/>
        <v/>
      </c>
      <c r="O521" s="70"/>
      <c r="P521" s="62" t="str">
        <f t="shared" si="199"/>
        <v/>
      </c>
      <c r="Q521" s="63"/>
      <c r="R521" s="64"/>
      <c r="S521" s="65" t="str">
        <f t="shared" si="196"/>
        <v/>
      </c>
      <c r="T521" s="66" t="str">
        <f t="shared" si="197"/>
        <v>Sin Iniciar</v>
      </c>
      <c r="U521" s="67" t="str">
        <f t="shared" si="198"/>
        <v>6</v>
      </c>
      <c r="V521" s="118" t="s">
        <v>1028</v>
      </c>
      <c r="W521" s="69">
        <f t="shared" si="209"/>
        <v>1</v>
      </c>
      <c r="X521" s="741"/>
    </row>
    <row r="522" spans="1:24" s="5" customFormat="1" ht="29.25" hidden="1" customHeight="1" outlineLevel="2" thickBot="1" x14ac:dyDescent="0.3">
      <c r="A522" s="767"/>
      <c r="B522" s="752" t="s">
        <v>1036</v>
      </c>
      <c r="C522" s="288" t="s">
        <v>1037</v>
      </c>
      <c r="D522" s="576"/>
      <c r="E522" s="576"/>
      <c r="F522" s="763" t="s">
        <v>1021</v>
      </c>
      <c r="G522" s="764" t="s">
        <v>1038</v>
      </c>
      <c r="H522" s="144" t="s">
        <v>39</v>
      </c>
      <c r="I522" s="144" t="s">
        <v>1039</v>
      </c>
      <c r="J522" s="56">
        <v>2</v>
      </c>
      <c r="K522" s="144">
        <f>90000*60</f>
        <v>5400000</v>
      </c>
      <c r="L522" s="145">
        <f>+J522*K522</f>
        <v>10800000</v>
      </c>
      <c r="M522" s="218" t="str">
        <f t="shared" si="202"/>
        <v/>
      </c>
      <c r="N522" s="60" t="str">
        <f t="shared" si="203"/>
        <v/>
      </c>
      <c r="O522" s="70"/>
      <c r="P522" s="62" t="str">
        <f t="shared" si="199"/>
        <v/>
      </c>
      <c r="Q522" s="63" t="str">
        <f>+P522</f>
        <v/>
      </c>
      <c r="R522" s="64" t="str">
        <f t="shared" ref="R522:R526" si="210">+Q522</f>
        <v/>
      </c>
      <c r="S522" s="65" t="str">
        <f t="shared" si="196"/>
        <v/>
      </c>
      <c r="T522" s="66" t="str">
        <f t="shared" si="197"/>
        <v>Sin Iniciar</v>
      </c>
      <c r="U522" s="67" t="str">
        <f t="shared" si="198"/>
        <v>6</v>
      </c>
      <c r="V522" s="118" t="s">
        <v>965</v>
      </c>
      <c r="W522" s="69" t="e">
        <f t="shared" si="209"/>
        <v>#VALUE!</v>
      </c>
      <c r="X522" s="741"/>
    </row>
    <row r="523" spans="1:24" s="5" customFormat="1" ht="29.25" hidden="1" customHeight="1" outlineLevel="2" thickBot="1" x14ac:dyDescent="0.3">
      <c r="A523" s="767"/>
      <c r="B523" s="752"/>
      <c r="C523" s="288" t="s">
        <v>1040</v>
      </c>
      <c r="D523" s="576"/>
      <c r="E523" s="576"/>
      <c r="F523" s="763"/>
      <c r="G523" s="764"/>
      <c r="H523" s="144" t="s">
        <v>39</v>
      </c>
      <c r="I523" s="144" t="s">
        <v>1039</v>
      </c>
      <c r="J523" s="56">
        <v>2</v>
      </c>
      <c r="K523" s="144">
        <f t="shared" ref="K523:K525" si="211">90000*60</f>
        <v>5400000</v>
      </c>
      <c r="L523" s="145">
        <f t="shared" ref="L523:L525" si="212">+J523*K523</f>
        <v>10800000</v>
      </c>
      <c r="M523" s="218" t="str">
        <f t="shared" si="202"/>
        <v/>
      </c>
      <c r="N523" s="60" t="str">
        <f t="shared" si="203"/>
        <v/>
      </c>
      <c r="O523" s="70"/>
      <c r="P523" s="62" t="str">
        <f t="shared" si="199"/>
        <v/>
      </c>
      <c r="Q523" s="63" t="str">
        <f>+P523</f>
        <v/>
      </c>
      <c r="R523" s="64" t="str">
        <f t="shared" si="210"/>
        <v/>
      </c>
      <c r="S523" s="65" t="str">
        <f t="shared" si="196"/>
        <v/>
      </c>
      <c r="T523" s="66" t="str">
        <f t="shared" si="197"/>
        <v>Sin Iniciar</v>
      </c>
      <c r="U523" s="67" t="str">
        <f t="shared" si="198"/>
        <v>6</v>
      </c>
      <c r="V523" s="118" t="s">
        <v>965</v>
      </c>
      <c r="W523" s="69" t="e">
        <f t="shared" si="209"/>
        <v>#VALUE!</v>
      </c>
      <c r="X523" s="741"/>
    </row>
    <row r="524" spans="1:24" s="5" customFormat="1" ht="29.25" hidden="1" customHeight="1" outlineLevel="2" thickBot="1" x14ac:dyDescent="0.3">
      <c r="A524" s="767"/>
      <c r="B524" s="752"/>
      <c r="C524" s="288" t="s">
        <v>1041</v>
      </c>
      <c r="D524" s="576"/>
      <c r="E524" s="576"/>
      <c r="F524" s="763"/>
      <c r="G524" s="764"/>
      <c r="H524" s="144" t="s">
        <v>39</v>
      </c>
      <c r="I524" s="144" t="s">
        <v>1039</v>
      </c>
      <c r="J524" s="56">
        <v>2</v>
      </c>
      <c r="K524" s="144">
        <f t="shared" si="211"/>
        <v>5400000</v>
      </c>
      <c r="L524" s="145">
        <f t="shared" si="212"/>
        <v>10800000</v>
      </c>
      <c r="M524" s="218" t="str">
        <f t="shared" si="202"/>
        <v/>
      </c>
      <c r="N524" s="60" t="str">
        <f t="shared" si="203"/>
        <v/>
      </c>
      <c r="O524" s="70"/>
      <c r="P524" s="62" t="str">
        <f t="shared" si="199"/>
        <v/>
      </c>
      <c r="Q524" s="63" t="str">
        <f>+P524</f>
        <v/>
      </c>
      <c r="R524" s="64" t="str">
        <f t="shared" si="210"/>
        <v/>
      </c>
      <c r="S524" s="65" t="str">
        <f t="shared" si="196"/>
        <v/>
      </c>
      <c r="T524" s="66" t="str">
        <f t="shared" si="197"/>
        <v>Sin Iniciar</v>
      </c>
      <c r="U524" s="67" t="str">
        <f t="shared" si="198"/>
        <v>6</v>
      </c>
      <c r="V524" s="118" t="s">
        <v>965</v>
      </c>
      <c r="W524" s="69" t="e">
        <f t="shared" si="209"/>
        <v>#VALUE!</v>
      </c>
      <c r="X524" s="741"/>
    </row>
    <row r="525" spans="1:24" s="5" customFormat="1" ht="29.25" hidden="1" customHeight="1" outlineLevel="2" thickBot="1" x14ac:dyDescent="0.3">
      <c r="A525" s="767"/>
      <c r="B525" s="752"/>
      <c r="C525" s="288" t="s">
        <v>1042</v>
      </c>
      <c r="D525" s="576"/>
      <c r="E525" s="576"/>
      <c r="F525" s="763"/>
      <c r="G525" s="764"/>
      <c r="H525" s="144" t="s">
        <v>39</v>
      </c>
      <c r="I525" s="144" t="s">
        <v>1039</v>
      </c>
      <c r="J525" s="56">
        <v>2</v>
      </c>
      <c r="K525" s="144">
        <f t="shared" si="211"/>
        <v>5400000</v>
      </c>
      <c r="L525" s="145">
        <f t="shared" si="212"/>
        <v>10800000</v>
      </c>
      <c r="M525" s="218" t="str">
        <f t="shared" si="202"/>
        <v/>
      </c>
      <c r="N525" s="60" t="str">
        <f t="shared" si="203"/>
        <v/>
      </c>
      <c r="O525" s="70"/>
      <c r="P525" s="62" t="str">
        <f t="shared" si="199"/>
        <v/>
      </c>
      <c r="Q525" s="63" t="str">
        <f>+P525</f>
        <v/>
      </c>
      <c r="R525" s="64" t="str">
        <f t="shared" si="210"/>
        <v/>
      </c>
      <c r="S525" s="65" t="str">
        <f t="shared" si="196"/>
        <v/>
      </c>
      <c r="T525" s="66" t="str">
        <f t="shared" si="197"/>
        <v>Sin Iniciar</v>
      </c>
      <c r="U525" s="67" t="str">
        <f t="shared" si="198"/>
        <v>6</v>
      </c>
      <c r="V525" s="118" t="s">
        <v>965</v>
      </c>
      <c r="W525" s="69" t="e">
        <f t="shared" si="209"/>
        <v>#VALUE!</v>
      </c>
      <c r="X525" s="741"/>
    </row>
    <row r="526" spans="1:24" s="5" customFormat="1" ht="29.25" hidden="1" customHeight="1" outlineLevel="2" thickBot="1" x14ac:dyDescent="0.3">
      <c r="A526" s="767"/>
      <c r="B526" s="599" t="s">
        <v>985</v>
      </c>
      <c r="C526" s="288" t="s">
        <v>1043</v>
      </c>
      <c r="D526" s="576">
        <v>42795</v>
      </c>
      <c r="E526" s="576">
        <v>42824</v>
      </c>
      <c r="F526" s="577" t="s">
        <v>1044</v>
      </c>
      <c r="G526" s="585" t="s">
        <v>1045</v>
      </c>
      <c r="H526" s="52" t="s">
        <v>39</v>
      </c>
      <c r="I526" s="52" t="s">
        <v>45</v>
      </c>
      <c r="J526" s="56">
        <v>2</v>
      </c>
      <c r="K526" s="144">
        <v>23000000</v>
      </c>
      <c r="L526" s="145">
        <f>+J526*K526</f>
        <v>46000000</v>
      </c>
      <c r="M526" s="218">
        <f t="shared" si="202"/>
        <v>29</v>
      </c>
      <c r="N526" s="60" t="str">
        <f t="shared" si="203"/>
        <v/>
      </c>
      <c r="O526" s="70" t="s">
        <v>1046</v>
      </c>
      <c r="P526" s="62">
        <v>1</v>
      </c>
      <c r="Q526" s="63">
        <v>1</v>
      </c>
      <c r="R526" s="64">
        <f t="shared" si="210"/>
        <v>1</v>
      </c>
      <c r="S526" s="65">
        <f t="shared" si="196"/>
        <v>1</v>
      </c>
      <c r="T526" s="66" t="str">
        <f t="shared" si="197"/>
        <v>Terminado</v>
      </c>
      <c r="U526" s="67" t="str">
        <f t="shared" si="198"/>
        <v>B</v>
      </c>
      <c r="V526" s="118" t="s">
        <v>1047</v>
      </c>
      <c r="W526" s="69">
        <f t="shared" si="209"/>
        <v>0</v>
      </c>
      <c r="X526" s="741"/>
    </row>
    <row r="527" spans="1:24" s="5" customFormat="1" ht="29.25" hidden="1" customHeight="1" outlineLevel="2" thickBot="1" x14ac:dyDescent="0.3">
      <c r="A527" s="767"/>
      <c r="B527" s="752" t="s">
        <v>1048</v>
      </c>
      <c r="C527" s="288" t="s">
        <v>1049</v>
      </c>
      <c r="D527" s="576">
        <v>42856</v>
      </c>
      <c r="E527" s="576">
        <v>42946</v>
      </c>
      <c r="F527" s="763" t="s">
        <v>1050</v>
      </c>
      <c r="G527" s="764" t="s">
        <v>1051</v>
      </c>
      <c r="H527" s="52" t="s">
        <v>39</v>
      </c>
      <c r="I527" s="52" t="s">
        <v>411</v>
      </c>
      <c r="J527" s="56">
        <v>1</v>
      </c>
      <c r="K527" s="601" t="s">
        <v>1052</v>
      </c>
      <c r="L527" s="602" t="s">
        <v>1052</v>
      </c>
      <c r="M527" s="218" t="str">
        <f t="shared" si="202"/>
        <v/>
      </c>
      <c r="N527" s="60" t="str">
        <f t="shared" si="203"/>
        <v/>
      </c>
      <c r="O527" s="70"/>
      <c r="P527" s="62" t="str">
        <f t="shared" si="199"/>
        <v/>
      </c>
      <c r="Q527" s="63"/>
      <c r="R527" s="64"/>
      <c r="S527" s="65" t="str">
        <f t="shared" si="196"/>
        <v/>
      </c>
      <c r="T527" s="66" t="str">
        <f t="shared" si="197"/>
        <v>Sin Iniciar</v>
      </c>
      <c r="U527" s="67" t="str">
        <f t="shared" si="198"/>
        <v>6</v>
      </c>
      <c r="V527" s="118"/>
      <c r="W527" s="69">
        <f t="shared" si="209"/>
        <v>1</v>
      </c>
      <c r="X527" s="741"/>
    </row>
    <row r="528" spans="1:24" s="5" customFormat="1" ht="29.25" hidden="1" customHeight="1" outlineLevel="2" thickBot="1" x14ac:dyDescent="0.3">
      <c r="A528" s="767"/>
      <c r="B528" s="752"/>
      <c r="C528" s="288" t="s">
        <v>1053</v>
      </c>
      <c r="D528" s="576">
        <v>42856</v>
      </c>
      <c r="E528" s="576">
        <v>42946</v>
      </c>
      <c r="F528" s="763"/>
      <c r="G528" s="764"/>
      <c r="H528" s="52" t="s">
        <v>39</v>
      </c>
      <c r="I528" s="52" t="s">
        <v>229</v>
      </c>
      <c r="J528" s="56">
        <v>1</v>
      </c>
      <c r="K528" s="601" t="s">
        <v>1052</v>
      </c>
      <c r="L528" s="602" t="s">
        <v>1052</v>
      </c>
      <c r="M528" s="218" t="str">
        <f t="shared" si="202"/>
        <v/>
      </c>
      <c r="N528" s="60" t="str">
        <f t="shared" si="203"/>
        <v/>
      </c>
      <c r="O528" s="70"/>
      <c r="P528" s="62" t="str">
        <f t="shared" si="199"/>
        <v/>
      </c>
      <c r="Q528" s="63"/>
      <c r="R528" s="64"/>
      <c r="S528" s="65" t="str">
        <f t="shared" si="196"/>
        <v/>
      </c>
      <c r="T528" s="66" t="str">
        <f t="shared" si="197"/>
        <v>Sin Iniciar</v>
      </c>
      <c r="U528" s="67" t="str">
        <f t="shared" si="198"/>
        <v>6</v>
      </c>
      <c r="V528" s="118"/>
      <c r="W528" s="69">
        <f t="shared" si="209"/>
        <v>1</v>
      </c>
      <c r="X528" s="741"/>
    </row>
    <row r="529" spans="1:24" s="5" customFormat="1" ht="29.25" hidden="1" customHeight="1" outlineLevel="2" thickBot="1" x14ac:dyDescent="0.3">
      <c r="A529" s="767"/>
      <c r="B529" s="752"/>
      <c r="C529" s="288" t="s">
        <v>1054</v>
      </c>
      <c r="D529" s="576">
        <v>42856</v>
      </c>
      <c r="E529" s="576">
        <v>42946</v>
      </c>
      <c r="F529" s="763"/>
      <c r="G529" s="764"/>
      <c r="H529" s="52" t="s">
        <v>39</v>
      </c>
      <c r="I529" s="52" t="s">
        <v>1055</v>
      </c>
      <c r="J529" s="56">
        <v>1</v>
      </c>
      <c r="K529" s="601" t="s">
        <v>1052</v>
      </c>
      <c r="L529" s="602" t="s">
        <v>1052</v>
      </c>
      <c r="M529" s="218" t="str">
        <f t="shared" si="202"/>
        <v/>
      </c>
      <c r="N529" s="60" t="str">
        <f t="shared" si="203"/>
        <v/>
      </c>
      <c r="O529" s="70"/>
      <c r="P529" s="62" t="str">
        <f t="shared" si="199"/>
        <v/>
      </c>
      <c r="Q529" s="63"/>
      <c r="R529" s="64"/>
      <c r="S529" s="65" t="str">
        <f t="shared" si="196"/>
        <v/>
      </c>
      <c r="T529" s="66" t="str">
        <f t="shared" si="197"/>
        <v>Sin Iniciar</v>
      </c>
      <c r="U529" s="67" t="str">
        <f t="shared" si="198"/>
        <v>6</v>
      </c>
      <c r="V529" s="118"/>
      <c r="W529" s="69">
        <f t="shared" si="209"/>
        <v>1</v>
      </c>
      <c r="X529" s="741"/>
    </row>
    <row r="530" spans="1:24" s="5" customFormat="1" ht="29.25" hidden="1" customHeight="1" outlineLevel="2" thickBot="1" x14ac:dyDescent="0.3">
      <c r="A530" s="767"/>
      <c r="B530" s="752"/>
      <c r="C530" s="288" t="s">
        <v>1056</v>
      </c>
      <c r="D530" s="576">
        <v>42856</v>
      </c>
      <c r="E530" s="576">
        <v>42946</v>
      </c>
      <c r="F530" s="763"/>
      <c r="G530" s="764"/>
      <c r="H530" s="52" t="s">
        <v>39</v>
      </c>
      <c r="I530" s="52" t="s">
        <v>367</v>
      </c>
      <c r="J530" s="56">
        <v>1</v>
      </c>
      <c r="K530" s="601" t="s">
        <v>1052</v>
      </c>
      <c r="L530" s="602" t="s">
        <v>1052</v>
      </c>
      <c r="M530" s="218" t="str">
        <f t="shared" si="202"/>
        <v/>
      </c>
      <c r="N530" s="60" t="str">
        <f t="shared" si="203"/>
        <v/>
      </c>
      <c r="O530" s="70"/>
      <c r="P530" s="62" t="str">
        <f t="shared" si="199"/>
        <v/>
      </c>
      <c r="Q530" s="63"/>
      <c r="R530" s="64"/>
      <c r="S530" s="65" t="str">
        <f t="shared" si="196"/>
        <v/>
      </c>
      <c r="T530" s="66" t="str">
        <f t="shared" si="197"/>
        <v>Sin Iniciar</v>
      </c>
      <c r="U530" s="67" t="str">
        <f t="shared" si="198"/>
        <v>6</v>
      </c>
      <c r="V530" s="118"/>
      <c r="W530" s="69">
        <f t="shared" si="209"/>
        <v>1</v>
      </c>
      <c r="X530" s="741"/>
    </row>
    <row r="531" spans="1:24" s="5" customFormat="1" ht="29.25" hidden="1" customHeight="1" outlineLevel="2" thickBot="1" x14ac:dyDescent="0.3">
      <c r="A531" s="767"/>
      <c r="B531" s="752"/>
      <c r="C531" s="288" t="s">
        <v>1057</v>
      </c>
      <c r="D531" s="576">
        <v>42856</v>
      </c>
      <c r="E531" s="576">
        <v>42946</v>
      </c>
      <c r="F531" s="763"/>
      <c r="G531" s="764"/>
      <c r="H531" s="52" t="s">
        <v>39</v>
      </c>
      <c r="I531" s="52" t="s">
        <v>233</v>
      </c>
      <c r="J531" s="56">
        <v>1</v>
      </c>
      <c r="K531" s="601" t="s">
        <v>1052</v>
      </c>
      <c r="L531" s="602" t="s">
        <v>1052</v>
      </c>
      <c r="M531" s="218" t="str">
        <f t="shared" si="202"/>
        <v/>
      </c>
      <c r="N531" s="60" t="str">
        <f t="shared" si="203"/>
        <v/>
      </c>
      <c r="O531" s="70"/>
      <c r="P531" s="62" t="str">
        <f t="shared" si="199"/>
        <v/>
      </c>
      <c r="Q531" s="63"/>
      <c r="R531" s="64"/>
      <c r="S531" s="65" t="str">
        <f t="shared" si="196"/>
        <v/>
      </c>
      <c r="T531" s="66" t="str">
        <f t="shared" si="197"/>
        <v>Sin Iniciar</v>
      </c>
      <c r="U531" s="67" t="str">
        <f t="shared" si="198"/>
        <v>6</v>
      </c>
      <c r="V531" s="118"/>
      <c r="W531" s="69">
        <f t="shared" si="209"/>
        <v>1</v>
      </c>
      <c r="X531" s="741"/>
    </row>
    <row r="532" spans="1:24" s="5" customFormat="1" ht="29.25" hidden="1" customHeight="1" outlineLevel="2" thickBot="1" x14ac:dyDescent="0.3">
      <c r="A532" s="767"/>
      <c r="B532" s="752" t="s">
        <v>1058</v>
      </c>
      <c r="C532" s="288" t="s">
        <v>1049</v>
      </c>
      <c r="D532" s="576">
        <v>42917</v>
      </c>
      <c r="E532" s="576">
        <v>43069</v>
      </c>
      <c r="F532" s="763" t="s">
        <v>1059</v>
      </c>
      <c r="G532" s="764" t="s">
        <v>1051</v>
      </c>
      <c r="H532" s="52" t="s">
        <v>39</v>
      </c>
      <c r="I532" s="52" t="s">
        <v>233</v>
      </c>
      <c r="J532" s="56">
        <v>1</v>
      </c>
      <c r="K532" s="601" t="s">
        <v>1052</v>
      </c>
      <c r="L532" s="602" t="s">
        <v>1052</v>
      </c>
      <c r="M532" s="218" t="str">
        <f t="shared" si="202"/>
        <v/>
      </c>
      <c r="N532" s="60" t="str">
        <f t="shared" si="203"/>
        <v/>
      </c>
      <c r="O532" s="70"/>
      <c r="P532" s="62" t="str">
        <f t="shared" si="199"/>
        <v/>
      </c>
      <c r="Q532" s="63"/>
      <c r="R532" s="64"/>
      <c r="S532" s="65" t="str">
        <f t="shared" si="196"/>
        <v/>
      </c>
      <c r="T532" s="66" t="str">
        <f t="shared" si="197"/>
        <v>Sin Iniciar</v>
      </c>
      <c r="U532" s="67" t="str">
        <f t="shared" si="198"/>
        <v>6</v>
      </c>
      <c r="V532" s="118"/>
      <c r="W532" s="69">
        <f t="shared" si="209"/>
        <v>1</v>
      </c>
      <c r="X532" s="741"/>
    </row>
    <row r="533" spans="1:24" s="5" customFormat="1" ht="29.25" hidden="1" customHeight="1" outlineLevel="2" thickBot="1" x14ac:dyDescent="0.3">
      <c r="A533" s="767"/>
      <c r="B533" s="752"/>
      <c r="C533" s="288" t="s">
        <v>1053</v>
      </c>
      <c r="D533" s="576">
        <v>42917</v>
      </c>
      <c r="E533" s="576">
        <v>43069</v>
      </c>
      <c r="F533" s="763"/>
      <c r="G533" s="764"/>
      <c r="H533" s="52" t="s">
        <v>39</v>
      </c>
      <c r="I533" s="52" t="s">
        <v>390</v>
      </c>
      <c r="J533" s="56">
        <v>1</v>
      </c>
      <c r="K533" s="601" t="s">
        <v>1052</v>
      </c>
      <c r="L533" s="602" t="s">
        <v>1052</v>
      </c>
      <c r="M533" s="218" t="str">
        <f t="shared" si="202"/>
        <v/>
      </c>
      <c r="N533" s="60" t="str">
        <f t="shared" si="203"/>
        <v/>
      </c>
      <c r="O533" s="70"/>
      <c r="P533" s="62" t="str">
        <f t="shared" si="199"/>
        <v/>
      </c>
      <c r="Q533" s="63"/>
      <c r="R533" s="64"/>
      <c r="S533" s="65" t="str">
        <f t="shared" si="196"/>
        <v/>
      </c>
      <c r="T533" s="66" t="str">
        <f t="shared" si="197"/>
        <v>Sin Iniciar</v>
      </c>
      <c r="U533" s="67" t="str">
        <f t="shared" si="198"/>
        <v>6</v>
      </c>
      <c r="V533" s="118"/>
      <c r="W533" s="69">
        <f t="shared" si="209"/>
        <v>1</v>
      </c>
      <c r="X533" s="741"/>
    </row>
    <row r="534" spans="1:24" s="5" customFormat="1" ht="29.25" hidden="1" customHeight="1" outlineLevel="2" thickBot="1" x14ac:dyDescent="0.3">
      <c r="A534" s="767"/>
      <c r="B534" s="752"/>
      <c r="C534" s="288" t="s">
        <v>1054</v>
      </c>
      <c r="D534" s="576">
        <v>42917</v>
      </c>
      <c r="E534" s="576">
        <v>43069</v>
      </c>
      <c r="F534" s="763"/>
      <c r="G534" s="764"/>
      <c r="H534" s="52" t="s">
        <v>39</v>
      </c>
      <c r="I534" s="52" t="s">
        <v>904</v>
      </c>
      <c r="J534" s="56">
        <v>1</v>
      </c>
      <c r="K534" s="601" t="s">
        <v>1052</v>
      </c>
      <c r="L534" s="602" t="s">
        <v>1052</v>
      </c>
      <c r="M534" s="218" t="str">
        <f t="shared" si="202"/>
        <v/>
      </c>
      <c r="N534" s="60" t="str">
        <f t="shared" si="203"/>
        <v/>
      </c>
      <c r="O534" s="70"/>
      <c r="P534" s="62" t="str">
        <f t="shared" si="199"/>
        <v/>
      </c>
      <c r="Q534" s="63"/>
      <c r="R534" s="64"/>
      <c r="S534" s="65" t="str">
        <f t="shared" si="196"/>
        <v/>
      </c>
      <c r="T534" s="66" t="str">
        <f t="shared" si="197"/>
        <v>Sin Iniciar</v>
      </c>
      <c r="U534" s="67" t="str">
        <f t="shared" si="198"/>
        <v>6</v>
      </c>
      <c r="V534" s="118"/>
      <c r="W534" s="69">
        <f t="shared" si="209"/>
        <v>1</v>
      </c>
      <c r="X534" s="741"/>
    </row>
    <row r="535" spans="1:24" s="5" customFormat="1" ht="29.25" hidden="1" customHeight="1" outlineLevel="2" thickBot="1" x14ac:dyDescent="0.3">
      <c r="A535" s="767"/>
      <c r="B535" s="752"/>
      <c r="C535" s="288" t="s">
        <v>1056</v>
      </c>
      <c r="D535" s="576">
        <v>42917</v>
      </c>
      <c r="E535" s="576">
        <v>43069</v>
      </c>
      <c r="F535" s="763"/>
      <c r="G535" s="764"/>
      <c r="H535" s="52" t="s">
        <v>39</v>
      </c>
      <c r="I535" s="52" t="s">
        <v>897</v>
      </c>
      <c r="J535" s="56">
        <v>1</v>
      </c>
      <c r="K535" s="601" t="s">
        <v>1052</v>
      </c>
      <c r="L535" s="602" t="s">
        <v>1052</v>
      </c>
      <c r="M535" s="218" t="str">
        <f t="shared" si="202"/>
        <v/>
      </c>
      <c r="N535" s="60" t="str">
        <f t="shared" si="203"/>
        <v/>
      </c>
      <c r="O535" s="70"/>
      <c r="P535" s="62" t="str">
        <f t="shared" si="199"/>
        <v/>
      </c>
      <c r="Q535" s="63"/>
      <c r="R535" s="64"/>
      <c r="S535" s="65" t="str">
        <f t="shared" si="196"/>
        <v/>
      </c>
      <c r="T535" s="66" t="str">
        <f t="shared" si="197"/>
        <v>Sin Iniciar</v>
      </c>
      <c r="U535" s="67" t="str">
        <f t="shared" si="198"/>
        <v>6</v>
      </c>
      <c r="V535" s="118"/>
      <c r="W535" s="69">
        <f t="shared" si="209"/>
        <v>1</v>
      </c>
      <c r="X535" s="741"/>
    </row>
    <row r="536" spans="1:24" s="5" customFormat="1" ht="29.25" hidden="1" customHeight="1" outlineLevel="2" thickBot="1" x14ac:dyDescent="0.3">
      <c r="A536" s="767"/>
      <c r="B536" s="752"/>
      <c r="C536" s="288" t="s">
        <v>1057</v>
      </c>
      <c r="D536" s="576">
        <v>42917</v>
      </c>
      <c r="E536" s="576">
        <v>43069</v>
      </c>
      <c r="F536" s="763"/>
      <c r="G536" s="764"/>
      <c r="H536" s="52" t="s">
        <v>39</v>
      </c>
      <c r="I536" s="52" t="s">
        <v>1060</v>
      </c>
      <c r="J536" s="56">
        <v>1</v>
      </c>
      <c r="K536" s="603">
        <v>1800000</v>
      </c>
      <c r="L536" s="604">
        <v>1800000</v>
      </c>
      <c r="M536" s="218" t="str">
        <f t="shared" si="202"/>
        <v/>
      </c>
      <c r="N536" s="60" t="str">
        <f t="shared" si="203"/>
        <v/>
      </c>
      <c r="O536" s="70"/>
      <c r="P536" s="62" t="str">
        <f t="shared" si="199"/>
        <v/>
      </c>
      <c r="Q536" s="63"/>
      <c r="R536" s="64"/>
      <c r="S536" s="65" t="str">
        <f t="shared" si="196"/>
        <v/>
      </c>
      <c r="T536" s="66" t="str">
        <f t="shared" si="197"/>
        <v>Sin Iniciar</v>
      </c>
      <c r="U536" s="67" t="str">
        <f t="shared" si="198"/>
        <v>6</v>
      </c>
      <c r="V536" s="118"/>
      <c r="W536" s="69">
        <f t="shared" si="209"/>
        <v>1</v>
      </c>
      <c r="X536" s="741"/>
    </row>
    <row r="537" spans="1:24" s="5" customFormat="1" ht="29.25" hidden="1" customHeight="1" outlineLevel="2" thickBot="1" x14ac:dyDescent="0.3">
      <c r="A537" s="767"/>
      <c r="B537" s="599" t="s">
        <v>985</v>
      </c>
      <c r="C537" s="288" t="s">
        <v>1061</v>
      </c>
      <c r="D537" s="217">
        <v>42750</v>
      </c>
      <c r="E537" s="217">
        <v>42794</v>
      </c>
      <c r="F537" s="577" t="s">
        <v>1062</v>
      </c>
      <c r="G537" s="585" t="s">
        <v>1063</v>
      </c>
      <c r="H537" s="52" t="s">
        <v>39</v>
      </c>
      <c r="I537" s="52" t="s">
        <v>45</v>
      </c>
      <c r="J537" s="56">
        <v>2</v>
      </c>
      <c r="K537" s="144">
        <v>20700000</v>
      </c>
      <c r="L537" s="145">
        <f>+J537*K537</f>
        <v>41400000</v>
      </c>
      <c r="M537" s="218">
        <f t="shared" si="202"/>
        <v>44</v>
      </c>
      <c r="N537" s="60" t="str">
        <f t="shared" si="203"/>
        <v/>
      </c>
      <c r="O537" s="70" t="s">
        <v>1064</v>
      </c>
      <c r="P537" s="62">
        <v>1</v>
      </c>
      <c r="Q537" s="63">
        <v>1</v>
      </c>
      <c r="R537" s="64">
        <f>+Q537</f>
        <v>1</v>
      </c>
      <c r="S537" s="65">
        <f t="shared" si="196"/>
        <v>1</v>
      </c>
      <c r="T537" s="66" t="str">
        <f t="shared" si="197"/>
        <v>Terminado</v>
      </c>
      <c r="U537" s="67" t="str">
        <f t="shared" si="198"/>
        <v>B</v>
      </c>
      <c r="V537" s="118" t="s">
        <v>1065</v>
      </c>
      <c r="W537" s="69">
        <f t="shared" si="209"/>
        <v>0</v>
      </c>
      <c r="X537" s="741"/>
    </row>
    <row r="538" spans="1:24" s="5" customFormat="1" ht="29.25" hidden="1" customHeight="1" outlineLevel="2" thickBot="1" x14ac:dyDescent="0.3">
      <c r="A538" s="767"/>
      <c r="B538" s="752" t="s">
        <v>1066</v>
      </c>
      <c r="C538" s="288" t="s">
        <v>1067</v>
      </c>
      <c r="D538" s="593"/>
      <c r="E538" s="593"/>
      <c r="F538" s="594" t="s">
        <v>1068</v>
      </c>
      <c r="G538" s="595" t="s">
        <v>1069</v>
      </c>
      <c r="H538" s="287" t="s">
        <v>143</v>
      </c>
      <c r="I538" s="287"/>
      <c r="J538" s="596"/>
      <c r="K538" s="597"/>
      <c r="L538" s="598"/>
      <c r="M538" s="218" t="str">
        <f t="shared" si="202"/>
        <v/>
      </c>
      <c r="N538" s="60" t="str">
        <f t="shared" si="203"/>
        <v/>
      </c>
      <c r="O538" s="70"/>
      <c r="P538" s="62" t="str">
        <f t="shared" si="199"/>
        <v/>
      </c>
      <c r="Q538" s="63"/>
      <c r="R538" s="64"/>
      <c r="S538" s="65" t="str">
        <f t="shared" si="196"/>
        <v/>
      </c>
      <c r="T538" s="66" t="str">
        <f t="shared" si="197"/>
        <v>Sin Iniciar</v>
      </c>
      <c r="U538" s="67" t="str">
        <f t="shared" si="198"/>
        <v>6</v>
      </c>
      <c r="V538" s="118"/>
      <c r="W538" s="69">
        <f t="shared" si="209"/>
        <v>1</v>
      </c>
      <c r="X538" s="741"/>
    </row>
    <row r="539" spans="1:24" s="5" customFormat="1" ht="29.25" hidden="1" customHeight="1" outlineLevel="2" thickBot="1" x14ac:dyDescent="0.3">
      <c r="A539" s="767"/>
      <c r="B539" s="752"/>
      <c r="C539" s="288" t="s">
        <v>1070</v>
      </c>
      <c r="D539" s="605"/>
      <c r="E539" s="606"/>
      <c r="F539" s="594" t="s">
        <v>1071</v>
      </c>
      <c r="G539" s="595"/>
      <c r="H539" s="287"/>
      <c r="I539" s="287"/>
      <c r="J539" s="596"/>
      <c r="K539" s="597"/>
      <c r="L539" s="598"/>
      <c r="M539" s="218" t="str">
        <f t="shared" si="202"/>
        <v/>
      </c>
      <c r="N539" s="60" t="str">
        <f t="shared" si="203"/>
        <v/>
      </c>
      <c r="O539" s="70"/>
      <c r="P539" s="62" t="str">
        <f t="shared" si="199"/>
        <v/>
      </c>
      <c r="Q539" s="63"/>
      <c r="R539" s="64"/>
      <c r="S539" s="65" t="str">
        <f t="shared" si="196"/>
        <v/>
      </c>
      <c r="T539" s="66" t="str">
        <f t="shared" si="197"/>
        <v>Sin Iniciar</v>
      </c>
      <c r="U539" s="67" t="str">
        <f t="shared" si="198"/>
        <v>6</v>
      </c>
      <c r="V539" s="118"/>
      <c r="W539" s="69">
        <f t="shared" si="209"/>
        <v>1</v>
      </c>
      <c r="X539" s="741"/>
    </row>
    <row r="540" spans="1:24" s="5" customFormat="1" ht="29.25" hidden="1" customHeight="1" outlineLevel="2" thickBot="1" x14ac:dyDescent="0.3">
      <c r="A540" s="767"/>
      <c r="B540" s="752"/>
      <c r="C540" s="288" t="s">
        <v>435</v>
      </c>
      <c r="D540" s="605"/>
      <c r="E540" s="606"/>
      <c r="F540" s="594" t="s">
        <v>1072</v>
      </c>
      <c r="G540" s="595"/>
      <c r="H540" s="287"/>
      <c r="I540" s="287"/>
      <c r="J540" s="596"/>
      <c r="K540" s="597"/>
      <c r="L540" s="598"/>
      <c r="M540" s="218" t="str">
        <f t="shared" si="202"/>
        <v/>
      </c>
      <c r="N540" s="60" t="str">
        <f t="shared" si="203"/>
        <v/>
      </c>
      <c r="O540" s="70"/>
      <c r="P540" s="62" t="str">
        <f t="shared" si="199"/>
        <v/>
      </c>
      <c r="Q540" s="63"/>
      <c r="R540" s="64"/>
      <c r="S540" s="65" t="str">
        <f t="shared" si="196"/>
        <v/>
      </c>
      <c r="T540" s="66" t="str">
        <f t="shared" si="197"/>
        <v>Sin Iniciar</v>
      </c>
      <c r="U540" s="67" t="str">
        <f t="shared" si="198"/>
        <v>6</v>
      </c>
      <c r="V540" s="118"/>
      <c r="W540" s="69">
        <f t="shared" si="209"/>
        <v>1</v>
      </c>
      <c r="X540" s="741"/>
    </row>
    <row r="541" spans="1:24" s="5" customFormat="1" ht="29.25" hidden="1" customHeight="1" outlineLevel="2" thickBot="1" x14ac:dyDescent="0.3">
      <c r="A541" s="767"/>
      <c r="B541" s="752"/>
      <c r="C541" s="754" t="s">
        <v>1073</v>
      </c>
      <c r="D541" s="605"/>
      <c r="E541" s="606"/>
      <c r="F541" s="594" t="s">
        <v>1074</v>
      </c>
      <c r="G541" s="595"/>
      <c r="H541" s="287" t="s">
        <v>39</v>
      </c>
      <c r="I541" s="287"/>
      <c r="J541" s="596"/>
      <c r="K541" s="597"/>
      <c r="L541" s="598"/>
      <c r="M541" s="218" t="str">
        <f t="shared" si="202"/>
        <v/>
      </c>
      <c r="N541" s="60" t="str">
        <f t="shared" si="203"/>
        <v/>
      </c>
      <c r="O541" s="70"/>
      <c r="P541" s="62" t="str">
        <f t="shared" si="199"/>
        <v/>
      </c>
      <c r="Q541" s="63"/>
      <c r="R541" s="64"/>
      <c r="S541" s="65" t="str">
        <f t="shared" si="196"/>
        <v/>
      </c>
      <c r="T541" s="66" t="str">
        <f t="shared" si="197"/>
        <v>Sin Iniciar</v>
      </c>
      <c r="U541" s="67" t="str">
        <f t="shared" si="198"/>
        <v>6</v>
      </c>
      <c r="V541" s="118"/>
      <c r="W541" s="69">
        <f t="shared" si="209"/>
        <v>1</v>
      </c>
      <c r="X541" s="741"/>
    </row>
    <row r="542" spans="1:24" s="5" customFormat="1" ht="29.25" hidden="1" customHeight="1" outlineLevel="2" thickBot="1" x14ac:dyDescent="0.3">
      <c r="A542" s="767"/>
      <c r="B542" s="752"/>
      <c r="C542" s="754"/>
      <c r="D542" s="605"/>
      <c r="E542" s="606"/>
      <c r="F542" s="594" t="s">
        <v>1075</v>
      </c>
      <c r="G542" s="595"/>
      <c r="H542" s="287" t="s">
        <v>285</v>
      </c>
      <c r="I542" s="287"/>
      <c r="J542" s="596"/>
      <c r="K542" s="597"/>
      <c r="L542" s="598"/>
      <c r="M542" s="218" t="str">
        <f t="shared" si="202"/>
        <v/>
      </c>
      <c r="N542" s="60" t="str">
        <f t="shared" si="203"/>
        <v/>
      </c>
      <c r="O542" s="70"/>
      <c r="P542" s="62" t="str">
        <f t="shared" si="199"/>
        <v/>
      </c>
      <c r="Q542" s="63"/>
      <c r="R542" s="64"/>
      <c r="S542" s="65" t="str">
        <f t="shared" si="196"/>
        <v/>
      </c>
      <c r="T542" s="66" t="str">
        <f t="shared" si="197"/>
        <v>Sin Iniciar</v>
      </c>
      <c r="U542" s="67" t="str">
        <f t="shared" si="198"/>
        <v>6</v>
      </c>
      <c r="V542" s="118"/>
      <c r="W542" s="69">
        <f t="shared" si="209"/>
        <v>1</v>
      </c>
      <c r="X542" s="741"/>
    </row>
    <row r="543" spans="1:24" s="5" customFormat="1" ht="29.25" hidden="1" customHeight="1" outlineLevel="2" thickBot="1" x14ac:dyDescent="0.3">
      <c r="A543" s="767"/>
      <c r="B543" s="752"/>
      <c r="C543" s="754" t="s">
        <v>1076</v>
      </c>
      <c r="D543" s="605"/>
      <c r="E543" s="606"/>
      <c r="F543" s="594" t="s">
        <v>1077</v>
      </c>
      <c r="G543" s="595"/>
      <c r="H543" s="287" t="s">
        <v>39</v>
      </c>
      <c r="I543" s="287"/>
      <c r="J543" s="596"/>
      <c r="K543" s="597"/>
      <c r="L543" s="598"/>
      <c r="M543" s="218" t="str">
        <f t="shared" si="202"/>
        <v/>
      </c>
      <c r="N543" s="60" t="str">
        <f t="shared" si="203"/>
        <v/>
      </c>
      <c r="O543" s="70"/>
      <c r="P543" s="62" t="str">
        <f t="shared" si="199"/>
        <v/>
      </c>
      <c r="Q543" s="63"/>
      <c r="R543" s="64"/>
      <c r="S543" s="65" t="str">
        <f t="shared" si="196"/>
        <v/>
      </c>
      <c r="T543" s="66" t="str">
        <f t="shared" si="197"/>
        <v>Sin Iniciar</v>
      </c>
      <c r="U543" s="67" t="str">
        <f t="shared" si="198"/>
        <v>6</v>
      </c>
      <c r="V543" s="118"/>
      <c r="W543" s="69">
        <f t="shared" si="209"/>
        <v>1</v>
      </c>
      <c r="X543" s="741"/>
    </row>
    <row r="544" spans="1:24" s="5" customFormat="1" ht="29.25" hidden="1" customHeight="1" outlineLevel="2" thickBot="1" x14ac:dyDescent="0.3">
      <c r="A544" s="767"/>
      <c r="B544" s="752"/>
      <c r="C544" s="754"/>
      <c r="D544" s="605"/>
      <c r="E544" s="606"/>
      <c r="F544" s="594" t="s">
        <v>1078</v>
      </c>
      <c r="G544" s="595"/>
      <c r="H544" s="287" t="s">
        <v>285</v>
      </c>
      <c r="I544" s="287"/>
      <c r="J544" s="596"/>
      <c r="K544" s="597"/>
      <c r="L544" s="598"/>
      <c r="M544" s="218" t="str">
        <f t="shared" si="202"/>
        <v/>
      </c>
      <c r="N544" s="60" t="str">
        <f t="shared" si="203"/>
        <v/>
      </c>
      <c r="O544" s="70"/>
      <c r="P544" s="62" t="str">
        <f t="shared" ref="P544:P546" si="213">+IF(N544="","",IFERROR(IF(MONTH($C$2)&lt;MONTH(D544),"",IF(E544&lt;$C$2,1,IF(D544&lt;$C$2,($C$2-D544)/(E544-D544),0))),0))</f>
        <v/>
      </c>
      <c r="Q544" s="63"/>
      <c r="R544" s="64"/>
      <c r="S544" s="65" t="str">
        <f t="shared" ref="S544:S546" si="214">IF(P544="","",IF(Q544&gt;P544,1,(Q544/P544)))</f>
        <v/>
      </c>
      <c r="T544" s="66" t="str">
        <f t="shared" si="197"/>
        <v>Sin Iniciar</v>
      </c>
      <c r="U544" s="67" t="str">
        <f t="shared" si="198"/>
        <v>6</v>
      </c>
      <c r="V544" s="118"/>
      <c r="W544" s="69">
        <f t="shared" si="209"/>
        <v>1</v>
      </c>
      <c r="X544" s="741"/>
    </row>
    <row r="545" spans="1:29" s="5" customFormat="1" ht="29.25" hidden="1" customHeight="1" outlineLevel="2" thickBot="1" x14ac:dyDescent="0.3">
      <c r="A545" s="767"/>
      <c r="B545" s="752"/>
      <c r="C545" s="596" t="s">
        <v>1079</v>
      </c>
      <c r="D545" s="289"/>
      <c r="E545" s="289"/>
      <c r="F545" s="594" t="s">
        <v>1080</v>
      </c>
      <c r="G545" s="595" t="s">
        <v>988</v>
      </c>
      <c r="H545" s="287" t="s">
        <v>39</v>
      </c>
      <c r="I545" s="287"/>
      <c r="J545" s="596"/>
      <c r="K545" s="597"/>
      <c r="L545" s="598">
        <v>12000000</v>
      </c>
      <c r="M545" s="218" t="str">
        <f t="shared" si="202"/>
        <v/>
      </c>
      <c r="N545" s="60" t="str">
        <f t="shared" si="203"/>
        <v/>
      </c>
      <c r="O545" s="70"/>
      <c r="P545" s="62" t="str">
        <f t="shared" si="213"/>
        <v/>
      </c>
      <c r="Q545" s="63"/>
      <c r="R545" s="64"/>
      <c r="S545" s="65" t="str">
        <f t="shared" si="214"/>
        <v/>
      </c>
      <c r="T545" s="66" t="str">
        <f t="shared" si="197"/>
        <v>Sin Iniciar</v>
      </c>
      <c r="U545" s="67" t="str">
        <f t="shared" si="198"/>
        <v>6</v>
      </c>
      <c r="V545" s="118"/>
      <c r="W545" s="69">
        <f t="shared" si="209"/>
        <v>1</v>
      </c>
      <c r="X545" s="741"/>
    </row>
    <row r="546" spans="1:29" s="5" customFormat="1" ht="29.25" hidden="1" customHeight="1" outlineLevel="2" thickBot="1" x14ac:dyDescent="0.3">
      <c r="A546" s="768"/>
      <c r="B546" s="753"/>
      <c r="C546" s="607" t="s">
        <v>346</v>
      </c>
      <c r="D546" s="608"/>
      <c r="E546" s="608"/>
      <c r="F546" s="609" t="s">
        <v>1081</v>
      </c>
      <c r="G546" s="610" t="s">
        <v>1082</v>
      </c>
      <c r="H546" s="607" t="s">
        <v>346</v>
      </c>
      <c r="I546" s="607" t="s">
        <v>411</v>
      </c>
      <c r="J546" s="611">
        <v>1</v>
      </c>
      <c r="K546" s="612"/>
      <c r="L546" s="613"/>
      <c r="M546" s="328" t="str">
        <f t="shared" si="202"/>
        <v/>
      </c>
      <c r="N546" s="329" t="str">
        <f t="shared" si="203"/>
        <v/>
      </c>
      <c r="O546" s="330"/>
      <c r="P546" s="331" t="str">
        <f t="shared" si="213"/>
        <v/>
      </c>
      <c r="Q546" s="131"/>
      <c r="R546" s="332"/>
      <c r="S546" s="333" t="str">
        <f t="shared" si="214"/>
        <v/>
      </c>
      <c r="T546" s="334" t="str">
        <f t="shared" ref="T546:T549" si="215">+IF(S546="","Sin Iniciar",IF(S546&lt;0.6,"Crítico",IF(S546&lt;0.9,"En Proceso",IF(AND(P546=1,Q546=1,S546=1),"Terminado","Normal"))))</f>
        <v>Sin Iniciar</v>
      </c>
      <c r="U546" s="335" t="str">
        <f t="shared" ref="U546:U549" si="216">+IF(T546="","",IF(T546="Sin Iniciar","6",IF(T546="Crítico","L",IF(T546="En Proceso","K",IF(T546="Normal","J","B")))))</f>
        <v>6</v>
      </c>
      <c r="V546" s="132"/>
      <c r="W546" s="69">
        <f t="shared" si="209"/>
        <v>1</v>
      </c>
      <c r="X546" s="741"/>
    </row>
    <row r="547" spans="1:29" s="101" customFormat="1" ht="29.25" customHeight="1" outlineLevel="1" collapsed="1" thickBot="1" x14ac:dyDescent="0.3">
      <c r="A547" s="755" t="s">
        <v>1083</v>
      </c>
      <c r="B547" s="756"/>
      <c r="C547" s="757"/>
      <c r="D547" s="87"/>
      <c r="E547" s="88"/>
      <c r="F547" s="89"/>
      <c r="G547" s="223"/>
      <c r="H547" s="224"/>
      <c r="I547" s="225"/>
      <c r="J547" s="226"/>
      <c r="K547" s="224"/>
      <c r="L547" s="227"/>
      <c r="M547" s="93" t="str">
        <f t="shared" si="202"/>
        <v/>
      </c>
      <c r="N547" s="228"/>
      <c r="O547" s="614"/>
      <c r="P547" s="209">
        <f>+IFERROR(SUMPRODUCT(P480:P546,M480:M546)/SUM(M480:M546),0)</f>
        <v>0.58736237434179028</v>
      </c>
      <c r="Q547" s="210">
        <f>+IFERROR(SUMPRODUCT(Q480:Q546,M480:M546)/SUM(M480:M546),0)</f>
        <v>0.5531402584968883</v>
      </c>
      <c r="R547" s="229">
        <f>+IFERROR(SUMPRODUCT(R480:R546,M480:M546)/SUM(M480:M546),0)</f>
        <v>0.55055528961225453</v>
      </c>
      <c r="S547" s="209">
        <f>+Q547/P547</f>
        <v>0.94173594132029326</v>
      </c>
      <c r="T547" s="98" t="str">
        <f t="shared" si="215"/>
        <v>Normal</v>
      </c>
      <c r="U547" s="212" t="str">
        <f t="shared" si="216"/>
        <v>J</v>
      </c>
      <c r="V547" s="213"/>
      <c r="W547" s="69">
        <f t="shared" si="209"/>
        <v>0.44944471038774547</v>
      </c>
      <c r="X547" s="741"/>
    </row>
    <row r="548" spans="1:29" s="101" customFormat="1" ht="158.25" customHeight="1" thickBot="1" x14ac:dyDescent="0.3">
      <c r="A548" s="758" t="s">
        <v>1084</v>
      </c>
      <c r="B548" s="759"/>
      <c r="C548" s="759"/>
      <c r="D548" s="276"/>
      <c r="E548" s="276"/>
      <c r="F548" s="276"/>
      <c r="G548" s="276"/>
      <c r="H548" s="276"/>
      <c r="I548" s="276"/>
      <c r="J548" s="276"/>
      <c r="K548" s="276"/>
      <c r="L548" s="276"/>
      <c r="M548" s="276"/>
      <c r="N548" s="276"/>
      <c r="O548" s="276"/>
      <c r="P548" s="277">
        <f>+AVERAGE(P547,P479)</f>
        <v>0.44729101820008099</v>
      </c>
      <c r="Q548" s="278">
        <f>+AVERAGE(Q547,Q479)</f>
        <v>0.42681974522386656</v>
      </c>
      <c r="R548" s="279">
        <f>+AVERAGE(R479,R547)</f>
        <v>0.42552726078154968</v>
      </c>
      <c r="S548" s="280">
        <f>+Q548/P548</f>
        <v>0.95423276537366719</v>
      </c>
      <c r="T548" s="281" t="str">
        <f t="shared" si="215"/>
        <v>Normal</v>
      </c>
      <c r="U548" s="282" t="str">
        <f t="shared" si="216"/>
        <v>J</v>
      </c>
      <c r="V548" s="580"/>
      <c r="W548" s="284">
        <f t="shared" si="209"/>
        <v>0.57447273921845032</v>
      </c>
      <c r="X548" s="738" t="s">
        <v>1298</v>
      </c>
    </row>
    <row r="549" spans="1:29" ht="134.25" customHeight="1" thickBot="1" x14ac:dyDescent="0.3">
      <c r="A549" s="760" t="s">
        <v>1085</v>
      </c>
      <c r="B549" s="761"/>
      <c r="C549" s="762"/>
      <c r="D549" s="615"/>
      <c r="E549" s="615"/>
      <c r="F549" s="615"/>
      <c r="G549" s="615"/>
      <c r="H549" s="615"/>
      <c r="I549" s="615"/>
      <c r="J549" s="615"/>
      <c r="K549" s="615"/>
      <c r="L549" s="615"/>
      <c r="M549" s="615"/>
      <c r="N549" s="615"/>
      <c r="O549" s="615"/>
      <c r="P549" s="616">
        <f>+AVERAGE(P548,P433,P178,P109)</f>
        <v>0.42538465968622019</v>
      </c>
      <c r="Q549" s="617">
        <f>+AVERAGE(Q548,Q433,Q178,Q109)</f>
        <v>0.41169191331477362</v>
      </c>
      <c r="R549" s="618">
        <f>+Q549</f>
        <v>0.41169191331477362</v>
      </c>
      <c r="S549" s="619">
        <f>+Q549/P549</f>
        <v>0.96781090699992134</v>
      </c>
      <c r="T549" s="620" t="str">
        <f t="shared" si="215"/>
        <v>Normal</v>
      </c>
      <c r="U549" s="621" t="str">
        <f t="shared" si="216"/>
        <v>J</v>
      </c>
      <c r="V549" s="622"/>
      <c r="W549" s="623">
        <f t="shared" si="209"/>
        <v>0.58830808668522638</v>
      </c>
      <c r="X549" s="743" t="s">
        <v>1299</v>
      </c>
      <c r="Y549" s="101"/>
      <c r="AC549" s="7"/>
    </row>
    <row r="550" spans="1:29" ht="74.25" customHeight="1" thickBot="1" x14ac:dyDescent="0.3">
      <c r="R550" s="745" t="s">
        <v>1086</v>
      </c>
      <c r="S550" s="746"/>
      <c r="T550" s="746"/>
      <c r="U550" s="746"/>
      <c r="V550" s="628"/>
      <c r="W550" s="629" t="s">
        <v>1087</v>
      </c>
      <c r="AC550" s="7"/>
    </row>
    <row r="551" spans="1:29" ht="29.25" customHeight="1" thickBot="1" x14ac:dyDescent="0.3">
      <c r="R551" s="747"/>
      <c r="S551" s="748"/>
      <c r="T551" s="748"/>
      <c r="U551" s="748"/>
      <c r="V551" s="628"/>
      <c r="W551" s="630" t="s">
        <v>1300</v>
      </c>
      <c r="AC551" s="7"/>
    </row>
    <row r="552" spans="1:29" ht="36" customHeight="1" thickBot="1" x14ac:dyDescent="0.3">
      <c r="B552" s="7"/>
      <c r="D552" s="7"/>
      <c r="E552" s="7"/>
      <c r="F552" s="7"/>
      <c r="H552" s="7"/>
      <c r="I552" s="7"/>
      <c r="J552" s="7"/>
      <c r="K552" s="7"/>
      <c r="L552" s="7"/>
      <c r="M552" s="7"/>
      <c r="N552" s="7"/>
      <c r="P552" s="7"/>
      <c r="R552" s="749" t="s">
        <v>1088</v>
      </c>
      <c r="S552" s="750"/>
      <c r="T552" s="750"/>
      <c r="U552" s="751"/>
      <c r="V552" s="622"/>
      <c r="W552" s="744">
        <f>+R549/P549</f>
        <v>0.96781090699992134</v>
      </c>
      <c r="AC552" s="7"/>
    </row>
    <row r="553" spans="1:29" ht="29.25" customHeight="1" thickTop="1" thickBot="1" x14ac:dyDescent="0.3">
      <c r="B553" s="7"/>
      <c r="D553" s="7"/>
      <c r="E553" s="7"/>
      <c r="F553" s="7"/>
      <c r="H553" s="7"/>
      <c r="I553" s="7"/>
      <c r="J553" s="7"/>
      <c r="K553" s="7"/>
      <c r="L553" s="7"/>
      <c r="M553" s="7"/>
      <c r="N553" s="7"/>
      <c r="P553" s="7"/>
      <c r="AC553" s="7"/>
    </row>
    <row r="554" spans="1:29" ht="29.25" customHeight="1" thickBot="1" x14ac:dyDescent="0.3">
      <c r="B554" s="7"/>
      <c r="D554" s="7"/>
      <c r="E554" s="7"/>
      <c r="F554" s="7"/>
      <c r="H554" s="7"/>
      <c r="I554" s="7"/>
      <c r="J554" s="7"/>
      <c r="K554" s="7"/>
      <c r="L554" s="7"/>
      <c r="M554" s="7"/>
      <c r="N554" s="7"/>
      <c r="P554" s="7"/>
      <c r="R554" s="977" t="s">
        <v>1301</v>
      </c>
      <c r="S554" s="978" t="s">
        <v>1302</v>
      </c>
      <c r="T554" s="979" t="s">
        <v>1303</v>
      </c>
      <c r="U554" s="978" t="s">
        <v>1304</v>
      </c>
      <c r="V554" s="979" t="s">
        <v>1305</v>
      </c>
      <c r="W554" s="978">
        <v>1</v>
      </c>
      <c r="AC554" s="7"/>
    </row>
    <row r="999455" spans="2:29" ht="29.25" customHeight="1" x14ac:dyDescent="0.25">
      <c r="B999455" s="7"/>
      <c r="D999455" s="7"/>
      <c r="E999455" s="7"/>
      <c r="F999455" s="7"/>
      <c r="H999455" s="7"/>
      <c r="I999455" s="7"/>
      <c r="J999455" s="7"/>
      <c r="K999455" s="7"/>
      <c r="L999455" s="7"/>
      <c r="M999455" s="7"/>
      <c r="N999455" s="7"/>
      <c r="P999455" s="7"/>
      <c r="T999455" s="7"/>
      <c r="AA999455" s="7">
        <v>1</v>
      </c>
      <c r="AB999455" s="7" t="s">
        <v>45</v>
      </c>
      <c r="AC999455" s="7"/>
    </row>
    <row r="999456" spans="2:29" ht="29.25" customHeight="1" x14ac:dyDescent="0.25">
      <c r="B999456" s="7"/>
      <c r="D999456" s="7"/>
      <c r="E999456" s="7"/>
      <c r="F999456" s="7"/>
      <c r="H999456" s="7"/>
      <c r="I999456" s="7"/>
      <c r="J999456" s="7"/>
      <c r="K999456" s="7"/>
      <c r="L999456" s="7"/>
      <c r="M999456" s="7"/>
      <c r="N999456" s="7"/>
      <c r="P999456" s="7"/>
      <c r="T999456" s="7"/>
      <c r="AA999456" s="7">
        <v>2</v>
      </c>
      <c r="AB999456" s="7" t="s">
        <v>40</v>
      </c>
      <c r="AC999456" s="7"/>
    </row>
    <row r="999457" spans="2:29" ht="29.25" customHeight="1" x14ac:dyDescent="0.25">
      <c r="B999457" s="7"/>
      <c r="D999457" s="7"/>
      <c r="E999457" s="7"/>
      <c r="F999457" s="7"/>
      <c r="H999457" s="7"/>
      <c r="I999457" s="7"/>
      <c r="J999457" s="7"/>
      <c r="K999457" s="7"/>
      <c r="L999457" s="7"/>
      <c r="M999457" s="7"/>
      <c r="N999457" s="7"/>
      <c r="P999457" s="7"/>
      <c r="T999457" s="7"/>
      <c r="AA999457" s="7">
        <v>3</v>
      </c>
      <c r="AB999457" s="7" t="s">
        <v>411</v>
      </c>
      <c r="AC999457" s="7"/>
    </row>
    <row r="999458" spans="2:29" ht="29.25" customHeight="1" x14ac:dyDescent="0.25">
      <c r="B999458" s="7"/>
      <c r="D999458" s="7"/>
      <c r="E999458" s="7"/>
      <c r="F999458" s="7"/>
      <c r="H999458" s="7"/>
      <c r="I999458" s="7"/>
      <c r="J999458" s="7"/>
      <c r="K999458" s="7"/>
      <c r="L999458" s="7"/>
      <c r="M999458" s="7"/>
      <c r="N999458" s="7"/>
      <c r="P999458" s="7"/>
      <c r="T999458" s="7"/>
      <c r="AA999458" s="7">
        <v>4</v>
      </c>
      <c r="AB999458" s="7" t="s">
        <v>229</v>
      </c>
      <c r="AC999458" s="7"/>
    </row>
    <row r="999459" spans="2:29" ht="29.25" customHeight="1" x14ac:dyDescent="0.25">
      <c r="B999459" s="7"/>
      <c r="D999459" s="7"/>
      <c r="E999459" s="7"/>
      <c r="F999459" s="7"/>
      <c r="H999459" s="7"/>
      <c r="I999459" s="7"/>
      <c r="J999459" s="7"/>
      <c r="K999459" s="7"/>
      <c r="L999459" s="7"/>
      <c r="M999459" s="7"/>
      <c r="N999459" s="7"/>
      <c r="P999459" s="7"/>
      <c r="T999459" s="7"/>
      <c r="AA999459" s="7">
        <v>5</v>
      </c>
      <c r="AB999459" s="7" t="s">
        <v>336</v>
      </c>
      <c r="AC999459" s="7"/>
    </row>
    <row r="999460" spans="2:29" ht="29.25" customHeight="1" x14ac:dyDescent="0.25">
      <c r="B999460" s="7"/>
      <c r="D999460" s="7"/>
      <c r="E999460" s="7"/>
      <c r="F999460" s="7"/>
      <c r="H999460" s="7"/>
      <c r="I999460" s="7"/>
      <c r="J999460" s="7"/>
      <c r="K999460" s="7"/>
      <c r="L999460" s="7"/>
      <c r="M999460" s="7"/>
      <c r="N999460" s="7"/>
      <c r="P999460" s="7"/>
      <c r="T999460" s="7"/>
      <c r="AA999460" s="7">
        <v>6</v>
      </c>
      <c r="AB999460" s="7" t="s">
        <v>367</v>
      </c>
      <c r="AC999460" s="7"/>
    </row>
    <row r="999461" spans="2:29" ht="29.25" customHeight="1" x14ac:dyDescent="0.25">
      <c r="B999461" s="7"/>
      <c r="D999461" s="7"/>
      <c r="E999461" s="7"/>
      <c r="F999461" s="7"/>
      <c r="H999461" s="7"/>
      <c r="I999461" s="7"/>
      <c r="J999461" s="7"/>
      <c r="K999461" s="7"/>
      <c r="L999461" s="7"/>
      <c r="M999461" s="7"/>
      <c r="N999461" s="7"/>
      <c r="P999461" s="7"/>
      <c r="T999461" s="7"/>
      <c r="AA999461" s="7">
        <v>7</v>
      </c>
      <c r="AB999461" s="7" t="s">
        <v>233</v>
      </c>
      <c r="AC999461" s="7"/>
    </row>
    <row r="999462" spans="2:29" ht="29.25" customHeight="1" x14ac:dyDescent="0.25">
      <c r="B999462" s="7"/>
      <c r="D999462" s="7"/>
      <c r="E999462" s="7"/>
      <c r="F999462" s="7"/>
      <c r="H999462" s="7"/>
      <c r="I999462" s="7"/>
      <c r="J999462" s="7"/>
      <c r="K999462" s="7"/>
      <c r="L999462" s="7"/>
      <c r="M999462" s="7"/>
      <c r="N999462" s="7"/>
      <c r="P999462" s="7"/>
      <c r="T999462" s="7"/>
      <c r="AA999462" s="7">
        <v>8</v>
      </c>
      <c r="AB999462" s="7" t="s">
        <v>390</v>
      </c>
      <c r="AC999462" s="7"/>
    </row>
    <row r="999463" spans="2:29" ht="29.25" customHeight="1" x14ac:dyDescent="0.25">
      <c r="B999463" s="7"/>
      <c r="D999463" s="7"/>
      <c r="E999463" s="7"/>
      <c r="F999463" s="7"/>
      <c r="H999463" s="7"/>
      <c r="I999463" s="7"/>
      <c r="J999463" s="7"/>
      <c r="K999463" s="7"/>
      <c r="L999463" s="7"/>
      <c r="M999463" s="7"/>
      <c r="N999463" s="7"/>
      <c r="P999463" s="7"/>
      <c r="T999463" s="7"/>
      <c r="AA999463" s="7">
        <v>9</v>
      </c>
      <c r="AB999463" s="7" t="s">
        <v>904</v>
      </c>
      <c r="AC999463" s="7"/>
    </row>
    <row r="999464" spans="2:29" ht="29.25" customHeight="1" x14ac:dyDescent="0.25">
      <c r="B999464" s="7"/>
      <c r="D999464" s="7"/>
      <c r="E999464" s="7"/>
      <c r="F999464" s="7"/>
      <c r="H999464" s="7"/>
      <c r="I999464" s="7"/>
      <c r="J999464" s="7"/>
      <c r="K999464" s="7"/>
      <c r="L999464" s="7"/>
      <c r="M999464" s="7"/>
      <c r="N999464" s="7"/>
      <c r="P999464" s="7"/>
      <c r="T999464" s="7"/>
      <c r="AA999464" s="7">
        <v>10</v>
      </c>
      <c r="AB999464" s="7" t="s">
        <v>897</v>
      </c>
      <c r="AC999464" s="7"/>
    </row>
    <row r="999465" spans="2:29" ht="29.25" customHeight="1" x14ac:dyDescent="0.25">
      <c r="B999465" s="7"/>
      <c r="D999465" s="7"/>
      <c r="E999465" s="7"/>
      <c r="F999465" s="7"/>
      <c r="H999465" s="7"/>
      <c r="I999465" s="7"/>
      <c r="J999465" s="7"/>
      <c r="K999465" s="7"/>
      <c r="L999465" s="7"/>
      <c r="M999465" s="7"/>
      <c r="N999465" s="7"/>
      <c r="P999465" s="7"/>
      <c r="T999465" s="7"/>
      <c r="AA999465" s="7">
        <v>11</v>
      </c>
      <c r="AB999465" s="7" t="s">
        <v>1060</v>
      </c>
      <c r="AC999465" s="7"/>
    </row>
    <row r="999466" spans="2:29" ht="29.25" customHeight="1" x14ac:dyDescent="0.25">
      <c r="B999466" s="7"/>
      <c r="D999466" s="7"/>
      <c r="E999466" s="7"/>
      <c r="F999466" s="7"/>
      <c r="H999466" s="7"/>
      <c r="I999466" s="7"/>
      <c r="J999466" s="7"/>
      <c r="K999466" s="7"/>
      <c r="L999466" s="7"/>
      <c r="M999466" s="7"/>
      <c r="N999466" s="7"/>
      <c r="P999466" s="7"/>
      <c r="T999466" s="7"/>
      <c r="AA999466" s="7">
        <v>12</v>
      </c>
      <c r="AB999466" s="7" t="s">
        <v>525</v>
      </c>
      <c r="AC999466" s="7"/>
    </row>
  </sheetData>
  <mergeCells count="351">
    <mergeCell ref="X9:X10"/>
    <mergeCell ref="O8:O9"/>
    <mergeCell ref="P8:P9"/>
    <mergeCell ref="Q8:Q9"/>
    <mergeCell ref="R8:W8"/>
    <mergeCell ref="T9:U9"/>
    <mergeCell ref="A11:A14"/>
    <mergeCell ref="B11:B14"/>
    <mergeCell ref="H8:H9"/>
    <mergeCell ref="I8:I9"/>
    <mergeCell ref="J8:J9"/>
    <mergeCell ref="K8:K9"/>
    <mergeCell ref="L8:L9"/>
    <mergeCell ref="N8:N9"/>
    <mergeCell ref="A6:A9"/>
    <mergeCell ref="B6:F7"/>
    <mergeCell ref="G6:L7"/>
    <mergeCell ref="M6:M9"/>
    <mergeCell ref="N6:W7"/>
    <mergeCell ref="B8:B9"/>
    <mergeCell ref="C8:C9"/>
    <mergeCell ref="D8:E8"/>
    <mergeCell ref="F8:F9"/>
    <mergeCell ref="G8:G9"/>
    <mergeCell ref="A15:C15"/>
    <mergeCell ref="A16:A48"/>
    <mergeCell ref="B16:F16"/>
    <mergeCell ref="B17:B18"/>
    <mergeCell ref="G17:G18"/>
    <mergeCell ref="H17:H18"/>
    <mergeCell ref="B40:B41"/>
    <mergeCell ref="F40:F41"/>
    <mergeCell ref="B42:B44"/>
    <mergeCell ref="B45:F45"/>
    <mergeCell ref="B23:B30"/>
    <mergeCell ref="B31:F31"/>
    <mergeCell ref="B32:B33"/>
    <mergeCell ref="B34:B35"/>
    <mergeCell ref="F34:F35"/>
    <mergeCell ref="G34:G35"/>
    <mergeCell ref="H34:H35"/>
    <mergeCell ref="I17:I18"/>
    <mergeCell ref="J17:J18"/>
    <mergeCell ref="K17:K18"/>
    <mergeCell ref="L17:L18"/>
    <mergeCell ref="B19:B21"/>
    <mergeCell ref="G19:G20"/>
    <mergeCell ref="H19:H20"/>
    <mergeCell ref="I19:I20"/>
    <mergeCell ref="J19:J20"/>
    <mergeCell ref="K19:K20"/>
    <mergeCell ref="L19:L20"/>
    <mergeCell ref="I34:I35"/>
    <mergeCell ref="J34:J35"/>
    <mergeCell ref="K34:K35"/>
    <mergeCell ref="L34:L35"/>
    <mergeCell ref="B36:B39"/>
    <mergeCell ref="G36:G39"/>
    <mergeCell ref="H36:H39"/>
    <mergeCell ref="I36:I39"/>
    <mergeCell ref="J36:J39"/>
    <mergeCell ref="K36:K39"/>
    <mergeCell ref="L36:L39"/>
    <mergeCell ref="F37:F38"/>
    <mergeCell ref="A82:C82"/>
    <mergeCell ref="A83:A107"/>
    <mergeCell ref="B83:B88"/>
    <mergeCell ref="B89:B92"/>
    <mergeCell ref="B93:B96"/>
    <mergeCell ref="B97:B100"/>
    <mergeCell ref="B101:B106"/>
    <mergeCell ref="B47:F47"/>
    <mergeCell ref="A49:C49"/>
    <mergeCell ref="A50:A81"/>
    <mergeCell ref="B50:B58"/>
    <mergeCell ref="B59:B65"/>
    <mergeCell ref="B66:B73"/>
    <mergeCell ref="B74:B81"/>
    <mergeCell ref="A108:C108"/>
    <mergeCell ref="A109:C109"/>
    <mergeCell ref="A110:A138"/>
    <mergeCell ref="B110:B113"/>
    <mergeCell ref="G110:G111"/>
    <mergeCell ref="H110:H111"/>
    <mergeCell ref="B114:B115"/>
    <mergeCell ref="G114:G115"/>
    <mergeCell ref="H114:H115"/>
    <mergeCell ref="H116:H118"/>
    <mergeCell ref="B122:B123"/>
    <mergeCell ref="B125:B138"/>
    <mergeCell ref="C125:C126"/>
    <mergeCell ref="C127:C128"/>
    <mergeCell ref="C129:C130"/>
    <mergeCell ref="I110:I111"/>
    <mergeCell ref="J110:J111"/>
    <mergeCell ref="K110:K111"/>
    <mergeCell ref="L110:L111"/>
    <mergeCell ref="G112:G113"/>
    <mergeCell ref="H112:H113"/>
    <mergeCell ref="I112:I113"/>
    <mergeCell ref="J112:J113"/>
    <mergeCell ref="K112:K113"/>
    <mergeCell ref="L112:L113"/>
    <mergeCell ref="L116:L118"/>
    <mergeCell ref="B119:B121"/>
    <mergeCell ref="F119:F121"/>
    <mergeCell ref="I114:I115"/>
    <mergeCell ref="J114:J115"/>
    <mergeCell ref="K114:K115"/>
    <mergeCell ref="L114:L115"/>
    <mergeCell ref="B116:B118"/>
    <mergeCell ref="C116:C117"/>
    <mergeCell ref="D116:D117"/>
    <mergeCell ref="E116:E117"/>
    <mergeCell ref="F116:F117"/>
    <mergeCell ref="G116:G118"/>
    <mergeCell ref="A139:C139"/>
    <mergeCell ref="I116:I118"/>
    <mergeCell ref="J116:J118"/>
    <mergeCell ref="K116:K118"/>
    <mergeCell ref="A177:C177"/>
    <mergeCell ref="A178:C178"/>
    <mergeCell ref="A179:A203"/>
    <mergeCell ref="B179:B184"/>
    <mergeCell ref="B186:B187"/>
    <mergeCell ref="B188:B189"/>
    <mergeCell ref="B190:B203"/>
    <mergeCell ref="F142:F143"/>
    <mergeCell ref="B146:B149"/>
    <mergeCell ref="B150:B151"/>
    <mergeCell ref="B152:B159"/>
    <mergeCell ref="A160:C160"/>
    <mergeCell ref="A161:A176"/>
    <mergeCell ref="B161:B166"/>
    <mergeCell ref="B167:B172"/>
    <mergeCell ref="B173:B176"/>
    <mergeCell ref="A140:A159"/>
    <mergeCell ref="B140:B141"/>
    <mergeCell ref="B142:B145"/>
    <mergeCell ref="C142:C143"/>
    <mergeCell ref="D142:D143"/>
    <mergeCell ref="E142:E143"/>
    <mergeCell ref="F195:F196"/>
    <mergeCell ref="C198:C200"/>
    <mergeCell ref="A204:C204"/>
    <mergeCell ref="A205:A276"/>
    <mergeCell ref="B205:B228"/>
    <mergeCell ref="F205:F228"/>
    <mergeCell ref="C215:C216"/>
    <mergeCell ref="C217:C218"/>
    <mergeCell ref="C220:C222"/>
    <mergeCell ref="B229:B246"/>
    <mergeCell ref="B247:B263"/>
    <mergeCell ref="C247:C253"/>
    <mergeCell ref="D247:D257"/>
    <mergeCell ref="E247:E257"/>
    <mergeCell ref="F247:F263"/>
    <mergeCell ref="C254:C257"/>
    <mergeCell ref="C258:C260"/>
    <mergeCell ref="D231:D244"/>
    <mergeCell ref="E231:E244"/>
    <mergeCell ref="F231:F246"/>
    <mergeCell ref="C232:C236"/>
    <mergeCell ref="C237:C238"/>
    <mergeCell ref="C239:C240"/>
    <mergeCell ref="C241:C244"/>
    <mergeCell ref="A277:C277"/>
    <mergeCell ref="A278:A305"/>
    <mergeCell ref="B280:B284"/>
    <mergeCell ref="B285:B287"/>
    <mergeCell ref="B288:B289"/>
    <mergeCell ref="B290:B291"/>
    <mergeCell ref="B264:B267"/>
    <mergeCell ref="F264:F267"/>
    <mergeCell ref="C266:C267"/>
    <mergeCell ref="D266:D267"/>
    <mergeCell ref="E266:E267"/>
    <mergeCell ref="B268:B275"/>
    <mergeCell ref="F268:F275"/>
    <mergeCell ref="A307:A322"/>
    <mergeCell ref="B307:B308"/>
    <mergeCell ref="B309:B310"/>
    <mergeCell ref="B312:B315"/>
    <mergeCell ref="B316:B318"/>
    <mergeCell ref="B319:B321"/>
    <mergeCell ref="F290:F291"/>
    <mergeCell ref="B293:B297"/>
    <mergeCell ref="B298:B300"/>
    <mergeCell ref="B301:B303"/>
    <mergeCell ref="B304:B305"/>
    <mergeCell ref="A306:C306"/>
    <mergeCell ref="A337:C337"/>
    <mergeCell ref="A338:A358"/>
    <mergeCell ref="B338:B340"/>
    <mergeCell ref="B341:B344"/>
    <mergeCell ref="B346:B347"/>
    <mergeCell ref="B349:B352"/>
    <mergeCell ref="B353:B355"/>
    <mergeCell ref="B356:B357"/>
    <mergeCell ref="A323:C323"/>
    <mergeCell ref="A324:A336"/>
    <mergeCell ref="B325:B326"/>
    <mergeCell ref="B327:B328"/>
    <mergeCell ref="B330:B333"/>
    <mergeCell ref="B334:B336"/>
    <mergeCell ref="A376:C376"/>
    <mergeCell ref="A377:A390"/>
    <mergeCell ref="B377:B378"/>
    <mergeCell ref="B384:B386"/>
    <mergeCell ref="B387:B389"/>
    <mergeCell ref="A391:C391"/>
    <mergeCell ref="A359:C359"/>
    <mergeCell ref="A360:A375"/>
    <mergeCell ref="B361:B362"/>
    <mergeCell ref="B364:B367"/>
    <mergeCell ref="B368:B370"/>
    <mergeCell ref="B371:B373"/>
    <mergeCell ref="B374:B375"/>
    <mergeCell ref="A392:A405"/>
    <mergeCell ref="A406:C406"/>
    <mergeCell ref="A407:A431"/>
    <mergeCell ref="B407:B412"/>
    <mergeCell ref="B413:B416"/>
    <mergeCell ref="C413:C414"/>
    <mergeCell ref="B429:B431"/>
    <mergeCell ref="C429:C431"/>
    <mergeCell ref="B417:B428"/>
    <mergeCell ref="C417:C420"/>
    <mergeCell ref="C425:C428"/>
    <mergeCell ref="B392:B397"/>
    <mergeCell ref="B398:B399"/>
    <mergeCell ref="B400:B402"/>
    <mergeCell ref="B403:B405"/>
    <mergeCell ref="F440:F444"/>
    <mergeCell ref="J413:J414"/>
    <mergeCell ref="K413:K414"/>
    <mergeCell ref="I418:I419"/>
    <mergeCell ref="J418:J419"/>
    <mergeCell ref="K418:K419"/>
    <mergeCell ref="L413:L414"/>
    <mergeCell ref="C415:C416"/>
    <mergeCell ref="D415:D416"/>
    <mergeCell ref="E415:E416"/>
    <mergeCell ref="F415:F416"/>
    <mergeCell ref="G415:G416"/>
    <mergeCell ref="H415:H416"/>
    <mergeCell ref="I415:I416"/>
    <mergeCell ref="D413:D414"/>
    <mergeCell ref="E413:E414"/>
    <mergeCell ref="F413:F414"/>
    <mergeCell ref="G413:G414"/>
    <mergeCell ref="H413:H414"/>
    <mergeCell ref="I413:I414"/>
    <mergeCell ref="L418:L419"/>
    <mergeCell ref="A464:D464"/>
    <mergeCell ref="A434:A463"/>
    <mergeCell ref="E425:E428"/>
    <mergeCell ref="F425:F428"/>
    <mergeCell ref="J415:J416"/>
    <mergeCell ref="K415:K416"/>
    <mergeCell ref="L415:L416"/>
    <mergeCell ref="K440:K444"/>
    <mergeCell ref="L440:L444"/>
    <mergeCell ref="D417:D420"/>
    <mergeCell ref="E417:E420"/>
    <mergeCell ref="F417:F420"/>
    <mergeCell ref="G418:G419"/>
    <mergeCell ref="H418:H419"/>
    <mergeCell ref="J429:J431"/>
    <mergeCell ref="K429:K431"/>
    <mergeCell ref="L429:L431"/>
    <mergeCell ref="F429:F431"/>
    <mergeCell ref="G429:G431"/>
    <mergeCell ref="H429:H431"/>
    <mergeCell ref="I429:I431"/>
    <mergeCell ref="E429:E431"/>
    <mergeCell ref="D425:D428"/>
    <mergeCell ref="E440:E444"/>
    <mergeCell ref="A432:C432"/>
    <mergeCell ref="A433:C433"/>
    <mergeCell ref="B434:B436"/>
    <mergeCell ref="B437:B444"/>
    <mergeCell ref="C440:C444"/>
    <mergeCell ref="D440:D444"/>
    <mergeCell ref="D429:D431"/>
    <mergeCell ref="D451:D453"/>
    <mergeCell ref="C462:C463"/>
    <mergeCell ref="D462:D463"/>
    <mergeCell ref="B445:B463"/>
    <mergeCell ref="E462:E463"/>
    <mergeCell ref="F462:F463"/>
    <mergeCell ref="C447:C449"/>
    <mergeCell ref="D447:D449"/>
    <mergeCell ref="E447:E449"/>
    <mergeCell ref="F447:F449"/>
    <mergeCell ref="C451:C453"/>
    <mergeCell ref="C456:C458"/>
    <mergeCell ref="D456:D458"/>
    <mergeCell ref="E456:E458"/>
    <mergeCell ref="F456:F458"/>
    <mergeCell ref="C459:C461"/>
    <mergeCell ref="D459:D461"/>
    <mergeCell ref="E459:E461"/>
    <mergeCell ref="F459:F461"/>
    <mergeCell ref="E451:E453"/>
    <mergeCell ref="F451:F453"/>
    <mergeCell ref="C454:C455"/>
    <mergeCell ref="D454:D455"/>
    <mergeCell ref="E454:E455"/>
    <mergeCell ref="F454:F455"/>
    <mergeCell ref="A479:C479"/>
    <mergeCell ref="A480:A546"/>
    <mergeCell ref="B480:B484"/>
    <mergeCell ref="F480:F484"/>
    <mergeCell ref="B495:B496"/>
    <mergeCell ref="B498:B504"/>
    <mergeCell ref="B506:B513"/>
    <mergeCell ref="F506:F513"/>
    <mergeCell ref="B465:B469"/>
    <mergeCell ref="B476:B478"/>
    <mergeCell ref="C476:C477"/>
    <mergeCell ref="B472:B474"/>
    <mergeCell ref="A465:A478"/>
    <mergeCell ref="C467:C468"/>
    <mergeCell ref="G506:G513"/>
    <mergeCell ref="B514:B521"/>
    <mergeCell ref="F514:F521"/>
    <mergeCell ref="G514:G521"/>
    <mergeCell ref="B522:B525"/>
    <mergeCell ref="F522:F525"/>
    <mergeCell ref="G522:G525"/>
    <mergeCell ref="G480:G484"/>
    <mergeCell ref="B485:B490"/>
    <mergeCell ref="F485:F490"/>
    <mergeCell ref="G485:G490"/>
    <mergeCell ref="B491:B493"/>
    <mergeCell ref="F491:F493"/>
    <mergeCell ref="R550:U551"/>
    <mergeCell ref="R552:U552"/>
    <mergeCell ref="B538:B546"/>
    <mergeCell ref="C541:C542"/>
    <mergeCell ref="C543:C544"/>
    <mergeCell ref="A547:C547"/>
    <mergeCell ref="A548:C548"/>
    <mergeCell ref="A549:C549"/>
    <mergeCell ref="B527:B531"/>
    <mergeCell ref="F527:F531"/>
    <mergeCell ref="G527:G531"/>
    <mergeCell ref="B532:B536"/>
    <mergeCell ref="F532:F536"/>
    <mergeCell ref="G532:G536"/>
  </mergeCells>
  <conditionalFormatting sqref="P11:P15 P360:P375 P381:P390 P324:P336 P338:P358 P24:P39 P43:P45 P480:P546 P434:P463 P476:P478 P465:P467 P205:P259 P264:P276 P278:P305 P392:P405 P470:P471">
    <cfRule type="colorScale" priority="327">
      <colorScale>
        <cfvo type="num" val="0"/>
        <cfvo type="num" val="1"/>
        <color theme="7" tint="0.79998168889431442"/>
        <color rgb="FFFF0000"/>
      </colorScale>
    </cfRule>
  </conditionalFormatting>
  <conditionalFormatting sqref="P78">
    <cfRule type="colorScale" priority="297">
      <colorScale>
        <cfvo type="num" val="0"/>
        <cfvo type="num" val="1"/>
        <color theme="7" tint="0.79998168889431442"/>
        <color rgb="FFFF0000"/>
      </colorScale>
    </cfRule>
  </conditionalFormatting>
  <conditionalFormatting sqref="P20:P21 P18 P41 P47">
    <cfRule type="colorScale" priority="326">
      <colorScale>
        <cfvo type="num" val="0"/>
        <cfvo type="num" val="1"/>
        <color theme="7" tint="0.79998168889431442"/>
        <color rgb="FFFF0000"/>
      </colorScale>
    </cfRule>
  </conditionalFormatting>
  <conditionalFormatting sqref="P53:P57">
    <cfRule type="colorScale" priority="325">
      <colorScale>
        <cfvo type="num" val="0"/>
        <cfvo type="num" val="1"/>
        <color theme="7" tint="0.79998168889431442"/>
        <color rgb="FFFF0000"/>
      </colorScale>
    </cfRule>
  </conditionalFormatting>
  <conditionalFormatting sqref="P59 P62 P64:P65 P68">
    <cfRule type="colorScale" priority="324">
      <colorScale>
        <cfvo type="num" val="0"/>
        <cfvo type="num" val="1"/>
        <color theme="7" tint="0.79998168889431442"/>
        <color rgb="FFFF0000"/>
      </colorScale>
    </cfRule>
  </conditionalFormatting>
  <conditionalFormatting sqref="P17">
    <cfRule type="colorScale" priority="323">
      <colorScale>
        <cfvo type="num" val="0"/>
        <cfvo type="num" val="1"/>
        <color theme="7" tint="0.79998168889431442"/>
        <color rgb="FFFF0000"/>
      </colorScale>
    </cfRule>
  </conditionalFormatting>
  <conditionalFormatting sqref="P19">
    <cfRule type="colorScale" priority="322">
      <colorScale>
        <cfvo type="num" val="0"/>
        <cfvo type="num" val="1"/>
        <color theme="7" tint="0.79998168889431442"/>
        <color rgb="FFFF0000"/>
      </colorScale>
    </cfRule>
  </conditionalFormatting>
  <conditionalFormatting sqref="P22">
    <cfRule type="colorScale" priority="321">
      <colorScale>
        <cfvo type="num" val="0"/>
        <cfvo type="num" val="1"/>
        <color theme="7" tint="0.79998168889431442"/>
        <color rgb="FFFF0000"/>
      </colorScale>
    </cfRule>
  </conditionalFormatting>
  <conditionalFormatting sqref="P23">
    <cfRule type="colorScale" priority="320">
      <colorScale>
        <cfvo type="num" val="0"/>
        <cfvo type="num" val="1"/>
        <color theme="7" tint="0.79998168889431442"/>
        <color rgb="FFFF0000"/>
      </colorScale>
    </cfRule>
  </conditionalFormatting>
  <conditionalFormatting sqref="P40">
    <cfRule type="colorScale" priority="319">
      <colorScale>
        <cfvo type="num" val="0"/>
        <cfvo type="num" val="1"/>
        <color theme="7" tint="0.79998168889431442"/>
        <color rgb="FFFF0000"/>
      </colorScale>
    </cfRule>
  </conditionalFormatting>
  <conditionalFormatting sqref="P42">
    <cfRule type="colorScale" priority="318">
      <colorScale>
        <cfvo type="num" val="0"/>
        <cfvo type="num" val="1"/>
        <color theme="7" tint="0.79998168889431442"/>
        <color rgb="FFFF0000"/>
      </colorScale>
    </cfRule>
  </conditionalFormatting>
  <conditionalFormatting sqref="P46">
    <cfRule type="colorScale" priority="317">
      <colorScale>
        <cfvo type="num" val="0"/>
        <cfvo type="num" val="1"/>
        <color theme="7" tint="0.79998168889431442"/>
        <color rgb="FFFF0000"/>
      </colorScale>
    </cfRule>
  </conditionalFormatting>
  <conditionalFormatting sqref="P48">
    <cfRule type="colorScale" priority="316">
      <colorScale>
        <cfvo type="num" val="0"/>
        <cfvo type="num" val="1"/>
        <color theme="7" tint="0.79998168889431442"/>
        <color rgb="FFFF0000"/>
      </colorScale>
    </cfRule>
  </conditionalFormatting>
  <conditionalFormatting sqref="P50">
    <cfRule type="colorScale" priority="315">
      <colorScale>
        <cfvo type="num" val="0"/>
        <cfvo type="num" val="1"/>
        <color theme="7" tint="0.79998168889431442"/>
        <color rgb="FFFF0000"/>
      </colorScale>
    </cfRule>
  </conditionalFormatting>
  <conditionalFormatting sqref="P52">
    <cfRule type="colorScale" priority="313">
      <colorScale>
        <cfvo type="num" val="0"/>
        <cfvo type="num" val="1"/>
        <color theme="7" tint="0.79998168889431442"/>
        <color rgb="FFFF0000"/>
      </colorScale>
    </cfRule>
  </conditionalFormatting>
  <conditionalFormatting sqref="P58">
    <cfRule type="colorScale" priority="312">
      <colorScale>
        <cfvo type="num" val="0"/>
        <cfvo type="num" val="1"/>
        <color theme="7" tint="0.79998168889431442"/>
        <color rgb="FFFF0000"/>
      </colorScale>
    </cfRule>
  </conditionalFormatting>
  <conditionalFormatting sqref="P60">
    <cfRule type="colorScale" priority="311">
      <colorScale>
        <cfvo type="num" val="0"/>
        <cfvo type="num" val="1"/>
        <color theme="7" tint="0.79998168889431442"/>
        <color rgb="FFFF0000"/>
      </colorScale>
    </cfRule>
  </conditionalFormatting>
  <conditionalFormatting sqref="P61">
    <cfRule type="colorScale" priority="310">
      <colorScale>
        <cfvo type="num" val="0"/>
        <cfvo type="num" val="1"/>
        <color theme="7" tint="0.79998168889431442"/>
        <color rgb="FFFF0000"/>
      </colorScale>
    </cfRule>
  </conditionalFormatting>
  <conditionalFormatting sqref="P63">
    <cfRule type="colorScale" priority="309">
      <colorScale>
        <cfvo type="num" val="0"/>
        <cfvo type="num" val="1"/>
        <color theme="7" tint="0.79998168889431442"/>
        <color rgb="FFFF0000"/>
      </colorScale>
    </cfRule>
  </conditionalFormatting>
  <conditionalFormatting sqref="P66">
    <cfRule type="colorScale" priority="308">
      <colorScale>
        <cfvo type="num" val="0"/>
        <cfvo type="num" val="1"/>
        <color theme="7" tint="0.79998168889431442"/>
        <color rgb="FFFF0000"/>
      </colorScale>
    </cfRule>
  </conditionalFormatting>
  <conditionalFormatting sqref="P67">
    <cfRule type="colorScale" priority="307">
      <colorScale>
        <cfvo type="num" val="0"/>
        <cfvo type="num" val="1"/>
        <color theme="7" tint="0.79998168889431442"/>
        <color rgb="FFFF0000"/>
      </colorScale>
    </cfRule>
  </conditionalFormatting>
  <conditionalFormatting sqref="P69">
    <cfRule type="colorScale" priority="306">
      <colorScale>
        <cfvo type="num" val="0"/>
        <cfvo type="num" val="1"/>
        <color theme="7" tint="0.79998168889431442"/>
        <color rgb="FFFF0000"/>
      </colorScale>
    </cfRule>
  </conditionalFormatting>
  <conditionalFormatting sqref="P70">
    <cfRule type="colorScale" priority="305">
      <colorScale>
        <cfvo type="num" val="0"/>
        <cfvo type="num" val="1"/>
        <color theme="7" tint="0.79998168889431442"/>
        <color rgb="FFFF0000"/>
      </colorScale>
    </cfRule>
  </conditionalFormatting>
  <conditionalFormatting sqref="P71">
    <cfRule type="colorScale" priority="304">
      <colorScale>
        <cfvo type="num" val="0"/>
        <cfvo type="num" val="1"/>
        <color theme="7" tint="0.79998168889431442"/>
        <color rgb="FFFF0000"/>
      </colorScale>
    </cfRule>
  </conditionalFormatting>
  <conditionalFormatting sqref="P72">
    <cfRule type="colorScale" priority="303">
      <colorScale>
        <cfvo type="num" val="0"/>
        <cfvo type="num" val="1"/>
        <color theme="7" tint="0.79998168889431442"/>
        <color rgb="FFFF0000"/>
      </colorScale>
    </cfRule>
  </conditionalFormatting>
  <conditionalFormatting sqref="P73">
    <cfRule type="colorScale" priority="302">
      <colorScale>
        <cfvo type="num" val="0"/>
        <cfvo type="num" val="1"/>
        <color theme="7" tint="0.79998168889431442"/>
        <color rgb="FFFF0000"/>
      </colorScale>
    </cfRule>
  </conditionalFormatting>
  <conditionalFormatting sqref="P74">
    <cfRule type="colorScale" priority="301">
      <colorScale>
        <cfvo type="num" val="0"/>
        <cfvo type="num" val="1"/>
        <color theme="7" tint="0.79998168889431442"/>
        <color rgb="FFFF0000"/>
      </colorScale>
    </cfRule>
  </conditionalFormatting>
  <conditionalFormatting sqref="P75">
    <cfRule type="colorScale" priority="300">
      <colorScale>
        <cfvo type="num" val="0"/>
        <cfvo type="num" val="1"/>
        <color theme="7" tint="0.79998168889431442"/>
        <color rgb="FFFF0000"/>
      </colorScale>
    </cfRule>
  </conditionalFormatting>
  <conditionalFormatting sqref="P76">
    <cfRule type="colorScale" priority="299">
      <colorScale>
        <cfvo type="num" val="0"/>
        <cfvo type="num" val="1"/>
        <color theme="7" tint="0.79998168889431442"/>
        <color rgb="FFFF0000"/>
      </colorScale>
    </cfRule>
  </conditionalFormatting>
  <conditionalFormatting sqref="P77">
    <cfRule type="colorScale" priority="298">
      <colorScale>
        <cfvo type="num" val="0"/>
        <cfvo type="num" val="1"/>
        <color theme="7" tint="0.79998168889431442"/>
        <color rgb="FFFF0000"/>
      </colorScale>
    </cfRule>
  </conditionalFormatting>
  <conditionalFormatting sqref="P79">
    <cfRule type="colorScale" priority="296">
      <colorScale>
        <cfvo type="num" val="0"/>
        <cfvo type="num" val="1"/>
        <color theme="7" tint="0.79998168889431442"/>
        <color rgb="FFFF0000"/>
      </colorScale>
    </cfRule>
  </conditionalFormatting>
  <conditionalFormatting sqref="P80">
    <cfRule type="colorScale" priority="295">
      <colorScale>
        <cfvo type="num" val="0"/>
        <cfvo type="num" val="1"/>
        <color theme="7" tint="0.79998168889431442"/>
        <color rgb="FFFF0000"/>
      </colorScale>
    </cfRule>
  </conditionalFormatting>
  <conditionalFormatting sqref="P81">
    <cfRule type="colorScale" priority="294">
      <colorScale>
        <cfvo type="num" val="0"/>
        <cfvo type="num" val="1"/>
        <color theme="7" tint="0.79998168889431442"/>
        <color rgb="FFFF0000"/>
      </colorScale>
    </cfRule>
  </conditionalFormatting>
  <conditionalFormatting sqref="P83:P107">
    <cfRule type="colorScale" priority="293">
      <colorScale>
        <cfvo type="num" val="0"/>
        <cfvo type="num" val="1"/>
        <color theme="7" tint="0.79998168889431442"/>
        <color rgb="FFFF0000"/>
      </colorScale>
    </cfRule>
  </conditionalFormatting>
  <conditionalFormatting sqref="P160">
    <cfRule type="colorScale" priority="292">
      <colorScale>
        <cfvo type="num" val="0"/>
        <cfvo type="num" val="1"/>
        <color theme="7" tint="0.79998168889431442"/>
        <color rgb="FFFF0000"/>
      </colorScale>
    </cfRule>
  </conditionalFormatting>
  <conditionalFormatting sqref="P177">
    <cfRule type="colorScale" priority="291">
      <colorScale>
        <cfvo type="num" val="0"/>
        <cfvo type="num" val="1"/>
        <color theme="7" tint="0.79998168889431442"/>
        <color rgb="FFFF0000"/>
      </colorScale>
    </cfRule>
  </conditionalFormatting>
  <conditionalFormatting sqref="P110:P138">
    <cfRule type="colorScale" priority="290">
      <colorScale>
        <cfvo type="num" val="0"/>
        <cfvo type="num" val="1"/>
        <color theme="7" tint="0.79998168889431442"/>
        <color rgb="FFFF0000"/>
      </colorScale>
    </cfRule>
  </conditionalFormatting>
  <conditionalFormatting sqref="P140:P159">
    <cfRule type="colorScale" priority="289">
      <colorScale>
        <cfvo type="num" val="0"/>
        <cfvo type="num" val="1"/>
        <color theme="7" tint="0.79998168889431442"/>
        <color rgb="FFFF0000"/>
      </colorScale>
    </cfRule>
  </conditionalFormatting>
  <conditionalFormatting sqref="P161:P176">
    <cfRule type="colorScale" priority="288">
      <colorScale>
        <cfvo type="num" val="0"/>
        <cfvo type="num" val="1"/>
        <color theme="7" tint="0.79998168889431442"/>
        <color rgb="FFFF0000"/>
      </colorScale>
    </cfRule>
  </conditionalFormatting>
  <conditionalFormatting sqref="P204">
    <cfRule type="colorScale" priority="287">
      <colorScale>
        <cfvo type="num" val="0"/>
        <cfvo type="num" val="1"/>
        <color theme="7" tint="0.79998168889431442"/>
        <color rgb="FFFF0000"/>
      </colorScale>
    </cfRule>
  </conditionalFormatting>
  <conditionalFormatting sqref="P277">
    <cfRule type="colorScale" priority="286">
      <colorScale>
        <cfvo type="num" val="0"/>
        <cfvo type="num" val="1"/>
        <color theme="7" tint="0.79998168889431442"/>
        <color rgb="FFFF0000"/>
      </colorScale>
    </cfRule>
  </conditionalFormatting>
  <conditionalFormatting sqref="P306">
    <cfRule type="colorScale" priority="285">
      <colorScale>
        <cfvo type="num" val="0"/>
        <cfvo type="num" val="1"/>
        <color theme="7" tint="0.79998168889431442"/>
        <color rgb="FFFF0000"/>
      </colorScale>
    </cfRule>
  </conditionalFormatting>
  <conditionalFormatting sqref="P323">
    <cfRule type="colorScale" priority="284">
      <colorScale>
        <cfvo type="num" val="0"/>
        <cfvo type="num" val="1"/>
        <color theme="7" tint="0.79998168889431442"/>
        <color rgb="FFFF0000"/>
      </colorScale>
    </cfRule>
  </conditionalFormatting>
  <conditionalFormatting sqref="P337">
    <cfRule type="colorScale" priority="283">
      <colorScale>
        <cfvo type="num" val="0"/>
        <cfvo type="num" val="1"/>
        <color theme="7" tint="0.79998168889431442"/>
        <color rgb="FFFF0000"/>
      </colorScale>
    </cfRule>
  </conditionalFormatting>
  <conditionalFormatting sqref="P359">
    <cfRule type="colorScale" priority="282">
      <colorScale>
        <cfvo type="num" val="0"/>
        <cfvo type="num" val="1"/>
        <color theme="7" tint="0.79998168889431442"/>
        <color rgb="FFFF0000"/>
      </colorScale>
    </cfRule>
  </conditionalFormatting>
  <conditionalFormatting sqref="P376">
    <cfRule type="colorScale" priority="281">
      <colorScale>
        <cfvo type="num" val="0"/>
        <cfvo type="num" val="1"/>
        <color theme="7" tint="0.79998168889431442"/>
        <color rgb="FFFF0000"/>
      </colorScale>
    </cfRule>
  </conditionalFormatting>
  <conditionalFormatting sqref="P391">
    <cfRule type="colorScale" priority="280">
      <colorScale>
        <cfvo type="num" val="0"/>
        <cfvo type="num" val="1"/>
        <color theme="7" tint="0.79998168889431442"/>
        <color rgb="FFFF0000"/>
      </colorScale>
    </cfRule>
  </conditionalFormatting>
  <conditionalFormatting sqref="P406">
    <cfRule type="colorScale" priority="279">
      <colorScale>
        <cfvo type="num" val="0"/>
        <cfvo type="num" val="1"/>
        <color theme="7" tint="0.79998168889431442"/>
        <color rgb="FFFF0000"/>
      </colorScale>
    </cfRule>
  </conditionalFormatting>
  <conditionalFormatting sqref="P179:P203">
    <cfRule type="colorScale" priority="278">
      <colorScale>
        <cfvo type="num" val="0"/>
        <cfvo type="num" val="1"/>
        <color theme="7" tint="0.79998168889431442"/>
        <color rgb="FFFF0000"/>
      </colorScale>
    </cfRule>
  </conditionalFormatting>
  <conditionalFormatting sqref="P307:P322">
    <cfRule type="colorScale" priority="277">
      <colorScale>
        <cfvo type="num" val="0"/>
        <cfvo type="num" val="1"/>
        <color theme="7" tint="0.79998168889431442"/>
        <color rgb="FFFF0000"/>
      </colorScale>
    </cfRule>
  </conditionalFormatting>
  <conditionalFormatting sqref="P377:P380">
    <cfRule type="colorScale" priority="276">
      <colorScale>
        <cfvo type="num" val="0"/>
        <cfvo type="num" val="1"/>
        <color theme="7" tint="0.79998168889431442"/>
        <color rgb="FFFF0000"/>
      </colorScale>
    </cfRule>
  </conditionalFormatting>
  <conditionalFormatting sqref="P432">
    <cfRule type="colorScale" priority="274">
      <colorScale>
        <cfvo type="num" val="0"/>
        <cfvo type="num" val="1"/>
        <color theme="7" tint="0.79998168889431442"/>
        <color rgb="FFFF0000"/>
      </colorScale>
    </cfRule>
  </conditionalFormatting>
  <conditionalFormatting sqref="P407:P431">
    <cfRule type="colorScale" priority="273">
      <colorScale>
        <cfvo type="num" val="0"/>
        <cfvo type="num" val="1"/>
        <color theme="7" tint="0.79998168889431442"/>
        <color rgb="FFFF0000"/>
      </colorScale>
    </cfRule>
  </conditionalFormatting>
  <conditionalFormatting sqref="P479">
    <cfRule type="colorScale" priority="272">
      <colorScale>
        <cfvo type="num" val="0"/>
        <cfvo type="num" val="1"/>
        <color theme="7" tint="0.79998168889431442"/>
        <color rgb="FFFF0000"/>
      </colorScale>
    </cfRule>
  </conditionalFormatting>
  <conditionalFormatting sqref="P547">
    <cfRule type="colorScale" priority="270">
      <colorScale>
        <cfvo type="num" val="0"/>
        <cfvo type="num" val="1"/>
        <color theme="7" tint="0.79998168889431442"/>
        <color rgb="FFFF0000"/>
      </colorScale>
    </cfRule>
  </conditionalFormatting>
  <conditionalFormatting sqref="P82">
    <cfRule type="colorScale" priority="269">
      <colorScale>
        <cfvo type="num" val="0"/>
        <cfvo type="num" val="1"/>
        <color theme="7" tint="0.79998168889431442"/>
        <color rgb="FFFF0000"/>
      </colorScale>
    </cfRule>
  </conditionalFormatting>
  <conditionalFormatting sqref="P108">
    <cfRule type="colorScale" priority="268">
      <colorScale>
        <cfvo type="num" val="0"/>
        <cfvo type="num" val="1"/>
        <color theme="7" tint="0.79998168889431442"/>
        <color rgb="FFFF0000"/>
      </colorScale>
    </cfRule>
  </conditionalFormatting>
  <conditionalFormatting sqref="P49">
    <cfRule type="colorScale" priority="267">
      <colorScale>
        <cfvo type="num" val="0"/>
        <cfvo type="num" val="1"/>
        <color theme="7" tint="0.79998168889431442"/>
        <color rgb="FFFF0000"/>
      </colorScale>
    </cfRule>
  </conditionalFormatting>
  <conditionalFormatting sqref="P139">
    <cfRule type="colorScale" priority="266">
      <colorScale>
        <cfvo type="num" val="0"/>
        <cfvo type="num" val="1"/>
        <color theme="7" tint="0.79998168889431442"/>
        <color rgb="FFFF0000"/>
      </colorScale>
    </cfRule>
  </conditionalFormatting>
  <conditionalFormatting sqref="A1">
    <cfRule type="cellIs" dxfId="257" priority="260" operator="equal">
      <formula>"TERMINADA"</formula>
    </cfRule>
    <cfRule type="cellIs" dxfId="256" priority="261" operator="equal">
      <formula>"GESTIÓN NORMAL"</formula>
    </cfRule>
    <cfRule type="cellIs" dxfId="255" priority="262" operator="equal">
      <formula>"SIN INICIAR"</formula>
    </cfRule>
    <cfRule type="cellIs" dxfId="254" priority="263" operator="equal">
      <formula>"ADELANTADA"</formula>
    </cfRule>
    <cfRule type="containsText" dxfId="253" priority="264" operator="containsText" text="EN PROCESO">
      <formula>NOT(ISERROR(SEARCH("EN PROCESO",A1)))</formula>
    </cfRule>
    <cfRule type="cellIs" dxfId="252" priority="265" operator="equal">
      <formula>"CRÍTICA"</formula>
    </cfRule>
  </conditionalFormatting>
  <conditionalFormatting sqref="A1">
    <cfRule type="cellIs" dxfId="251" priority="254" operator="equal">
      <formula>"TERMINADA"</formula>
    </cfRule>
    <cfRule type="cellIs" dxfId="250" priority="255" operator="equal">
      <formula>"GESTIÓN NORMAL"</formula>
    </cfRule>
    <cfRule type="cellIs" dxfId="249" priority="256" operator="equal">
      <formula>"SIN INICIAR"</formula>
    </cfRule>
    <cfRule type="cellIs" dxfId="248" priority="257" operator="equal">
      <formula>"ADELANTADA"</formula>
    </cfRule>
    <cfRule type="containsText" dxfId="247" priority="258" operator="containsText" text="ATRASADA">
      <formula>NOT(ISERROR(SEARCH("ATRASADA",A1)))</formula>
    </cfRule>
    <cfRule type="cellIs" dxfId="246" priority="259" operator="equal">
      <formula>"CRÍTICA"</formula>
    </cfRule>
  </conditionalFormatting>
  <conditionalFormatting sqref="A2">
    <cfRule type="cellIs" dxfId="245" priority="248" operator="equal">
      <formula>"TERMINADA"</formula>
    </cfRule>
    <cfRule type="cellIs" dxfId="244" priority="249" operator="equal">
      <formula>"GESTIÓN NORMAL"</formula>
    </cfRule>
    <cfRule type="cellIs" dxfId="243" priority="250" operator="equal">
      <formula>"SIN INICIAR"</formula>
    </cfRule>
    <cfRule type="cellIs" dxfId="242" priority="251" operator="equal">
      <formula>"ADELANTADA"</formula>
    </cfRule>
    <cfRule type="containsText" dxfId="241" priority="252" operator="containsText" text="EN PROCESO">
      <formula>NOT(ISERROR(SEARCH("EN PROCESO",A2)))</formula>
    </cfRule>
    <cfRule type="cellIs" dxfId="240" priority="253" operator="equal">
      <formula>"CRÍTICA"</formula>
    </cfRule>
  </conditionalFormatting>
  <conditionalFormatting sqref="A3">
    <cfRule type="cellIs" dxfId="239" priority="242" operator="equal">
      <formula>"TERMINADA"</formula>
    </cfRule>
    <cfRule type="cellIs" dxfId="238" priority="243" operator="equal">
      <formula>"GESTIÓN NORMAL"</formula>
    </cfRule>
    <cfRule type="cellIs" dxfId="237" priority="244" operator="equal">
      <formula>"SIN INICIAR"</formula>
    </cfRule>
    <cfRule type="cellIs" dxfId="236" priority="245" operator="equal">
      <formula>"ADELANTADA"</formula>
    </cfRule>
    <cfRule type="containsText" dxfId="235" priority="246" operator="containsText" text="EN PROCESO">
      <formula>NOT(ISERROR(SEARCH("EN PROCESO",A3)))</formula>
    </cfRule>
    <cfRule type="cellIs" dxfId="234" priority="247" operator="equal">
      <formula>"CRÍTICA"</formula>
    </cfRule>
  </conditionalFormatting>
  <conditionalFormatting sqref="S434:S463 S476:S547 S465:S467 S179:S222 S224:S259 S264:S432 S470:S471 S11:S177">
    <cfRule type="cellIs" dxfId="233" priority="239" stopIfTrue="1" operator="between">
      <formula>0.9</formula>
      <formula>1</formula>
    </cfRule>
    <cfRule type="cellIs" dxfId="232" priority="240" operator="between">
      <formula>0.6</formula>
      <formula>0.9</formula>
    </cfRule>
    <cfRule type="cellIs" dxfId="231" priority="241" operator="lessThan">
      <formula>0.6</formula>
    </cfRule>
  </conditionalFormatting>
  <conditionalFormatting sqref="T11:T177 T179:T222 T434:T463 T476:T547 T465:T467 T225:T259 T264:T432 T470:T471">
    <cfRule type="cellIs" dxfId="230" priority="235" operator="equal">
      <formula>"Terminado"</formula>
    </cfRule>
    <cfRule type="cellIs" dxfId="229" priority="236" operator="equal">
      <formula>"En Proceso"</formula>
    </cfRule>
    <cfRule type="cellIs" dxfId="228" priority="237" operator="equal">
      <formula>"Normal"</formula>
    </cfRule>
    <cfRule type="cellIs" dxfId="227" priority="238" operator="equal">
      <formula>"Crítico"</formula>
    </cfRule>
  </conditionalFormatting>
  <conditionalFormatting sqref="U11:U177 U179:U222 U434:U463 W476:W549 U476:U547 W465:W467 U465:U467 W225:W259 U225:U259 U264:U432 W264:W463 U470:U471 W470:W471 W11:W222">
    <cfRule type="cellIs" dxfId="226" priority="231" operator="equal">
      <formula>"B"</formula>
    </cfRule>
    <cfRule type="cellIs" dxfId="225" priority="232" operator="equal">
      <formula>"K"</formula>
    </cfRule>
    <cfRule type="cellIs" dxfId="224" priority="233" operator="equal">
      <formula>"J"</formula>
    </cfRule>
    <cfRule type="cellIs" dxfId="223" priority="234" operator="equal">
      <formula>"L"</formula>
    </cfRule>
  </conditionalFormatting>
  <conditionalFormatting sqref="S178">
    <cfRule type="cellIs" dxfId="222" priority="228" stopIfTrue="1" operator="between">
      <formula>0.9</formula>
      <formula>1</formula>
    </cfRule>
    <cfRule type="cellIs" dxfId="221" priority="229" operator="between">
      <formula>0.6</formula>
      <formula>0.9</formula>
    </cfRule>
    <cfRule type="cellIs" dxfId="220" priority="230" operator="lessThan">
      <formula>0.6</formula>
    </cfRule>
  </conditionalFormatting>
  <conditionalFormatting sqref="T178">
    <cfRule type="cellIs" dxfId="219" priority="224" operator="equal">
      <formula>"Terminado"</formula>
    </cfRule>
    <cfRule type="cellIs" dxfId="218" priority="225" operator="equal">
      <formula>"En Proceso"</formula>
    </cfRule>
    <cfRule type="cellIs" dxfId="217" priority="226" operator="equal">
      <formula>"Normal"</formula>
    </cfRule>
    <cfRule type="cellIs" dxfId="216" priority="227" operator="equal">
      <formula>"Crítico"</formula>
    </cfRule>
  </conditionalFormatting>
  <conditionalFormatting sqref="U178">
    <cfRule type="cellIs" dxfId="215" priority="220" operator="equal">
      <formula>"B"</formula>
    </cfRule>
    <cfRule type="cellIs" dxfId="214" priority="221" operator="equal">
      <formula>"K"</formula>
    </cfRule>
    <cfRule type="cellIs" dxfId="213" priority="222" operator="equal">
      <formula>"J"</formula>
    </cfRule>
    <cfRule type="cellIs" dxfId="212" priority="223" operator="equal">
      <formula>"L"</formula>
    </cfRule>
  </conditionalFormatting>
  <conditionalFormatting sqref="S433">
    <cfRule type="cellIs" dxfId="211" priority="217" stopIfTrue="1" operator="between">
      <formula>0.9</formula>
      <formula>1</formula>
    </cfRule>
    <cfRule type="cellIs" dxfId="210" priority="218" operator="between">
      <formula>0.6</formula>
      <formula>0.9</formula>
    </cfRule>
    <cfRule type="cellIs" dxfId="209" priority="219" operator="lessThan">
      <formula>0.6</formula>
    </cfRule>
  </conditionalFormatting>
  <conditionalFormatting sqref="T433">
    <cfRule type="cellIs" dxfId="208" priority="213" operator="equal">
      <formula>"Terminado"</formula>
    </cfRule>
    <cfRule type="cellIs" dxfId="207" priority="214" operator="equal">
      <formula>"En Proceso"</formula>
    </cfRule>
    <cfRule type="cellIs" dxfId="206" priority="215" operator="equal">
      <formula>"Normal"</formula>
    </cfRule>
    <cfRule type="cellIs" dxfId="205" priority="216" operator="equal">
      <formula>"Crítico"</formula>
    </cfRule>
  </conditionalFormatting>
  <conditionalFormatting sqref="U433">
    <cfRule type="cellIs" dxfId="204" priority="209" operator="equal">
      <formula>"B"</formula>
    </cfRule>
    <cfRule type="cellIs" dxfId="203" priority="210" operator="equal">
      <formula>"K"</formula>
    </cfRule>
    <cfRule type="cellIs" dxfId="202" priority="211" operator="equal">
      <formula>"J"</formula>
    </cfRule>
    <cfRule type="cellIs" dxfId="201" priority="212" operator="equal">
      <formula>"L"</formula>
    </cfRule>
  </conditionalFormatting>
  <conditionalFormatting sqref="S548">
    <cfRule type="cellIs" dxfId="200" priority="206" stopIfTrue="1" operator="between">
      <formula>0.9</formula>
      <formula>1</formula>
    </cfRule>
    <cfRule type="cellIs" dxfId="199" priority="207" operator="between">
      <formula>0.6</formula>
      <formula>0.9</formula>
    </cfRule>
    <cfRule type="cellIs" dxfId="198" priority="208" operator="lessThan">
      <formula>0.6</formula>
    </cfRule>
  </conditionalFormatting>
  <conditionalFormatting sqref="T548">
    <cfRule type="cellIs" dxfId="197" priority="202" operator="equal">
      <formula>"Terminado"</formula>
    </cfRule>
    <cfRule type="cellIs" dxfId="196" priority="203" operator="equal">
      <formula>"En Proceso"</formula>
    </cfRule>
    <cfRule type="cellIs" dxfId="195" priority="204" operator="equal">
      <formula>"Normal"</formula>
    </cfRule>
    <cfRule type="cellIs" dxfId="194" priority="205" operator="equal">
      <formula>"Crítico"</formula>
    </cfRule>
  </conditionalFormatting>
  <conditionalFormatting sqref="U548">
    <cfRule type="cellIs" dxfId="193" priority="198" operator="equal">
      <formula>"B"</formula>
    </cfRule>
    <cfRule type="cellIs" dxfId="192" priority="199" operator="equal">
      <formula>"K"</formula>
    </cfRule>
    <cfRule type="cellIs" dxfId="191" priority="200" operator="equal">
      <formula>"J"</formula>
    </cfRule>
    <cfRule type="cellIs" dxfId="190" priority="201" operator="equal">
      <formula>"L"</formula>
    </cfRule>
  </conditionalFormatting>
  <conditionalFormatting sqref="S549">
    <cfRule type="cellIs" dxfId="189" priority="195" stopIfTrue="1" operator="between">
      <formula>0.9</formula>
      <formula>1</formula>
    </cfRule>
    <cfRule type="cellIs" dxfId="188" priority="196" operator="between">
      <formula>0.6</formula>
      <formula>0.9</formula>
    </cfRule>
    <cfRule type="cellIs" dxfId="187" priority="197" operator="lessThan">
      <formula>0.6</formula>
    </cfRule>
  </conditionalFormatting>
  <conditionalFormatting sqref="T549">
    <cfRule type="cellIs" dxfId="186" priority="191" operator="equal">
      <formula>"Terminado"</formula>
    </cfRule>
    <cfRule type="cellIs" dxfId="185" priority="192" operator="equal">
      <formula>"En Proceso"</formula>
    </cfRule>
    <cfRule type="cellIs" dxfId="184" priority="193" operator="equal">
      <formula>"Normal"</formula>
    </cfRule>
    <cfRule type="cellIs" dxfId="183" priority="194" operator="equal">
      <formula>"Crítico"</formula>
    </cfRule>
  </conditionalFormatting>
  <conditionalFormatting sqref="U549">
    <cfRule type="cellIs" dxfId="182" priority="187" operator="equal">
      <formula>"B"</formula>
    </cfRule>
    <cfRule type="cellIs" dxfId="181" priority="188" operator="equal">
      <formula>"K"</formula>
    </cfRule>
    <cfRule type="cellIs" dxfId="180" priority="189" operator="equal">
      <formula>"J"</formula>
    </cfRule>
    <cfRule type="cellIs" dxfId="179" priority="190" operator="equal">
      <formula>"L"</formula>
    </cfRule>
  </conditionalFormatting>
  <conditionalFormatting sqref="W10">
    <cfRule type="dataBar" priority="186">
      <dataBar>
        <cfvo type="min"/>
        <cfvo type="max"/>
        <color rgb="FF63C384"/>
      </dataBar>
      <extLst>
        <ext xmlns:x14="http://schemas.microsoft.com/office/spreadsheetml/2009/9/main" uri="{B025F937-C7B1-47D3-B67F-A62EFF666E3E}">
          <x14:id>{18DA9029-2085-4719-8680-0ADAD26E1431}</x14:id>
        </ext>
      </extLst>
    </cfRule>
  </conditionalFormatting>
  <conditionalFormatting sqref="W178">
    <cfRule type="cellIs" dxfId="178" priority="182" operator="equal">
      <formula>"B"</formula>
    </cfRule>
    <cfRule type="cellIs" dxfId="177" priority="183" operator="equal">
      <formula>"K"</formula>
    </cfRule>
    <cfRule type="cellIs" dxfId="176" priority="184" operator="equal">
      <formula>"J"</formula>
    </cfRule>
    <cfRule type="cellIs" dxfId="175" priority="185" operator="equal">
      <formula>"L"</formula>
    </cfRule>
  </conditionalFormatting>
  <conditionalFormatting sqref="W433">
    <cfRule type="cellIs" dxfId="174" priority="178" operator="equal">
      <formula>"B"</formula>
    </cfRule>
    <cfRule type="cellIs" dxfId="173" priority="179" operator="equal">
      <formula>"K"</formula>
    </cfRule>
    <cfRule type="cellIs" dxfId="172" priority="180" operator="equal">
      <formula>"J"</formula>
    </cfRule>
    <cfRule type="cellIs" dxfId="171" priority="181" operator="equal">
      <formula>"L"</formula>
    </cfRule>
  </conditionalFormatting>
  <conditionalFormatting sqref="W548">
    <cfRule type="cellIs" dxfId="170" priority="174" operator="equal">
      <formula>"B"</formula>
    </cfRule>
    <cfRule type="cellIs" dxfId="169" priority="175" operator="equal">
      <formula>"K"</formula>
    </cfRule>
    <cfRule type="cellIs" dxfId="168" priority="176" operator="equal">
      <formula>"J"</formula>
    </cfRule>
    <cfRule type="cellIs" dxfId="167" priority="177" operator="equal">
      <formula>"L"</formula>
    </cfRule>
  </conditionalFormatting>
  <conditionalFormatting sqref="W549">
    <cfRule type="cellIs" dxfId="166" priority="170" operator="equal">
      <formula>"B"</formula>
    </cfRule>
    <cfRule type="cellIs" dxfId="165" priority="171" operator="equal">
      <formula>"K"</formula>
    </cfRule>
    <cfRule type="cellIs" dxfId="164" priority="172" operator="equal">
      <formula>"J"</formula>
    </cfRule>
    <cfRule type="cellIs" dxfId="163" priority="173" operator="equal">
      <formula>"L"</formula>
    </cfRule>
  </conditionalFormatting>
  <conditionalFormatting sqref="W360:W375">
    <cfRule type="dataBar" priority="328">
      <dataBar>
        <cfvo type="min"/>
        <cfvo type="max"/>
        <color rgb="FFFF0000"/>
      </dataBar>
      <extLst>
        <ext xmlns:x14="http://schemas.microsoft.com/office/spreadsheetml/2009/9/main" uri="{B025F937-C7B1-47D3-B67F-A62EFF666E3E}">
          <x14:id>{52FD842F-624E-4950-9C81-8AFCC95312E5}</x14:id>
        </ext>
      </extLst>
    </cfRule>
    <cfRule type="dataBar" priority="329">
      <dataBar>
        <cfvo type="min"/>
        <cfvo type="max"/>
        <color rgb="FF63C384"/>
      </dataBar>
      <extLst>
        <ext xmlns:x14="http://schemas.microsoft.com/office/spreadsheetml/2009/9/main" uri="{B025F937-C7B1-47D3-B67F-A62EFF666E3E}">
          <x14:id>{F1341C7C-7F1E-442C-91B8-1AE8EA08E80D}</x14:id>
        </ext>
      </extLst>
    </cfRule>
  </conditionalFormatting>
  <conditionalFormatting sqref="W381:W390">
    <cfRule type="dataBar" priority="330">
      <dataBar>
        <cfvo type="min"/>
        <cfvo type="max"/>
        <color rgb="FFFF0000"/>
      </dataBar>
      <extLst>
        <ext xmlns:x14="http://schemas.microsoft.com/office/spreadsheetml/2009/9/main" uri="{B025F937-C7B1-47D3-B67F-A62EFF666E3E}">
          <x14:id>{87A3F297-3118-425C-9425-F11C3743CEFE}</x14:id>
        </ext>
      </extLst>
    </cfRule>
    <cfRule type="dataBar" priority="331">
      <dataBar>
        <cfvo type="min"/>
        <cfvo type="max"/>
        <color rgb="FF63C384"/>
      </dataBar>
      <extLst>
        <ext xmlns:x14="http://schemas.microsoft.com/office/spreadsheetml/2009/9/main" uri="{B025F937-C7B1-47D3-B67F-A62EFF666E3E}">
          <x14:id>{8F35E3BE-AE7E-4B9A-98B9-9B33A4655DC3}</x14:id>
        </ext>
      </extLst>
    </cfRule>
  </conditionalFormatting>
  <conditionalFormatting sqref="W325:W336">
    <cfRule type="dataBar" priority="332">
      <dataBar>
        <cfvo type="min"/>
        <cfvo type="max"/>
        <color rgb="FFFF0000"/>
      </dataBar>
      <extLst>
        <ext xmlns:x14="http://schemas.microsoft.com/office/spreadsheetml/2009/9/main" uri="{B025F937-C7B1-47D3-B67F-A62EFF666E3E}">
          <x14:id>{3304A6C6-7F51-4AC4-954B-9F226F7E4BE7}</x14:id>
        </ext>
      </extLst>
    </cfRule>
    <cfRule type="dataBar" priority="333">
      <dataBar>
        <cfvo type="min"/>
        <cfvo type="max"/>
        <color rgb="FF63C384"/>
      </dataBar>
      <extLst>
        <ext xmlns:x14="http://schemas.microsoft.com/office/spreadsheetml/2009/9/main" uri="{B025F937-C7B1-47D3-B67F-A62EFF666E3E}">
          <x14:id>{5D23E78E-AEC7-4EA8-917C-CD79E39A4651}</x14:id>
        </ext>
      </extLst>
    </cfRule>
  </conditionalFormatting>
  <conditionalFormatting sqref="W345:W358">
    <cfRule type="dataBar" priority="334">
      <dataBar>
        <cfvo type="min"/>
        <cfvo type="max"/>
        <color rgb="FFFF0000"/>
      </dataBar>
      <extLst>
        <ext xmlns:x14="http://schemas.microsoft.com/office/spreadsheetml/2009/9/main" uri="{B025F937-C7B1-47D3-B67F-A62EFF666E3E}">
          <x14:id>{FC54268C-4757-4262-B5A0-B7964D70E701}</x14:id>
        </ext>
      </extLst>
    </cfRule>
    <cfRule type="dataBar" priority="335">
      <dataBar>
        <cfvo type="min"/>
        <cfvo type="max"/>
        <color rgb="FF63C384"/>
      </dataBar>
      <extLst>
        <ext xmlns:x14="http://schemas.microsoft.com/office/spreadsheetml/2009/9/main" uri="{B025F937-C7B1-47D3-B67F-A62EFF666E3E}">
          <x14:id>{C12B59AD-7962-4157-BC7F-F6F12158500E}</x14:id>
        </ext>
      </extLst>
    </cfRule>
  </conditionalFormatting>
  <conditionalFormatting sqref="S480:S546">
    <cfRule type="top10" dxfId="162" priority="336" percent="1" bottom="1" rank="60"/>
  </conditionalFormatting>
  <conditionalFormatting sqref="P51">
    <cfRule type="colorScale" priority="169">
      <colorScale>
        <cfvo type="num" val="0"/>
        <cfvo type="num" val="1"/>
        <color theme="7" tint="0.79998168889431442"/>
        <color rgb="FFFF0000"/>
      </colorScale>
    </cfRule>
  </conditionalFormatting>
  <conditionalFormatting sqref="W476:W549 W391:W463 W376:W380 W359 W337:W344 W465:W467 W225:W259 W264:W324 W470:W471 W10:W222">
    <cfRule type="dataBar" priority="473">
      <dataBar>
        <cfvo type="min"/>
        <cfvo type="max"/>
        <color rgb="FFFF0000"/>
      </dataBar>
      <extLst>
        <ext xmlns:x14="http://schemas.microsoft.com/office/spreadsheetml/2009/9/main" uri="{B025F937-C7B1-47D3-B67F-A62EFF666E3E}">
          <x14:id>{2B1FBA45-931E-4526-A5C5-A0D67D3FD728}</x14:id>
        </ext>
      </extLst>
    </cfRule>
    <cfRule type="dataBar" priority="474">
      <dataBar>
        <cfvo type="min"/>
        <cfvo type="max"/>
        <color rgb="FF63C384"/>
      </dataBar>
      <extLst>
        <ext xmlns:x14="http://schemas.microsoft.com/office/spreadsheetml/2009/9/main" uri="{B025F937-C7B1-47D3-B67F-A62EFF666E3E}">
          <x14:id>{2CD9AE4E-0815-423E-8B74-6EF860562E80}</x14:id>
        </ext>
      </extLst>
    </cfRule>
  </conditionalFormatting>
  <conditionalFormatting sqref="P472">
    <cfRule type="colorScale" priority="166">
      <colorScale>
        <cfvo type="num" val="0"/>
        <cfvo type="num" val="1"/>
        <color theme="7" tint="0.79998168889431442"/>
        <color rgb="FFFF0000"/>
      </colorScale>
    </cfRule>
  </conditionalFormatting>
  <conditionalFormatting sqref="S472">
    <cfRule type="cellIs" dxfId="161" priority="163" stopIfTrue="1" operator="between">
      <formula>0.9</formula>
      <formula>1</formula>
    </cfRule>
    <cfRule type="cellIs" dxfId="160" priority="164" operator="between">
      <formula>0.6</formula>
      <formula>0.9</formula>
    </cfRule>
    <cfRule type="cellIs" dxfId="159" priority="165" operator="lessThan">
      <formula>0.6</formula>
    </cfRule>
  </conditionalFormatting>
  <conditionalFormatting sqref="T472">
    <cfRule type="cellIs" dxfId="158" priority="159" operator="equal">
      <formula>"Terminado"</formula>
    </cfRule>
    <cfRule type="cellIs" dxfId="157" priority="160" operator="equal">
      <formula>"En Proceso"</formula>
    </cfRule>
    <cfRule type="cellIs" dxfId="156" priority="161" operator="equal">
      <formula>"Normal"</formula>
    </cfRule>
    <cfRule type="cellIs" dxfId="155" priority="162" operator="equal">
      <formula>"Crítico"</formula>
    </cfRule>
  </conditionalFormatting>
  <conditionalFormatting sqref="U472 W472">
    <cfRule type="cellIs" dxfId="154" priority="155" operator="equal">
      <formula>"B"</formula>
    </cfRule>
    <cfRule type="cellIs" dxfId="153" priority="156" operator="equal">
      <formula>"K"</formula>
    </cfRule>
    <cfRule type="cellIs" dxfId="152" priority="157" operator="equal">
      <formula>"J"</formula>
    </cfRule>
    <cfRule type="cellIs" dxfId="151" priority="158" operator="equal">
      <formula>"L"</formula>
    </cfRule>
  </conditionalFormatting>
  <conditionalFormatting sqref="W472">
    <cfRule type="dataBar" priority="167">
      <dataBar>
        <cfvo type="min"/>
        <cfvo type="max"/>
        <color rgb="FFFF0000"/>
      </dataBar>
      <extLst>
        <ext xmlns:x14="http://schemas.microsoft.com/office/spreadsheetml/2009/9/main" uri="{B025F937-C7B1-47D3-B67F-A62EFF666E3E}">
          <x14:id>{FE9BB1B5-16AC-4233-944F-AA86CFF73B33}</x14:id>
        </ext>
      </extLst>
    </cfRule>
    <cfRule type="dataBar" priority="168">
      <dataBar>
        <cfvo type="min"/>
        <cfvo type="max"/>
        <color rgb="FF63C384"/>
      </dataBar>
      <extLst>
        <ext xmlns:x14="http://schemas.microsoft.com/office/spreadsheetml/2009/9/main" uri="{B025F937-C7B1-47D3-B67F-A62EFF666E3E}">
          <x14:id>{AD5674B0-CA0C-4D7A-B312-52598819B8D8}</x14:id>
        </ext>
      </extLst>
    </cfRule>
  </conditionalFormatting>
  <conditionalFormatting sqref="P473">
    <cfRule type="colorScale" priority="152">
      <colorScale>
        <cfvo type="num" val="0"/>
        <cfvo type="num" val="1"/>
        <color theme="7" tint="0.79998168889431442"/>
        <color rgb="FFFF0000"/>
      </colorScale>
    </cfRule>
  </conditionalFormatting>
  <conditionalFormatting sqref="S473">
    <cfRule type="cellIs" dxfId="150" priority="149" stopIfTrue="1" operator="between">
      <formula>0.9</formula>
      <formula>1</formula>
    </cfRule>
    <cfRule type="cellIs" dxfId="149" priority="150" operator="between">
      <formula>0.6</formula>
      <formula>0.9</formula>
    </cfRule>
    <cfRule type="cellIs" dxfId="148" priority="151" operator="lessThan">
      <formula>0.6</formula>
    </cfRule>
  </conditionalFormatting>
  <conditionalFormatting sqref="T473">
    <cfRule type="cellIs" dxfId="147" priority="145" operator="equal">
      <formula>"Terminado"</formula>
    </cfRule>
    <cfRule type="cellIs" dxfId="146" priority="146" operator="equal">
      <formula>"En Proceso"</formula>
    </cfRule>
    <cfRule type="cellIs" dxfId="145" priority="147" operator="equal">
      <formula>"Normal"</formula>
    </cfRule>
    <cfRule type="cellIs" dxfId="144" priority="148" operator="equal">
      <formula>"Crítico"</formula>
    </cfRule>
  </conditionalFormatting>
  <conditionalFormatting sqref="U473 W473">
    <cfRule type="cellIs" dxfId="143" priority="141" operator="equal">
      <formula>"B"</formula>
    </cfRule>
    <cfRule type="cellIs" dxfId="142" priority="142" operator="equal">
      <formula>"K"</formula>
    </cfRule>
    <cfRule type="cellIs" dxfId="141" priority="143" operator="equal">
      <formula>"J"</formula>
    </cfRule>
    <cfRule type="cellIs" dxfId="140" priority="144" operator="equal">
      <formula>"L"</formula>
    </cfRule>
  </conditionalFormatting>
  <conditionalFormatting sqref="W473">
    <cfRule type="dataBar" priority="153">
      <dataBar>
        <cfvo type="min"/>
        <cfvo type="max"/>
        <color rgb="FFFF0000"/>
      </dataBar>
      <extLst>
        <ext xmlns:x14="http://schemas.microsoft.com/office/spreadsheetml/2009/9/main" uri="{B025F937-C7B1-47D3-B67F-A62EFF666E3E}">
          <x14:id>{69C54812-DF69-4220-9527-F9D0FB119AD4}</x14:id>
        </ext>
      </extLst>
    </cfRule>
    <cfRule type="dataBar" priority="154">
      <dataBar>
        <cfvo type="min"/>
        <cfvo type="max"/>
        <color rgb="FF63C384"/>
      </dataBar>
      <extLst>
        <ext xmlns:x14="http://schemas.microsoft.com/office/spreadsheetml/2009/9/main" uri="{B025F937-C7B1-47D3-B67F-A62EFF666E3E}">
          <x14:id>{0E4BC52C-E796-47F0-B0CE-8DB4A58341C7}</x14:id>
        </ext>
      </extLst>
    </cfRule>
  </conditionalFormatting>
  <conditionalFormatting sqref="P474:P475">
    <cfRule type="colorScale" priority="138">
      <colorScale>
        <cfvo type="num" val="0"/>
        <cfvo type="num" val="1"/>
        <color theme="7" tint="0.79998168889431442"/>
        <color rgb="FFFF0000"/>
      </colorScale>
    </cfRule>
  </conditionalFormatting>
  <conditionalFormatting sqref="S474:S475">
    <cfRule type="cellIs" dxfId="139" priority="135" stopIfTrue="1" operator="between">
      <formula>0.9</formula>
      <formula>1</formula>
    </cfRule>
    <cfRule type="cellIs" dxfId="138" priority="136" operator="between">
      <formula>0.6</formula>
      <formula>0.9</formula>
    </cfRule>
    <cfRule type="cellIs" dxfId="137" priority="137" operator="lessThan">
      <formula>0.6</formula>
    </cfRule>
  </conditionalFormatting>
  <conditionalFormatting sqref="T474:T475">
    <cfRule type="cellIs" dxfId="136" priority="131" operator="equal">
      <formula>"Terminado"</formula>
    </cfRule>
    <cfRule type="cellIs" dxfId="135" priority="132" operator="equal">
      <formula>"En Proceso"</formula>
    </cfRule>
    <cfRule type="cellIs" dxfId="134" priority="133" operator="equal">
      <formula>"Normal"</formula>
    </cfRule>
    <cfRule type="cellIs" dxfId="133" priority="134" operator="equal">
      <formula>"Crítico"</formula>
    </cfRule>
  </conditionalFormatting>
  <conditionalFormatting sqref="U474:U475 W474:W475">
    <cfRule type="cellIs" dxfId="132" priority="127" operator="equal">
      <formula>"B"</formula>
    </cfRule>
    <cfRule type="cellIs" dxfId="131" priority="128" operator="equal">
      <formula>"K"</formula>
    </cfRule>
    <cfRule type="cellIs" dxfId="130" priority="129" operator="equal">
      <formula>"J"</formula>
    </cfRule>
    <cfRule type="cellIs" dxfId="129" priority="130" operator="equal">
      <formula>"L"</formula>
    </cfRule>
  </conditionalFormatting>
  <conditionalFormatting sqref="W474:W475">
    <cfRule type="dataBar" priority="139">
      <dataBar>
        <cfvo type="min"/>
        <cfvo type="max"/>
        <color rgb="FFFF0000"/>
      </dataBar>
      <extLst>
        <ext xmlns:x14="http://schemas.microsoft.com/office/spreadsheetml/2009/9/main" uri="{B025F937-C7B1-47D3-B67F-A62EFF666E3E}">
          <x14:id>{604891DD-AA96-4B57-A4C4-3E46503133BC}</x14:id>
        </ext>
      </extLst>
    </cfRule>
    <cfRule type="dataBar" priority="140">
      <dataBar>
        <cfvo type="min"/>
        <cfvo type="max"/>
        <color rgb="FF63C384"/>
      </dataBar>
      <extLst>
        <ext xmlns:x14="http://schemas.microsoft.com/office/spreadsheetml/2009/9/main" uri="{B025F937-C7B1-47D3-B67F-A62EFF666E3E}">
          <x14:id>{284004A9-A51C-451C-98CF-C5047F5BC135}</x14:id>
        </ext>
      </extLst>
    </cfRule>
  </conditionalFormatting>
  <conditionalFormatting sqref="X464">
    <cfRule type="cellIs" dxfId="128" priority="113" operator="equal">
      <formula>"B"</formula>
    </cfRule>
    <cfRule type="cellIs" dxfId="127" priority="114" operator="equal">
      <formula>"K"</formula>
    </cfRule>
    <cfRule type="cellIs" dxfId="126" priority="115" operator="equal">
      <formula>"J"</formula>
    </cfRule>
    <cfRule type="cellIs" dxfId="125" priority="116" operator="equal">
      <formula>"L"</formula>
    </cfRule>
  </conditionalFormatting>
  <conditionalFormatting sqref="X464">
    <cfRule type="dataBar" priority="125">
      <dataBar>
        <cfvo type="min"/>
        <cfvo type="max"/>
        <color rgb="FFFF0000"/>
      </dataBar>
      <extLst>
        <ext xmlns:x14="http://schemas.microsoft.com/office/spreadsheetml/2009/9/main" uri="{B025F937-C7B1-47D3-B67F-A62EFF666E3E}">
          <x14:id>{1A116164-B2FE-49BC-B9E0-CF6D51B92613}</x14:id>
        </ext>
      </extLst>
    </cfRule>
    <cfRule type="dataBar" priority="126">
      <dataBar>
        <cfvo type="min"/>
        <cfvo type="max"/>
        <color rgb="FF63C384"/>
      </dataBar>
      <extLst>
        <ext xmlns:x14="http://schemas.microsoft.com/office/spreadsheetml/2009/9/main" uri="{B025F937-C7B1-47D3-B67F-A62EFF666E3E}">
          <x14:id>{BCB6B211-4F4D-49B3-A5A8-C3A9082429F6}</x14:id>
        </ext>
      </extLst>
    </cfRule>
  </conditionalFormatting>
  <conditionalFormatting sqref="P464">
    <cfRule type="colorScale" priority="112">
      <colorScale>
        <cfvo type="num" val="0"/>
        <cfvo type="num" val="1"/>
        <color theme="7" tint="0.79998168889431442"/>
        <color rgb="FFFF0000"/>
      </colorScale>
    </cfRule>
  </conditionalFormatting>
  <conditionalFormatting sqref="S464">
    <cfRule type="cellIs" dxfId="124" priority="107" stopIfTrue="1" operator="between">
      <formula>0.9</formula>
      <formula>1</formula>
    </cfRule>
    <cfRule type="cellIs" dxfId="123" priority="108" operator="between">
      <formula>0.6</formula>
      <formula>0.9</formula>
    </cfRule>
    <cfRule type="cellIs" dxfId="122" priority="109" operator="lessThan">
      <formula>0.6</formula>
    </cfRule>
  </conditionalFormatting>
  <conditionalFormatting sqref="T464">
    <cfRule type="cellIs" dxfId="121" priority="103" operator="equal">
      <formula>"Terminado"</formula>
    </cfRule>
    <cfRule type="cellIs" dxfId="120" priority="104" operator="equal">
      <formula>"En Proceso"</formula>
    </cfRule>
    <cfRule type="cellIs" dxfId="119" priority="105" operator="equal">
      <formula>"Normal"</formula>
    </cfRule>
    <cfRule type="cellIs" dxfId="118" priority="106" operator="equal">
      <formula>"Crítico"</formula>
    </cfRule>
  </conditionalFormatting>
  <conditionalFormatting sqref="W464 U464">
    <cfRule type="cellIs" dxfId="117" priority="99" operator="equal">
      <formula>"B"</formula>
    </cfRule>
    <cfRule type="cellIs" dxfId="116" priority="100" operator="equal">
      <formula>"K"</formula>
    </cfRule>
    <cfRule type="cellIs" dxfId="115" priority="101" operator="equal">
      <formula>"J"</formula>
    </cfRule>
    <cfRule type="cellIs" dxfId="114" priority="102" operator="equal">
      <formula>"L"</formula>
    </cfRule>
  </conditionalFormatting>
  <conditionalFormatting sqref="W464">
    <cfRule type="dataBar" priority="110">
      <dataBar>
        <cfvo type="min"/>
        <cfvo type="max"/>
        <color rgb="FFFF0000"/>
      </dataBar>
      <extLst>
        <ext xmlns:x14="http://schemas.microsoft.com/office/spreadsheetml/2009/9/main" uri="{B025F937-C7B1-47D3-B67F-A62EFF666E3E}">
          <x14:id>{17D3E7E3-46FB-4DC3-A69C-151CCA2E624A}</x14:id>
        </ext>
      </extLst>
    </cfRule>
    <cfRule type="dataBar" priority="111">
      <dataBar>
        <cfvo type="min"/>
        <cfvo type="max"/>
        <color rgb="FF63C384"/>
      </dataBar>
      <extLst>
        <ext xmlns:x14="http://schemas.microsoft.com/office/spreadsheetml/2009/9/main" uri="{B025F937-C7B1-47D3-B67F-A62EFF666E3E}">
          <x14:id>{CBD18A61-55CD-47E0-AB35-DF48F5D4A7F5}</x14:id>
        </ext>
      </extLst>
    </cfRule>
  </conditionalFormatting>
  <conditionalFormatting sqref="T224">
    <cfRule type="cellIs" dxfId="113" priority="93" operator="equal">
      <formula>"Terminado"</formula>
    </cfRule>
    <cfRule type="cellIs" dxfId="112" priority="94" operator="equal">
      <formula>"En Proceso"</formula>
    </cfRule>
    <cfRule type="cellIs" dxfId="111" priority="95" operator="equal">
      <formula>"Normal"</formula>
    </cfRule>
    <cfRule type="cellIs" dxfId="110" priority="96" operator="equal">
      <formula>"Crítico"</formula>
    </cfRule>
  </conditionalFormatting>
  <conditionalFormatting sqref="U224 W224">
    <cfRule type="cellIs" dxfId="109" priority="89" operator="equal">
      <formula>"B"</formula>
    </cfRule>
    <cfRule type="cellIs" dxfId="108" priority="90" operator="equal">
      <formula>"K"</formula>
    </cfRule>
    <cfRule type="cellIs" dxfId="107" priority="91" operator="equal">
      <formula>"J"</formula>
    </cfRule>
    <cfRule type="cellIs" dxfId="106" priority="92" operator="equal">
      <formula>"L"</formula>
    </cfRule>
  </conditionalFormatting>
  <conditionalFormatting sqref="W224">
    <cfRule type="dataBar" priority="97">
      <dataBar>
        <cfvo type="min"/>
        <cfvo type="max"/>
        <color rgb="FFFF0000"/>
      </dataBar>
      <extLst>
        <ext xmlns:x14="http://schemas.microsoft.com/office/spreadsheetml/2009/9/main" uri="{B025F937-C7B1-47D3-B67F-A62EFF666E3E}">
          <x14:id>{CAC42CAC-085C-451D-95D4-9F7F9D78A540}</x14:id>
        </ext>
      </extLst>
    </cfRule>
    <cfRule type="dataBar" priority="98">
      <dataBar>
        <cfvo type="min"/>
        <cfvo type="max"/>
        <color rgb="FF63C384"/>
      </dataBar>
      <extLst>
        <ext xmlns:x14="http://schemas.microsoft.com/office/spreadsheetml/2009/9/main" uri="{B025F937-C7B1-47D3-B67F-A62EFF666E3E}">
          <x14:id>{2FEA946D-C86C-48C8-9B6C-D4A6322205F1}</x14:id>
        </ext>
      </extLst>
    </cfRule>
  </conditionalFormatting>
  <conditionalFormatting sqref="S223">
    <cfRule type="cellIs" dxfId="105" priority="84" stopIfTrue="1" operator="between">
      <formula>0.9</formula>
      <formula>1</formula>
    </cfRule>
    <cfRule type="cellIs" dxfId="104" priority="85" operator="between">
      <formula>0.6</formula>
      <formula>0.9</formula>
    </cfRule>
    <cfRule type="cellIs" dxfId="103" priority="86" operator="lessThan">
      <formula>0.6</formula>
    </cfRule>
  </conditionalFormatting>
  <conditionalFormatting sqref="T223">
    <cfRule type="cellIs" dxfId="102" priority="80" operator="equal">
      <formula>"Terminado"</formula>
    </cfRule>
    <cfRule type="cellIs" dxfId="101" priority="81" operator="equal">
      <formula>"En Proceso"</formula>
    </cfRule>
    <cfRule type="cellIs" dxfId="100" priority="82" operator="equal">
      <formula>"Normal"</formula>
    </cfRule>
    <cfRule type="cellIs" dxfId="99" priority="83" operator="equal">
      <formula>"Crítico"</formula>
    </cfRule>
  </conditionalFormatting>
  <conditionalFormatting sqref="U223 W223">
    <cfRule type="cellIs" dxfId="98" priority="76" operator="equal">
      <formula>"B"</formula>
    </cfRule>
    <cfRule type="cellIs" dxfId="97" priority="77" operator="equal">
      <formula>"K"</formula>
    </cfRule>
    <cfRule type="cellIs" dxfId="96" priority="78" operator="equal">
      <formula>"J"</formula>
    </cfRule>
    <cfRule type="cellIs" dxfId="95" priority="79" operator="equal">
      <formula>"L"</formula>
    </cfRule>
  </conditionalFormatting>
  <conditionalFormatting sqref="W223">
    <cfRule type="dataBar" priority="87">
      <dataBar>
        <cfvo type="min"/>
        <cfvo type="max"/>
        <color rgb="FFFF0000"/>
      </dataBar>
      <extLst>
        <ext xmlns:x14="http://schemas.microsoft.com/office/spreadsheetml/2009/9/main" uri="{B025F937-C7B1-47D3-B67F-A62EFF666E3E}">
          <x14:id>{C4F3651A-BA63-40D7-BAA9-C7F2E3D5EB80}</x14:id>
        </ext>
      </extLst>
    </cfRule>
    <cfRule type="dataBar" priority="88">
      <dataBar>
        <cfvo type="min"/>
        <cfvo type="max"/>
        <color rgb="FF63C384"/>
      </dataBar>
      <extLst>
        <ext xmlns:x14="http://schemas.microsoft.com/office/spreadsheetml/2009/9/main" uri="{B025F937-C7B1-47D3-B67F-A62EFF666E3E}">
          <x14:id>{2A5EED48-A33C-40B1-95A7-AF88D7D4A688}</x14:id>
        </ext>
      </extLst>
    </cfRule>
  </conditionalFormatting>
  <conditionalFormatting sqref="P260">
    <cfRule type="colorScale" priority="73">
      <colorScale>
        <cfvo type="num" val="0"/>
        <cfvo type="num" val="1"/>
        <color theme="7" tint="0.79998168889431442"/>
        <color rgb="FFFF0000"/>
      </colorScale>
    </cfRule>
  </conditionalFormatting>
  <conditionalFormatting sqref="S260">
    <cfRule type="cellIs" dxfId="94" priority="70" stopIfTrue="1" operator="between">
      <formula>0.9</formula>
      <formula>1</formula>
    </cfRule>
    <cfRule type="cellIs" dxfId="93" priority="71" operator="between">
      <formula>0.6</formula>
      <formula>0.9</formula>
    </cfRule>
    <cfRule type="cellIs" dxfId="92" priority="72" operator="lessThan">
      <formula>0.6</formula>
    </cfRule>
  </conditionalFormatting>
  <conditionalFormatting sqref="T260">
    <cfRule type="cellIs" dxfId="91" priority="66" operator="equal">
      <formula>"Terminado"</formula>
    </cfRule>
    <cfRule type="cellIs" dxfId="90" priority="67" operator="equal">
      <formula>"En Proceso"</formula>
    </cfRule>
    <cfRule type="cellIs" dxfId="89" priority="68" operator="equal">
      <formula>"Normal"</formula>
    </cfRule>
    <cfRule type="cellIs" dxfId="88" priority="69" operator="equal">
      <formula>"Crítico"</formula>
    </cfRule>
  </conditionalFormatting>
  <conditionalFormatting sqref="W260 U260">
    <cfRule type="cellIs" dxfId="87" priority="62" operator="equal">
      <formula>"B"</formula>
    </cfRule>
    <cfRule type="cellIs" dxfId="86" priority="63" operator="equal">
      <formula>"K"</formula>
    </cfRule>
    <cfRule type="cellIs" dxfId="85" priority="64" operator="equal">
      <formula>"J"</formula>
    </cfRule>
    <cfRule type="cellIs" dxfId="84" priority="65" operator="equal">
      <formula>"L"</formula>
    </cfRule>
  </conditionalFormatting>
  <conditionalFormatting sqref="W260">
    <cfRule type="dataBar" priority="74">
      <dataBar>
        <cfvo type="min"/>
        <cfvo type="max"/>
        <color rgb="FFFF0000"/>
      </dataBar>
      <extLst>
        <ext xmlns:x14="http://schemas.microsoft.com/office/spreadsheetml/2009/9/main" uri="{B025F937-C7B1-47D3-B67F-A62EFF666E3E}">
          <x14:id>{0A567DD6-12C7-4118-AC82-55433A3DE4AA}</x14:id>
        </ext>
      </extLst>
    </cfRule>
    <cfRule type="dataBar" priority="75">
      <dataBar>
        <cfvo type="min"/>
        <cfvo type="max"/>
        <color rgb="FF63C384"/>
      </dataBar>
      <extLst>
        <ext xmlns:x14="http://schemas.microsoft.com/office/spreadsheetml/2009/9/main" uri="{B025F937-C7B1-47D3-B67F-A62EFF666E3E}">
          <x14:id>{7B7FFA3C-0B79-49A1-BDA3-C19476944F77}</x14:id>
        </ext>
      </extLst>
    </cfRule>
  </conditionalFormatting>
  <conditionalFormatting sqref="P261">
    <cfRule type="colorScale" priority="59">
      <colorScale>
        <cfvo type="num" val="0"/>
        <cfvo type="num" val="1"/>
        <color theme="7" tint="0.79998168889431442"/>
        <color rgb="FFFF0000"/>
      </colorScale>
    </cfRule>
  </conditionalFormatting>
  <conditionalFormatting sqref="S261">
    <cfRule type="cellIs" dxfId="83" priority="56" stopIfTrue="1" operator="between">
      <formula>0.9</formula>
      <formula>1</formula>
    </cfRule>
    <cfRule type="cellIs" dxfId="82" priority="57" operator="between">
      <formula>0.6</formula>
      <formula>0.9</formula>
    </cfRule>
    <cfRule type="cellIs" dxfId="81" priority="58" operator="lessThan">
      <formula>0.6</formula>
    </cfRule>
  </conditionalFormatting>
  <conditionalFormatting sqref="T261">
    <cfRule type="cellIs" dxfId="80" priority="52" operator="equal">
      <formula>"Terminado"</formula>
    </cfRule>
    <cfRule type="cellIs" dxfId="79" priority="53" operator="equal">
      <formula>"En Proceso"</formula>
    </cfRule>
    <cfRule type="cellIs" dxfId="78" priority="54" operator="equal">
      <formula>"Normal"</formula>
    </cfRule>
    <cfRule type="cellIs" dxfId="77" priority="55" operator="equal">
      <formula>"Crítico"</formula>
    </cfRule>
  </conditionalFormatting>
  <conditionalFormatting sqref="W261 U261">
    <cfRule type="cellIs" dxfId="76" priority="48" operator="equal">
      <formula>"B"</formula>
    </cfRule>
    <cfRule type="cellIs" dxfId="75" priority="49" operator="equal">
      <formula>"K"</formula>
    </cfRule>
    <cfRule type="cellIs" dxfId="74" priority="50" operator="equal">
      <formula>"J"</formula>
    </cfRule>
    <cfRule type="cellIs" dxfId="73" priority="51" operator="equal">
      <formula>"L"</formula>
    </cfRule>
  </conditionalFormatting>
  <conditionalFormatting sqref="W261">
    <cfRule type="dataBar" priority="60">
      <dataBar>
        <cfvo type="min"/>
        <cfvo type="max"/>
        <color rgb="FFFF0000"/>
      </dataBar>
      <extLst>
        <ext xmlns:x14="http://schemas.microsoft.com/office/spreadsheetml/2009/9/main" uri="{B025F937-C7B1-47D3-B67F-A62EFF666E3E}">
          <x14:id>{064D18F6-A661-46ED-A466-54B255D1F96C}</x14:id>
        </ext>
      </extLst>
    </cfRule>
    <cfRule type="dataBar" priority="61">
      <dataBar>
        <cfvo type="min"/>
        <cfvo type="max"/>
        <color rgb="FF63C384"/>
      </dataBar>
      <extLst>
        <ext xmlns:x14="http://schemas.microsoft.com/office/spreadsheetml/2009/9/main" uri="{B025F937-C7B1-47D3-B67F-A62EFF666E3E}">
          <x14:id>{1EF8EFE9-BB63-4A84-9988-1BD962BF5977}</x14:id>
        </ext>
      </extLst>
    </cfRule>
  </conditionalFormatting>
  <conditionalFormatting sqref="P262:P263">
    <cfRule type="colorScale" priority="45">
      <colorScale>
        <cfvo type="num" val="0"/>
        <cfvo type="num" val="1"/>
        <color theme="7" tint="0.79998168889431442"/>
        <color rgb="FFFF0000"/>
      </colorScale>
    </cfRule>
  </conditionalFormatting>
  <conditionalFormatting sqref="S262:S263">
    <cfRule type="cellIs" dxfId="72" priority="42" stopIfTrue="1" operator="between">
      <formula>0.9</formula>
      <formula>1</formula>
    </cfRule>
    <cfRule type="cellIs" dxfId="71" priority="43" operator="between">
      <formula>0.6</formula>
      <formula>0.9</formula>
    </cfRule>
    <cfRule type="cellIs" dxfId="70" priority="44" operator="lessThan">
      <formula>0.6</formula>
    </cfRule>
  </conditionalFormatting>
  <conditionalFormatting sqref="T262:T263">
    <cfRule type="cellIs" dxfId="69" priority="38" operator="equal">
      <formula>"Terminado"</formula>
    </cfRule>
    <cfRule type="cellIs" dxfId="68" priority="39" operator="equal">
      <formula>"En Proceso"</formula>
    </cfRule>
    <cfRule type="cellIs" dxfId="67" priority="40" operator="equal">
      <formula>"Normal"</formula>
    </cfRule>
    <cfRule type="cellIs" dxfId="66" priority="41" operator="equal">
      <formula>"Crítico"</formula>
    </cfRule>
  </conditionalFormatting>
  <conditionalFormatting sqref="W262:W263 U262:U263">
    <cfRule type="cellIs" dxfId="65" priority="34" operator="equal">
      <formula>"B"</formula>
    </cfRule>
    <cfRule type="cellIs" dxfId="64" priority="35" operator="equal">
      <formula>"K"</formula>
    </cfRule>
    <cfRule type="cellIs" dxfId="63" priority="36" operator="equal">
      <formula>"J"</formula>
    </cfRule>
    <cfRule type="cellIs" dxfId="62" priority="37" operator="equal">
      <formula>"L"</formula>
    </cfRule>
  </conditionalFormatting>
  <conditionalFormatting sqref="W262:W263">
    <cfRule type="dataBar" priority="46">
      <dataBar>
        <cfvo type="min"/>
        <cfvo type="max"/>
        <color rgb="FFFF0000"/>
      </dataBar>
      <extLst>
        <ext xmlns:x14="http://schemas.microsoft.com/office/spreadsheetml/2009/9/main" uri="{B025F937-C7B1-47D3-B67F-A62EFF666E3E}">
          <x14:id>{1E651837-526B-45CE-AA6F-2ACCB13243FB}</x14:id>
        </ext>
      </extLst>
    </cfRule>
    <cfRule type="dataBar" priority="47">
      <dataBar>
        <cfvo type="min"/>
        <cfvo type="max"/>
        <color rgb="FF63C384"/>
      </dataBar>
      <extLst>
        <ext xmlns:x14="http://schemas.microsoft.com/office/spreadsheetml/2009/9/main" uri="{B025F937-C7B1-47D3-B67F-A62EFF666E3E}">
          <x14:id>{93237B25-A5FE-4B8B-BA0C-3C8F9EDC92C5}</x14:id>
        </ext>
      </extLst>
    </cfRule>
  </conditionalFormatting>
  <conditionalFormatting sqref="P468">
    <cfRule type="colorScale" priority="31">
      <colorScale>
        <cfvo type="num" val="0"/>
        <cfvo type="num" val="1"/>
        <color theme="7" tint="0.79998168889431442"/>
        <color rgb="FFFF0000"/>
      </colorScale>
    </cfRule>
  </conditionalFormatting>
  <conditionalFormatting sqref="S468">
    <cfRule type="cellIs" dxfId="61" priority="28" stopIfTrue="1" operator="between">
      <formula>0.9</formula>
      <formula>1</formula>
    </cfRule>
    <cfRule type="cellIs" dxfId="60" priority="29" operator="between">
      <formula>0.6</formula>
      <formula>0.9</formula>
    </cfRule>
    <cfRule type="cellIs" dxfId="59" priority="30" operator="lessThan">
      <formula>0.6</formula>
    </cfRule>
  </conditionalFormatting>
  <conditionalFormatting sqref="T468">
    <cfRule type="cellIs" dxfId="58" priority="24" operator="equal">
      <formula>"Terminado"</formula>
    </cfRule>
    <cfRule type="cellIs" dxfId="57" priority="25" operator="equal">
      <formula>"En Proceso"</formula>
    </cfRule>
    <cfRule type="cellIs" dxfId="56" priority="26" operator="equal">
      <formula>"Normal"</formula>
    </cfRule>
    <cfRule type="cellIs" dxfId="55" priority="27" operator="equal">
      <formula>"Crítico"</formula>
    </cfRule>
  </conditionalFormatting>
  <conditionalFormatting sqref="U468 W468">
    <cfRule type="cellIs" dxfId="54" priority="20" operator="equal">
      <formula>"B"</formula>
    </cfRule>
    <cfRule type="cellIs" dxfId="53" priority="21" operator="equal">
      <formula>"K"</formula>
    </cfRule>
    <cfRule type="cellIs" dxfId="52" priority="22" operator="equal">
      <formula>"J"</formula>
    </cfRule>
    <cfRule type="cellIs" dxfId="51" priority="23" operator="equal">
      <formula>"L"</formula>
    </cfRule>
  </conditionalFormatting>
  <conditionalFormatting sqref="W468">
    <cfRule type="dataBar" priority="32">
      <dataBar>
        <cfvo type="min"/>
        <cfvo type="max"/>
        <color rgb="FFFF0000"/>
      </dataBar>
      <extLst>
        <ext xmlns:x14="http://schemas.microsoft.com/office/spreadsheetml/2009/9/main" uri="{B025F937-C7B1-47D3-B67F-A62EFF666E3E}">
          <x14:id>{2C644DCB-82FB-4C8E-BA6E-4CC8DD7E6BCF}</x14:id>
        </ext>
      </extLst>
    </cfRule>
    <cfRule type="dataBar" priority="33">
      <dataBar>
        <cfvo type="min"/>
        <cfvo type="max"/>
        <color rgb="FF63C384"/>
      </dataBar>
      <extLst>
        <ext xmlns:x14="http://schemas.microsoft.com/office/spreadsheetml/2009/9/main" uri="{B025F937-C7B1-47D3-B67F-A62EFF666E3E}">
          <x14:id>{7349526D-8577-4F3D-B7CB-AD0DF3B6C5DD}</x14:id>
        </ext>
      </extLst>
    </cfRule>
  </conditionalFormatting>
  <conditionalFormatting sqref="S469">
    <cfRule type="cellIs" dxfId="50" priority="14" stopIfTrue="1" operator="between">
      <formula>0.9</formula>
      <formula>1</formula>
    </cfRule>
    <cfRule type="cellIs" dxfId="49" priority="15" operator="between">
      <formula>0.6</formula>
      <formula>0.9</formula>
    </cfRule>
    <cfRule type="cellIs" dxfId="48" priority="16" operator="lessThan">
      <formula>0.6</formula>
    </cfRule>
  </conditionalFormatting>
  <conditionalFormatting sqref="T469">
    <cfRule type="cellIs" dxfId="47" priority="10" operator="equal">
      <formula>"Terminado"</formula>
    </cfRule>
    <cfRule type="cellIs" dxfId="46" priority="11" operator="equal">
      <formula>"En Proceso"</formula>
    </cfRule>
    <cfRule type="cellIs" dxfId="45" priority="12" operator="equal">
      <formula>"Normal"</formula>
    </cfRule>
    <cfRule type="cellIs" dxfId="44" priority="13" operator="equal">
      <formula>"Crítico"</formula>
    </cfRule>
  </conditionalFormatting>
  <conditionalFormatting sqref="U469 W469">
    <cfRule type="cellIs" dxfId="43" priority="6" operator="equal">
      <formula>"B"</formula>
    </cfRule>
    <cfRule type="cellIs" dxfId="42" priority="7" operator="equal">
      <formula>"K"</formula>
    </cfRule>
    <cfRule type="cellIs" dxfId="41" priority="8" operator="equal">
      <formula>"J"</formula>
    </cfRule>
    <cfRule type="cellIs" dxfId="40" priority="9" operator="equal">
      <formula>"L"</formula>
    </cfRule>
  </conditionalFormatting>
  <conditionalFormatting sqref="W469">
    <cfRule type="dataBar" priority="18">
      <dataBar>
        <cfvo type="min"/>
        <cfvo type="max"/>
        <color rgb="FFFF0000"/>
      </dataBar>
      <extLst>
        <ext xmlns:x14="http://schemas.microsoft.com/office/spreadsheetml/2009/9/main" uri="{B025F937-C7B1-47D3-B67F-A62EFF666E3E}">
          <x14:id>{F788EDB1-3F7B-4DC3-84CF-76C863D464F7}</x14:id>
        </ext>
      </extLst>
    </cfRule>
    <cfRule type="dataBar" priority="19">
      <dataBar>
        <cfvo type="min"/>
        <cfvo type="max"/>
        <color rgb="FF63C384"/>
      </dataBar>
      <extLst>
        <ext xmlns:x14="http://schemas.microsoft.com/office/spreadsheetml/2009/9/main" uri="{B025F937-C7B1-47D3-B67F-A62EFF666E3E}">
          <x14:id>{6F6BF2E2-04DC-4BE1-84CD-A0877561AD48}</x14:id>
        </ext>
      </extLst>
    </cfRule>
  </conditionalFormatting>
  <conditionalFormatting sqref="P469">
    <cfRule type="colorScale" priority="5">
      <colorScale>
        <cfvo type="num" val="0"/>
        <cfvo type="num" val="1"/>
        <color theme="7" tint="0.79998168889431442"/>
        <color rgb="FFFF0000"/>
      </colorScale>
    </cfRule>
  </conditionalFormatting>
  <conditionalFormatting sqref="W109">
    <cfRule type="cellIs" dxfId="39" priority="1" operator="equal">
      <formula>"B"</formula>
    </cfRule>
    <cfRule type="cellIs" dxfId="38" priority="2" operator="equal">
      <formula>"K"</formula>
    </cfRule>
    <cfRule type="cellIs" dxfId="37" priority="3" operator="equal">
      <formula>"J"</formula>
    </cfRule>
    <cfRule type="cellIs" dxfId="36" priority="4" operator="equal">
      <formula>"L"</formula>
    </cfRule>
  </conditionalFormatting>
  <dataValidations count="22">
    <dataValidation type="list" showInputMessage="1" showErrorMessage="1" sqref="H506:H525" xr:uid="{00000000-0002-0000-0000-000000000000}">
      <formula1>$AW$1397:$AW$1409</formula1>
    </dataValidation>
    <dataValidation type="list" allowBlank="1" showInputMessage="1" showErrorMessage="1" sqref="H307:H322 H325:H336 H360:H375 H345:H358 H381:H390" xr:uid="{00000000-0002-0000-0000-000001000000}">
      <formula1>$BA$2417:$BA$2429</formula1>
    </dataValidation>
    <dataValidation type="list" showInputMessage="1" showErrorMessage="1" sqref="H66:H81" xr:uid="{00000000-0002-0000-0000-000002000000}">
      <formula1>$BC$1567:$BC$1579</formula1>
    </dataValidation>
    <dataValidation type="list" showInputMessage="1" showErrorMessage="1" sqref="H527:H536" xr:uid="{00000000-0002-0000-0000-000003000000}">
      <formula1>$BC$1385:$BC$1397</formula1>
    </dataValidation>
    <dataValidation type="list" showInputMessage="1" showErrorMessage="1" sqref="H498:H505" xr:uid="{00000000-0002-0000-0000-000004000000}">
      <formula1>$BC$1388:$BC$1400</formula1>
    </dataValidation>
    <dataValidation type="list" showInputMessage="1" showErrorMessage="1" sqref="H526 H480:H497 H537" xr:uid="{00000000-0002-0000-0000-000005000000}">
      <formula1>$BC$1376:$BC$1388</formula1>
    </dataValidation>
    <dataValidation type="list" showInputMessage="1" showErrorMessage="1" sqref="H538:H546" xr:uid="{00000000-0002-0000-0000-000006000000}">
      <formula1>$AW$2419:$AW$2431</formula1>
    </dataValidation>
    <dataValidation type="list" showInputMessage="1" showErrorMessage="1" sqref="H476:H478" xr:uid="{00000000-0002-0000-0000-000007000000}">
      <formula1>$BC$2415:$BC$2427</formula1>
    </dataValidation>
    <dataValidation type="list" showInputMessage="1" showErrorMessage="1" sqref="H465:H471" xr:uid="{00000000-0002-0000-0000-000008000000}">
      <formula1>$BC$2426:$BC$2438</formula1>
    </dataValidation>
    <dataValidation type="list" showInputMessage="1" showErrorMessage="1" sqref="H434:H438 H447:H461 H440:H445" xr:uid="{00000000-0002-0000-0000-000009000000}">
      <formula1>$BC$1992:$BC$2004</formula1>
    </dataValidation>
    <dataValidation type="list" showInputMessage="1" showErrorMessage="1" sqref="H407:H411 G410:G411" xr:uid="{00000000-0002-0000-0000-00000A000000}">
      <formula1>$BC$2424:$BC$2436</formula1>
    </dataValidation>
    <dataValidation type="list" showInputMessage="1" showErrorMessage="1" sqref="H417:H418 H424:H429 H420:H421" xr:uid="{00000000-0002-0000-0000-00000B000000}">
      <formula1>$BC$2430:$BC$2442</formula1>
    </dataValidation>
    <dataValidation type="list" allowBlank="1" showInputMessage="1" showErrorMessage="1" sqref="H377:H380 H401:H405 H399 H396:H397 H338:H344 H324" xr:uid="{00000000-0002-0000-0000-00000C000000}">
      <formula1>$BA$2415:$BA$2427</formula1>
    </dataValidation>
    <dataValidation type="list" showInputMessage="1" showErrorMessage="1" sqref="H179:H203 H205:H276" xr:uid="{00000000-0002-0000-0000-00000D000000}">
      <formula1>$BA$2416:$BA$2428</formula1>
    </dataValidation>
    <dataValidation type="list" showInputMessage="1" showErrorMessage="1" sqref="H161:H176" xr:uid="{00000000-0002-0000-0000-00000E000000}">
      <formula1>$BC$1324:$BC$1336</formula1>
    </dataValidation>
    <dataValidation type="list" showInputMessage="1" showErrorMessage="1" sqref="H110 H119:H138 H112 H114 H116" xr:uid="{00000000-0002-0000-0000-00000F000000}">
      <formula1>$BC$2664:$BC$2676</formula1>
    </dataValidation>
    <dataValidation type="list" showInputMessage="1" showErrorMessage="1" sqref="H83:H106" xr:uid="{00000000-0002-0000-0000-000010000000}">
      <formula1>$BC$2658:$BC$2670</formula1>
    </dataValidation>
    <dataValidation type="list" showInputMessage="1" showErrorMessage="1" sqref="H50:H65 H107" xr:uid="{00000000-0002-0000-0000-000011000000}">
      <formula1>$BC$1637:$BC$1649</formula1>
    </dataValidation>
    <dataValidation type="list" showInputMessage="1" showErrorMessage="1" sqref="H11:H14 H19 H22 H17 H34 H43 H140:H159" xr:uid="{00000000-0002-0000-0000-000012000000}">
      <formula1>#REF!</formula1>
    </dataValidation>
    <dataValidation type="list" showInputMessage="1" showErrorMessage="1" sqref="H472:H474" xr:uid="{00000000-0002-0000-0000-000013000000}">
      <formula1>$CC$2451:$CC$2463</formula1>
    </dataValidation>
    <dataValidation type="list" showInputMessage="1" showErrorMessage="1" sqref="H475" xr:uid="{00000000-0002-0000-0000-000014000000}">
      <formula1>$CC$1461:$CC$1473</formula1>
    </dataValidation>
    <dataValidation type="list" showInputMessage="1" showErrorMessage="1" sqref="H278:H305" xr:uid="{00000000-0002-0000-0000-000015000000}">
      <formula1>$BA$2417:$BA$2429</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18DA9029-2085-4719-8680-0ADAD26E1431}">
            <x14:dataBar minLength="0" maxLength="100" gradient="0">
              <x14:cfvo type="autoMin"/>
              <x14:cfvo type="autoMax"/>
              <x14:negativeFillColor rgb="FFFF0000"/>
              <x14:axisColor rgb="FF000000"/>
            </x14:dataBar>
          </x14:cfRule>
          <xm:sqref>W10</xm:sqref>
        </x14:conditionalFormatting>
        <x14:conditionalFormatting xmlns:xm="http://schemas.microsoft.com/office/excel/2006/main">
          <x14:cfRule type="dataBar" id="{52FD842F-624E-4950-9C81-8AFCC95312E5}">
            <x14:dataBar minLength="0" maxLength="100" gradient="0" direction="rightToLeft">
              <x14:cfvo type="autoMin"/>
              <x14:cfvo type="autoMax"/>
              <x14:negativeFillColor rgb="FFFF0000"/>
              <x14:axisColor rgb="FF000000"/>
            </x14:dataBar>
          </x14:cfRule>
          <x14:cfRule type="dataBar" id="{F1341C7C-7F1E-442C-91B8-1AE8EA08E80D}">
            <x14:dataBar minLength="0" maxLength="100" gradient="0">
              <x14:cfvo type="autoMin"/>
              <x14:cfvo type="autoMax"/>
              <x14:negativeFillColor rgb="FFFF0000"/>
              <x14:axisColor rgb="FF000000"/>
            </x14:dataBar>
          </x14:cfRule>
          <xm:sqref>W360:W375</xm:sqref>
        </x14:conditionalFormatting>
        <x14:conditionalFormatting xmlns:xm="http://schemas.microsoft.com/office/excel/2006/main">
          <x14:cfRule type="dataBar" id="{87A3F297-3118-425C-9425-F11C3743CEFE}">
            <x14:dataBar minLength="0" maxLength="100" gradient="0" direction="rightToLeft">
              <x14:cfvo type="autoMin"/>
              <x14:cfvo type="autoMax"/>
              <x14:negativeFillColor rgb="FFFF0000"/>
              <x14:axisColor rgb="FF000000"/>
            </x14:dataBar>
          </x14:cfRule>
          <x14:cfRule type="dataBar" id="{8F35E3BE-AE7E-4B9A-98B9-9B33A4655DC3}">
            <x14:dataBar minLength="0" maxLength="100" gradient="0">
              <x14:cfvo type="autoMin"/>
              <x14:cfvo type="autoMax"/>
              <x14:negativeFillColor rgb="FFFF0000"/>
              <x14:axisColor rgb="FF000000"/>
            </x14:dataBar>
          </x14:cfRule>
          <xm:sqref>W381:W390</xm:sqref>
        </x14:conditionalFormatting>
        <x14:conditionalFormatting xmlns:xm="http://schemas.microsoft.com/office/excel/2006/main">
          <x14:cfRule type="dataBar" id="{3304A6C6-7F51-4AC4-954B-9F226F7E4BE7}">
            <x14:dataBar minLength="0" maxLength="100" gradient="0" direction="rightToLeft">
              <x14:cfvo type="autoMin"/>
              <x14:cfvo type="autoMax"/>
              <x14:negativeFillColor rgb="FFFF0000"/>
              <x14:axisColor rgb="FF000000"/>
            </x14:dataBar>
          </x14:cfRule>
          <x14:cfRule type="dataBar" id="{5D23E78E-AEC7-4EA8-917C-CD79E39A4651}">
            <x14:dataBar minLength="0" maxLength="100" gradient="0">
              <x14:cfvo type="autoMin"/>
              <x14:cfvo type="autoMax"/>
              <x14:negativeFillColor rgb="FFFF0000"/>
              <x14:axisColor rgb="FF000000"/>
            </x14:dataBar>
          </x14:cfRule>
          <xm:sqref>W325:W336</xm:sqref>
        </x14:conditionalFormatting>
        <x14:conditionalFormatting xmlns:xm="http://schemas.microsoft.com/office/excel/2006/main">
          <x14:cfRule type="dataBar" id="{FC54268C-4757-4262-B5A0-B7964D70E701}">
            <x14:dataBar minLength="0" maxLength="100" gradient="0" direction="rightToLeft">
              <x14:cfvo type="autoMin"/>
              <x14:cfvo type="autoMax"/>
              <x14:negativeFillColor rgb="FFFF0000"/>
              <x14:axisColor rgb="FF000000"/>
            </x14:dataBar>
          </x14:cfRule>
          <x14:cfRule type="dataBar" id="{C12B59AD-7962-4157-BC7F-F6F12158500E}">
            <x14:dataBar minLength="0" maxLength="100" gradient="0">
              <x14:cfvo type="autoMin"/>
              <x14:cfvo type="autoMax"/>
              <x14:negativeFillColor rgb="FFFF0000"/>
              <x14:axisColor rgb="FF000000"/>
            </x14:dataBar>
          </x14:cfRule>
          <xm:sqref>W345:W358</xm:sqref>
        </x14:conditionalFormatting>
        <x14:conditionalFormatting xmlns:xm="http://schemas.microsoft.com/office/excel/2006/main">
          <x14:cfRule type="dataBar" id="{2B1FBA45-931E-4526-A5C5-A0D67D3FD728}">
            <x14:dataBar minLength="0" maxLength="100" gradient="0" direction="rightToLeft">
              <x14:cfvo type="autoMin"/>
              <x14:cfvo type="autoMax"/>
              <x14:negativeFillColor rgb="FFFF0000"/>
              <x14:axisColor rgb="FF000000"/>
            </x14:dataBar>
          </x14:cfRule>
          <x14:cfRule type="dataBar" id="{2CD9AE4E-0815-423E-8B74-6EF860562E80}">
            <x14:dataBar minLength="0" maxLength="100" gradient="0">
              <x14:cfvo type="autoMin"/>
              <x14:cfvo type="autoMax"/>
              <x14:negativeFillColor rgb="FFFF0000"/>
              <x14:axisColor rgb="FF000000"/>
            </x14:dataBar>
          </x14:cfRule>
          <xm:sqref>W476:W549 W391:W463 W376:W380 W359 W337:W344 W465:W467 W225:W259 W264:W324 W470:W471 W10:W222</xm:sqref>
        </x14:conditionalFormatting>
        <x14:conditionalFormatting xmlns:xm="http://schemas.microsoft.com/office/excel/2006/main">
          <x14:cfRule type="dataBar" id="{FE9BB1B5-16AC-4233-944F-AA86CFF73B33}">
            <x14:dataBar minLength="0" maxLength="100" gradient="0" direction="rightToLeft">
              <x14:cfvo type="autoMin"/>
              <x14:cfvo type="autoMax"/>
              <x14:negativeFillColor rgb="FFFF0000"/>
              <x14:axisColor rgb="FF000000"/>
            </x14:dataBar>
          </x14:cfRule>
          <x14:cfRule type="dataBar" id="{AD5674B0-CA0C-4D7A-B312-52598819B8D8}">
            <x14:dataBar minLength="0" maxLength="100" gradient="0">
              <x14:cfvo type="autoMin"/>
              <x14:cfvo type="autoMax"/>
              <x14:negativeFillColor rgb="FFFF0000"/>
              <x14:axisColor rgb="FF000000"/>
            </x14:dataBar>
          </x14:cfRule>
          <xm:sqref>W472</xm:sqref>
        </x14:conditionalFormatting>
        <x14:conditionalFormatting xmlns:xm="http://schemas.microsoft.com/office/excel/2006/main">
          <x14:cfRule type="dataBar" id="{69C54812-DF69-4220-9527-F9D0FB119AD4}">
            <x14:dataBar minLength="0" maxLength="100" gradient="0" direction="rightToLeft">
              <x14:cfvo type="autoMin"/>
              <x14:cfvo type="autoMax"/>
              <x14:negativeFillColor rgb="FFFF0000"/>
              <x14:axisColor rgb="FF000000"/>
            </x14:dataBar>
          </x14:cfRule>
          <x14:cfRule type="dataBar" id="{0E4BC52C-E796-47F0-B0CE-8DB4A58341C7}">
            <x14:dataBar minLength="0" maxLength="100" gradient="0">
              <x14:cfvo type="autoMin"/>
              <x14:cfvo type="autoMax"/>
              <x14:negativeFillColor rgb="FFFF0000"/>
              <x14:axisColor rgb="FF000000"/>
            </x14:dataBar>
          </x14:cfRule>
          <xm:sqref>W473</xm:sqref>
        </x14:conditionalFormatting>
        <x14:conditionalFormatting xmlns:xm="http://schemas.microsoft.com/office/excel/2006/main">
          <x14:cfRule type="dataBar" id="{604891DD-AA96-4B57-A4C4-3E46503133BC}">
            <x14:dataBar minLength="0" maxLength="100" gradient="0" direction="rightToLeft">
              <x14:cfvo type="autoMin"/>
              <x14:cfvo type="autoMax"/>
              <x14:negativeFillColor rgb="FFFF0000"/>
              <x14:axisColor rgb="FF000000"/>
            </x14:dataBar>
          </x14:cfRule>
          <x14:cfRule type="dataBar" id="{284004A9-A51C-451C-98CF-C5047F5BC135}">
            <x14:dataBar minLength="0" maxLength="100" gradient="0">
              <x14:cfvo type="autoMin"/>
              <x14:cfvo type="autoMax"/>
              <x14:negativeFillColor rgb="FFFF0000"/>
              <x14:axisColor rgb="FF000000"/>
            </x14:dataBar>
          </x14:cfRule>
          <xm:sqref>W474:W475</xm:sqref>
        </x14:conditionalFormatting>
        <x14:conditionalFormatting xmlns:xm="http://schemas.microsoft.com/office/excel/2006/main">
          <x14:cfRule type="dataBar" id="{1A116164-B2FE-49BC-B9E0-CF6D51B92613}">
            <x14:dataBar minLength="0" maxLength="100" gradient="0" direction="rightToLeft">
              <x14:cfvo type="autoMin"/>
              <x14:cfvo type="autoMax"/>
              <x14:negativeFillColor rgb="FFFF0000"/>
              <x14:axisColor rgb="FF000000"/>
            </x14:dataBar>
          </x14:cfRule>
          <x14:cfRule type="dataBar" id="{BCB6B211-4F4D-49B3-A5A8-C3A9082429F6}">
            <x14:dataBar minLength="0" maxLength="100" gradient="0">
              <x14:cfvo type="autoMin"/>
              <x14:cfvo type="autoMax"/>
              <x14:negativeFillColor rgb="FFFF0000"/>
              <x14:axisColor rgb="FF000000"/>
            </x14:dataBar>
          </x14:cfRule>
          <xm:sqref>X464</xm:sqref>
        </x14:conditionalFormatting>
        <x14:conditionalFormatting xmlns:xm="http://schemas.microsoft.com/office/excel/2006/main">
          <x14:cfRule type="dataBar" id="{17D3E7E3-46FB-4DC3-A69C-151CCA2E624A}">
            <x14:dataBar minLength="0" maxLength="100" gradient="0" direction="rightToLeft">
              <x14:cfvo type="autoMin"/>
              <x14:cfvo type="autoMax"/>
              <x14:negativeFillColor rgb="FFFF0000"/>
              <x14:axisColor rgb="FF000000"/>
            </x14:dataBar>
          </x14:cfRule>
          <x14:cfRule type="dataBar" id="{CBD18A61-55CD-47E0-AB35-DF48F5D4A7F5}">
            <x14:dataBar minLength="0" maxLength="100" gradient="0">
              <x14:cfvo type="autoMin"/>
              <x14:cfvo type="autoMax"/>
              <x14:negativeFillColor rgb="FFFF0000"/>
              <x14:axisColor rgb="FF000000"/>
            </x14:dataBar>
          </x14:cfRule>
          <xm:sqref>W464</xm:sqref>
        </x14:conditionalFormatting>
        <x14:conditionalFormatting xmlns:xm="http://schemas.microsoft.com/office/excel/2006/main">
          <x14:cfRule type="dataBar" id="{CAC42CAC-085C-451D-95D4-9F7F9D78A540}">
            <x14:dataBar minLength="0" maxLength="100" gradient="0" direction="rightToLeft">
              <x14:cfvo type="autoMin"/>
              <x14:cfvo type="autoMax"/>
              <x14:negativeFillColor rgb="FFFF0000"/>
              <x14:axisColor rgb="FF000000"/>
            </x14:dataBar>
          </x14:cfRule>
          <x14:cfRule type="dataBar" id="{2FEA946D-C86C-48C8-9B6C-D4A6322205F1}">
            <x14:dataBar minLength="0" maxLength="100" gradient="0">
              <x14:cfvo type="autoMin"/>
              <x14:cfvo type="autoMax"/>
              <x14:negativeFillColor rgb="FFFF0000"/>
              <x14:axisColor rgb="FF000000"/>
            </x14:dataBar>
          </x14:cfRule>
          <xm:sqref>W224</xm:sqref>
        </x14:conditionalFormatting>
        <x14:conditionalFormatting xmlns:xm="http://schemas.microsoft.com/office/excel/2006/main">
          <x14:cfRule type="dataBar" id="{C4F3651A-BA63-40D7-BAA9-C7F2E3D5EB80}">
            <x14:dataBar minLength="0" maxLength="100" gradient="0" direction="rightToLeft">
              <x14:cfvo type="autoMin"/>
              <x14:cfvo type="autoMax"/>
              <x14:negativeFillColor rgb="FFFF0000"/>
              <x14:axisColor rgb="FF000000"/>
            </x14:dataBar>
          </x14:cfRule>
          <x14:cfRule type="dataBar" id="{2A5EED48-A33C-40B1-95A7-AF88D7D4A688}">
            <x14:dataBar minLength="0" maxLength="100" gradient="0">
              <x14:cfvo type="autoMin"/>
              <x14:cfvo type="autoMax"/>
              <x14:negativeFillColor rgb="FFFF0000"/>
              <x14:axisColor rgb="FF000000"/>
            </x14:dataBar>
          </x14:cfRule>
          <xm:sqref>W223</xm:sqref>
        </x14:conditionalFormatting>
        <x14:conditionalFormatting xmlns:xm="http://schemas.microsoft.com/office/excel/2006/main">
          <x14:cfRule type="dataBar" id="{0A567DD6-12C7-4118-AC82-55433A3DE4AA}">
            <x14:dataBar minLength="0" maxLength="100" gradient="0" direction="rightToLeft">
              <x14:cfvo type="autoMin"/>
              <x14:cfvo type="autoMax"/>
              <x14:negativeFillColor rgb="FFFF0000"/>
              <x14:axisColor rgb="FF000000"/>
            </x14:dataBar>
          </x14:cfRule>
          <x14:cfRule type="dataBar" id="{7B7FFA3C-0B79-49A1-BDA3-C19476944F77}">
            <x14:dataBar minLength="0" maxLength="100" gradient="0">
              <x14:cfvo type="autoMin"/>
              <x14:cfvo type="autoMax"/>
              <x14:negativeFillColor rgb="FFFF0000"/>
              <x14:axisColor rgb="FF000000"/>
            </x14:dataBar>
          </x14:cfRule>
          <xm:sqref>W260</xm:sqref>
        </x14:conditionalFormatting>
        <x14:conditionalFormatting xmlns:xm="http://schemas.microsoft.com/office/excel/2006/main">
          <x14:cfRule type="dataBar" id="{064D18F6-A661-46ED-A466-54B255D1F96C}">
            <x14:dataBar minLength="0" maxLength="100" gradient="0" direction="rightToLeft">
              <x14:cfvo type="autoMin"/>
              <x14:cfvo type="autoMax"/>
              <x14:negativeFillColor rgb="FFFF0000"/>
              <x14:axisColor rgb="FF000000"/>
            </x14:dataBar>
          </x14:cfRule>
          <x14:cfRule type="dataBar" id="{1EF8EFE9-BB63-4A84-9988-1BD962BF5977}">
            <x14:dataBar minLength="0" maxLength="100" gradient="0">
              <x14:cfvo type="autoMin"/>
              <x14:cfvo type="autoMax"/>
              <x14:negativeFillColor rgb="FFFF0000"/>
              <x14:axisColor rgb="FF000000"/>
            </x14:dataBar>
          </x14:cfRule>
          <xm:sqref>W261</xm:sqref>
        </x14:conditionalFormatting>
        <x14:conditionalFormatting xmlns:xm="http://schemas.microsoft.com/office/excel/2006/main">
          <x14:cfRule type="dataBar" id="{1E651837-526B-45CE-AA6F-2ACCB13243FB}">
            <x14:dataBar minLength="0" maxLength="100" gradient="0" direction="rightToLeft">
              <x14:cfvo type="autoMin"/>
              <x14:cfvo type="autoMax"/>
              <x14:negativeFillColor rgb="FFFF0000"/>
              <x14:axisColor rgb="FF000000"/>
            </x14:dataBar>
          </x14:cfRule>
          <x14:cfRule type="dataBar" id="{93237B25-A5FE-4B8B-BA0C-3C8F9EDC92C5}">
            <x14:dataBar minLength="0" maxLength="100" gradient="0">
              <x14:cfvo type="autoMin"/>
              <x14:cfvo type="autoMax"/>
              <x14:negativeFillColor rgb="FFFF0000"/>
              <x14:axisColor rgb="FF000000"/>
            </x14:dataBar>
          </x14:cfRule>
          <xm:sqref>W262:W263</xm:sqref>
        </x14:conditionalFormatting>
        <x14:conditionalFormatting xmlns:xm="http://schemas.microsoft.com/office/excel/2006/main">
          <x14:cfRule type="dataBar" id="{2C644DCB-82FB-4C8E-BA6E-4CC8DD7E6BCF}">
            <x14:dataBar minLength="0" maxLength="100" gradient="0" direction="rightToLeft">
              <x14:cfvo type="autoMin"/>
              <x14:cfvo type="autoMax"/>
              <x14:negativeFillColor rgb="FFFF0000"/>
              <x14:axisColor rgb="FF000000"/>
            </x14:dataBar>
          </x14:cfRule>
          <x14:cfRule type="dataBar" id="{7349526D-8577-4F3D-B7CB-AD0DF3B6C5DD}">
            <x14:dataBar minLength="0" maxLength="100" gradient="0">
              <x14:cfvo type="autoMin"/>
              <x14:cfvo type="autoMax"/>
              <x14:negativeFillColor rgb="FFFF0000"/>
              <x14:axisColor rgb="FF000000"/>
            </x14:dataBar>
          </x14:cfRule>
          <xm:sqref>W468</xm:sqref>
        </x14:conditionalFormatting>
        <x14:conditionalFormatting xmlns:xm="http://schemas.microsoft.com/office/excel/2006/main">
          <x14:cfRule type="dataBar" id="{F788EDB1-3F7B-4DC3-84CF-76C863D464F7}">
            <x14:dataBar minLength="0" maxLength="100" gradient="0" direction="rightToLeft">
              <x14:cfvo type="autoMin"/>
              <x14:cfvo type="autoMax"/>
              <x14:negativeFillColor rgb="FFFF0000"/>
              <x14:axisColor rgb="FF000000"/>
            </x14:dataBar>
          </x14:cfRule>
          <x14:cfRule type="dataBar" id="{6F6BF2E2-04DC-4BE1-84CD-A0877561AD48}">
            <x14:dataBar minLength="0" maxLength="100" gradient="0">
              <x14:cfvo type="autoMin"/>
              <x14:cfvo type="autoMax"/>
              <x14:negativeFillColor rgb="FFFF0000"/>
              <x14:axisColor rgb="FF000000"/>
            </x14:dataBar>
          </x14:cfRule>
          <xm:sqref>W469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
  <sheetViews>
    <sheetView tabSelected="1" zoomScale="80" zoomScaleNormal="80" workbookViewId="0">
      <pane ySplit="4" topLeftCell="A24" activePane="bottomLeft" state="frozen"/>
      <selection pane="bottomLeft" activeCell="M33" sqref="M32:M33"/>
    </sheetView>
  </sheetViews>
  <sheetFormatPr baseColWidth="10" defaultRowHeight="15" x14ac:dyDescent="0.25"/>
  <cols>
    <col min="1" max="1" width="46.140625" style="652" customWidth="1"/>
    <col min="2" max="5" width="12.28515625" customWidth="1"/>
    <col min="6" max="6" width="13.5703125" customWidth="1"/>
    <col min="8" max="8" width="48.85546875" customWidth="1"/>
    <col min="9" max="9" width="40" hidden="1" customWidth="1"/>
  </cols>
  <sheetData>
    <row r="1" spans="1:9" ht="15.75" thickBot="1" x14ac:dyDescent="0.3">
      <c r="A1" s="678" t="s">
        <v>2</v>
      </c>
      <c r="B1" s="970">
        <f>+CONSOLIDADO!C2</f>
        <v>42855</v>
      </c>
      <c r="C1" s="971"/>
    </row>
    <row r="2" spans="1:9" ht="15.75" thickBot="1" x14ac:dyDescent="0.3"/>
    <row r="3" spans="1:9" ht="30.75" thickBot="1" x14ac:dyDescent="0.3">
      <c r="A3" s="654" t="s">
        <v>1094</v>
      </c>
      <c r="B3" s="655" t="s">
        <v>24</v>
      </c>
      <c r="C3" s="655" t="s">
        <v>25</v>
      </c>
      <c r="D3" s="655" t="s">
        <v>28</v>
      </c>
      <c r="E3" s="655" t="s">
        <v>29</v>
      </c>
      <c r="F3" s="972" t="s">
        <v>30</v>
      </c>
      <c r="G3" s="973"/>
      <c r="H3" s="653" t="s">
        <v>32</v>
      </c>
      <c r="I3" s="653" t="s">
        <v>1095</v>
      </c>
    </row>
    <row r="4" spans="1:9" ht="32.25" hidden="1" thickBot="1" x14ac:dyDescent="0.3">
      <c r="A4" s="656"/>
      <c r="B4" s="657"/>
      <c r="C4" s="657"/>
      <c r="D4" s="657"/>
      <c r="E4" s="657"/>
      <c r="F4" s="657"/>
      <c r="G4" s="658"/>
      <c r="H4" s="51">
        <v>1</v>
      </c>
    </row>
    <row r="5" spans="1:9" ht="22.5" x14ac:dyDescent="0.25">
      <c r="A5" s="659" t="s">
        <v>53</v>
      </c>
      <c r="B5" s="660">
        <f>+CONSOLIDADO!P15</f>
        <v>0.40276179516685845</v>
      </c>
      <c r="C5" s="660">
        <f>+CONSOLIDADO!Q15</f>
        <v>0.38294591484464902</v>
      </c>
      <c r="D5" s="660">
        <f>+CONSOLIDADO!R15</f>
        <v>0.28542002301495967</v>
      </c>
      <c r="E5" s="672">
        <f>+CONSOLIDADO!S15</f>
        <v>0.95079999999999998</v>
      </c>
      <c r="F5" s="673" t="str">
        <f>+CONSOLIDADO!T15</f>
        <v>Normal</v>
      </c>
      <c r="G5" s="665" t="str">
        <f>+CONSOLIDADO!U15</f>
        <v>J</v>
      </c>
      <c r="H5" s="684">
        <f>+CONSOLIDADO!W15</f>
        <v>0.71457997698504028</v>
      </c>
      <c r="I5" s="974"/>
    </row>
    <row r="6" spans="1:9" ht="22.5" x14ac:dyDescent="0.25">
      <c r="A6" s="661" t="s">
        <v>125</v>
      </c>
      <c r="B6" s="662">
        <f>+CONSOLIDADO!P49</f>
        <v>0.40366972477064222</v>
      </c>
      <c r="C6" s="662">
        <f>+CONSOLIDADO!Q49</f>
        <v>0.40366972477064222</v>
      </c>
      <c r="D6" s="662">
        <f>+CONSOLIDADO!R49</f>
        <v>0.40366972477064222</v>
      </c>
      <c r="E6" s="674">
        <f>+CONSOLIDADO!S49</f>
        <v>1</v>
      </c>
      <c r="F6" s="675" t="str">
        <f>+CONSOLIDADO!T49</f>
        <v>Normal</v>
      </c>
      <c r="G6" s="667" t="str">
        <f>+CONSOLIDADO!U49</f>
        <v>J</v>
      </c>
      <c r="H6" s="686">
        <f>+CONSOLIDADO!W49</f>
        <v>0.59633027522935778</v>
      </c>
      <c r="I6" s="975"/>
    </row>
    <row r="7" spans="1:9" ht="22.5" x14ac:dyDescent="0.25">
      <c r="A7" s="661" t="s">
        <v>223</v>
      </c>
      <c r="B7" s="662">
        <f>+CONSOLIDADO!P82</f>
        <v>0.34173313995649018</v>
      </c>
      <c r="C7" s="662">
        <f>+CONSOLIDADO!Q82</f>
        <v>0.32028643944887597</v>
      </c>
      <c r="D7" s="662">
        <f>+CONSOLIDADO!R82</f>
        <v>0.32028643944887597</v>
      </c>
      <c r="E7" s="674">
        <f>+CONSOLIDADO!S82</f>
        <v>0.93724137931034479</v>
      </c>
      <c r="F7" s="675" t="str">
        <f>+CONSOLIDADO!T82</f>
        <v>Normal</v>
      </c>
      <c r="G7" s="667" t="str">
        <f>+CONSOLIDADO!U82</f>
        <v>J</v>
      </c>
      <c r="H7" s="686">
        <f>+CONSOLIDADO!W82</f>
        <v>0.67971356055112397</v>
      </c>
      <c r="I7" s="975"/>
    </row>
    <row r="8" spans="1:9" ht="23.25" thickBot="1" x14ac:dyDescent="0.3">
      <c r="A8" s="663" t="s">
        <v>299</v>
      </c>
      <c r="B8" s="664">
        <f>+CONSOLIDADO!P108</f>
        <v>0.34688581314878891</v>
      </c>
      <c r="C8" s="664">
        <f>+CONSOLIDADO!Q108</f>
        <v>0.34400951557093423</v>
      </c>
      <c r="D8" s="664">
        <f>+CONSOLIDADO!R108</f>
        <v>0.34400951557093423</v>
      </c>
      <c r="E8" s="676">
        <f>+CONSOLIDADO!S108</f>
        <v>0.99170822942643388</v>
      </c>
      <c r="F8" s="677" t="str">
        <f>+CONSOLIDADO!T108</f>
        <v>Normal</v>
      </c>
      <c r="G8" s="666" t="str">
        <f>+CONSOLIDADO!U108</f>
        <v>J</v>
      </c>
      <c r="H8" s="685">
        <f>+CONSOLIDADO!W108</f>
        <v>0.65599048442906582</v>
      </c>
      <c r="I8" s="975"/>
    </row>
    <row r="9" spans="1:9" ht="33" thickBot="1" x14ac:dyDescent="0.3">
      <c r="A9" s="679" t="s">
        <v>300</v>
      </c>
      <c r="B9" s="680">
        <f>+CONSOLIDADO!P109</f>
        <v>0.37376261826069496</v>
      </c>
      <c r="C9" s="680">
        <f>+CONSOLIDADO!Q109</f>
        <v>0.36272789865877536</v>
      </c>
      <c r="D9" s="680">
        <f>+CONSOLIDADO!R109</f>
        <v>0.33834642570135304</v>
      </c>
      <c r="E9" s="681">
        <f>+CONSOLIDADO!S109</f>
        <v>0.97047666336117377</v>
      </c>
      <c r="F9" s="681" t="str">
        <f>+CONSOLIDADO!T109</f>
        <v>Normal</v>
      </c>
      <c r="G9" s="649" t="str">
        <f>+CONSOLIDADO!U109</f>
        <v>J</v>
      </c>
      <c r="H9" s="682">
        <f>+CONSOLIDADO!W109</f>
        <v>0.66165357429864691</v>
      </c>
      <c r="I9" s="976"/>
    </row>
    <row r="10" spans="1:9" ht="22.5" x14ac:dyDescent="0.25">
      <c r="A10" s="659" t="s">
        <v>376</v>
      </c>
      <c r="B10" s="660">
        <f>+CONSOLIDADO!P139</f>
        <v>0.69420108468919484</v>
      </c>
      <c r="C10" s="660">
        <f>+CONSOLIDADO!Q139</f>
        <v>0.6948602419691281</v>
      </c>
      <c r="D10" s="660">
        <f>+CONSOLIDADO!R139</f>
        <v>0.6948602419691281</v>
      </c>
      <c r="E10" s="674">
        <f>+CONSOLIDADO!S139</f>
        <v>1.0009495192307694</v>
      </c>
      <c r="F10" s="675" t="str">
        <f>+CONSOLIDADO!T139</f>
        <v>Normal</v>
      </c>
      <c r="G10" s="665" t="str">
        <f>+CONSOLIDADO!U139</f>
        <v>J</v>
      </c>
      <c r="H10" s="684">
        <f>+CONSOLIDADO!W139</f>
        <v>0.3051397580308719</v>
      </c>
      <c r="I10" s="974"/>
    </row>
    <row r="11" spans="1:9" ht="22.5" x14ac:dyDescent="0.25">
      <c r="A11" s="661" t="s">
        <v>451</v>
      </c>
      <c r="B11" s="662">
        <f>+CONSOLIDADO!P160</f>
        <v>0.44109589041095892</v>
      </c>
      <c r="C11" s="662">
        <f>+CONSOLIDADO!Q160</f>
        <v>0.42239383561643834</v>
      </c>
      <c r="D11" s="662">
        <f>+CONSOLIDADO!R160</f>
        <v>0.37904589041095893</v>
      </c>
      <c r="E11" s="674">
        <f>+CONSOLIDADO!S160</f>
        <v>0.95760093167701854</v>
      </c>
      <c r="F11" s="675" t="str">
        <f>+CONSOLIDADO!T160</f>
        <v>Normal</v>
      </c>
      <c r="G11" s="667" t="str">
        <f>+CONSOLIDADO!U160</f>
        <v>J</v>
      </c>
      <c r="H11" s="686">
        <f>+CONSOLIDADO!W160</f>
        <v>0.62095410958904107</v>
      </c>
      <c r="I11" s="975"/>
    </row>
    <row r="12" spans="1:9" ht="23.25" thickBot="1" x14ac:dyDescent="0.3">
      <c r="A12" s="663" t="s">
        <v>492</v>
      </c>
      <c r="B12" s="664">
        <f>+CONSOLIDADO!P177</f>
        <v>0.43301225919439579</v>
      </c>
      <c r="C12" s="664">
        <f>+CONSOLIDADO!Q177</f>
        <v>0.42547723292469353</v>
      </c>
      <c r="D12" s="664">
        <f>+CONSOLIDADO!R177</f>
        <v>0.42547723292469353</v>
      </c>
      <c r="E12" s="674">
        <f>+CONSOLIDADO!S177</f>
        <v>0.98259858442871595</v>
      </c>
      <c r="F12" s="675" t="str">
        <f>+CONSOLIDADO!T177</f>
        <v>Normal</v>
      </c>
      <c r="G12" s="666" t="str">
        <f>+CONSOLIDADO!U177</f>
        <v>J</v>
      </c>
      <c r="H12" s="685">
        <f>+CONSOLIDADO!W177</f>
        <v>0.57452276707530647</v>
      </c>
      <c r="I12" s="975"/>
    </row>
    <row r="13" spans="1:9" ht="33" thickBot="1" x14ac:dyDescent="0.3">
      <c r="A13" s="679" t="s">
        <v>493</v>
      </c>
      <c r="B13" s="680">
        <f>+CONSOLIDADO!P178</f>
        <v>0.52276974476484983</v>
      </c>
      <c r="C13" s="680">
        <f>+CONSOLIDADO!Q178</f>
        <v>0.51424377017008671</v>
      </c>
      <c r="D13" s="680">
        <f>+CONSOLIDADO!R178</f>
        <v>0.49979445510159354</v>
      </c>
      <c r="E13" s="681">
        <f>+CONSOLIDADO!S178</f>
        <v>0.98369076504494679</v>
      </c>
      <c r="F13" s="681" t="str">
        <f>+CONSOLIDADO!T178</f>
        <v>Normal</v>
      </c>
      <c r="G13" s="649" t="str">
        <f>+CONSOLIDADO!U178</f>
        <v>J</v>
      </c>
      <c r="H13" s="682">
        <f>+CONSOLIDADO!W178</f>
        <v>0.50020554489840641</v>
      </c>
      <c r="I13" s="976"/>
    </row>
    <row r="14" spans="1:9" ht="22.5" x14ac:dyDescent="0.25">
      <c r="A14" s="659" t="s">
        <v>560</v>
      </c>
      <c r="B14" s="660">
        <f>+CONSOLIDADO!P204</f>
        <v>0.46087607637588918</v>
      </c>
      <c r="C14" s="660">
        <f>+CONSOLIDADO!Q204</f>
        <v>0.41870086110071131</v>
      </c>
      <c r="D14" s="660">
        <f>+CONSOLIDADO!R204</f>
        <v>0.41870086110071131</v>
      </c>
      <c r="E14" s="674">
        <f>+CONSOLIDADO!S204</f>
        <v>0.90848903330625497</v>
      </c>
      <c r="F14" s="675" t="str">
        <f>+CONSOLIDADO!T204</f>
        <v>Normal</v>
      </c>
      <c r="G14" s="665" t="str">
        <f>+CONSOLIDADO!U204</f>
        <v>J</v>
      </c>
      <c r="H14" s="684">
        <f>+CONSOLIDADO!W204</f>
        <v>0.58129913889928875</v>
      </c>
      <c r="I14" s="974"/>
    </row>
    <row r="15" spans="1:9" ht="22.5" x14ac:dyDescent="0.25">
      <c r="A15" s="661" t="s">
        <v>680</v>
      </c>
      <c r="B15" s="662">
        <f>+CONSOLIDADO!P277</f>
        <v>0.10494090844368503</v>
      </c>
      <c r="C15" s="662">
        <f>+CONSOLIDADO!Q277</f>
        <v>0.10283354691727183</v>
      </c>
      <c r="D15" s="662">
        <f>+CONSOLIDADO!R277</f>
        <v>0.14455360956856045</v>
      </c>
      <c r="E15" s="674">
        <f>+CONSOLIDADO!S277</f>
        <v>0.97991858887381278</v>
      </c>
      <c r="F15" s="675" t="str">
        <f>+CONSOLIDADO!T277</f>
        <v>Normal</v>
      </c>
      <c r="G15" s="667" t="str">
        <f>+CONSOLIDADO!U277</f>
        <v>J</v>
      </c>
      <c r="H15" s="686">
        <f>+CONSOLIDADO!W277</f>
        <v>0.85544639043143955</v>
      </c>
      <c r="I15" s="975"/>
    </row>
    <row r="16" spans="1:9" ht="22.5" x14ac:dyDescent="0.25">
      <c r="A16" s="661" t="s">
        <v>735</v>
      </c>
      <c r="B16" s="662">
        <f>+CONSOLIDADO!P306</f>
        <v>0.552734375</v>
      </c>
      <c r="C16" s="662">
        <f>+CONSOLIDADO!Q306</f>
        <v>0.552734375</v>
      </c>
      <c r="D16" s="662">
        <f>+CONSOLIDADO!R306</f>
        <v>0.552734375</v>
      </c>
      <c r="E16" s="674">
        <f>+CONSOLIDADO!S306</f>
        <v>1</v>
      </c>
      <c r="F16" s="675" t="str">
        <f>+CONSOLIDADO!T306</f>
        <v>Normal</v>
      </c>
      <c r="G16" s="667" t="str">
        <f>+CONSOLIDADO!U306</f>
        <v>J</v>
      </c>
      <c r="H16" s="686">
        <f>+CONSOLIDADO!W306</f>
        <v>0.447265625</v>
      </c>
      <c r="I16" s="975"/>
    </row>
    <row r="17" spans="1:9" ht="22.5" x14ac:dyDescent="0.25">
      <c r="A17" s="661" t="s">
        <v>746</v>
      </c>
      <c r="B17" s="662">
        <f>+CONSOLIDADO!P323</f>
        <v>0.31737818025010778</v>
      </c>
      <c r="C17" s="662">
        <f>+CONSOLIDADO!Q323</f>
        <v>0.31003449762828805</v>
      </c>
      <c r="D17" s="662">
        <f>+CONSOLIDADO!R323</f>
        <v>0.28398878827080637</v>
      </c>
      <c r="E17" s="674">
        <f>+CONSOLIDADO!S323</f>
        <v>0.97686141304347829</v>
      </c>
      <c r="F17" s="675" t="str">
        <f>+CONSOLIDADO!T323</f>
        <v>Normal</v>
      </c>
      <c r="G17" s="667" t="str">
        <f>+CONSOLIDADO!U323</f>
        <v>J</v>
      </c>
      <c r="H17" s="686">
        <f>+CONSOLIDADO!W323</f>
        <v>0.71601121172919369</v>
      </c>
      <c r="I17" s="975"/>
    </row>
    <row r="18" spans="1:9" ht="22.5" x14ac:dyDescent="0.25">
      <c r="A18" s="661" t="s">
        <v>751</v>
      </c>
      <c r="B18" s="662">
        <f>+CONSOLIDADO!P337</f>
        <v>0.2946375957572186</v>
      </c>
      <c r="C18" s="662">
        <f>+CONSOLIDADO!Q337</f>
        <v>0.28347083087802005</v>
      </c>
      <c r="D18" s="662">
        <f>+CONSOLIDADO!R337</f>
        <v>0.28347083087802005</v>
      </c>
      <c r="E18" s="674">
        <f>+CONSOLIDADO!S337</f>
        <v>0.96210000000000018</v>
      </c>
      <c r="F18" s="675" t="str">
        <f>+CONSOLIDADO!T337</f>
        <v>Normal</v>
      </c>
      <c r="G18" s="667" t="str">
        <f>+CONSOLIDADO!U337</f>
        <v>J</v>
      </c>
      <c r="H18" s="686">
        <f>+CONSOLIDADO!W337</f>
        <v>0.71652916912197995</v>
      </c>
      <c r="I18" s="975"/>
    </row>
    <row r="19" spans="1:9" ht="22.5" x14ac:dyDescent="0.25">
      <c r="A19" s="661" t="s">
        <v>769</v>
      </c>
      <c r="B19" s="662">
        <f>+CONSOLIDADO!P359</f>
        <v>0.33715441672285906</v>
      </c>
      <c r="C19" s="662">
        <f>+CONSOLIDADO!Q359</f>
        <v>0.32636547538772759</v>
      </c>
      <c r="D19" s="662">
        <f>+CONSOLIDADO!R359</f>
        <v>0.32636547538772759</v>
      </c>
      <c r="E19" s="674">
        <f>+CONSOLIDADO!S359</f>
        <v>0.96800000000000008</v>
      </c>
      <c r="F19" s="675" t="str">
        <f>+CONSOLIDADO!T359</f>
        <v>Normal</v>
      </c>
      <c r="G19" s="667" t="str">
        <f>+CONSOLIDADO!U359</f>
        <v>J</v>
      </c>
      <c r="H19" s="686">
        <f>+CONSOLIDADO!W359</f>
        <v>0.67363452461227236</v>
      </c>
      <c r="I19" s="975"/>
    </row>
    <row r="20" spans="1:9" ht="22.5" x14ac:dyDescent="0.25">
      <c r="A20" s="661" t="s">
        <v>773</v>
      </c>
      <c r="B20" s="662">
        <f>+CONSOLIDADO!P376</f>
        <v>0.25215089344804764</v>
      </c>
      <c r="C20" s="662">
        <f>+CONSOLIDADO!Q376</f>
        <v>0.24586366644606222</v>
      </c>
      <c r="D20" s="662">
        <f>+CONSOLIDADO!R376</f>
        <v>0.24586366644606222</v>
      </c>
      <c r="E20" s="674">
        <f>+CONSOLIDADO!S376</f>
        <v>0.97506561679790038</v>
      </c>
      <c r="F20" s="675" t="str">
        <f>+CONSOLIDADO!T376</f>
        <v>Normal</v>
      </c>
      <c r="G20" s="667" t="str">
        <f>+CONSOLIDADO!U376</f>
        <v>J</v>
      </c>
      <c r="H20" s="686">
        <f>+CONSOLIDADO!W376</f>
        <v>0.75413633355393772</v>
      </c>
      <c r="I20" s="975"/>
    </row>
    <row r="21" spans="1:9" ht="22.5" x14ac:dyDescent="0.25">
      <c r="A21" s="661" t="s">
        <v>792</v>
      </c>
      <c r="B21" s="662">
        <f>+CONSOLIDADO!P391</f>
        <v>0.45434047350620066</v>
      </c>
      <c r="C21" s="662">
        <f>+CONSOLIDADO!Q391</f>
        <v>0.42105975197294249</v>
      </c>
      <c r="D21" s="662">
        <f>+CONSOLIDADO!R391</f>
        <v>0.42105975197294249</v>
      </c>
      <c r="E21" s="674">
        <f>+CONSOLIDADO!S391</f>
        <v>0.92674937965260551</v>
      </c>
      <c r="F21" s="675" t="str">
        <f>+CONSOLIDADO!T391</f>
        <v>Normal</v>
      </c>
      <c r="G21" s="667" t="str">
        <f>+CONSOLIDADO!U391</f>
        <v>J</v>
      </c>
      <c r="H21" s="686">
        <f>+CONSOLIDADO!W391</f>
        <v>0.57894024802705757</v>
      </c>
      <c r="I21" s="975"/>
    </row>
    <row r="22" spans="1:9" ht="22.5" x14ac:dyDescent="0.25">
      <c r="A22" s="661" t="s">
        <v>796</v>
      </c>
      <c r="B22" s="662">
        <f>+CONSOLIDADO!P406</f>
        <v>0.33224368499257056</v>
      </c>
      <c r="C22" s="662">
        <f>+CONSOLIDADO!Q406</f>
        <v>0.32939673105497774</v>
      </c>
      <c r="D22" s="662">
        <f>+CONSOLIDADO!R406</f>
        <v>0.32939673105497774</v>
      </c>
      <c r="E22" s="674">
        <f>+CONSOLIDADO!S406</f>
        <v>0.99143112701252245</v>
      </c>
      <c r="F22" s="675" t="str">
        <f>+CONSOLIDADO!T406</f>
        <v>Normal</v>
      </c>
      <c r="G22" s="667" t="str">
        <f>+CONSOLIDADO!U406</f>
        <v>J</v>
      </c>
      <c r="H22" s="686">
        <f>+CONSOLIDADO!W406</f>
        <v>0.67060326894502231</v>
      </c>
      <c r="I22" s="975"/>
    </row>
    <row r="23" spans="1:9" ht="23.25" thickBot="1" x14ac:dyDescent="0.3">
      <c r="A23" s="663" t="s">
        <v>852</v>
      </c>
      <c r="B23" s="664">
        <f>+CONSOLIDADO!P432</f>
        <v>0.47069597069597069</v>
      </c>
      <c r="C23" s="664">
        <f>+CONSOLIDADO!Q432</f>
        <v>0.43930265567765564</v>
      </c>
      <c r="D23" s="664">
        <f>+CONSOLIDADO!R432</f>
        <v>0.38003846153846149</v>
      </c>
      <c r="E23" s="674">
        <f>+CONSOLIDADO!S432</f>
        <v>0.93330447470817113</v>
      </c>
      <c r="F23" s="675" t="str">
        <f>+CONSOLIDADO!T432</f>
        <v>Normal</v>
      </c>
      <c r="G23" s="666" t="str">
        <f>+CONSOLIDADO!U432</f>
        <v>J</v>
      </c>
      <c r="H23" s="685">
        <f>+CONSOLIDADO!W432</f>
        <v>0.61996153846153845</v>
      </c>
      <c r="I23" s="975"/>
    </row>
    <row r="24" spans="1:9" ht="33" thickBot="1" x14ac:dyDescent="0.3">
      <c r="A24" s="679" t="s">
        <v>853</v>
      </c>
      <c r="B24" s="680">
        <f>+CONSOLIDADO!P433</f>
        <v>0.35771525751925493</v>
      </c>
      <c r="C24" s="680">
        <f>+CONSOLIDADO!Q433</f>
        <v>0.34297623920636566</v>
      </c>
      <c r="D24" s="680">
        <f>+CONSOLIDADO!R433</f>
        <v>0.338617255121827</v>
      </c>
      <c r="E24" s="681">
        <f>+CONSOLIDADO!S433</f>
        <v>0.95879678598250484</v>
      </c>
      <c r="F24" s="681" t="str">
        <f>+CONSOLIDADO!T433</f>
        <v>Normal</v>
      </c>
      <c r="G24" s="649" t="str">
        <f>+CONSOLIDADO!U433</f>
        <v>J</v>
      </c>
      <c r="H24" s="682">
        <f>+CONSOLIDADO!W433</f>
        <v>0.66138274487817306</v>
      </c>
      <c r="I24" s="976"/>
    </row>
    <row r="25" spans="1:9" ht="22.5" x14ac:dyDescent="0.25">
      <c r="A25" s="659" t="s">
        <v>944</v>
      </c>
      <c r="B25" s="660">
        <f>+CONSOLIDADO!P464</f>
        <v>0.35589519650655022</v>
      </c>
      <c r="C25" s="660">
        <f>+CONSOLIDADO!Q464</f>
        <v>0.34930858806404658</v>
      </c>
      <c r="D25" s="660">
        <f>+CONSOLIDADO!R464</f>
        <v>0.34930858806404658</v>
      </c>
      <c r="E25" s="674">
        <f>+CONSOLIDADO!S464</f>
        <v>0.98149284253578728</v>
      </c>
      <c r="F25" s="675" t="str">
        <f>+CONSOLIDADO!T464</f>
        <v>Normal</v>
      </c>
      <c r="G25" s="665" t="str">
        <f>+CONSOLIDADO!U464</f>
        <v>J</v>
      </c>
      <c r="H25" s="684">
        <f>+CONSOLIDADO!W464</f>
        <v>0.65069141193595348</v>
      </c>
      <c r="I25" s="974"/>
    </row>
    <row r="26" spans="1:9" ht="23.25" thickBot="1" x14ac:dyDescent="0.3">
      <c r="A26" s="663" t="s">
        <v>1083</v>
      </c>
      <c r="B26" s="664">
        <f>+CONSOLIDADO!P547</f>
        <v>0.58736237434179028</v>
      </c>
      <c r="C26" s="664">
        <f>+CONSOLIDADO!Q547</f>
        <v>0.5531402584968883</v>
      </c>
      <c r="D26" s="664">
        <f>+CONSOLIDADO!R547</f>
        <v>0.55055528961225453</v>
      </c>
      <c r="E26" s="674">
        <f>+CONSOLIDADO!S547</f>
        <v>0.94173594132029326</v>
      </c>
      <c r="F26" s="675" t="str">
        <f>+CONSOLIDADO!T547</f>
        <v>Normal</v>
      </c>
      <c r="G26" s="666" t="str">
        <f>+CONSOLIDADO!U547</f>
        <v>J</v>
      </c>
      <c r="H26" s="685">
        <f>+CONSOLIDADO!W547</f>
        <v>0.44944471038774547</v>
      </c>
      <c r="I26" s="975"/>
    </row>
    <row r="27" spans="1:9" ht="23.25" thickBot="1" x14ac:dyDescent="0.3">
      <c r="A27" s="732" t="s">
        <v>1181</v>
      </c>
      <c r="B27" s="664">
        <f>+CONSOLIDADO!P479</f>
        <v>0.30721966205837176</v>
      </c>
      <c r="C27" s="664">
        <f>+CONSOLIDADO!Q479</f>
        <v>0.30049923195084488</v>
      </c>
      <c r="D27" s="664">
        <f>+CONSOLIDADO!R479</f>
        <v>0.30049923195084488</v>
      </c>
      <c r="E27" s="674">
        <f>+CONSOLIDADO!S479</f>
        <v>0.97812500000000002</v>
      </c>
      <c r="F27" s="675" t="str">
        <f>+CONSOLIDADO!T479</f>
        <v>Normal</v>
      </c>
      <c r="G27" s="666" t="str">
        <f>+CONSOLIDADO!U479</f>
        <v>J</v>
      </c>
      <c r="H27" s="685">
        <f>+CONSOLIDADO!W479</f>
        <v>0.69950076804915517</v>
      </c>
      <c r="I27" s="975"/>
    </row>
    <row r="28" spans="1:9" ht="33" thickBot="1" x14ac:dyDescent="0.3">
      <c r="A28" s="679" t="s">
        <v>1084</v>
      </c>
      <c r="B28" s="680">
        <f>+CONSOLIDADO!P548</f>
        <v>0.44729101820008099</v>
      </c>
      <c r="C28" s="680">
        <f>+CONSOLIDADO!Q548</f>
        <v>0.42681974522386656</v>
      </c>
      <c r="D28" s="680">
        <f>+CONSOLIDADO!R548</f>
        <v>0.42552726078154968</v>
      </c>
      <c r="E28" s="681">
        <f>+CONSOLIDADO!S548</f>
        <v>0.95423276537366719</v>
      </c>
      <c r="F28" s="681" t="str">
        <f>+CONSOLIDADO!T548</f>
        <v>Normal</v>
      </c>
      <c r="G28" s="649" t="str">
        <f>+CONSOLIDADO!U548</f>
        <v>J</v>
      </c>
      <c r="H28" s="682">
        <f>+CONSOLIDADO!W548</f>
        <v>0.57447273921845032</v>
      </c>
      <c r="I28" s="976"/>
    </row>
    <row r="29" spans="1:9" ht="35.25" thickBot="1" x14ac:dyDescent="0.3">
      <c r="A29" s="668" t="s">
        <v>1085</v>
      </c>
      <c r="B29" s="669">
        <f>+CONSOLIDADO!P549</f>
        <v>0.42538465968622019</v>
      </c>
      <c r="C29" s="669">
        <f>+CONSOLIDADO!Q549</f>
        <v>0.41169191331477362</v>
      </c>
      <c r="D29" s="669">
        <f>+CONSOLIDADO!R549</f>
        <v>0.41169191331477362</v>
      </c>
      <c r="E29" s="669">
        <f>+CONSOLIDADO!S549</f>
        <v>0.96781090699992134</v>
      </c>
      <c r="F29" s="671" t="str">
        <f>+CONSOLIDADO!T549</f>
        <v>Normal</v>
      </c>
      <c r="G29" s="670" t="str">
        <f>+CONSOLIDADO!U549</f>
        <v>J</v>
      </c>
      <c r="H29" s="683">
        <f>+CONSOLIDADO!W549</f>
        <v>0.58830808668522638</v>
      </c>
    </row>
    <row r="30" spans="1:9" ht="59.25" customHeight="1" thickBot="1" x14ac:dyDescent="0.3">
      <c r="D30" s="745" t="s">
        <v>1086</v>
      </c>
      <c r="E30" s="746"/>
      <c r="F30" s="746"/>
      <c r="G30" s="746"/>
      <c r="H30" s="629" t="s">
        <v>1087</v>
      </c>
    </row>
    <row r="31" spans="1:9" ht="15.75" customHeight="1" thickBot="1" x14ac:dyDescent="0.3">
      <c r="D31" s="747"/>
      <c r="E31" s="748"/>
      <c r="F31" s="748"/>
      <c r="G31" s="748"/>
      <c r="H31" s="630" t="s">
        <v>1090</v>
      </c>
    </row>
    <row r="32" spans="1:9" ht="47.25" customHeight="1" thickBot="1" x14ac:dyDescent="0.3">
      <c r="D32" s="749" t="s">
        <v>1088</v>
      </c>
      <c r="E32" s="750"/>
      <c r="F32" s="750"/>
      <c r="G32" s="751"/>
      <c r="H32" s="651">
        <f>+E29</f>
        <v>0.96781090699992134</v>
      </c>
    </row>
    <row r="33" spans="4:10" ht="15.75" thickTop="1" x14ac:dyDescent="0.25"/>
    <row r="34" spans="4:10" ht="15.75" thickBot="1" x14ac:dyDescent="0.3"/>
    <row r="35" spans="4:10" ht="36.75" thickBot="1" x14ac:dyDescent="0.3">
      <c r="D35" s="977" t="s">
        <v>1301</v>
      </c>
      <c r="E35" s="978" t="s">
        <v>1302</v>
      </c>
      <c r="F35" s="979" t="s">
        <v>1303</v>
      </c>
      <c r="G35" s="978" t="s">
        <v>1304</v>
      </c>
      <c r="H35" s="979" t="s">
        <v>1305</v>
      </c>
      <c r="I35" s="978">
        <v>1</v>
      </c>
      <c r="J35" s="978">
        <v>1</v>
      </c>
    </row>
  </sheetData>
  <mergeCells count="8">
    <mergeCell ref="B1:C1"/>
    <mergeCell ref="D30:G31"/>
    <mergeCell ref="D32:G32"/>
    <mergeCell ref="F3:G3"/>
    <mergeCell ref="I5:I9"/>
    <mergeCell ref="I10:I13"/>
    <mergeCell ref="I14:I24"/>
    <mergeCell ref="I25:I28"/>
  </mergeCells>
  <conditionalFormatting sqref="G5:G29">
    <cfRule type="cellIs" dxfId="35" priority="35" operator="equal">
      <formula>"B"</formula>
    </cfRule>
    <cfRule type="cellIs" dxfId="34" priority="36" operator="equal">
      <formula>"K"</formula>
    </cfRule>
    <cfRule type="cellIs" dxfId="33" priority="37" operator="equal">
      <formula>"J"</formula>
    </cfRule>
    <cfRule type="cellIs" dxfId="32" priority="38" operator="equal">
      <formula>"L"</formula>
    </cfRule>
  </conditionalFormatting>
  <conditionalFormatting sqref="H4:H29">
    <cfRule type="cellIs" dxfId="31" priority="29" operator="equal">
      <formula>"B"</formula>
    </cfRule>
    <cfRule type="cellIs" dxfId="30" priority="30" operator="equal">
      <formula>"K"</formula>
    </cfRule>
    <cfRule type="cellIs" dxfId="29" priority="31" operator="equal">
      <formula>"J"</formula>
    </cfRule>
    <cfRule type="cellIs" dxfId="28" priority="32" operator="equal">
      <formula>"L"</formula>
    </cfRule>
  </conditionalFormatting>
  <conditionalFormatting sqref="H4:H29">
    <cfRule type="dataBar" priority="33">
      <dataBar>
        <cfvo type="min"/>
        <cfvo type="max"/>
        <color rgb="FFFF0000"/>
      </dataBar>
      <extLst>
        <ext xmlns:x14="http://schemas.microsoft.com/office/spreadsheetml/2009/9/main" uri="{B025F937-C7B1-47D3-B67F-A62EFF666E3E}">
          <x14:id>{57E17649-C865-4E16-9AEB-918E6B5AA3DD}</x14:id>
        </ext>
      </extLst>
    </cfRule>
    <cfRule type="dataBar" priority="34">
      <dataBar>
        <cfvo type="min"/>
        <cfvo type="max"/>
        <color rgb="FF63C384"/>
      </dataBar>
      <extLst>
        <ext xmlns:x14="http://schemas.microsoft.com/office/spreadsheetml/2009/9/main" uri="{B025F937-C7B1-47D3-B67F-A62EFF666E3E}">
          <x14:id>{24D567DC-C8F1-406C-AD3B-F829FC9AAC17}</x14:id>
        </ext>
      </extLst>
    </cfRule>
  </conditionalFormatting>
  <conditionalFormatting sqref="E5:E8">
    <cfRule type="cellIs" dxfId="27" priority="26" stopIfTrue="1" operator="between">
      <formula>0.9</formula>
      <formula>1</formula>
    </cfRule>
    <cfRule type="cellIs" dxfId="26" priority="27" operator="between">
      <formula>0.6</formula>
      <formula>0.9</formula>
    </cfRule>
    <cfRule type="cellIs" dxfId="25" priority="28" operator="lessThan">
      <formula>0.6</formula>
    </cfRule>
  </conditionalFormatting>
  <conditionalFormatting sqref="F5:F8">
    <cfRule type="cellIs" dxfId="24" priority="22" operator="equal">
      <formula>"Terminado"</formula>
    </cfRule>
    <cfRule type="cellIs" dxfId="23" priority="23" operator="equal">
      <formula>"En Proceso"</formula>
    </cfRule>
    <cfRule type="cellIs" dxfId="22" priority="24" operator="equal">
      <formula>"Normal"</formula>
    </cfRule>
    <cfRule type="cellIs" dxfId="21" priority="25" operator="equal">
      <formula>"Crítico"</formula>
    </cfRule>
  </conditionalFormatting>
  <conditionalFormatting sqref="E10:E12">
    <cfRule type="cellIs" dxfId="20" priority="19" stopIfTrue="1" operator="between">
      <formula>0.9</formula>
      <formula>1</formula>
    </cfRule>
    <cfRule type="cellIs" dxfId="19" priority="20" operator="between">
      <formula>0.6</formula>
      <formula>0.9</formula>
    </cfRule>
    <cfRule type="cellIs" dxfId="18" priority="21" operator="lessThan">
      <formula>0.6</formula>
    </cfRule>
  </conditionalFormatting>
  <conditionalFormatting sqref="F10:F12">
    <cfRule type="cellIs" dxfId="17" priority="15" operator="equal">
      <formula>"Terminado"</formula>
    </cfRule>
    <cfRule type="cellIs" dxfId="16" priority="16" operator="equal">
      <formula>"En Proceso"</formula>
    </cfRule>
    <cfRule type="cellIs" dxfId="15" priority="17" operator="equal">
      <formula>"Normal"</formula>
    </cfRule>
    <cfRule type="cellIs" dxfId="14" priority="18" operator="equal">
      <formula>"Crítico"</formula>
    </cfRule>
  </conditionalFormatting>
  <conditionalFormatting sqref="E14:E23">
    <cfRule type="cellIs" dxfId="13" priority="12" stopIfTrue="1" operator="between">
      <formula>0.9</formula>
      <formula>1</formula>
    </cfRule>
    <cfRule type="cellIs" dxfId="12" priority="13" operator="between">
      <formula>0.6</formula>
      <formula>0.9</formula>
    </cfRule>
    <cfRule type="cellIs" dxfId="11" priority="14" operator="lessThan">
      <formula>0.6</formula>
    </cfRule>
  </conditionalFormatting>
  <conditionalFormatting sqref="F14:F23">
    <cfRule type="cellIs" dxfId="10" priority="8" operator="equal">
      <formula>"Terminado"</formula>
    </cfRule>
    <cfRule type="cellIs" dxfId="9" priority="9" operator="equal">
      <formula>"En Proceso"</formula>
    </cfRule>
    <cfRule type="cellIs" dxfId="8" priority="10" operator="equal">
      <formula>"Normal"</formula>
    </cfRule>
    <cfRule type="cellIs" dxfId="7" priority="11" operator="equal">
      <formula>"Crítico"</formula>
    </cfRule>
  </conditionalFormatting>
  <conditionalFormatting sqref="E25:E27">
    <cfRule type="cellIs" dxfId="6" priority="5" stopIfTrue="1" operator="between">
      <formula>0.9</formula>
      <formula>1</formula>
    </cfRule>
    <cfRule type="cellIs" dxfId="5" priority="6" operator="between">
      <formula>0.6</formula>
      <formula>0.9</formula>
    </cfRule>
    <cfRule type="cellIs" dxfId="4" priority="7" operator="lessThan">
      <formula>0.6</formula>
    </cfRule>
  </conditionalFormatting>
  <conditionalFormatting sqref="F25:F27">
    <cfRule type="cellIs" dxfId="3" priority="1" operator="equal">
      <formula>"Terminado"</formula>
    </cfRule>
    <cfRule type="cellIs" dxfId="2" priority="2" operator="equal">
      <formula>"En Proceso"</formula>
    </cfRule>
    <cfRule type="cellIs" dxfId="1" priority="3" operator="equal">
      <formula>"Normal"</formula>
    </cfRule>
    <cfRule type="cellIs" dxfId="0" priority="4" operator="equal">
      <formula>"Crítico"</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57E17649-C865-4E16-9AEB-918E6B5AA3DD}">
            <x14:dataBar minLength="0" maxLength="100" gradient="0" direction="rightToLeft">
              <x14:cfvo type="autoMin"/>
              <x14:cfvo type="autoMax"/>
              <x14:negativeFillColor rgb="FFFF0000"/>
              <x14:axisColor rgb="FF000000"/>
            </x14:dataBar>
          </x14:cfRule>
          <x14:cfRule type="dataBar" id="{24D567DC-C8F1-406C-AD3B-F829FC9AAC17}">
            <x14:dataBar minLength="0" maxLength="100" gradient="0">
              <x14:cfvo type="autoMin"/>
              <x14:cfvo type="autoMax"/>
              <x14:negativeFillColor rgb="FFFF0000"/>
              <x14:axisColor rgb="FF000000"/>
            </x14:dataBar>
          </x14:cfRule>
          <xm:sqref>H4:H29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CONSOLIDADO</vt:lpstr>
      <vt:lpstr>DETALLADO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dc:creator>
  <cp:lastModifiedBy>mylife</cp:lastModifiedBy>
  <dcterms:created xsi:type="dcterms:W3CDTF">2017-04-18T23:34:11Z</dcterms:created>
  <dcterms:modified xsi:type="dcterms:W3CDTF">2020-11-23T17:01:20Z</dcterms:modified>
</cp:coreProperties>
</file>