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hidePivotFieldList="1" checkCompatibility="1" autoCompressPictures="0"/>
  <mc:AlternateContent xmlns:mc="http://schemas.openxmlformats.org/markup-compatibility/2006">
    <mc:Choice Requires="x15">
      <x15ac:absPath xmlns:x15ac="http://schemas.microsoft.com/office/spreadsheetml/2010/11/ac" url="C:\Users\mylife\Desktop\planes de acción\"/>
    </mc:Choice>
  </mc:AlternateContent>
  <xr:revisionPtr revIDLastSave="0" documentId="8_{575ADE9F-A787-4F26-BF6A-7EA498B3ACD1}" xr6:coauthVersionLast="45" xr6:coauthVersionMax="45" xr10:uidLastSave="{00000000-0000-0000-0000-000000000000}"/>
  <bookViews>
    <workbookView xWindow="-120" yWindow="-120" windowWidth="20730" windowHeight="11160" tabRatio="940" firstSheet="7" activeTab="14" xr2:uid="{00000000-000D-0000-FFFF-FFFF00000000}"/>
  </bookViews>
  <sheets>
    <sheet name="Consolidado de Avance plan " sheetId="2" r:id="rId1"/>
    <sheet name="BD de plan de acción 2016" sheetId="4" r:id="rId2"/>
    <sheet name="Plan de adquisiciones" sheetId="5" r:id="rId3"/>
    <sheet name="ACADEMICA" sheetId="6" r:id="rId4"/>
    <sheet name="BACHILLERATO" sheetId="7" r:id="rId5"/>
    <sheet name="INVESTIGACION" sheetId="8" r:id="rId6"/>
    <sheet name="BIENESTAR" sheetId="9" r:id="rId7"/>
    <sheet name="INFRAESTRUCTURA" sheetId="10" r:id="rId8"/>
    <sheet name="TI" sheetId="11" r:id="rId9"/>
    <sheet name="ORII" sheetId="12" r:id="rId10"/>
    <sheet name="SECRETARÍA GENERAL" sheetId="13" r:id="rId11"/>
    <sheet name="PLANEACIÓN" sheetId="14" r:id="rId12"/>
    <sheet name="CONTROL INTERNO" sheetId="15" r:id="rId13"/>
    <sheet name="VICEADMINISTRATIVA" sheetId="16" r:id="rId14"/>
    <sheet name="Consolidado de Avance plan  (2)" sheetId="17" r:id="rId15"/>
  </sheets>
  <definedNames>
    <definedName name="_xlnm._FilterDatabase" localSheetId="3" hidden="1">ACADEMICA!$A$16:$Q$173</definedName>
    <definedName name="_xlnm._FilterDatabase" localSheetId="1" hidden="1">'BD de plan de acción 2016'!$V$1:$BM$592</definedName>
    <definedName name="_xlnm._FilterDatabase" localSheetId="2" hidden="1">'Plan de adquisiciones'!$A$8:$H$490</definedName>
    <definedName name="Z_63136E56_CF4F_0B47_ACF9_10A169C39416_.wvu.Cols" localSheetId="14" hidden="1">'Consolidado de Avance plan  (2)'!$H:$K,'Consolidado de Avance plan  (2)'!$O:$O</definedName>
  </definedNames>
  <calcPr calcId="191029"/>
  <pivotCaches>
    <pivotCache cacheId="0" r:id="rId16"/>
    <pivotCache cacheId="7" r:id="rId1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L108" i="2" l="1"/>
  <c r="M108" i="2" s="1"/>
  <c r="N108" i="2" s="1"/>
  <c r="L107" i="2"/>
  <c r="M107" i="2" s="1"/>
  <c r="N107" i="2" s="1"/>
  <c r="L106" i="2"/>
  <c r="M106" i="2"/>
  <c r="N106" i="2"/>
  <c r="L105" i="2"/>
  <c r="M105" i="2"/>
  <c r="N105" i="2"/>
  <c r="L104" i="2"/>
  <c r="M104" i="2" s="1"/>
  <c r="N104" i="2" s="1"/>
  <c r="L103" i="2"/>
  <c r="M103" i="2" s="1"/>
  <c r="N103" i="2" s="1"/>
  <c r="L102" i="2"/>
  <c r="M102" i="2"/>
  <c r="N102" i="2" s="1"/>
  <c r="L101" i="2"/>
  <c r="M101" i="2"/>
  <c r="N101" i="2"/>
  <c r="L100" i="2"/>
  <c r="M100" i="2" s="1"/>
  <c r="N100" i="2" s="1"/>
  <c r="L99" i="2"/>
  <c r="M99" i="2"/>
  <c r="N99" i="2" s="1"/>
  <c r="L98" i="2"/>
  <c r="M98" i="2"/>
  <c r="N98" i="2" s="1"/>
  <c r="L97" i="2"/>
  <c r="M97" i="2"/>
  <c r="N97" i="2"/>
  <c r="L96" i="2"/>
  <c r="M96" i="2" s="1"/>
  <c r="N96" i="2" s="1"/>
  <c r="L95" i="2"/>
  <c r="M95" i="2" s="1"/>
  <c r="N95" i="2" s="1"/>
  <c r="L94" i="2"/>
  <c r="M94" i="2"/>
  <c r="N94" i="2"/>
  <c r="L93" i="2"/>
  <c r="M93" i="2"/>
  <c r="N93" i="2"/>
  <c r="L92" i="2"/>
  <c r="M92" i="2" s="1"/>
  <c r="N92" i="2" s="1"/>
  <c r="L91" i="2"/>
  <c r="M91" i="2" s="1"/>
  <c r="N91" i="2" s="1"/>
  <c r="L90" i="2"/>
  <c r="M90" i="2"/>
  <c r="N90" i="2"/>
  <c r="L89" i="2"/>
  <c r="M89" i="2"/>
  <c r="N89" i="2"/>
  <c r="L88" i="2"/>
  <c r="M88" i="2" s="1"/>
  <c r="N88" i="2" s="1"/>
  <c r="L87" i="2"/>
  <c r="M87" i="2" s="1"/>
  <c r="N87" i="2" s="1"/>
  <c r="L86" i="2"/>
  <c r="M86" i="2"/>
  <c r="N86" i="2" s="1"/>
  <c r="L85" i="2"/>
  <c r="M85" i="2"/>
  <c r="N85" i="2"/>
  <c r="L84" i="2"/>
  <c r="M84" i="2" s="1"/>
  <c r="N84" i="2" s="1"/>
  <c r="L83" i="2"/>
  <c r="M83" i="2"/>
  <c r="N83" i="2" s="1"/>
  <c r="L82" i="2"/>
  <c r="M82" i="2"/>
  <c r="N82" i="2" s="1"/>
  <c r="L81" i="2"/>
  <c r="M81" i="2"/>
  <c r="N81" i="2"/>
  <c r="L80" i="2"/>
  <c r="M80" i="2" s="1"/>
  <c r="N80" i="2" s="1"/>
  <c r="L79" i="2"/>
  <c r="M79" i="2" s="1"/>
  <c r="N79" i="2" s="1"/>
  <c r="L78" i="2"/>
  <c r="M78" i="2"/>
  <c r="N78" i="2"/>
  <c r="L77" i="2"/>
  <c r="M77" i="2"/>
  <c r="N77" i="2"/>
  <c r="L76" i="2"/>
  <c r="M76" i="2" s="1"/>
  <c r="N76" i="2" s="1"/>
  <c r="L75" i="2"/>
  <c r="M75" i="2" s="1"/>
  <c r="N75" i="2" s="1"/>
  <c r="L74" i="2"/>
  <c r="M74" i="2"/>
  <c r="N74" i="2" s="1"/>
  <c r="L73" i="2"/>
  <c r="M73" i="2"/>
  <c r="N73" i="2"/>
  <c r="L72" i="2"/>
  <c r="M72" i="2" s="1"/>
  <c r="N72" i="2" s="1"/>
  <c r="L71" i="2"/>
  <c r="M71" i="2" s="1"/>
  <c r="N71" i="2" s="1"/>
  <c r="L70" i="2"/>
  <c r="M70" i="2"/>
  <c r="N70" i="2" s="1"/>
  <c r="L69" i="2"/>
  <c r="M69" i="2"/>
  <c r="N69" i="2"/>
  <c r="L68" i="2"/>
  <c r="M68" i="2" s="1"/>
  <c r="N68" i="2" s="1"/>
  <c r="L67" i="2"/>
  <c r="M67" i="2"/>
  <c r="N67" i="2" s="1"/>
  <c r="L66" i="2"/>
  <c r="M66" i="2"/>
  <c r="N66" i="2" s="1"/>
  <c r="L65" i="2"/>
  <c r="M65" i="2"/>
  <c r="N65" i="2"/>
  <c r="L64" i="2"/>
  <c r="M64" i="2" s="1"/>
  <c r="N64" i="2" s="1"/>
  <c r="L63" i="2"/>
  <c r="M63" i="2" s="1"/>
  <c r="N63" i="2" s="1"/>
  <c r="L62" i="2"/>
  <c r="M62" i="2"/>
  <c r="N62" i="2"/>
  <c r="L61" i="2"/>
  <c r="M61" i="2"/>
  <c r="N61" i="2"/>
  <c r="L60" i="2"/>
  <c r="M60" i="2" s="1"/>
  <c r="N60" i="2" s="1"/>
  <c r="L59" i="2"/>
  <c r="M59" i="2" s="1"/>
  <c r="N59" i="2" s="1"/>
  <c r="L58" i="2"/>
  <c r="M58" i="2"/>
  <c r="N58" i="2"/>
  <c r="L57" i="2"/>
  <c r="M57" i="2"/>
  <c r="N57" i="2"/>
  <c r="L56" i="2"/>
  <c r="M56" i="2" s="1"/>
  <c r="N56" i="2" s="1"/>
  <c r="L55" i="2"/>
  <c r="M55" i="2" s="1"/>
  <c r="N55" i="2" s="1"/>
  <c r="L54" i="2"/>
  <c r="M54" i="2"/>
  <c r="N54" i="2" s="1"/>
  <c r="L53" i="2"/>
  <c r="M53" i="2"/>
  <c r="N53" i="2"/>
  <c r="L52" i="2"/>
  <c r="M52" i="2" s="1"/>
  <c r="N52" i="2" s="1"/>
  <c r="L51" i="2"/>
  <c r="M51" i="2"/>
  <c r="N51" i="2" s="1"/>
  <c r="L50" i="2"/>
  <c r="M50" i="2"/>
  <c r="N50" i="2" s="1"/>
  <c r="L49" i="2"/>
  <c r="M49" i="2"/>
  <c r="N49" i="2"/>
  <c r="L48" i="2"/>
  <c r="M48" i="2" s="1"/>
  <c r="N48" i="2" s="1"/>
  <c r="L47" i="2"/>
  <c r="M47" i="2" s="1"/>
  <c r="N47" i="2" s="1"/>
  <c r="L46" i="2"/>
  <c r="M46" i="2"/>
  <c r="N46" i="2"/>
  <c r="L45" i="2"/>
  <c r="M45" i="2"/>
  <c r="N45" i="2"/>
  <c r="L44" i="2"/>
  <c r="M44" i="2" s="1"/>
  <c r="N44" i="2" s="1"/>
  <c r="L43" i="2"/>
  <c r="M43" i="2" s="1"/>
  <c r="N43" i="2" s="1"/>
  <c r="L42" i="2"/>
  <c r="M42" i="2"/>
  <c r="N42" i="2"/>
  <c r="L41" i="2"/>
  <c r="M41" i="2"/>
  <c r="N41" i="2"/>
  <c r="L40" i="2"/>
  <c r="M40" i="2" s="1"/>
  <c r="N40" i="2" s="1"/>
  <c r="L39" i="2"/>
  <c r="M39" i="2" s="1"/>
  <c r="N39" i="2" s="1"/>
  <c r="L38" i="2"/>
  <c r="M38" i="2"/>
  <c r="N38" i="2" s="1"/>
  <c r="L37" i="2"/>
  <c r="M37" i="2"/>
  <c r="N37" i="2"/>
  <c r="L36" i="2"/>
  <c r="M36" i="2" s="1"/>
  <c r="N36" i="2" s="1"/>
  <c r="L35" i="2"/>
  <c r="M35" i="2"/>
  <c r="N35" i="2" s="1"/>
  <c r="L34" i="2"/>
  <c r="M34" i="2"/>
  <c r="N34" i="2" s="1"/>
  <c r="L33" i="2"/>
  <c r="M33" i="2"/>
  <c r="N33" i="2"/>
  <c r="L32" i="2"/>
  <c r="M32" i="2" s="1"/>
  <c r="N32" i="2" s="1"/>
  <c r="L31" i="2"/>
  <c r="M31" i="2" s="1"/>
  <c r="N31" i="2" s="1"/>
  <c r="L30" i="2"/>
  <c r="M30" i="2"/>
  <c r="N30" i="2"/>
  <c r="L29" i="2"/>
  <c r="M29" i="2"/>
  <c r="N29" i="2"/>
  <c r="L28" i="2"/>
  <c r="M28" i="2" s="1"/>
  <c r="N28" i="2" s="1"/>
  <c r="L27" i="2"/>
  <c r="M27" i="2" s="1"/>
  <c r="N27" i="2" s="1"/>
  <c r="L26" i="2"/>
  <c r="M26" i="2"/>
  <c r="N26" i="2"/>
  <c r="L25" i="2"/>
  <c r="M25" i="2"/>
  <c r="N25" i="2"/>
  <c r="L23" i="2"/>
  <c r="M23" i="2" s="1"/>
  <c r="N23" i="2" s="1"/>
  <c r="L22" i="2"/>
  <c r="M22" i="2" s="1"/>
  <c r="N22" i="2" s="1"/>
  <c r="L21" i="2"/>
  <c r="M21" i="2"/>
  <c r="N21" i="2" s="1"/>
  <c r="L20" i="2"/>
  <c r="M20" i="2"/>
  <c r="N20" i="2"/>
  <c r="L19" i="2"/>
  <c r="M19" i="2" s="1"/>
  <c r="N19" i="2" s="1"/>
  <c r="L18" i="2"/>
  <c r="M18" i="2"/>
  <c r="N18" i="2" s="1"/>
  <c r="L17" i="2"/>
  <c r="M17" i="2"/>
  <c r="N17" i="2" s="1"/>
  <c r="L16" i="2"/>
  <c r="M16" i="2"/>
  <c r="N16" i="2"/>
  <c r="L15" i="2"/>
  <c r="M15" i="2" s="1"/>
  <c r="N15" i="2" s="1"/>
  <c r="L14" i="2"/>
  <c r="M14" i="2" s="1"/>
  <c r="N14" i="2" s="1"/>
  <c r="L13" i="2"/>
  <c r="M13" i="2"/>
  <c r="N13" i="2"/>
  <c r="L12" i="2"/>
  <c r="M12" i="2"/>
  <c r="N12" i="2"/>
  <c r="L11" i="2"/>
  <c r="M11" i="2" s="1"/>
  <c r="N11" i="2" s="1"/>
  <c r="L10" i="2"/>
  <c r="M10" i="2" s="1"/>
  <c r="N10" i="2" s="1"/>
  <c r="L9" i="2"/>
  <c r="M9" i="2"/>
  <c r="N9" i="2" s="1"/>
  <c r="L8" i="2"/>
  <c r="M8" i="2"/>
  <c r="N8" i="2"/>
  <c r="L7" i="2"/>
  <c r="M7" i="2" s="1"/>
  <c r="N7" i="2" s="1"/>
  <c r="L6" i="2"/>
  <c r="M6" i="2" s="1"/>
  <c r="N6" i="2" s="1"/>
  <c r="L24" i="2"/>
  <c r="M24" i="2"/>
  <c r="N24" i="2" s="1"/>
  <c r="AY29" i="4"/>
  <c r="BK29" i="4" s="1"/>
  <c r="BK553" i="4"/>
  <c r="AX553" i="4"/>
  <c r="BL553" i="4"/>
  <c r="AX161" i="4"/>
  <c r="BL161" i="4" s="1"/>
  <c r="BK161" i="4"/>
  <c r="BK162" i="4"/>
  <c r="AX162" i="4"/>
  <c r="BK564" i="4"/>
  <c r="AX564" i="4"/>
  <c r="BL564" i="4" s="1"/>
  <c r="BK565" i="4"/>
  <c r="AX565" i="4"/>
  <c r="BL565" i="4"/>
  <c r="BK566" i="4"/>
  <c r="BL566" i="4" s="1"/>
  <c r="AX566" i="4"/>
  <c r="BK567" i="4"/>
  <c r="AX567" i="4"/>
  <c r="BK568" i="4"/>
  <c r="AX568" i="4"/>
  <c r="BL568" i="4"/>
  <c r="BK569" i="4"/>
  <c r="AX569" i="4"/>
  <c r="BL569" i="4"/>
  <c r="BK570" i="4"/>
  <c r="BL570" i="4" s="1"/>
  <c r="AX570" i="4"/>
  <c r="BK571" i="4"/>
  <c r="AX571" i="4"/>
  <c r="BK572" i="4"/>
  <c r="AX572" i="4"/>
  <c r="BL572" i="4" s="1"/>
  <c r="BK573" i="4"/>
  <c r="AX573" i="4"/>
  <c r="BL573" i="4"/>
  <c r="BK160" i="4"/>
  <c r="BL160" i="4" s="1"/>
  <c r="AX160" i="4"/>
  <c r="BK555" i="4"/>
  <c r="AX555" i="4"/>
  <c r="BK556" i="4"/>
  <c r="AX556" i="4"/>
  <c r="BL556" i="4"/>
  <c r="BK557" i="4"/>
  <c r="AX557" i="4"/>
  <c r="BL557" i="4"/>
  <c r="BK558" i="4"/>
  <c r="BL558" i="4" s="1"/>
  <c r="AX558" i="4"/>
  <c r="BK559" i="4"/>
  <c r="AX559" i="4"/>
  <c r="BK560" i="4"/>
  <c r="AX560" i="4"/>
  <c r="BL560" i="4" s="1"/>
  <c r="BK561" i="4"/>
  <c r="AX561" i="4"/>
  <c r="BL561" i="4"/>
  <c r="BK562" i="4"/>
  <c r="BL562" i="4" s="1"/>
  <c r="AX562" i="4"/>
  <c r="BK563" i="4"/>
  <c r="AX563" i="4"/>
  <c r="BL563" i="4" s="1"/>
  <c r="AX554" i="4"/>
  <c r="BK554" i="4"/>
  <c r="BL554" i="4"/>
  <c r="AI555" i="4"/>
  <c r="AI554" i="4"/>
  <c r="BK448" i="4"/>
  <c r="Y443" i="4"/>
  <c r="Y442" i="4"/>
  <c r="Y441" i="4"/>
  <c r="Y440" i="4"/>
  <c r="Y439" i="4"/>
  <c r="Y438" i="4"/>
  <c r="Y437" i="4"/>
  <c r="Y436" i="4"/>
  <c r="Y435" i="4"/>
  <c r="Y434" i="4"/>
  <c r="Y433" i="4"/>
  <c r="Y432" i="4"/>
  <c r="AX408" i="4"/>
  <c r="BL408" i="4" s="1"/>
  <c r="BK389" i="4"/>
  <c r="AX395" i="4"/>
  <c r="AL552" i="4"/>
  <c r="AM552" i="4"/>
  <c r="AN552" i="4"/>
  <c r="AO552" i="4"/>
  <c r="AP552" i="4"/>
  <c r="AQ552" i="4"/>
  <c r="AR552" i="4"/>
  <c r="AX431" i="4"/>
  <c r="AX430" i="4"/>
  <c r="AX429" i="4"/>
  <c r="AX428" i="4"/>
  <c r="AX427" i="4"/>
  <c r="AX426" i="4"/>
  <c r="AX425" i="4"/>
  <c r="AX424" i="4"/>
  <c r="AX423" i="4"/>
  <c r="AX422" i="4"/>
  <c r="AX421" i="4"/>
  <c r="AX420" i="4"/>
  <c r="AX419" i="4"/>
  <c r="AX418" i="4"/>
  <c r="AX417" i="4"/>
  <c r="AX416" i="4"/>
  <c r="AX415" i="4"/>
  <c r="AX414" i="4"/>
  <c r="AX413" i="4"/>
  <c r="AX412" i="4"/>
  <c r="AX411" i="4"/>
  <c r="AX410" i="4"/>
  <c r="AX409" i="4"/>
  <c r="AX407" i="4"/>
  <c r="AX406" i="4"/>
  <c r="AX405" i="4"/>
  <c r="AX404" i="4"/>
  <c r="AX403" i="4"/>
  <c r="AX402" i="4"/>
  <c r="AX401" i="4"/>
  <c r="AX400" i="4"/>
  <c r="AX399" i="4"/>
  <c r="AX398" i="4"/>
  <c r="AX397" i="4"/>
  <c r="AX396" i="4"/>
  <c r="AX394" i="4"/>
  <c r="AX393" i="4"/>
  <c r="AX392" i="4"/>
  <c r="AX391" i="4"/>
  <c r="AX390" i="4"/>
  <c r="AX389" i="4"/>
  <c r="L119" i="17"/>
  <c r="M119" i="17" s="1"/>
  <c r="N119" i="17" s="1"/>
  <c r="L118" i="17"/>
  <c r="M118" i="17"/>
  <c r="N118" i="17" s="1"/>
  <c r="L117" i="17"/>
  <c r="M117" i="17"/>
  <c r="N117" i="17"/>
  <c r="L116" i="17"/>
  <c r="M116" i="17"/>
  <c r="N116" i="17"/>
  <c r="L115" i="17"/>
  <c r="M115" i="17" s="1"/>
  <c r="N115" i="17" s="1"/>
  <c r="L114" i="17"/>
  <c r="M114" i="17" s="1"/>
  <c r="N114" i="17" s="1"/>
  <c r="L113" i="17"/>
  <c r="M113" i="17"/>
  <c r="N113" i="17"/>
  <c r="L112" i="17"/>
  <c r="M112" i="17"/>
  <c r="N112" i="17"/>
  <c r="L111" i="17"/>
  <c r="M111" i="17" s="1"/>
  <c r="N111" i="17" s="1"/>
  <c r="L110" i="17"/>
  <c r="M110" i="17" s="1"/>
  <c r="N110" i="17" s="1"/>
  <c r="L109" i="17"/>
  <c r="M109" i="17"/>
  <c r="N109" i="17" s="1"/>
  <c r="L108" i="17"/>
  <c r="M108" i="17"/>
  <c r="N108" i="17"/>
  <c r="L107" i="17"/>
  <c r="M107" i="17" s="1"/>
  <c r="N107" i="17" s="1"/>
  <c r="L106" i="17"/>
  <c r="M106" i="17"/>
  <c r="N106" i="17" s="1"/>
  <c r="L105" i="17"/>
  <c r="M105" i="17"/>
  <c r="N105" i="17" s="1"/>
  <c r="L104" i="17"/>
  <c r="M104" i="17"/>
  <c r="N104" i="17"/>
  <c r="L103" i="17"/>
  <c r="M103" i="17" s="1"/>
  <c r="N103" i="17" s="1"/>
  <c r="L102" i="17"/>
  <c r="M102" i="17"/>
  <c r="N102" i="17" s="1"/>
  <c r="L101" i="17"/>
  <c r="M101" i="17"/>
  <c r="N101" i="17"/>
  <c r="L100" i="17"/>
  <c r="M100" i="17"/>
  <c r="N100" i="17" s="1"/>
  <c r="L99" i="17"/>
  <c r="M99" i="17" s="1"/>
  <c r="N99" i="17"/>
  <c r="L98" i="17"/>
  <c r="M98" i="17" s="1"/>
  <c r="N98" i="17" s="1"/>
  <c r="L97" i="17"/>
  <c r="M97" i="17" s="1"/>
  <c r="N97" i="17" s="1"/>
  <c r="L96" i="17"/>
  <c r="M96" i="17"/>
  <c r="N96" i="17" s="1"/>
  <c r="L95" i="17"/>
  <c r="M95" i="17" s="1"/>
  <c r="N95" i="17" s="1"/>
  <c r="L94" i="17"/>
  <c r="M94" i="17" s="1"/>
  <c r="N94" i="17" s="1"/>
  <c r="L93" i="17"/>
  <c r="M93" i="17" s="1"/>
  <c r="N93" i="17" s="1"/>
  <c r="L92" i="17"/>
  <c r="M92" i="17"/>
  <c r="N92" i="17" s="1"/>
  <c r="L91" i="17"/>
  <c r="M91" i="17" s="1"/>
  <c r="N91" i="17" s="1"/>
  <c r="L90" i="17"/>
  <c r="M90" i="17" s="1"/>
  <c r="N90" i="17" s="1"/>
  <c r="L89" i="17"/>
  <c r="M89" i="17" s="1"/>
  <c r="N89" i="17" s="1"/>
  <c r="L88" i="17"/>
  <c r="M88" i="17"/>
  <c r="N88" i="17" s="1"/>
  <c r="L87" i="17"/>
  <c r="M87" i="17" s="1"/>
  <c r="N87" i="17" s="1"/>
  <c r="L86" i="17"/>
  <c r="M86" i="17"/>
  <c r="N86" i="17" s="1"/>
  <c r="L85" i="17"/>
  <c r="M85" i="17" s="1"/>
  <c r="N85" i="17" s="1"/>
  <c r="L84" i="17"/>
  <c r="M84" i="17" s="1"/>
  <c r="N84" i="17" s="1"/>
  <c r="L83" i="17"/>
  <c r="M83" i="17" s="1"/>
  <c r="N83" i="17" s="1"/>
  <c r="L82" i="17"/>
  <c r="M82" i="17" s="1"/>
  <c r="N82" i="17" s="1"/>
  <c r="L81" i="17"/>
  <c r="M81" i="17" s="1"/>
  <c r="N81" i="17" s="1"/>
  <c r="L80" i="17"/>
  <c r="M80" i="17"/>
  <c r="N80" i="17"/>
  <c r="L79" i="17"/>
  <c r="M79" i="17" s="1"/>
  <c r="N79" i="17" s="1"/>
  <c r="L78" i="17"/>
  <c r="M78" i="17" s="1"/>
  <c r="N78" i="17" s="1"/>
  <c r="L77" i="17"/>
  <c r="M77" i="17"/>
  <c r="N77" i="17" s="1"/>
  <c r="L76" i="17"/>
  <c r="M76" i="17" s="1"/>
  <c r="N76" i="17" s="1"/>
  <c r="L75" i="17"/>
  <c r="M75" i="17" s="1"/>
  <c r="N75" i="17" s="1"/>
  <c r="L74" i="17"/>
  <c r="M74" i="17" s="1"/>
  <c r="N74" i="17" s="1"/>
  <c r="L73" i="17"/>
  <c r="M73" i="17" s="1"/>
  <c r="N73" i="17" s="1"/>
  <c r="L72" i="17"/>
  <c r="M72" i="17" s="1"/>
  <c r="N72" i="17"/>
  <c r="L71" i="17"/>
  <c r="M71" i="17" s="1"/>
  <c r="N71" i="17" s="1"/>
  <c r="L70" i="17"/>
  <c r="M70" i="17" s="1"/>
  <c r="N70" i="17" s="1"/>
  <c r="L69" i="17"/>
  <c r="M69" i="17"/>
  <c r="N69" i="17" s="1"/>
  <c r="L68" i="17"/>
  <c r="M68" i="17" s="1"/>
  <c r="N68" i="17" s="1"/>
  <c r="L67" i="17"/>
  <c r="M67" i="17" s="1"/>
  <c r="N67" i="17" s="1"/>
  <c r="L66" i="17"/>
  <c r="M66" i="17" s="1"/>
  <c r="N66" i="17" s="1"/>
  <c r="L65" i="17"/>
  <c r="M65" i="17" s="1"/>
  <c r="N65" i="17" s="1"/>
  <c r="L64" i="17"/>
  <c r="M64" i="17" s="1"/>
  <c r="N64" i="17"/>
  <c r="L63" i="17"/>
  <c r="M63" i="17" s="1"/>
  <c r="N63" i="17" s="1"/>
  <c r="L62" i="17"/>
  <c r="M62" i="17" s="1"/>
  <c r="N62" i="17" s="1"/>
  <c r="L61" i="17"/>
  <c r="M61" i="17"/>
  <c r="N61" i="17" s="1"/>
  <c r="L60" i="17"/>
  <c r="M60" i="17" s="1"/>
  <c r="N60" i="17" s="1"/>
  <c r="L59" i="17"/>
  <c r="M59" i="17" s="1"/>
  <c r="N59" i="17" s="1"/>
  <c r="L58" i="17"/>
  <c r="M58" i="17" s="1"/>
  <c r="N58" i="17" s="1"/>
  <c r="L57" i="17"/>
  <c r="M57" i="17" s="1"/>
  <c r="N57" i="17" s="1"/>
  <c r="L56" i="17"/>
  <c r="M56" i="17" s="1"/>
  <c r="N56" i="17"/>
  <c r="L55" i="17"/>
  <c r="M55" i="17" s="1"/>
  <c r="N55" i="17" s="1"/>
  <c r="L54" i="17"/>
  <c r="M54" i="17" s="1"/>
  <c r="N54" i="17" s="1"/>
  <c r="L53" i="17"/>
  <c r="M53" i="17"/>
  <c r="N53" i="17" s="1"/>
  <c r="L52" i="17"/>
  <c r="M52" i="17" s="1"/>
  <c r="N52" i="17" s="1"/>
  <c r="L51" i="17"/>
  <c r="M51" i="17" s="1"/>
  <c r="N51" i="17" s="1"/>
  <c r="L50" i="17"/>
  <c r="M50" i="17" s="1"/>
  <c r="N50" i="17" s="1"/>
  <c r="L49" i="17"/>
  <c r="M49" i="17" s="1"/>
  <c r="N49" i="17" s="1"/>
  <c r="L48" i="17"/>
  <c r="M48" i="17" s="1"/>
  <c r="N48" i="17"/>
  <c r="L47" i="17"/>
  <c r="M47" i="17" s="1"/>
  <c r="N47" i="17" s="1"/>
  <c r="L46" i="17"/>
  <c r="M46" i="17" s="1"/>
  <c r="N46" i="17" s="1"/>
  <c r="L45" i="17"/>
  <c r="M45" i="17"/>
  <c r="N45" i="17" s="1"/>
  <c r="L44" i="17"/>
  <c r="M44" i="17" s="1"/>
  <c r="N44" i="17" s="1"/>
  <c r="L43" i="17"/>
  <c r="M43" i="17" s="1"/>
  <c r="N43" i="17" s="1"/>
  <c r="L42" i="17"/>
  <c r="M42" i="17" s="1"/>
  <c r="N42" i="17" s="1"/>
  <c r="L41" i="17"/>
  <c r="M41" i="17" s="1"/>
  <c r="N41" i="17" s="1"/>
  <c r="L40" i="17"/>
  <c r="M40" i="17" s="1"/>
  <c r="N40" i="17"/>
  <c r="L39" i="17"/>
  <c r="M39" i="17" s="1"/>
  <c r="N39" i="17" s="1"/>
  <c r="L38" i="17"/>
  <c r="M38" i="17" s="1"/>
  <c r="N38" i="17" s="1"/>
  <c r="L37" i="17"/>
  <c r="M37" i="17"/>
  <c r="N37" i="17" s="1"/>
  <c r="L36" i="17"/>
  <c r="M36" i="17" s="1"/>
  <c r="N36" i="17" s="1"/>
  <c r="L35" i="17"/>
  <c r="M35" i="17" s="1"/>
  <c r="N35" i="17" s="1"/>
  <c r="L34" i="17"/>
  <c r="M34" i="17" s="1"/>
  <c r="N34" i="17" s="1"/>
  <c r="L33" i="17"/>
  <c r="M33" i="17" s="1"/>
  <c r="N33" i="17" s="1"/>
  <c r="L32" i="17"/>
  <c r="M32" i="17" s="1"/>
  <c r="N32" i="17"/>
  <c r="L31" i="17"/>
  <c r="M31" i="17" s="1"/>
  <c r="N31" i="17" s="1"/>
  <c r="W30" i="17"/>
  <c r="L30" i="17"/>
  <c r="M30" i="17" s="1"/>
  <c r="N30" i="17" s="1"/>
  <c r="S29" i="17"/>
  <c r="T21" i="17" s="1"/>
  <c r="L29" i="17"/>
  <c r="M29" i="17" s="1"/>
  <c r="N29" i="17" s="1"/>
  <c r="L28" i="17"/>
  <c r="M28" i="17" s="1"/>
  <c r="N28" i="17" s="1"/>
  <c r="L27" i="17"/>
  <c r="M27" i="17"/>
  <c r="N27" i="17" s="1"/>
  <c r="L26" i="17"/>
  <c r="M26" i="17" s="1"/>
  <c r="N26" i="17" s="1"/>
  <c r="L25" i="17"/>
  <c r="M25" i="17" s="1"/>
  <c r="N25" i="17" s="1"/>
  <c r="L24" i="17"/>
  <c r="M24" i="17"/>
  <c r="N24" i="17" s="1"/>
  <c r="L23" i="17"/>
  <c r="M23" i="17"/>
  <c r="N23" i="17" s="1"/>
  <c r="L22" i="17"/>
  <c r="M22" i="17" s="1"/>
  <c r="N22" i="17"/>
  <c r="L21" i="17"/>
  <c r="M21" i="17" s="1"/>
  <c r="N21" i="17"/>
  <c r="L20" i="17"/>
  <c r="M20" i="17" s="1"/>
  <c r="N20" i="17" s="1"/>
  <c r="L19" i="17"/>
  <c r="M19" i="17" s="1"/>
  <c r="N19" i="17" s="1"/>
  <c r="L18" i="17"/>
  <c r="M18" i="17"/>
  <c r="N18" i="17" s="1"/>
  <c r="L17" i="17"/>
  <c r="M17" i="17" s="1"/>
  <c r="N17" i="17"/>
  <c r="L16" i="17"/>
  <c r="M16" i="17" s="1"/>
  <c r="N16" i="17" s="1"/>
  <c r="L15" i="17"/>
  <c r="M15" i="17" s="1"/>
  <c r="N15" i="17" s="1"/>
  <c r="L14" i="17"/>
  <c r="M14" i="17"/>
  <c r="N14" i="17" s="1"/>
  <c r="L13" i="17"/>
  <c r="M13" i="17" s="1"/>
  <c r="N13" i="17"/>
  <c r="L12" i="17"/>
  <c r="M12" i="17" s="1"/>
  <c r="N12" i="17" s="1"/>
  <c r="L11" i="17"/>
  <c r="M11" i="17" s="1"/>
  <c r="N11" i="17" s="1"/>
  <c r="L10" i="17"/>
  <c r="M10" i="17"/>
  <c r="N10" i="17"/>
  <c r="L9" i="17"/>
  <c r="M9" i="17" s="1"/>
  <c r="N9" i="17"/>
  <c r="L8" i="17"/>
  <c r="M8" i="17" s="1"/>
  <c r="N8" i="17" s="1"/>
  <c r="L7" i="17"/>
  <c r="M7" i="17" s="1"/>
  <c r="N7" i="17" s="1"/>
  <c r="L6" i="17"/>
  <c r="M6" i="17"/>
  <c r="N6" i="17"/>
  <c r="Y394" i="4"/>
  <c r="BK552" i="4"/>
  <c r="Y19" i="13"/>
  <c r="AI549" i="4"/>
  <c r="AI548" i="4"/>
  <c r="AI547" i="4"/>
  <c r="AI546" i="4"/>
  <c r="AH543" i="4"/>
  <c r="AI543" i="4" s="1"/>
  <c r="AH520" i="4"/>
  <c r="AI520" i="4"/>
  <c r="AI514" i="4"/>
  <c r="AH512" i="4"/>
  <c r="AI512" i="4"/>
  <c r="P549" i="4"/>
  <c r="P548" i="4"/>
  <c r="P547" i="4"/>
  <c r="P546" i="4"/>
  <c r="O543" i="4"/>
  <c r="P543" i="4" s="1"/>
  <c r="O520" i="4"/>
  <c r="P520" i="4"/>
  <c r="P514" i="4"/>
  <c r="O512" i="4"/>
  <c r="P512" i="4" s="1"/>
  <c r="AI508" i="4"/>
  <c r="AI507" i="4"/>
  <c r="P508" i="4"/>
  <c r="P507" i="4"/>
  <c r="AI498" i="4"/>
  <c r="AI497" i="4"/>
  <c r="AI494" i="4"/>
  <c r="AI493" i="4"/>
  <c r="P498" i="4"/>
  <c r="P497" i="4"/>
  <c r="P494" i="4"/>
  <c r="P493" i="4"/>
  <c r="AI489" i="4"/>
  <c r="AI488" i="4"/>
  <c r="AI486" i="4"/>
  <c r="AI485" i="4"/>
  <c r="P489" i="4"/>
  <c r="P488" i="4"/>
  <c r="P486" i="4"/>
  <c r="P485" i="4"/>
  <c r="AI449" i="4"/>
  <c r="AI445" i="4"/>
  <c r="AI443" i="4"/>
  <c r="AI442" i="4"/>
  <c r="AI441" i="4"/>
  <c r="AI440" i="4"/>
  <c r="AI439" i="4"/>
  <c r="AI438" i="4"/>
  <c r="AI437" i="4"/>
  <c r="AI436" i="4"/>
  <c r="AI435" i="4"/>
  <c r="AI433" i="4"/>
  <c r="AI432" i="4"/>
  <c r="P449" i="4"/>
  <c r="P445" i="4"/>
  <c r="P443" i="4"/>
  <c r="P442" i="4"/>
  <c r="P441" i="4"/>
  <c r="P440" i="4"/>
  <c r="P439" i="4"/>
  <c r="P438" i="4"/>
  <c r="P437" i="4"/>
  <c r="P436" i="4"/>
  <c r="P435" i="4"/>
  <c r="P433" i="4"/>
  <c r="P432" i="4"/>
  <c r="AI428" i="4"/>
  <c r="AI429" i="4"/>
  <c r="AI431" i="4"/>
  <c r="AI430" i="4"/>
  <c r="AI427" i="4"/>
  <c r="AI426" i="4"/>
  <c r="AI425" i="4"/>
  <c r="AI424" i="4"/>
  <c r="AI423" i="4"/>
  <c r="AI422" i="4"/>
  <c r="AI421" i="4"/>
  <c r="AI420" i="4"/>
  <c r="AI419" i="4"/>
  <c r="AI418" i="4"/>
  <c r="AI417" i="4"/>
  <c r="AH416" i="4"/>
  <c r="AI416" i="4" s="1"/>
  <c r="AI415" i="4"/>
  <c r="AI414" i="4"/>
  <c r="AI413" i="4"/>
  <c r="AI412" i="4"/>
  <c r="AI411" i="4"/>
  <c r="AH410" i="4"/>
  <c r="AI410" i="4"/>
  <c r="AI409" i="4"/>
  <c r="AI408" i="4"/>
  <c r="AI407" i="4"/>
  <c r="AI406" i="4"/>
  <c r="AI405" i="4"/>
  <c r="AI404" i="4"/>
  <c r="P431" i="4"/>
  <c r="P430" i="4"/>
  <c r="P427" i="4"/>
  <c r="P426" i="4"/>
  <c r="D374" i="5"/>
  <c r="P425" i="4"/>
  <c r="P424" i="4"/>
  <c r="P423" i="4"/>
  <c r="P422" i="4"/>
  <c r="P421" i="4"/>
  <c r="P420" i="4"/>
  <c r="P419" i="4"/>
  <c r="P418" i="4"/>
  <c r="P417" i="4"/>
  <c r="O416" i="4"/>
  <c r="P416" i="4" s="1"/>
  <c r="P415" i="4"/>
  <c r="P414" i="4"/>
  <c r="P413" i="4"/>
  <c r="P412" i="4"/>
  <c r="P411" i="4"/>
  <c r="O410" i="4"/>
  <c r="P410" i="4"/>
  <c r="P409" i="4"/>
  <c r="P408" i="4"/>
  <c r="P407" i="4"/>
  <c r="P406" i="4"/>
  <c r="P405" i="4"/>
  <c r="P404" i="4"/>
  <c r="AX256" i="4"/>
  <c r="BK256" i="4"/>
  <c r="AX257" i="4"/>
  <c r="BK257" i="4"/>
  <c r="BL257" i="4"/>
  <c r="AX258" i="4"/>
  <c r="BK258" i="4"/>
  <c r="BL258" i="4"/>
  <c r="AX259" i="4"/>
  <c r="BL259" i="4" s="1"/>
  <c r="BK259" i="4"/>
  <c r="AX260" i="4"/>
  <c r="BK260" i="4"/>
  <c r="AX261" i="4"/>
  <c r="BL261" i="4" s="1"/>
  <c r="BK261" i="4"/>
  <c r="AX262" i="4"/>
  <c r="BK262" i="4"/>
  <c r="BL262" i="4" s="1"/>
  <c r="AX263" i="4"/>
  <c r="BK263" i="4"/>
  <c r="BL263" i="4"/>
  <c r="AX264" i="4"/>
  <c r="BK264" i="4"/>
  <c r="AX265" i="4"/>
  <c r="BK265" i="4"/>
  <c r="AX266" i="4"/>
  <c r="BK266" i="4"/>
  <c r="BL266" i="4"/>
  <c r="AX267" i="4"/>
  <c r="BK267" i="4"/>
  <c r="BL267" i="4"/>
  <c r="AX268" i="4"/>
  <c r="BL268" i="4" s="1"/>
  <c r="BK268" i="4"/>
  <c r="AX269" i="4"/>
  <c r="BK269" i="4"/>
  <c r="BL269" i="4"/>
  <c r="AX270" i="4"/>
  <c r="BK270" i="4"/>
  <c r="BL270" i="4"/>
  <c r="AX271" i="4"/>
  <c r="BL271" i="4" s="1"/>
  <c r="BK271" i="4"/>
  <c r="AX272" i="4"/>
  <c r="BL272" i="4" s="1"/>
  <c r="BK272" i="4"/>
  <c r="AX273" i="4"/>
  <c r="BK273" i="4"/>
  <c r="BL273" i="4"/>
  <c r="AX274" i="4"/>
  <c r="BK274" i="4"/>
  <c r="BL274" i="4"/>
  <c r="AX275" i="4"/>
  <c r="BL275" i="4" s="1"/>
  <c r="BK275" i="4"/>
  <c r="AX276" i="4"/>
  <c r="BK276" i="4"/>
  <c r="AX277" i="4"/>
  <c r="BL277" i="4" s="1"/>
  <c r="BK277" i="4"/>
  <c r="AX278" i="4"/>
  <c r="BK278" i="4"/>
  <c r="BL278" i="4" s="1"/>
  <c r="AX279" i="4"/>
  <c r="BK279" i="4"/>
  <c r="BL279" i="4"/>
  <c r="AX280" i="4"/>
  <c r="BK280" i="4"/>
  <c r="AX281" i="4"/>
  <c r="BK281" i="4"/>
  <c r="AX282" i="4"/>
  <c r="BK282" i="4"/>
  <c r="BL282" i="4" s="1"/>
  <c r="AX283" i="4"/>
  <c r="BK283" i="4"/>
  <c r="BL283" i="4"/>
  <c r="AX284" i="4"/>
  <c r="BL284" i="4" s="1"/>
  <c r="BK284" i="4"/>
  <c r="AX285" i="4"/>
  <c r="BK285" i="4"/>
  <c r="BL285" i="4" s="1"/>
  <c r="AX286" i="4"/>
  <c r="BK286" i="4"/>
  <c r="BL286" i="4"/>
  <c r="AX287" i="4"/>
  <c r="BL287" i="4" s="1"/>
  <c r="BK287" i="4"/>
  <c r="AX288" i="4"/>
  <c r="BK288" i="4"/>
  <c r="AX289" i="4"/>
  <c r="BK289" i="4"/>
  <c r="BL289" i="4"/>
  <c r="AX290" i="4"/>
  <c r="BK290" i="4"/>
  <c r="BL290" i="4"/>
  <c r="AX291" i="4"/>
  <c r="BL291" i="4" s="1"/>
  <c r="BK291" i="4"/>
  <c r="AX292" i="4"/>
  <c r="BK292" i="4"/>
  <c r="AX293" i="4"/>
  <c r="BL293" i="4" s="1"/>
  <c r="BK293" i="4"/>
  <c r="AX294" i="4"/>
  <c r="BK294" i="4"/>
  <c r="BL294" i="4" s="1"/>
  <c r="AX295" i="4"/>
  <c r="BK295" i="4"/>
  <c r="BL295" i="4"/>
  <c r="AX296" i="4"/>
  <c r="BK296" i="4"/>
  <c r="AX297" i="4"/>
  <c r="BL297" i="4" s="1"/>
  <c r="BK297" i="4"/>
  <c r="AX298" i="4"/>
  <c r="BK298" i="4"/>
  <c r="BL298" i="4"/>
  <c r="AX299" i="4"/>
  <c r="BK299" i="4"/>
  <c r="BL299" i="4"/>
  <c r="AX300" i="4"/>
  <c r="BL300" i="4" s="1"/>
  <c r="BK300" i="4"/>
  <c r="AX301" i="4"/>
  <c r="BK301" i="4"/>
  <c r="BL301" i="4"/>
  <c r="AX302" i="4"/>
  <c r="BK302" i="4"/>
  <c r="BL302" i="4"/>
  <c r="AX303" i="4"/>
  <c r="BL303" i="4" s="1"/>
  <c r="BK303" i="4"/>
  <c r="AX304" i="4"/>
  <c r="BK304" i="4"/>
  <c r="AX305" i="4"/>
  <c r="BK305" i="4"/>
  <c r="BL305" i="4"/>
  <c r="AX306" i="4"/>
  <c r="BK306" i="4"/>
  <c r="BL306" i="4"/>
  <c r="AX307" i="4"/>
  <c r="BL307" i="4" s="1"/>
  <c r="BK307" i="4"/>
  <c r="AX308" i="4"/>
  <c r="BK308" i="4"/>
  <c r="AX309" i="4"/>
  <c r="BL309" i="4" s="1"/>
  <c r="BK309" i="4"/>
  <c r="AX310" i="4"/>
  <c r="BK310" i="4"/>
  <c r="BL310" i="4" s="1"/>
  <c r="AX311" i="4"/>
  <c r="BK311" i="4"/>
  <c r="BL311" i="4"/>
  <c r="AX312" i="4"/>
  <c r="BK312" i="4"/>
  <c r="AX313" i="4"/>
  <c r="BK313" i="4"/>
  <c r="AX314" i="4"/>
  <c r="BK314" i="4"/>
  <c r="BL314" i="4"/>
  <c r="AX315" i="4"/>
  <c r="BK315" i="4"/>
  <c r="BL315" i="4"/>
  <c r="AX316" i="4"/>
  <c r="BL316" i="4" s="1"/>
  <c r="BK316" i="4"/>
  <c r="AX317" i="4"/>
  <c r="BK317" i="4"/>
  <c r="BL317" i="4"/>
  <c r="AX318" i="4"/>
  <c r="BK318" i="4"/>
  <c r="BL318" i="4"/>
  <c r="AX319" i="4"/>
  <c r="BL319" i="4" s="1"/>
  <c r="BK319" i="4"/>
  <c r="AX320" i="4"/>
  <c r="BK320" i="4"/>
  <c r="AX321" i="4"/>
  <c r="BK321" i="4"/>
  <c r="BL321" i="4"/>
  <c r="AX322" i="4"/>
  <c r="BK322" i="4"/>
  <c r="BL322" i="4"/>
  <c r="AX323" i="4"/>
  <c r="BL323" i="4" s="1"/>
  <c r="BK323" i="4"/>
  <c r="AX324" i="4"/>
  <c r="BK324" i="4"/>
  <c r="AX325" i="4"/>
  <c r="BL325" i="4" s="1"/>
  <c r="BK325" i="4"/>
  <c r="AX326" i="4"/>
  <c r="BK326" i="4"/>
  <c r="BL326" i="4" s="1"/>
  <c r="AX327" i="4"/>
  <c r="BK327" i="4"/>
  <c r="BL327" i="4"/>
  <c r="AX328" i="4"/>
  <c r="BK328" i="4"/>
  <c r="AX329" i="4"/>
  <c r="BK329" i="4"/>
  <c r="AX330" i="4"/>
  <c r="BK330" i="4"/>
  <c r="BL330" i="4"/>
  <c r="AX331" i="4"/>
  <c r="BK331" i="4"/>
  <c r="BL331" i="4"/>
  <c r="AX332" i="4"/>
  <c r="BL332" i="4" s="1"/>
  <c r="BK332" i="4"/>
  <c r="AX333" i="4"/>
  <c r="BK333" i="4"/>
  <c r="BL333" i="4"/>
  <c r="AX334" i="4"/>
  <c r="BK334" i="4"/>
  <c r="BL334" i="4"/>
  <c r="AX335" i="4"/>
  <c r="BL335" i="4" s="1"/>
  <c r="BK335" i="4"/>
  <c r="AX336" i="4"/>
  <c r="BL336" i="4" s="1"/>
  <c r="BK336" i="4"/>
  <c r="AX337" i="4"/>
  <c r="BK337" i="4"/>
  <c r="BL337" i="4"/>
  <c r="AX338" i="4"/>
  <c r="BK338" i="4"/>
  <c r="BL338" i="4"/>
  <c r="AX339" i="4"/>
  <c r="BL339" i="4" s="1"/>
  <c r="BK339" i="4"/>
  <c r="AX340" i="4"/>
  <c r="BK340" i="4"/>
  <c r="AX341" i="4"/>
  <c r="BL341" i="4" s="1"/>
  <c r="BK341" i="4"/>
  <c r="AX342" i="4"/>
  <c r="BK342" i="4"/>
  <c r="BL342" i="4" s="1"/>
  <c r="AX343" i="4"/>
  <c r="BK343" i="4"/>
  <c r="BL343" i="4"/>
  <c r="AX344" i="4"/>
  <c r="BK344" i="4"/>
  <c r="AX345" i="4"/>
  <c r="BK345" i="4"/>
  <c r="AX346" i="4"/>
  <c r="BK346" i="4"/>
  <c r="BL346" i="4" s="1"/>
  <c r="AX347" i="4"/>
  <c r="BK347" i="4"/>
  <c r="BL347" i="4"/>
  <c r="AX348" i="4"/>
  <c r="BL348" i="4" s="1"/>
  <c r="BK348" i="4"/>
  <c r="AX349" i="4"/>
  <c r="BK349" i="4"/>
  <c r="BL349" i="4" s="1"/>
  <c r="AX350" i="4"/>
  <c r="BK350" i="4"/>
  <c r="BL350" i="4"/>
  <c r="AX351" i="4"/>
  <c r="BL351" i="4" s="1"/>
  <c r="BK351" i="4"/>
  <c r="AX352" i="4"/>
  <c r="BK352" i="4"/>
  <c r="AX353" i="4"/>
  <c r="BK353" i="4"/>
  <c r="BL353" i="4"/>
  <c r="AX354" i="4"/>
  <c r="BK354" i="4"/>
  <c r="BL354" i="4"/>
  <c r="AX355" i="4"/>
  <c r="BL355" i="4" s="1"/>
  <c r="BK355" i="4"/>
  <c r="AX356" i="4"/>
  <c r="BK356" i="4"/>
  <c r="AX357" i="4"/>
  <c r="BL357" i="4" s="1"/>
  <c r="BK357" i="4"/>
  <c r="AX358" i="4"/>
  <c r="BK358" i="4"/>
  <c r="BL358" i="4" s="1"/>
  <c r="AX359" i="4"/>
  <c r="BK359" i="4"/>
  <c r="BL359" i="4"/>
  <c r="AX360" i="4"/>
  <c r="BK360" i="4"/>
  <c r="AX361" i="4"/>
  <c r="BL361" i="4" s="1"/>
  <c r="BK361" i="4"/>
  <c r="AX362" i="4"/>
  <c r="BK362" i="4"/>
  <c r="BL362" i="4"/>
  <c r="AX363" i="4"/>
  <c r="BK363" i="4"/>
  <c r="BL363" i="4"/>
  <c r="AX364" i="4"/>
  <c r="BL364" i="4" s="1"/>
  <c r="BK364" i="4"/>
  <c r="AX365" i="4"/>
  <c r="BK365" i="4"/>
  <c r="BL365" i="4"/>
  <c r="AX366" i="4"/>
  <c r="BK366" i="4"/>
  <c r="BL366" i="4"/>
  <c r="AX367" i="4"/>
  <c r="BL367" i="4" s="1"/>
  <c r="BK367" i="4"/>
  <c r="AX368" i="4"/>
  <c r="BK368" i="4"/>
  <c r="AX369" i="4"/>
  <c r="BK369" i="4"/>
  <c r="BL369" i="4"/>
  <c r="AX370" i="4"/>
  <c r="BK370" i="4"/>
  <c r="BL370" i="4"/>
  <c r="AX371" i="4"/>
  <c r="BL371" i="4" s="1"/>
  <c r="BK371" i="4"/>
  <c r="AX372" i="4"/>
  <c r="BK372" i="4"/>
  <c r="AX373" i="4"/>
  <c r="BL373" i="4" s="1"/>
  <c r="BK373" i="4"/>
  <c r="AX374" i="4"/>
  <c r="BK374" i="4"/>
  <c r="BL374" i="4" s="1"/>
  <c r="AX375" i="4"/>
  <c r="BK375" i="4"/>
  <c r="BL375" i="4"/>
  <c r="AX376" i="4"/>
  <c r="BK376" i="4"/>
  <c r="AX377" i="4"/>
  <c r="BK377" i="4"/>
  <c r="AX378" i="4"/>
  <c r="BK378" i="4"/>
  <c r="BL378" i="4"/>
  <c r="AX379" i="4"/>
  <c r="BK379" i="4"/>
  <c r="BL379" i="4"/>
  <c r="AX380" i="4"/>
  <c r="BL380" i="4" s="1"/>
  <c r="BK380" i="4"/>
  <c r="AX381" i="4"/>
  <c r="BK381" i="4"/>
  <c r="BL381" i="4"/>
  <c r="AX382" i="4"/>
  <c r="BK382" i="4"/>
  <c r="BL382" i="4"/>
  <c r="AX383" i="4"/>
  <c r="BL383" i="4" s="1"/>
  <c r="BK383" i="4"/>
  <c r="AX384" i="4"/>
  <c r="BK384" i="4"/>
  <c r="AX385" i="4"/>
  <c r="BK385" i="4"/>
  <c r="BL385" i="4"/>
  <c r="AX386" i="4"/>
  <c r="BK386" i="4"/>
  <c r="BL386" i="4"/>
  <c r="AX387" i="4"/>
  <c r="BL387" i="4" s="1"/>
  <c r="BK387" i="4"/>
  <c r="AX388" i="4"/>
  <c r="BK388" i="4"/>
  <c r="BL389" i="4"/>
  <c r="BK390" i="4"/>
  <c r="BL390" i="4"/>
  <c r="BK391" i="4"/>
  <c r="BL391" i="4"/>
  <c r="BK392" i="4"/>
  <c r="BL392" i="4"/>
  <c r="BK393" i="4"/>
  <c r="BL393" i="4"/>
  <c r="BK394" i="4"/>
  <c r="BL394" i="4"/>
  <c r="BK395" i="4"/>
  <c r="BL395" i="4"/>
  <c r="BK396" i="4"/>
  <c r="BL396" i="4"/>
  <c r="BK397" i="4"/>
  <c r="BL397" i="4"/>
  <c r="BK398" i="4"/>
  <c r="BL398" i="4"/>
  <c r="BK399" i="4"/>
  <c r="BL399" i="4"/>
  <c r="BK400" i="4"/>
  <c r="BL400" i="4"/>
  <c r="BK401" i="4"/>
  <c r="BL401" i="4"/>
  <c r="BK402" i="4"/>
  <c r="BL402" i="4"/>
  <c r="BK403" i="4"/>
  <c r="BL403" i="4"/>
  <c r="BK404" i="4"/>
  <c r="BL404" i="4"/>
  <c r="BK405" i="4"/>
  <c r="BL405" i="4"/>
  <c r="BK406" i="4"/>
  <c r="BL406" i="4"/>
  <c r="BK407" i="4"/>
  <c r="BL407" i="4"/>
  <c r="BK408" i="4"/>
  <c r="BK409" i="4"/>
  <c r="BL409" i="4"/>
  <c r="BK410" i="4"/>
  <c r="BL410" i="4"/>
  <c r="BK411" i="4"/>
  <c r="BL411" i="4"/>
  <c r="BK412" i="4"/>
  <c r="BL412" i="4"/>
  <c r="BK413" i="4"/>
  <c r="BL413" i="4"/>
  <c r="BK414" i="4"/>
  <c r="BL414" i="4"/>
  <c r="BK415" i="4"/>
  <c r="BL415" i="4"/>
  <c r="BK416" i="4"/>
  <c r="BL416" i="4"/>
  <c r="BK417" i="4"/>
  <c r="BL417" i="4"/>
  <c r="BK418" i="4"/>
  <c r="BL418" i="4"/>
  <c r="BK419" i="4"/>
  <c r="BL419" i="4"/>
  <c r="BK420" i="4"/>
  <c r="BL420" i="4"/>
  <c r="BK421" i="4"/>
  <c r="BL421" i="4"/>
  <c r="BK422" i="4"/>
  <c r="BL422" i="4"/>
  <c r="BK423" i="4"/>
  <c r="BL423" i="4"/>
  <c r="BK424" i="4"/>
  <c r="BL424" i="4"/>
  <c r="BK425" i="4"/>
  <c r="BL425" i="4"/>
  <c r="BK426" i="4"/>
  <c r="BL426" i="4"/>
  <c r="BK427" i="4"/>
  <c r="BL427" i="4"/>
  <c r="BK428" i="4"/>
  <c r="BL428" i="4"/>
  <c r="BK429" i="4"/>
  <c r="BL429" i="4"/>
  <c r="BK430" i="4"/>
  <c r="BL430" i="4"/>
  <c r="BK431" i="4"/>
  <c r="BL431" i="4"/>
  <c r="AX432" i="4"/>
  <c r="BK432" i="4"/>
  <c r="AX433" i="4"/>
  <c r="BK433" i="4"/>
  <c r="AX434" i="4"/>
  <c r="BK434" i="4"/>
  <c r="BL434" i="4"/>
  <c r="AX435" i="4"/>
  <c r="BK435" i="4"/>
  <c r="BL435" i="4"/>
  <c r="AX436" i="4"/>
  <c r="BL436" i="4" s="1"/>
  <c r="BK436" i="4"/>
  <c r="AX437" i="4"/>
  <c r="BK437" i="4"/>
  <c r="BL437" i="4"/>
  <c r="AX438" i="4"/>
  <c r="BK438" i="4"/>
  <c r="BL438" i="4"/>
  <c r="AX439" i="4"/>
  <c r="BL439" i="4" s="1"/>
  <c r="BK439" i="4"/>
  <c r="AX440" i="4"/>
  <c r="BK440" i="4"/>
  <c r="AX441" i="4"/>
  <c r="BK441" i="4"/>
  <c r="BL441" i="4"/>
  <c r="AX442" i="4"/>
  <c r="BK442" i="4"/>
  <c r="BL442" i="4"/>
  <c r="AX443" i="4"/>
  <c r="BL443" i="4" s="1"/>
  <c r="BK443" i="4"/>
  <c r="AX444" i="4"/>
  <c r="BK444" i="4"/>
  <c r="AX445" i="4"/>
  <c r="BL445" i="4" s="1"/>
  <c r="BK445" i="4"/>
  <c r="AX446" i="4"/>
  <c r="BK446" i="4"/>
  <c r="BL446" i="4" s="1"/>
  <c r="AX447" i="4"/>
  <c r="BK447" i="4"/>
  <c r="BL447" i="4"/>
  <c r="AX448" i="4"/>
  <c r="BL448" i="4"/>
  <c r="AX449" i="4"/>
  <c r="BK449" i="4"/>
  <c r="BL449" i="4" s="1"/>
  <c r="AX450" i="4"/>
  <c r="BK450" i="4"/>
  <c r="BL450" i="4"/>
  <c r="AX451" i="4"/>
  <c r="BK451" i="4"/>
  <c r="AX452" i="4"/>
  <c r="BK452" i="4"/>
  <c r="AX453" i="4"/>
  <c r="BK453" i="4"/>
  <c r="BL453" i="4" s="1"/>
  <c r="AX454" i="4"/>
  <c r="BK454" i="4"/>
  <c r="BL454" i="4"/>
  <c r="AX455" i="4"/>
  <c r="BL455" i="4" s="1"/>
  <c r="BK455" i="4"/>
  <c r="AX456" i="4"/>
  <c r="BK456" i="4"/>
  <c r="BL456" i="4" s="1"/>
  <c r="AX457" i="4"/>
  <c r="BK457" i="4"/>
  <c r="BL457" i="4"/>
  <c r="AX458" i="4"/>
  <c r="BL458" i="4" s="1"/>
  <c r="BK458" i="4"/>
  <c r="AX459" i="4"/>
  <c r="BK459" i="4"/>
  <c r="AX460" i="4"/>
  <c r="BK460" i="4"/>
  <c r="BL460" i="4"/>
  <c r="AX461" i="4"/>
  <c r="BK461" i="4"/>
  <c r="BL461" i="4"/>
  <c r="AX462" i="4"/>
  <c r="BL462" i="4" s="1"/>
  <c r="BK462" i="4"/>
  <c r="AX463" i="4"/>
  <c r="BK463" i="4"/>
  <c r="AX464" i="4"/>
  <c r="BL464" i="4" s="1"/>
  <c r="BK464" i="4"/>
  <c r="AX465" i="4"/>
  <c r="BK465" i="4"/>
  <c r="BL465" i="4" s="1"/>
  <c r="AX466" i="4"/>
  <c r="BK466" i="4"/>
  <c r="BL466" i="4"/>
  <c r="AX467" i="4"/>
  <c r="BK467" i="4"/>
  <c r="AX468" i="4"/>
  <c r="BL468" i="4" s="1"/>
  <c r="BK468" i="4"/>
  <c r="AX469" i="4"/>
  <c r="BK469" i="4"/>
  <c r="BL469" i="4"/>
  <c r="AX470" i="4"/>
  <c r="BK470" i="4"/>
  <c r="BL470" i="4"/>
  <c r="AX471" i="4"/>
  <c r="BL471" i="4" s="1"/>
  <c r="BK471" i="4"/>
  <c r="AX472" i="4"/>
  <c r="BK472" i="4"/>
  <c r="BL472" i="4"/>
  <c r="AX473" i="4"/>
  <c r="BK473" i="4"/>
  <c r="BL473" i="4"/>
  <c r="AX474" i="4"/>
  <c r="BL474" i="4" s="1"/>
  <c r="BK474" i="4"/>
  <c r="AX475" i="4"/>
  <c r="BK475" i="4"/>
  <c r="AX476" i="4"/>
  <c r="BK476" i="4"/>
  <c r="BL476" i="4"/>
  <c r="AX477" i="4"/>
  <c r="BK477" i="4"/>
  <c r="BL477" i="4"/>
  <c r="AX478" i="4"/>
  <c r="BL478" i="4" s="1"/>
  <c r="BK478" i="4"/>
  <c r="AX479" i="4"/>
  <c r="BK479" i="4"/>
  <c r="AX480" i="4"/>
  <c r="BL480" i="4" s="1"/>
  <c r="BK480" i="4"/>
  <c r="AX481" i="4"/>
  <c r="BK481" i="4"/>
  <c r="BL481" i="4" s="1"/>
  <c r="AX482" i="4"/>
  <c r="BK482" i="4"/>
  <c r="BL482" i="4"/>
  <c r="AX483" i="4"/>
  <c r="BK483" i="4"/>
  <c r="AX484" i="4"/>
  <c r="BK484" i="4"/>
  <c r="AX485" i="4"/>
  <c r="BK485" i="4"/>
  <c r="BL485" i="4"/>
  <c r="AX486" i="4"/>
  <c r="BK486" i="4"/>
  <c r="BL486" i="4"/>
  <c r="AX487" i="4"/>
  <c r="BL487" i="4" s="1"/>
  <c r="BK487" i="4"/>
  <c r="AX488" i="4"/>
  <c r="BK488" i="4"/>
  <c r="BL488" i="4"/>
  <c r="AX489" i="4"/>
  <c r="BK489" i="4"/>
  <c r="BL489" i="4"/>
  <c r="AX490" i="4"/>
  <c r="BL490" i="4" s="1"/>
  <c r="BK490" i="4"/>
  <c r="AX491" i="4"/>
  <c r="BK491" i="4"/>
  <c r="AX492" i="4"/>
  <c r="BK492" i="4"/>
  <c r="BL492" i="4"/>
  <c r="AX493" i="4"/>
  <c r="BK493" i="4"/>
  <c r="BL493" i="4"/>
  <c r="AX494" i="4"/>
  <c r="BL494" i="4" s="1"/>
  <c r="BK494" i="4"/>
  <c r="AX495" i="4"/>
  <c r="BK495" i="4"/>
  <c r="AX496" i="4"/>
  <c r="BL496" i="4" s="1"/>
  <c r="BK496" i="4"/>
  <c r="AX497" i="4"/>
  <c r="BK497" i="4"/>
  <c r="BL497" i="4" s="1"/>
  <c r="AX498" i="4"/>
  <c r="BK498" i="4"/>
  <c r="BL498" i="4"/>
  <c r="AX499" i="4"/>
  <c r="BK499" i="4"/>
  <c r="AX500" i="4"/>
  <c r="BK500" i="4"/>
  <c r="AX501" i="4"/>
  <c r="BK501" i="4"/>
  <c r="BL501" i="4"/>
  <c r="AX502" i="4"/>
  <c r="BK502" i="4"/>
  <c r="BL502" i="4"/>
  <c r="AX503" i="4"/>
  <c r="BL503" i="4" s="1"/>
  <c r="BK503" i="4"/>
  <c r="AX504" i="4"/>
  <c r="BK504" i="4"/>
  <c r="BL504" i="4"/>
  <c r="AX505" i="4"/>
  <c r="BK505" i="4"/>
  <c r="BL505" i="4"/>
  <c r="AX506" i="4"/>
  <c r="BL506" i="4" s="1"/>
  <c r="BK506" i="4"/>
  <c r="AX507" i="4"/>
  <c r="BL507" i="4" s="1"/>
  <c r="BK507" i="4"/>
  <c r="AX508" i="4"/>
  <c r="BK508" i="4"/>
  <c r="BL508" i="4"/>
  <c r="AX509" i="4"/>
  <c r="BK509" i="4"/>
  <c r="BL509" i="4"/>
  <c r="AX510" i="4"/>
  <c r="BL510" i="4" s="1"/>
  <c r="BK510" i="4"/>
  <c r="AX511" i="4"/>
  <c r="BK511" i="4"/>
  <c r="AX512" i="4"/>
  <c r="BL512" i="4" s="1"/>
  <c r="BK512" i="4"/>
  <c r="AX513" i="4"/>
  <c r="BK513" i="4"/>
  <c r="BL513" i="4" s="1"/>
  <c r="AX514" i="4"/>
  <c r="BK514" i="4"/>
  <c r="BL514" i="4"/>
  <c r="AX515" i="4"/>
  <c r="BK515" i="4"/>
  <c r="AX516" i="4"/>
  <c r="BK516" i="4"/>
  <c r="BL516" i="4"/>
  <c r="AX517" i="4"/>
  <c r="BK517" i="4"/>
  <c r="BL517" i="4"/>
  <c r="AX518" i="4"/>
  <c r="BL518" i="4" s="1"/>
  <c r="BK518" i="4"/>
  <c r="AX519" i="4"/>
  <c r="BK519" i="4"/>
  <c r="AX520" i="4"/>
  <c r="BK520" i="4"/>
  <c r="BL520" i="4"/>
  <c r="AX521" i="4"/>
  <c r="BK521" i="4"/>
  <c r="BL521" i="4"/>
  <c r="AX522" i="4"/>
  <c r="BL522" i="4" s="1"/>
  <c r="BK522" i="4"/>
  <c r="AX523" i="4"/>
  <c r="BK523" i="4"/>
  <c r="AX524" i="4"/>
  <c r="BL524" i="4" s="1"/>
  <c r="BK524" i="4"/>
  <c r="AX525" i="4"/>
  <c r="BK525" i="4"/>
  <c r="BL525" i="4" s="1"/>
  <c r="AX526" i="4"/>
  <c r="BK526" i="4"/>
  <c r="BL526" i="4"/>
  <c r="AX527" i="4"/>
  <c r="BK527" i="4"/>
  <c r="AX528" i="4"/>
  <c r="BL528" i="4" s="1"/>
  <c r="BK528" i="4"/>
  <c r="AX529" i="4"/>
  <c r="BK529" i="4"/>
  <c r="BL529" i="4"/>
  <c r="AX530" i="4"/>
  <c r="BK530" i="4"/>
  <c r="BL530" i="4"/>
  <c r="AX531" i="4"/>
  <c r="BL531" i="4" s="1"/>
  <c r="BK531" i="4"/>
  <c r="AX532" i="4"/>
  <c r="BK532" i="4"/>
  <c r="BL532" i="4"/>
  <c r="AX533" i="4"/>
  <c r="BK533" i="4"/>
  <c r="BL533" i="4"/>
  <c r="AX534" i="4"/>
  <c r="BL534" i="4" s="1"/>
  <c r="BK534" i="4"/>
  <c r="AX535" i="4"/>
  <c r="BK535" i="4"/>
  <c r="AX536" i="4"/>
  <c r="BK536" i="4"/>
  <c r="BL536" i="4"/>
  <c r="AX537" i="4"/>
  <c r="BK537" i="4"/>
  <c r="BL537" i="4"/>
  <c r="AX538" i="4"/>
  <c r="BL538" i="4" s="1"/>
  <c r="BK538" i="4"/>
  <c r="AX539" i="4"/>
  <c r="BK539" i="4"/>
  <c r="AX540" i="4"/>
  <c r="BL540" i="4" s="1"/>
  <c r="BK540" i="4"/>
  <c r="AX541" i="4"/>
  <c r="BK541" i="4"/>
  <c r="BL541" i="4" s="1"/>
  <c r="AX542" i="4"/>
  <c r="BK542" i="4"/>
  <c r="BL542" i="4"/>
  <c r="AX543" i="4"/>
  <c r="BK543" i="4"/>
  <c r="AX544" i="4"/>
  <c r="BL544" i="4" s="1"/>
  <c r="BK544" i="4"/>
  <c r="AX545" i="4"/>
  <c r="BK545" i="4"/>
  <c r="BL545" i="4"/>
  <c r="AX546" i="4"/>
  <c r="BK546" i="4"/>
  <c r="BL546" i="4"/>
  <c r="AX547" i="4"/>
  <c r="BL547" i="4" s="1"/>
  <c r="BK547" i="4"/>
  <c r="AX548" i="4"/>
  <c r="BK548" i="4"/>
  <c r="BL548" i="4"/>
  <c r="AX549" i="4"/>
  <c r="BK549" i="4"/>
  <c r="BL549" i="4"/>
  <c r="AX550" i="4"/>
  <c r="BL550" i="4" s="1"/>
  <c r="BK550" i="4"/>
  <c r="AX551" i="4"/>
  <c r="BK551" i="4"/>
  <c r="AX3" i="4"/>
  <c r="BK3" i="4"/>
  <c r="BL3" i="4"/>
  <c r="AX4" i="4"/>
  <c r="BK4" i="4"/>
  <c r="BL4" i="4"/>
  <c r="AX5" i="4"/>
  <c r="BL5" i="4" s="1"/>
  <c r="BK5" i="4"/>
  <c r="AX6" i="4"/>
  <c r="BK6" i="4"/>
  <c r="AX7" i="4"/>
  <c r="BL7" i="4" s="1"/>
  <c r="BK7" i="4"/>
  <c r="AX8" i="4"/>
  <c r="BK8" i="4"/>
  <c r="BL8" i="4" s="1"/>
  <c r="AX9" i="4"/>
  <c r="BK9" i="4"/>
  <c r="BL9" i="4"/>
  <c r="AX10" i="4"/>
  <c r="BK10" i="4"/>
  <c r="AX11" i="4"/>
  <c r="BL11" i="4" s="1"/>
  <c r="BK11" i="4"/>
  <c r="AX12" i="4"/>
  <c r="BK12" i="4"/>
  <c r="BL12" i="4"/>
  <c r="AX13" i="4"/>
  <c r="BK13" i="4"/>
  <c r="BL13" i="4"/>
  <c r="AX14" i="4"/>
  <c r="BL14" i="4" s="1"/>
  <c r="BK14" i="4"/>
  <c r="AX15" i="4"/>
  <c r="BK15" i="4"/>
  <c r="BL15" i="4"/>
  <c r="AX16" i="4"/>
  <c r="BK16" i="4"/>
  <c r="BL16" i="4"/>
  <c r="AX17" i="4"/>
  <c r="BL17" i="4" s="1"/>
  <c r="BK17" i="4"/>
  <c r="AX18" i="4"/>
  <c r="BK18" i="4"/>
  <c r="AX19" i="4"/>
  <c r="BK19" i="4"/>
  <c r="BL19" i="4"/>
  <c r="AX20" i="4"/>
  <c r="BK20" i="4"/>
  <c r="BL20" i="4"/>
  <c r="AX21" i="4"/>
  <c r="BL21" i="4" s="1"/>
  <c r="BK21" i="4"/>
  <c r="AX22" i="4"/>
  <c r="BK22" i="4"/>
  <c r="AX23" i="4"/>
  <c r="BL23" i="4" s="1"/>
  <c r="BK23" i="4"/>
  <c r="AX24" i="4"/>
  <c r="BK24" i="4"/>
  <c r="BL24" i="4" s="1"/>
  <c r="AX25" i="4"/>
  <c r="BK25" i="4"/>
  <c r="BL25" i="4"/>
  <c r="AX26" i="4"/>
  <c r="BK26" i="4"/>
  <c r="AX27" i="4"/>
  <c r="BL27" i="4" s="1"/>
  <c r="BK27" i="4"/>
  <c r="AX28" i="4"/>
  <c r="BK28" i="4"/>
  <c r="BL28" i="4"/>
  <c r="AX29" i="4"/>
  <c r="BL29" i="4"/>
  <c r="AX30" i="4"/>
  <c r="BK30" i="4"/>
  <c r="AX31" i="4"/>
  <c r="BK31" i="4"/>
  <c r="BL31" i="4"/>
  <c r="AX32" i="4"/>
  <c r="BK32" i="4"/>
  <c r="BL32" i="4"/>
  <c r="AX33" i="4"/>
  <c r="BL33" i="4" s="1"/>
  <c r="BK33" i="4"/>
  <c r="AX34" i="4"/>
  <c r="BK34" i="4"/>
  <c r="AX35" i="4"/>
  <c r="BL35" i="4" s="1"/>
  <c r="BK35" i="4"/>
  <c r="AX36" i="4"/>
  <c r="BK36" i="4"/>
  <c r="BL36" i="4" s="1"/>
  <c r="AX37" i="4"/>
  <c r="BK37" i="4"/>
  <c r="BL37" i="4"/>
  <c r="AX38" i="4"/>
  <c r="BK38" i="4"/>
  <c r="AX39" i="4"/>
  <c r="BL39" i="4" s="1"/>
  <c r="BK39" i="4"/>
  <c r="AX40" i="4"/>
  <c r="BK40" i="4"/>
  <c r="BL40" i="4"/>
  <c r="AX41" i="4"/>
  <c r="BK41" i="4"/>
  <c r="BL41" i="4"/>
  <c r="AX42" i="4"/>
  <c r="BL42" i="4" s="1"/>
  <c r="BK42" i="4"/>
  <c r="AX43" i="4"/>
  <c r="BK43" i="4"/>
  <c r="BL43" i="4"/>
  <c r="AX44" i="4"/>
  <c r="BK44" i="4"/>
  <c r="BL44" i="4"/>
  <c r="AX45" i="4"/>
  <c r="BL45" i="4" s="1"/>
  <c r="BK45" i="4"/>
  <c r="AX46" i="4"/>
  <c r="BK46" i="4"/>
  <c r="AX47" i="4"/>
  <c r="BK47" i="4"/>
  <c r="BL47" i="4"/>
  <c r="AX48" i="4"/>
  <c r="BK48" i="4"/>
  <c r="BL48" i="4"/>
  <c r="AX49" i="4"/>
  <c r="BL49" i="4" s="1"/>
  <c r="BK49" i="4"/>
  <c r="AX50" i="4"/>
  <c r="BK50" i="4"/>
  <c r="AX51" i="4"/>
  <c r="BL51" i="4" s="1"/>
  <c r="BK51" i="4"/>
  <c r="AX52" i="4"/>
  <c r="BK52" i="4"/>
  <c r="BL52" i="4" s="1"/>
  <c r="AX53" i="4"/>
  <c r="BK53" i="4"/>
  <c r="BL53" i="4"/>
  <c r="AX54" i="4"/>
  <c r="BK54" i="4"/>
  <c r="AX55" i="4"/>
  <c r="BL55" i="4" s="1"/>
  <c r="BK55" i="4"/>
  <c r="AX56" i="4"/>
  <c r="BK56" i="4"/>
  <c r="BL56" i="4"/>
  <c r="AX57" i="4"/>
  <c r="BK57" i="4"/>
  <c r="BL57" i="4"/>
  <c r="AX58" i="4"/>
  <c r="BL58" i="4" s="1"/>
  <c r="BK58" i="4"/>
  <c r="AX59" i="4"/>
  <c r="BK59" i="4"/>
  <c r="BL59" i="4"/>
  <c r="AX60" i="4"/>
  <c r="BK60" i="4"/>
  <c r="BL60" i="4"/>
  <c r="AX61" i="4"/>
  <c r="BL61" i="4" s="1"/>
  <c r="BK61" i="4"/>
  <c r="AX62" i="4"/>
  <c r="BK62" i="4"/>
  <c r="AX63" i="4"/>
  <c r="BK63" i="4"/>
  <c r="BL63" i="4"/>
  <c r="AX64" i="4"/>
  <c r="BK64" i="4"/>
  <c r="BL64" i="4"/>
  <c r="AX65" i="4"/>
  <c r="BL65" i="4" s="1"/>
  <c r="BK65" i="4"/>
  <c r="AX66" i="4"/>
  <c r="BK66" i="4"/>
  <c r="AX67" i="4"/>
  <c r="BL67" i="4" s="1"/>
  <c r="BK67" i="4"/>
  <c r="AX68" i="4"/>
  <c r="BK68" i="4"/>
  <c r="BL68" i="4" s="1"/>
  <c r="AX69" i="4"/>
  <c r="BK69" i="4"/>
  <c r="BL69" i="4"/>
  <c r="AX70" i="4"/>
  <c r="BK70" i="4"/>
  <c r="AX71" i="4"/>
  <c r="BL71" i="4" s="1"/>
  <c r="BK71" i="4"/>
  <c r="AX72" i="4"/>
  <c r="BK72" i="4"/>
  <c r="BL72" i="4"/>
  <c r="AX73" i="4"/>
  <c r="BK73" i="4"/>
  <c r="BL73" i="4"/>
  <c r="AX74" i="4"/>
  <c r="BL74" i="4" s="1"/>
  <c r="BK74" i="4"/>
  <c r="AX75" i="4"/>
  <c r="BK75" i="4"/>
  <c r="BL75" i="4"/>
  <c r="AX76" i="4"/>
  <c r="BK76" i="4"/>
  <c r="BL76" i="4"/>
  <c r="AX77" i="4"/>
  <c r="BL77" i="4" s="1"/>
  <c r="BK77" i="4"/>
  <c r="AX78" i="4"/>
  <c r="BK78" i="4"/>
  <c r="AX79" i="4"/>
  <c r="BK79" i="4"/>
  <c r="BL79" i="4"/>
  <c r="AX80" i="4"/>
  <c r="BK80" i="4"/>
  <c r="BL80" i="4"/>
  <c r="AX81" i="4"/>
  <c r="BL81" i="4" s="1"/>
  <c r="BK81" i="4"/>
  <c r="AX82" i="4"/>
  <c r="BK82" i="4"/>
  <c r="AX83" i="4"/>
  <c r="BL83" i="4" s="1"/>
  <c r="BK83" i="4"/>
  <c r="AX84" i="4"/>
  <c r="BK84" i="4"/>
  <c r="BL84" i="4" s="1"/>
  <c r="AX85" i="4"/>
  <c r="BK85" i="4"/>
  <c r="BL85" i="4"/>
  <c r="AX86" i="4"/>
  <c r="BK86" i="4"/>
  <c r="AX87" i="4"/>
  <c r="BL87" i="4" s="1"/>
  <c r="BK87" i="4"/>
  <c r="AX88" i="4"/>
  <c r="BK88" i="4"/>
  <c r="BL88" i="4"/>
  <c r="AX89" i="4"/>
  <c r="BK89" i="4"/>
  <c r="BL89" i="4"/>
  <c r="AX90" i="4"/>
  <c r="BL90" i="4" s="1"/>
  <c r="BK90" i="4"/>
  <c r="AX91" i="4"/>
  <c r="BK91" i="4"/>
  <c r="BL91" i="4"/>
  <c r="AX92" i="4"/>
  <c r="BK92" i="4"/>
  <c r="BL92" i="4"/>
  <c r="AX93" i="4"/>
  <c r="BL93" i="4" s="1"/>
  <c r="BK93" i="4"/>
  <c r="AX94" i="4"/>
  <c r="BK94" i="4"/>
  <c r="AX95" i="4"/>
  <c r="BK95" i="4"/>
  <c r="BL95" i="4"/>
  <c r="AX96" i="4"/>
  <c r="BK96" i="4"/>
  <c r="BL96" i="4"/>
  <c r="AX97" i="4"/>
  <c r="BL97" i="4" s="1"/>
  <c r="BK97" i="4"/>
  <c r="AX98" i="4"/>
  <c r="BK98" i="4"/>
  <c r="AX99" i="4"/>
  <c r="BL99" i="4" s="1"/>
  <c r="BK99" i="4"/>
  <c r="AX100" i="4"/>
  <c r="BK100" i="4"/>
  <c r="BL100" i="4" s="1"/>
  <c r="AX101" i="4"/>
  <c r="BK101" i="4"/>
  <c r="BL101" i="4"/>
  <c r="AX102" i="4"/>
  <c r="BK102" i="4"/>
  <c r="AX103" i="4"/>
  <c r="BL103" i="4" s="1"/>
  <c r="BK103" i="4"/>
  <c r="AX104" i="4"/>
  <c r="BK104" i="4"/>
  <c r="BL104" i="4"/>
  <c r="AX105" i="4"/>
  <c r="BK105" i="4"/>
  <c r="BL105" i="4"/>
  <c r="AX106" i="4"/>
  <c r="BL106" i="4" s="1"/>
  <c r="BK106" i="4"/>
  <c r="AX107" i="4"/>
  <c r="BK107" i="4"/>
  <c r="BL107" i="4"/>
  <c r="AX108" i="4"/>
  <c r="BK108" i="4"/>
  <c r="BL108" i="4"/>
  <c r="AX109" i="4"/>
  <c r="BL109" i="4" s="1"/>
  <c r="BK109" i="4"/>
  <c r="AX110" i="4"/>
  <c r="BK110" i="4"/>
  <c r="AX111" i="4"/>
  <c r="BK111" i="4"/>
  <c r="BL111" i="4"/>
  <c r="AX112" i="4"/>
  <c r="BK112" i="4"/>
  <c r="BL112" i="4"/>
  <c r="AX113" i="4"/>
  <c r="BL113" i="4" s="1"/>
  <c r="BK113" i="4"/>
  <c r="AX114" i="4"/>
  <c r="BK114" i="4"/>
  <c r="AX115" i="4"/>
  <c r="BL115" i="4" s="1"/>
  <c r="BK115" i="4"/>
  <c r="AX116" i="4"/>
  <c r="BK116" i="4"/>
  <c r="BL116" i="4" s="1"/>
  <c r="AX117" i="4"/>
  <c r="BK117" i="4"/>
  <c r="BL117" i="4"/>
  <c r="AX118" i="4"/>
  <c r="BK118" i="4"/>
  <c r="AX119" i="4"/>
  <c r="BL119" i="4" s="1"/>
  <c r="BK119" i="4"/>
  <c r="AX120" i="4"/>
  <c r="BK120" i="4"/>
  <c r="BL120" i="4"/>
  <c r="AX121" i="4"/>
  <c r="BK121" i="4"/>
  <c r="BL121" i="4"/>
  <c r="AX122" i="4"/>
  <c r="BL122" i="4" s="1"/>
  <c r="BK122" i="4"/>
  <c r="AX123" i="4"/>
  <c r="BK123" i="4"/>
  <c r="BL123" i="4"/>
  <c r="AX124" i="4"/>
  <c r="BK124" i="4"/>
  <c r="BL124" i="4"/>
  <c r="AX125" i="4"/>
  <c r="BL125" i="4" s="1"/>
  <c r="BK125" i="4"/>
  <c r="AX126" i="4"/>
  <c r="BK126" i="4"/>
  <c r="AX127" i="4"/>
  <c r="BK127" i="4"/>
  <c r="BL127" i="4"/>
  <c r="AX128" i="4"/>
  <c r="BL128" i="4" s="1"/>
  <c r="BK128" i="4"/>
  <c r="AX129" i="4"/>
  <c r="BL129" i="4" s="1"/>
  <c r="BK129" i="4"/>
  <c r="AX130" i="4"/>
  <c r="BK130" i="4"/>
  <c r="BL130" i="4"/>
  <c r="AX131" i="4"/>
  <c r="BK131" i="4"/>
  <c r="BL131" i="4"/>
  <c r="AX132" i="4"/>
  <c r="BL132" i="4" s="1"/>
  <c r="BK132" i="4"/>
  <c r="AX133" i="4"/>
  <c r="BL133" i="4" s="1"/>
  <c r="BK133" i="4"/>
  <c r="AX134" i="4"/>
  <c r="BK134" i="4"/>
  <c r="BL134" i="4"/>
  <c r="AX135" i="4"/>
  <c r="BK135" i="4"/>
  <c r="BL135" i="4"/>
  <c r="AX136" i="4"/>
  <c r="BL136" i="4" s="1"/>
  <c r="BK136" i="4"/>
  <c r="AX137" i="4"/>
  <c r="BL137" i="4" s="1"/>
  <c r="BK137" i="4"/>
  <c r="AX138" i="4"/>
  <c r="BK138" i="4"/>
  <c r="BL138" i="4"/>
  <c r="AX139" i="4"/>
  <c r="BK139" i="4"/>
  <c r="BL139" i="4"/>
  <c r="AX140" i="4"/>
  <c r="BL140" i="4" s="1"/>
  <c r="BK140" i="4"/>
  <c r="AX141" i="4"/>
  <c r="BL141" i="4" s="1"/>
  <c r="BK141" i="4"/>
  <c r="AX142" i="4"/>
  <c r="BK142" i="4"/>
  <c r="BL142" i="4"/>
  <c r="AX143" i="4"/>
  <c r="BK143" i="4"/>
  <c r="BL143" i="4"/>
  <c r="AX144" i="4"/>
  <c r="BL144" i="4" s="1"/>
  <c r="BK144" i="4"/>
  <c r="AX145" i="4"/>
  <c r="BL145" i="4" s="1"/>
  <c r="BK145" i="4"/>
  <c r="AX146" i="4"/>
  <c r="BK146" i="4"/>
  <c r="BL146" i="4"/>
  <c r="AX147" i="4"/>
  <c r="BK147" i="4"/>
  <c r="BL147" i="4"/>
  <c r="AX148" i="4"/>
  <c r="BL148" i="4" s="1"/>
  <c r="BK148" i="4"/>
  <c r="AX149" i="4"/>
  <c r="BL149" i="4" s="1"/>
  <c r="BK149" i="4"/>
  <c r="AX150" i="4"/>
  <c r="BK150" i="4"/>
  <c r="BL150" i="4"/>
  <c r="AX151" i="4"/>
  <c r="BK151" i="4"/>
  <c r="BL151" i="4"/>
  <c r="AX152" i="4"/>
  <c r="BL152" i="4" s="1"/>
  <c r="BK152" i="4"/>
  <c r="AX153" i="4"/>
  <c r="BL153" i="4" s="1"/>
  <c r="BK153" i="4"/>
  <c r="AX154" i="4"/>
  <c r="BK154" i="4"/>
  <c r="BL154" i="4"/>
  <c r="AX155" i="4"/>
  <c r="BK155" i="4"/>
  <c r="BL155" i="4"/>
  <c r="AX156" i="4"/>
  <c r="BL156" i="4" s="1"/>
  <c r="BK156" i="4"/>
  <c r="AX157" i="4"/>
  <c r="BL157" i="4" s="1"/>
  <c r="BK157" i="4"/>
  <c r="AX158" i="4"/>
  <c r="BK158" i="4"/>
  <c r="BL158" i="4"/>
  <c r="AX159" i="4"/>
  <c r="BK159" i="4"/>
  <c r="BL159" i="4"/>
  <c r="AX163" i="4"/>
  <c r="BL163" i="4" s="1"/>
  <c r="BK163" i="4"/>
  <c r="AX164" i="4"/>
  <c r="BL164" i="4" s="1"/>
  <c r="BK164" i="4"/>
  <c r="AX165" i="4"/>
  <c r="BK165" i="4"/>
  <c r="BL165" i="4"/>
  <c r="AX166" i="4"/>
  <c r="BK166" i="4"/>
  <c r="BL166" i="4"/>
  <c r="AX167" i="4"/>
  <c r="BL167" i="4" s="1"/>
  <c r="BK167" i="4"/>
  <c r="AX168" i="4"/>
  <c r="BL168" i="4" s="1"/>
  <c r="BK168" i="4"/>
  <c r="AX169" i="4"/>
  <c r="BK169" i="4"/>
  <c r="BL169" i="4"/>
  <c r="AX170" i="4"/>
  <c r="BK170" i="4"/>
  <c r="BL170" i="4"/>
  <c r="AX171" i="4"/>
  <c r="BL171" i="4" s="1"/>
  <c r="BK171" i="4"/>
  <c r="AX172" i="4"/>
  <c r="BL172" i="4" s="1"/>
  <c r="BK172" i="4"/>
  <c r="AX173" i="4"/>
  <c r="BK173" i="4"/>
  <c r="BL173" i="4"/>
  <c r="AX174" i="4"/>
  <c r="BK174" i="4"/>
  <c r="BL174" i="4"/>
  <c r="AX175" i="4"/>
  <c r="BL175" i="4" s="1"/>
  <c r="BK175" i="4"/>
  <c r="AX176" i="4"/>
  <c r="BL176" i="4" s="1"/>
  <c r="BK176" i="4"/>
  <c r="AX177" i="4"/>
  <c r="BK177" i="4"/>
  <c r="BL177" i="4"/>
  <c r="AX178" i="4"/>
  <c r="BK178" i="4"/>
  <c r="BL178" i="4"/>
  <c r="AX179" i="4"/>
  <c r="BL179" i="4" s="1"/>
  <c r="BK179" i="4"/>
  <c r="AX180" i="4"/>
  <c r="BL180" i="4" s="1"/>
  <c r="BK180" i="4"/>
  <c r="AX181" i="4"/>
  <c r="BK181" i="4"/>
  <c r="BL181" i="4"/>
  <c r="AX182" i="4"/>
  <c r="BK182" i="4"/>
  <c r="BL182" i="4"/>
  <c r="AX183" i="4"/>
  <c r="BL183" i="4" s="1"/>
  <c r="BK183" i="4"/>
  <c r="AX184" i="4"/>
  <c r="BL184" i="4" s="1"/>
  <c r="BK184" i="4"/>
  <c r="AX185" i="4"/>
  <c r="BK185" i="4"/>
  <c r="BL185" i="4"/>
  <c r="AX186" i="4"/>
  <c r="BK186" i="4"/>
  <c r="BL186" i="4"/>
  <c r="AX187" i="4"/>
  <c r="BL187" i="4" s="1"/>
  <c r="BK187" i="4"/>
  <c r="AX188" i="4"/>
  <c r="BL188" i="4" s="1"/>
  <c r="BK188" i="4"/>
  <c r="AX189" i="4"/>
  <c r="BK189" i="4"/>
  <c r="BL189" i="4"/>
  <c r="AX190" i="4"/>
  <c r="BK190" i="4"/>
  <c r="BL190" i="4"/>
  <c r="AX191" i="4"/>
  <c r="BL191" i="4" s="1"/>
  <c r="BK191" i="4"/>
  <c r="AX192" i="4"/>
  <c r="BL192" i="4" s="1"/>
  <c r="BK192" i="4"/>
  <c r="AX193" i="4"/>
  <c r="BK193" i="4"/>
  <c r="BL193" i="4"/>
  <c r="AX194" i="4"/>
  <c r="BK194" i="4"/>
  <c r="BL194" i="4"/>
  <c r="AX195" i="4"/>
  <c r="BL195" i="4" s="1"/>
  <c r="BK195" i="4"/>
  <c r="AX196" i="4"/>
  <c r="BL196" i="4" s="1"/>
  <c r="BK196" i="4"/>
  <c r="AX197" i="4"/>
  <c r="BK197" i="4"/>
  <c r="BL197" i="4"/>
  <c r="AX198" i="4"/>
  <c r="BK198" i="4"/>
  <c r="BL198" i="4"/>
  <c r="AX199" i="4"/>
  <c r="BL199" i="4" s="1"/>
  <c r="BK199" i="4"/>
  <c r="AX200" i="4"/>
  <c r="BL200" i="4" s="1"/>
  <c r="BK200" i="4"/>
  <c r="AX201" i="4"/>
  <c r="BK201" i="4"/>
  <c r="BL201" i="4"/>
  <c r="AX202" i="4"/>
  <c r="BK202" i="4"/>
  <c r="BL202" i="4"/>
  <c r="AX203" i="4"/>
  <c r="BL203" i="4" s="1"/>
  <c r="BK203" i="4"/>
  <c r="AX204" i="4"/>
  <c r="BL204" i="4" s="1"/>
  <c r="BK204" i="4"/>
  <c r="AX205" i="4"/>
  <c r="BK205" i="4"/>
  <c r="BL205" i="4"/>
  <c r="AX206" i="4"/>
  <c r="BK206" i="4"/>
  <c r="BL206" i="4"/>
  <c r="AX207" i="4"/>
  <c r="BL207" i="4" s="1"/>
  <c r="BK207" i="4"/>
  <c r="AX208" i="4"/>
  <c r="BL208" i="4" s="1"/>
  <c r="BK208" i="4"/>
  <c r="AX209" i="4"/>
  <c r="BK209" i="4"/>
  <c r="BL209" i="4"/>
  <c r="AX210" i="4"/>
  <c r="BK210" i="4"/>
  <c r="BL210" i="4"/>
  <c r="AX211" i="4"/>
  <c r="BL211" i="4" s="1"/>
  <c r="BK211" i="4"/>
  <c r="AX212" i="4"/>
  <c r="BL212" i="4" s="1"/>
  <c r="BK212" i="4"/>
  <c r="AX213" i="4"/>
  <c r="BK213" i="4"/>
  <c r="BL213" i="4"/>
  <c r="AX214" i="4"/>
  <c r="BK214" i="4"/>
  <c r="BL214" i="4"/>
  <c r="AX215" i="4"/>
  <c r="BL215" i="4" s="1"/>
  <c r="BK215" i="4"/>
  <c r="AX216" i="4"/>
  <c r="BL216" i="4" s="1"/>
  <c r="BK216" i="4"/>
  <c r="AX217" i="4"/>
  <c r="BK217" i="4"/>
  <c r="BL217" i="4"/>
  <c r="AX218" i="4"/>
  <c r="BK218" i="4"/>
  <c r="BL218" i="4"/>
  <c r="AX219" i="4"/>
  <c r="BL219" i="4" s="1"/>
  <c r="BK219" i="4"/>
  <c r="AX220" i="4"/>
  <c r="BL220" i="4" s="1"/>
  <c r="BK220" i="4"/>
  <c r="AX221" i="4"/>
  <c r="BK221" i="4"/>
  <c r="BL221" i="4"/>
  <c r="AX222" i="4"/>
  <c r="BK222" i="4"/>
  <c r="BL222" i="4"/>
  <c r="AX223" i="4"/>
  <c r="BL223" i="4" s="1"/>
  <c r="BK223" i="4"/>
  <c r="AX224" i="4"/>
  <c r="BL224" i="4" s="1"/>
  <c r="BK224" i="4"/>
  <c r="AX225" i="4"/>
  <c r="BK225" i="4"/>
  <c r="BL225" i="4"/>
  <c r="AX226" i="4"/>
  <c r="BK226" i="4"/>
  <c r="BL226" i="4"/>
  <c r="AX227" i="4"/>
  <c r="BL227" i="4" s="1"/>
  <c r="BK227" i="4"/>
  <c r="AX228" i="4"/>
  <c r="BL228" i="4" s="1"/>
  <c r="BK228" i="4"/>
  <c r="AX229" i="4"/>
  <c r="BK229" i="4"/>
  <c r="BL229" i="4"/>
  <c r="AX230" i="4"/>
  <c r="BK230" i="4"/>
  <c r="BL230" i="4"/>
  <c r="AX231" i="4"/>
  <c r="BL231" i="4" s="1"/>
  <c r="BK231" i="4"/>
  <c r="AX232" i="4"/>
  <c r="BL232" i="4" s="1"/>
  <c r="BK232" i="4"/>
  <c r="AX233" i="4"/>
  <c r="BK233" i="4"/>
  <c r="BL233" i="4"/>
  <c r="AX234" i="4"/>
  <c r="BK234" i="4"/>
  <c r="BL234" i="4"/>
  <c r="AX235" i="4"/>
  <c r="BL235" i="4" s="1"/>
  <c r="BK235" i="4"/>
  <c r="AX236" i="4"/>
  <c r="BL236" i="4" s="1"/>
  <c r="BK236" i="4"/>
  <c r="AX237" i="4"/>
  <c r="BK237" i="4"/>
  <c r="BL237" i="4"/>
  <c r="AX238" i="4"/>
  <c r="BK238" i="4"/>
  <c r="BL238" i="4"/>
  <c r="AX239" i="4"/>
  <c r="BL239" i="4" s="1"/>
  <c r="BK239" i="4"/>
  <c r="AX240" i="4"/>
  <c r="BL240" i="4" s="1"/>
  <c r="BK240" i="4"/>
  <c r="AX241" i="4"/>
  <c r="BK241" i="4"/>
  <c r="BL241" i="4"/>
  <c r="AX242" i="4"/>
  <c r="BK242" i="4"/>
  <c r="BL242" i="4"/>
  <c r="AX243" i="4"/>
  <c r="BL243" i="4" s="1"/>
  <c r="BK243" i="4"/>
  <c r="AX244" i="4"/>
  <c r="BL244" i="4" s="1"/>
  <c r="BK244" i="4"/>
  <c r="AX245" i="4"/>
  <c r="BK245" i="4"/>
  <c r="BL245" i="4"/>
  <c r="AX246" i="4"/>
  <c r="BK246" i="4"/>
  <c r="BL246" i="4"/>
  <c r="AX247" i="4"/>
  <c r="BL247" i="4" s="1"/>
  <c r="BK247" i="4"/>
  <c r="AX248" i="4"/>
  <c r="BL248" i="4" s="1"/>
  <c r="BK248" i="4"/>
  <c r="AX249" i="4"/>
  <c r="BK249" i="4"/>
  <c r="BL249" i="4"/>
  <c r="AX250" i="4"/>
  <c r="BK250" i="4"/>
  <c r="BL250" i="4"/>
  <c r="AX251" i="4"/>
  <c r="BL251" i="4" s="1"/>
  <c r="BK251" i="4"/>
  <c r="AX252" i="4"/>
  <c r="BL252" i="4" s="1"/>
  <c r="BK252" i="4"/>
  <c r="AX253" i="4"/>
  <c r="BK253" i="4"/>
  <c r="BL253" i="4"/>
  <c r="AX254" i="4"/>
  <c r="BK254" i="4"/>
  <c r="BL254" i="4"/>
  <c r="AX255" i="4"/>
  <c r="BL255" i="4" s="1"/>
  <c r="BK255" i="4"/>
  <c r="AI319" i="4"/>
  <c r="AI320" i="4"/>
  <c r="AI318" i="4"/>
  <c r="AI322" i="4"/>
  <c r="AI323" i="4"/>
  <c r="AI321" i="4"/>
  <c r="AI315" i="4"/>
  <c r="AI316" i="4"/>
  <c r="AI314" i="4"/>
  <c r="L119" i="2"/>
  <c r="M119" i="2" s="1"/>
  <c r="N119" i="2" s="1"/>
  <c r="L118" i="2"/>
  <c r="M118" i="2" s="1"/>
  <c r="N118" i="2" s="1"/>
  <c r="L117" i="2"/>
  <c r="M117" i="2" s="1"/>
  <c r="N117" i="2" s="1"/>
  <c r="L116" i="2"/>
  <c r="M116" i="2" s="1"/>
  <c r="N116" i="2" s="1"/>
  <c r="L115" i="2"/>
  <c r="M115" i="2" s="1"/>
  <c r="N115" i="2" s="1"/>
  <c r="L114" i="2"/>
  <c r="M114" i="2" s="1"/>
  <c r="N114" i="2" s="1"/>
  <c r="L113" i="2"/>
  <c r="M113" i="2" s="1"/>
  <c r="N113" i="2" s="1"/>
  <c r="L112" i="2"/>
  <c r="M112" i="2" s="1"/>
  <c r="N112" i="2" s="1"/>
  <c r="L111" i="2"/>
  <c r="M111" i="2" s="1"/>
  <c r="N111" i="2" s="1"/>
  <c r="L110" i="2"/>
  <c r="M110" i="2" s="1"/>
  <c r="N110" i="2" s="1"/>
  <c r="L109" i="2"/>
  <c r="M109" i="2" s="1"/>
  <c r="N109" i="2" s="1"/>
  <c r="AI387" i="4"/>
  <c r="AI386" i="4"/>
  <c r="AI381" i="4"/>
  <c r="AI380" i="4"/>
  <c r="AI379" i="4"/>
  <c r="AI378" i="4"/>
  <c r="AI377" i="4"/>
  <c r="AI376" i="4"/>
  <c r="AI375" i="4"/>
  <c r="AI373" i="4"/>
  <c r="AI372" i="4"/>
  <c r="AI371" i="4"/>
  <c r="AI370" i="4"/>
  <c r="AI369" i="4"/>
  <c r="AI368" i="4"/>
  <c r="AI367" i="4"/>
  <c r="AI366" i="4"/>
  <c r="AI365" i="4"/>
  <c r="AI364" i="4"/>
  <c r="AI363" i="4"/>
  <c r="AI362" i="4"/>
  <c r="AI361" i="4"/>
  <c r="AI360" i="4"/>
  <c r="AI359" i="4"/>
  <c r="AI358" i="4"/>
  <c r="AI357" i="4"/>
  <c r="AI356" i="4"/>
  <c r="AI355" i="4"/>
  <c r="AI354" i="4"/>
  <c r="AI353" i="4"/>
  <c r="AI352" i="4"/>
  <c r="AI351" i="4"/>
  <c r="AI350" i="4"/>
  <c r="AI349" i="4"/>
  <c r="AI348" i="4"/>
  <c r="AI347" i="4"/>
  <c r="AI346" i="4"/>
  <c r="AI340" i="4"/>
  <c r="AI339" i="4"/>
  <c r="AI337" i="4"/>
  <c r="AI336" i="4"/>
  <c r="AI335" i="4"/>
  <c r="AI334" i="4"/>
  <c r="AH332" i="4"/>
  <c r="AI332" i="4"/>
  <c r="AH330" i="4"/>
  <c r="AI330" i="4" s="1"/>
  <c r="AI327" i="4"/>
  <c r="AI324" i="4"/>
  <c r="AI317" i="4"/>
  <c r="AI313" i="4"/>
  <c r="AH312" i="4"/>
  <c r="AI312" i="4"/>
  <c r="AI311" i="4"/>
  <c r="AI310" i="4"/>
  <c r="AI304" i="4"/>
  <c r="AI298" i="4"/>
  <c r="AI297" i="4"/>
  <c r="AI296" i="4"/>
  <c r="AI295" i="4"/>
  <c r="AI294" i="4"/>
  <c r="AI293" i="4"/>
  <c r="AI292" i="4"/>
  <c r="AI291" i="4"/>
  <c r="AI290" i="4"/>
  <c r="AI288" i="4"/>
  <c r="AI287" i="4"/>
  <c r="AI286" i="4"/>
  <c r="AI284" i="4"/>
  <c r="AI283" i="4"/>
  <c r="AI282" i="4"/>
  <c r="AI281" i="4"/>
  <c r="AI280" i="4"/>
  <c r="AI279" i="4"/>
  <c r="AI278" i="4"/>
  <c r="AI277" i="4"/>
  <c r="AI276" i="4"/>
  <c r="AH274" i="4"/>
  <c r="AI274" i="4" s="1"/>
  <c r="AI273" i="4"/>
  <c r="AI271" i="4"/>
  <c r="AI270" i="4"/>
  <c r="AI268" i="4"/>
  <c r="AI267" i="4"/>
  <c r="AI266" i="4"/>
  <c r="AI265" i="4"/>
  <c r="AI264" i="4"/>
  <c r="AI263" i="4"/>
  <c r="AI262" i="4"/>
  <c r="AI261" i="4"/>
  <c r="AH260" i="4"/>
  <c r="AI260" i="4"/>
  <c r="AI259" i="4"/>
  <c r="AI258" i="4"/>
  <c r="AI257" i="4"/>
  <c r="AI256" i="4"/>
  <c r="P387" i="4"/>
  <c r="P386" i="4"/>
  <c r="P381" i="4"/>
  <c r="P380" i="4"/>
  <c r="P379" i="4"/>
  <c r="P378" i="4"/>
  <c r="P377" i="4"/>
  <c r="P376" i="4"/>
  <c r="P375" i="4"/>
  <c r="P373" i="4"/>
  <c r="P372" i="4"/>
  <c r="P371" i="4"/>
  <c r="P370" i="4"/>
  <c r="P369" i="4"/>
  <c r="P368" i="4"/>
  <c r="P367" i="4"/>
  <c r="P366" i="4"/>
  <c r="P365" i="4"/>
  <c r="P364" i="4"/>
  <c r="P363" i="4"/>
  <c r="P362" i="4"/>
  <c r="P361" i="4"/>
  <c r="P360" i="4"/>
  <c r="P359" i="4"/>
  <c r="P358" i="4"/>
  <c r="P357" i="4"/>
  <c r="P356" i="4"/>
  <c r="P355" i="4"/>
  <c r="P354" i="4"/>
  <c r="P353" i="4"/>
  <c r="P352" i="4"/>
  <c r="P351" i="4"/>
  <c r="P350" i="4"/>
  <c r="P349" i="4"/>
  <c r="P348" i="4"/>
  <c r="P347" i="4"/>
  <c r="P346" i="4"/>
  <c r="P340" i="4"/>
  <c r="P339" i="4"/>
  <c r="P337" i="4"/>
  <c r="P336" i="4"/>
  <c r="P335" i="4"/>
  <c r="P334" i="4"/>
  <c r="D242" i="5"/>
  <c r="O332" i="4"/>
  <c r="P332" i="4"/>
  <c r="O330" i="4"/>
  <c r="P330" i="4"/>
  <c r="P327" i="4"/>
  <c r="P324" i="4"/>
  <c r="P321" i="4"/>
  <c r="P318" i="4"/>
  <c r="P317" i="4"/>
  <c r="P314" i="4"/>
  <c r="P313" i="4"/>
  <c r="O312" i="4"/>
  <c r="P312" i="4"/>
  <c r="P311" i="4"/>
  <c r="P310" i="4"/>
  <c r="P304" i="4"/>
  <c r="P298" i="4"/>
  <c r="P297" i="4"/>
  <c r="P296" i="4"/>
  <c r="P295" i="4"/>
  <c r="P294" i="4"/>
  <c r="P293" i="4"/>
  <c r="P292" i="4"/>
  <c r="P291" i="4"/>
  <c r="P290" i="4"/>
  <c r="P288" i="4"/>
  <c r="P287" i="4"/>
  <c r="P286" i="4"/>
  <c r="P284" i="4"/>
  <c r="P283" i="4"/>
  <c r="P282" i="4"/>
  <c r="P281" i="4"/>
  <c r="P280" i="4"/>
  <c r="P279" i="4"/>
  <c r="P278" i="4"/>
  <c r="P277" i="4"/>
  <c r="P276" i="4"/>
  <c r="O274" i="4"/>
  <c r="P274" i="4" s="1"/>
  <c r="P273" i="4"/>
  <c r="P271" i="4"/>
  <c r="P270" i="4"/>
  <c r="P268" i="4"/>
  <c r="P267" i="4"/>
  <c r="P266" i="4"/>
  <c r="P265" i="4"/>
  <c r="P264" i="4"/>
  <c r="P263" i="4"/>
  <c r="P262" i="4"/>
  <c r="P261" i="4"/>
  <c r="O260" i="4"/>
  <c r="P260" i="4"/>
  <c r="P259" i="4"/>
  <c r="P258" i="4"/>
  <c r="P257" i="4"/>
  <c r="P256" i="4"/>
  <c r="AH206" i="4"/>
  <c r="AH254" i="4"/>
  <c r="AH253" i="4"/>
  <c r="AH252" i="4"/>
  <c r="AH251" i="4"/>
  <c r="AH250" i="4"/>
  <c r="AH249" i="4"/>
  <c r="AH248" i="4"/>
  <c r="AH247" i="4"/>
  <c r="AH246" i="4"/>
  <c r="AH245" i="4"/>
  <c r="AH244" i="4"/>
  <c r="AH243" i="4"/>
  <c r="AH242" i="4"/>
  <c r="AH241" i="4"/>
  <c r="AH240" i="4"/>
  <c r="AH239" i="4"/>
  <c r="AH238" i="4"/>
  <c r="AH237" i="4"/>
  <c r="AH236" i="4"/>
  <c r="AH235" i="4"/>
  <c r="AH234" i="4"/>
  <c r="AH233" i="4"/>
  <c r="AH232" i="4"/>
  <c r="AI231" i="4"/>
  <c r="AH231" i="4"/>
  <c r="AH230" i="4"/>
  <c r="AH229" i="4"/>
  <c r="AH228" i="4"/>
  <c r="AH227" i="4"/>
  <c r="AH226" i="4"/>
  <c r="AH225" i="4"/>
  <c r="AH224" i="4"/>
  <c r="AH223" i="4"/>
  <c r="AH222" i="4"/>
  <c r="AH221" i="4"/>
  <c r="AH220" i="4"/>
  <c r="AH219" i="4"/>
  <c r="AH218" i="4"/>
  <c r="AH217" i="4"/>
  <c r="AH216" i="4"/>
  <c r="AH215" i="4"/>
  <c r="AH214" i="4"/>
  <c r="AH213" i="4"/>
  <c r="AH212" i="4"/>
  <c r="AH211" i="4"/>
  <c r="AH210" i="4"/>
  <c r="AH209" i="4"/>
  <c r="AH208" i="4"/>
  <c r="AH207" i="4"/>
  <c r="AH205" i="4"/>
  <c r="AH204" i="4"/>
  <c r="AH203" i="4"/>
  <c r="AH201" i="4"/>
  <c r="AH200" i="4"/>
  <c r="AH199" i="4"/>
  <c r="AH198" i="4"/>
  <c r="AH197" i="4"/>
  <c r="AH196" i="4"/>
  <c r="AH194" i="4"/>
  <c r="AH193" i="4"/>
  <c r="AH191" i="4"/>
  <c r="AH190" i="4"/>
  <c r="AH189" i="4"/>
  <c r="AH188" i="4"/>
  <c r="AH187" i="4"/>
  <c r="O254" i="4"/>
  <c r="O253" i="4"/>
  <c r="O252" i="4"/>
  <c r="O251" i="4"/>
  <c r="O250" i="4"/>
  <c r="O249" i="4"/>
  <c r="O248" i="4"/>
  <c r="O247" i="4"/>
  <c r="O246" i="4"/>
  <c r="O245" i="4"/>
  <c r="O244" i="4"/>
  <c r="O243" i="4"/>
  <c r="O242" i="4"/>
  <c r="O241" i="4"/>
  <c r="O240" i="4"/>
  <c r="O239" i="4"/>
  <c r="O238" i="4"/>
  <c r="O237" i="4"/>
  <c r="O236" i="4"/>
  <c r="O235" i="4"/>
  <c r="O234" i="4"/>
  <c r="O233" i="4"/>
  <c r="O232" i="4"/>
  <c r="P231" i="4"/>
  <c r="O231" i="4" s="1"/>
  <c r="O230" i="4"/>
  <c r="O229" i="4"/>
  <c r="O228" i="4"/>
  <c r="O227" i="4"/>
  <c r="O226" i="4"/>
  <c r="O225" i="4"/>
  <c r="O224" i="4"/>
  <c r="O223" i="4"/>
  <c r="O222" i="4"/>
  <c r="O221" i="4"/>
  <c r="O220" i="4"/>
  <c r="O219" i="4"/>
  <c r="O218" i="4"/>
  <c r="O217" i="4"/>
  <c r="O216" i="4"/>
  <c r="O215" i="4"/>
  <c r="O214" i="4"/>
  <c r="O213" i="4"/>
  <c r="O212" i="4"/>
  <c r="O211" i="4"/>
  <c r="O210" i="4"/>
  <c r="O209" i="4"/>
  <c r="O208" i="4"/>
  <c r="O207" i="4"/>
  <c r="O206" i="4"/>
  <c r="O205" i="4"/>
  <c r="O204" i="4"/>
  <c r="O203" i="4"/>
  <c r="O201" i="4"/>
  <c r="O200" i="4"/>
  <c r="O199" i="4"/>
  <c r="O198" i="4"/>
  <c r="O197" i="4"/>
  <c r="O196" i="4"/>
  <c r="O194" i="4"/>
  <c r="O193" i="4"/>
  <c r="O191" i="4"/>
  <c r="O190" i="4"/>
  <c r="O189" i="4"/>
  <c r="O188" i="4"/>
  <c r="O187" i="4"/>
  <c r="AH186" i="4"/>
  <c r="AI186" i="4"/>
  <c r="AI185" i="4"/>
  <c r="AH164" i="4"/>
  <c r="AI164" i="4"/>
  <c r="AH159" i="4"/>
  <c r="AI159" i="4" s="1"/>
  <c r="AH152" i="4"/>
  <c r="AH150" i="4"/>
  <c r="AI143" i="4"/>
  <c r="AI142" i="4"/>
  <c r="AI141" i="4"/>
  <c r="AI140" i="4"/>
  <c r="AI139" i="4"/>
  <c r="AI138" i="4"/>
  <c r="AI137" i="4"/>
  <c r="AI136" i="4"/>
  <c r="AI135" i="4"/>
  <c r="AI134" i="4"/>
  <c r="AI133" i="4"/>
  <c r="AI132" i="4"/>
  <c r="AI131" i="4"/>
  <c r="AI130" i="4"/>
  <c r="AI129" i="4"/>
  <c r="AI128" i="4"/>
  <c r="AI127" i="4"/>
  <c r="AI126" i="4"/>
  <c r="AI125" i="4"/>
  <c r="AI124" i="4"/>
  <c r="AI123" i="4"/>
  <c r="AI122" i="4"/>
  <c r="AI121" i="4"/>
  <c r="AI120" i="4"/>
  <c r="AI119" i="4"/>
  <c r="AI118" i="4"/>
  <c r="AI117" i="4"/>
  <c r="AI116" i="4"/>
  <c r="AI115" i="4"/>
  <c r="AI114" i="4"/>
  <c r="AI113" i="4"/>
  <c r="AI112" i="4"/>
  <c r="AI111" i="4"/>
  <c r="AI110" i="4"/>
  <c r="AI109" i="4"/>
  <c r="AI108" i="4"/>
  <c r="AI107" i="4"/>
  <c r="AI106" i="4"/>
  <c r="AI105" i="4"/>
  <c r="AI104" i="4"/>
  <c r="AI103" i="4"/>
  <c r="AI102" i="4"/>
  <c r="AI101" i="4"/>
  <c r="AI100" i="4"/>
  <c r="AI99" i="4"/>
  <c r="AI98" i="4"/>
  <c r="AI97" i="4"/>
  <c r="AI96" i="4"/>
  <c r="AI95" i="4"/>
  <c r="AI94" i="4"/>
  <c r="AI93" i="4"/>
  <c r="AI92" i="4"/>
  <c r="AI91" i="4"/>
  <c r="AI90" i="4"/>
  <c r="AI89" i="4"/>
  <c r="AI88" i="4"/>
  <c r="AI87" i="4"/>
  <c r="AI86" i="4"/>
  <c r="AI85" i="4"/>
  <c r="AI84" i="4"/>
  <c r="AI83" i="4"/>
  <c r="AI82" i="4"/>
  <c r="AI81" i="4"/>
  <c r="AI80" i="4"/>
  <c r="AI79" i="4"/>
  <c r="AI78" i="4"/>
  <c r="AI77" i="4"/>
  <c r="AI76" i="4"/>
  <c r="AI75" i="4"/>
  <c r="AI74" i="4"/>
  <c r="AI73" i="4"/>
  <c r="AI72" i="4"/>
  <c r="AI71" i="4"/>
  <c r="AI69" i="4"/>
  <c r="AI68" i="4"/>
  <c r="AI67" i="4"/>
  <c r="AH66" i="4"/>
  <c r="AI66" i="4" s="1"/>
  <c r="AI65" i="4"/>
  <c r="AI64" i="4"/>
  <c r="AI63" i="4"/>
  <c r="AH28" i="4"/>
  <c r="AI28" i="4"/>
  <c r="O186" i="4"/>
  <c r="P186" i="4"/>
  <c r="D17" i="5"/>
  <c r="P185" i="4"/>
  <c r="O164" i="4"/>
  <c r="P164" i="4"/>
  <c r="O159" i="4"/>
  <c r="P159" i="4"/>
  <c r="O152" i="4"/>
  <c r="O150" i="4"/>
  <c r="P143" i="4"/>
  <c r="P142" i="4"/>
  <c r="O142" i="6"/>
  <c r="J111" i="5" s="1"/>
  <c r="P141" i="4"/>
  <c r="P140" i="4"/>
  <c r="O140" i="6"/>
  <c r="P139" i="4"/>
  <c r="P138" i="4"/>
  <c r="P137" i="4"/>
  <c r="P136" i="4"/>
  <c r="P135" i="4"/>
  <c r="P134" i="4"/>
  <c r="P133" i="4"/>
  <c r="P132" i="4"/>
  <c r="P131" i="4"/>
  <c r="P130" i="4"/>
  <c r="P129" i="4"/>
  <c r="P128" i="4"/>
  <c r="P127" i="4"/>
  <c r="P126" i="4"/>
  <c r="P125" i="4"/>
  <c r="P124" i="4"/>
  <c r="P123" i="4"/>
  <c r="P122" i="4"/>
  <c r="P121" i="4"/>
  <c r="P120" i="4"/>
  <c r="P119" i="4"/>
  <c r="P118" i="4"/>
  <c r="P117" i="4"/>
  <c r="P116" i="4"/>
  <c r="P115" i="4"/>
  <c r="P114" i="4"/>
  <c r="P113" i="4"/>
  <c r="P112" i="4"/>
  <c r="P111" i="4"/>
  <c r="P110" i="4"/>
  <c r="P109" i="4"/>
  <c r="P108" i="4"/>
  <c r="P107" i="4"/>
  <c r="P106" i="4"/>
  <c r="P105" i="4"/>
  <c r="P104" i="4"/>
  <c r="P103" i="4"/>
  <c r="P102" i="4"/>
  <c r="P101" i="4"/>
  <c r="P100" i="4"/>
  <c r="P99" i="4"/>
  <c r="P98" i="4"/>
  <c r="P97" i="4"/>
  <c r="P96" i="4"/>
  <c r="P95" i="4"/>
  <c r="P94" i="4"/>
  <c r="P93" i="4"/>
  <c r="P92" i="4"/>
  <c r="P91" i="4"/>
  <c r="P90" i="4"/>
  <c r="P89" i="4"/>
  <c r="P88" i="4"/>
  <c r="P87" i="4"/>
  <c r="P86" i="4"/>
  <c r="P85" i="4"/>
  <c r="P84" i="4"/>
  <c r="P83" i="4"/>
  <c r="P82" i="4"/>
  <c r="P81" i="4"/>
  <c r="P80" i="4"/>
  <c r="P79" i="4"/>
  <c r="P78" i="4"/>
  <c r="P77" i="4"/>
  <c r="P76" i="4"/>
  <c r="P75" i="4"/>
  <c r="P74" i="4"/>
  <c r="P73" i="4"/>
  <c r="P72" i="4"/>
  <c r="P71" i="4"/>
  <c r="P69" i="4"/>
  <c r="P68" i="4"/>
  <c r="P67" i="4"/>
  <c r="O66" i="4"/>
  <c r="P66" i="4"/>
  <c r="P65" i="4"/>
  <c r="P64" i="4"/>
  <c r="P63" i="4"/>
  <c r="O28" i="4"/>
  <c r="P28" i="4" s="1"/>
  <c r="AX2" i="4"/>
  <c r="BK2" i="4"/>
  <c r="BL2" i="4"/>
  <c r="AI26" i="4"/>
  <c r="AI25" i="4"/>
  <c r="AI24" i="4"/>
  <c r="AI23" i="4"/>
  <c r="AI22" i="4"/>
  <c r="AI21" i="4"/>
  <c r="AI20" i="4"/>
  <c r="AI19" i="4"/>
  <c r="AI18" i="4"/>
  <c r="AI17" i="4"/>
  <c r="AI16" i="4"/>
  <c r="AI15" i="4"/>
  <c r="AI14" i="4"/>
  <c r="AI13" i="4"/>
  <c r="AI12" i="4"/>
  <c r="AI11" i="4"/>
  <c r="AI10" i="4"/>
  <c r="AI9" i="4"/>
  <c r="AI8" i="4"/>
  <c r="AI7" i="4"/>
  <c r="AI6" i="4"/>
  <c r="AI5" i="4"/>
  <c r="AI4" i="4"/>
  <c r="AI3" i="4"/>
  <c r="AI2" i="4"/>
  <c r="P26" i="4"/>
  <c r="P25" i="4"/>
  <c r="P24" i="4"/>
  <c r="K441" i="5" s="1"/>
  <c r="P23" i="4"/>
  <c r="P22" i="4"/>
  <c r="P21" i="4"/>
  <c r="P20" i="4"/>
  <c r="K437" i="5" s="1"/>
  <c r="P19" i="4"/>
  <c r="P18" i="4"/>
  <c r="P17" i="4"/>
  <c r="P16" i="4"/>
  <c r="P15" i="4"/>
  <c r="P14" i="4"/>
  <c r="P13" i="4"/>
  <c r="P12" i="4"/>
  <c r="P11" i="4"/>
  <c r="P10" i="4"/>
  <c r="P9" i="4"/>
  <c r="P8" i="4"/>
  <c r="P7" i="4"/>
  <c r="P6" i="4"/>
  <c r="P5" i="4"/>
  <c r="P4" i="4"/>
  <c r="P3" i="4"/>
  <c r="P2" i="4"/>
  <c r="P18" i="7"/>
  <c r="G143" i="5" s="1"/>
  <c r="W30" i="2"/>
  <c r="S29" i="2" s="1"/>
  <c r="T21" i="2" s="1"/>
  <c r="O18" i="6"/>
  <c r="P18" i="6"/>
  <c r="O25" i="14"/>
  <c r="P25" i="14"/>
  <c r="P142" i="8"/>
  <c r="P148" i="8"/>
  <c r="P147" i="8"/>
  <c r="P47" i="10"/>
  <c r="P114" i="6"/>
  <c r="P97" i="6"/>
  <c r="K66" i="5" s="1"/>
  <c r="P96" i="6"/>
  <c r="P95" i="6"/>
  <c r="P94" i="6"/>
  <c r="P93" i="6"/>
  <c r="K62" i="5" s="1"/>
  <c r="P92" i="6"/>
  <c r="P91" i="6"/>
  <c r="P90" i="6"/>
  <c r="P89" i="6"/>
  <c r="K58" i="5" s="1"/>
  <c r="P88" i="6"/>
  <c r="P87" i="6"/>
  <c r="P86" i="6"/>
  <c r="P85" i="6"/>
  <c r="K54" i="5" s="1"/>
  <c r="P84" i="6"/>
  <c r="P83" i="6"/>
  <c r="P82" i="6"/>
  <c r="P81" i="6"/>
  <c r="K50" i="5" s="1"/>
  <c r="P80" i="6"/>
  <c r="P79" i="6"/>
  <c r="P78" i="6"/>
  <c r="P77" i="6"/>
  <c r="K46" i="5" s="1"/>
  <c r="P76" i="6"/>
  <c r="P75" i="6"/>
  <c r="P74" i="6"/>
  <c r="P73" i="6"/>
  <c r="K42" i="5" s="1"/>
  <c r="P72" i="6"/>
  <c r="P71" i="6"/>
  <c r="P70" i="6"/>
  <c r="P69" i="6"/>
  <c r="K38" i="5" s="1"/>
  <c r="P68" i="6"/>
  <c r="P67" i="6"/>
  <c r="P66" i="6"/>
  <c r="P65" i="6"/>
  <c r="K34" i="5" s="1"/>
  <c r="P64" i="6"/>
  <c r="P63" i="6"/>
  <c r="P62" i="6"/>
  <c r="P61" i="6"/>
  <c r="K30" i="5" s="1"/>
  <c r="P58" i="6"/>
  <c r="P55" i="6"/>
  <c r="P54" i="6"/>
  <c r="K24" i="5" s="1"/>
  <c r="P53" i="6"/>
  <c r="K23" i="5" s="1"/>
  <c r="P106" i="6"/>
  <c r="P105" i="6"/>
  <c r="P104" i="6"/>
  <c r="K73" i="5" s="1"/>
  <c r="P103" i="6"/>
  <c r="K72" i="5" s="1"/>
  <c r="P102" i="6"/>
  <c r="P101" i="6"/>
  <c r="P100" i="6"/>
  <c r="K69" i="5" s="1"/>
  <c r="P99" i="6"/>
  <c r="K68" i="5" s="1"/>
  <c r="P98" i="6"/>
  <c r="P54" i="10"/>
  <c r="K426" i="5" s="1"/>
  <c r="P52" i="10"/>
  <c r="K424" i="5"/>
  <c r="K390" i="5"/>
  <c r="K391" i="5"/>
  <c r="K392" i="5"/>
  <c r="K393" i="5"/>
  <c r="K394" i="5"/>
  <c r="K395" i="5"/>
  <c r="K396" i="5"/>
  <c r="K397" i="5"/>
  <c r="K398" i="5"/>
  <c r="K399" i="5"/>
  <c r="K400" i="5"/>
  <c r="K401" i="5"/>
  <c r="K402" i="5"/>
  <c r="K403" i="5"/>
  <c r="K404" i="5"/>
  <c r="K405" i="5"/>
  <c r="P33" i="10"/>
  <c r="K406" i="5"/>
  <c r="P34" i="10"/>
  <c r="G445" i="5" s="1"/>
  <c r="P35" i="10"/>
  <c r="K408" i="5"/>
  <c r="P36" i="10"/>
  <c r="K409" i="5" s="1"/>
  <c r="P37" i="10"/>
  <c r="K410" i="5"/>
  <c r="P38" i="10"/>
  <c r="K411" i="5" s="1"/>
  <c r="O39" i="10"/>
  <c r="J412" i="5" s="1"/>
  <c r="P39" i="10"/>
  <c r="K412" i="5"/>
  <c r="P40" i="10"/>
  <c r="K413" i="5"/>
  <c r="P41" i="10"/>
  <c r="K414" i="5"/>
  <c r="P42" i="10"/>
  <c r="K415" i="5"/>
  <c r="P43" i="10"/>
  <c r="K416" i="5"/>
  <c r="P44" i="10"/>
  <c r="K417" i="5"/>
  <c r="O45" i="10"/>
  <c r="J418" i="5" s="1"/>
  <c r="P45" i="10"/>
  <c r="K418" i="5" s="1"/>
  <c r="P46" i="10"/>
  <c r="K419" i="5"/>
  <c r="P48" i="10"/>
  <c r="K420" i="5" s="1"/>
  <c r="P49" i="10"/>
  <c r="K421" i="5"/>
  <c r="P50" i="10"/>
  <c r="K422" i="5" s="1"/>
  <c r="P51" i="10"/>
  <c r="K423" i="5"/>
  <c r="P53" i="10"/>
  <c r="K425" i="5" s="1"/>
  <c r="P55" i="10"/>
  <c r="K427" i="5"/>
  <c r="P56" i="10"/>
  <c r="K428" i="5" s="1"/>
  <c r="K429" i="5"/>
  <c r="K430" i="5"/>
  <c r="P59" i="10"/>
  <c r="K431" i="5" s="1"/>
  <c r="P60" i="10"/>
  <c r="K432" i="5"/>
  <c r="J432" i="5"/>
  <c r="I432" i="5"/>
  <c r="J431" i="5"/>
  <c r="I431" i="5"/>
  <c r="J430" i="5"/>
  <c r="I430" i="5"/>
  <c r="J429" i="5"/>
  <c r="I429" i="5"/>
  <c r="J428" i="5"/>
  <c r="I428" i="5"/>
  <c r="J427" i="5"/>
  <c r="I427" i="5"/>
  <c r="J426" i="5"/>
  <c r="I426" i="5"/>
  <c r="J425" i="5"/>
  <c r="I425" i="5"/>
  <c r="J424" i="5"/>
  <c r="I424" i="5"/>
  <c r="J423" i="5"/>
  <c r="I423" i="5"/>
  <c r="J422" i="5"/>
  <c r="I422" i="5"/>
  <c r="J421" i="5"/>
  <c r="I421" i="5"/>
  <c r="J420" i="5"/>
  <c r="I420" i="5"/>
  <c r="J419" i="5"/>
  <c r="I419" i="5"/>
  <c r="I418" i="5"/>
  <c r="J417" i="5"/>
  <c r="I417" i="5"/>
  <c r="J416" i="5"/>
  <c r="I416" i="5"/>
  <c r="J415" i="5"/>
  <c r="I415" i="5"/>
  <c r="J414" i="5"/>
  <c r="I414" i="5"/>
  <c r="J413" i="5"/>
  <c r="I413" i="5"/>
  <c r="I412" i="5"/>
  <c r="J411" i="5"/>
  <c r="I411" i="5"/>
  <c r="J410" i="5"/>
  <c r="I410" i="5"/>
  <c r="J409" i="5"/>
  <c r="I409" i="5"/>
  <c r="J408" i="5"/>
  <c r="I408" i="5"/>
  <c r="J407" i="5"/>
  <c r="I407" i="5"/>
  <c r="J406" i="5"/>
  <c r="I406" i="5"/>
  <c r="J405" i="5"/>
  <c r="I405" i="5"/>
  <c r="J404" i="5"/>
  <c r="I404" i="5"/>
  <c r="J403" i="5"/>
  <c r="I403" i="5"/>
  <c r="J402" i="5"/>
  <c r="I402" i="5"/>
  <c r="J401" i="5"/>
  <c r="I401" i="5"/>
  <c r="J400" i="5"/>
  <c r="I400" i="5"/>
  <c r="J399" i="5"/>
  <c r="I399" i="5"/>
  <c r="J398" i="5"/>
  <c r="I398" i="5"/>
  <c r="J397" i="5"/>
  <c r="I397" i="5"/>
  <c r="J396" i="5"/>
  <c r="I396" i="5"/>
  <c r="J395" i="5"/>
  <c r="I395" i="5"/>
  <c r="J394" i="5"/>
  <c r="I394" i="5"/>
  <c r="J393" i="5"/>
  <c r="I393" i="5"/>
  <c r="J392" i="5"/>
  <c r="I392" i="5"/>
  <c r="J391" i="5"/>
  <c r="I391" i="5"/>
  <c r="J390" i="5"/>
  <c r="I390" i="5"/>
  <c r="K285" i="5"/>
  <c r="G166" i="5" s="1"/>
  <c r="K286" i="5"/>
  <c r="K287" i="5"/>
  <c r="K288" i="5"/>
  <c r="K289" i="5"/>
  <c r="K290" i="5"/>
  <c r="P20" i="12"/>
  <c r="P21" i="12"/>
  <c r="K364" i="5" s="1"/>
  <c r="P23" i="12"/>
  <c r="G359" i="5" s="1"/>
  <c r="P24" i="12"/>
  <c r="O56" i="6"/>
  <c r="P56" i="6"/>
  <c r="K26" i="5" s="1"/>
  <c r="P57" i="6"/>
  <c r="P59" i="6"/>
  <c r="P107" i="6"/>
  <c r="K76" i="5" s="1"/>
  <c r="P108" i="6"/>
  <c r="K77" i="5" s="1"/>
  <c r="P109" i="6"/>
  <c r="P110" i="6"/>
  <c r="P111" i="6"/>
  <c r="K80" i="5" s="1"/>
  <c r="P112" i="6"/>
  <c r="K81" i="5" s="1"/>
  <c r="P113" i="6"/>
  <c r="P115" i="6"/>
  <c r="P116" i="6"/>
  <c r="K85" i="5" s="1"/>
  <c r="P117" i="6"/>
  <c r="K86" i="5" s="1"/>
  <c r="P118" i="6"/>
  <c r="P119" i="6"/>
  <c r="P120" i="6"/>
  <c r="K89" i="5" s="1"/>
  <c r="P121" i="6"/>
  <c r="K90" i="5" s="1"/>
  <c r="P122" i="6"/>
  <c r="P123" i="6"/>
  <c r="P124" i="6"/>
  <c r="K93" i="5" s="1"/>
  <c r="P125" i="6"/>
  <c r="K94" i="5" s="1"/>
  <c r="P126" i="6"/>
  <c r="P127" i="6"/>
  <c r="P128" i="6"/>
  <c r="K97" i="5" s="1"/>
  <c r="P129" i="6"/>
  <c r="K98" i="5" s="1"/>
  <c r="P130" i="6"/>
  <c r="P131" i="6"/>
  <c r="P132" i="6"/>
  <c r="K101" i="5" s="1"/>
  <c r="P133" i="6"/>
  <c r="K102" i="5" s="1"/>
  <c r="O149" i="6"/>
  <c r="P149" i="6"/>
  <c r="O151" i="6"/>
  <c r="P151" i="6"/>
  <c r="K120" i="5" s="1"/>
  <c r="P172" i="6"/>
  <c r="O173" i="6"/>
  <c r="P173" i="6"/>
  <c r="K142" i="5" s="1"/>
  <c r="G9" i="5"/>
  <c r="P17" i="15"/>
  <c r="P18" i="15"/>
  <c r="G471" i="5"/>
  <c r="O17" i="14"/>
  <c r="J452" i="5" s="1"/>
  <c r="P19" i="14"/>
  <c r="O48" i="14"/>
  <c r="P48" i="14"/>
  <c r="K464" i="5" s="1"/>
  <c r="P51" i="14"/>
  <c r="P52" i="14"/>
  <c r="P53" i="14"/>
  <c r="K468" i="5" s="1"/>
  <c r="P54" i="14"/>
  <c r="K469" i="5" s="1"/>
  <c r="P61" i="9"/>
  <c r="G291" i="5" s="1"/>
  <c r="P17" i="7"/>
  <c r="P19" i="7"/>
  <c r="P20" i="7"/>
  <c r="P21" i="7"/>
  <c r="P22" i="7"/>
  <c r="P23" i="7"/>
  <c r="P24" i="7"/>
  <c r="P25" i="7"/>
  <c r="P26" i="7"/>
  <c r="P27" i="7"/>
  <c r="P28" i="7"/>
  <c r="P29" i="7"/>
  <c r="P30" i="7"/>
  <c r="P31" i="7"/>
  <c r="P32" i="7"/>
  <c r="P33" i="7"/>
  <c r="P34" i="7"/>
  <c r="P35" i="7"/>
  <c r="P36" i="7"/>
  <c r="P37" i="7"/>
  <c r="P38" i="7"/>
  <c r="P39" i="7"/>
  <c r="P40" i="7"/>
  <c r="P41" i="7"/>
  <c r="P17" i="16"/>
  <c r="P18" i="16"/>
  <c r="P20" i="16"/>
  <c r="P21" i="16"/>
  <c r="P22" i="16"/>
  <c r="P23" i="16"/>
  <c r="P24" i="16"/>
  <c r="P25" i="16"/>
  <c r="P26" i="16"/>
  <c r="P27" i="16"/>
  <c r="P28" i="16"/>
  <c r="P30" i="16"/>
  <c r="P35" i="16"/>
  <c r="G477" i="5"/>
  <c r="O93" i="8"/>
  <c r="F289" i="5"/>
  <c r="C289" i="5"/>
  <c r="F288" i="5"/>
  <c r="C288" i="5"/>
  <c r="F287" i="5"/>
  <c r="C287" i="5"/>
  <c r="F286" i="5"/>
  <c r="C286" i="5"/>
  <c r="F285" i="5"/>
  <c r="C285" i="5"/>
  <c r="F284" i="5"/>
  <c r="C284" i="5"/>
  <c r="I283" i="5"/>
  <c r="H283" i="5"/>
  <c r="G283" i="5"/>
  <c r="F283" i="5"/>
  <c r="C283" i="5"/>
  <c r="B283" i="5"/>
  <c r="A283" i="5"/>
  <c r="I282" i="5"/>
  <c r="H282" i="5"/>
  <c r="G282" i="5"/>
  <c r="F282" i="5"/>
  <c r="C282" i="5"/>
  <c r="B282" i="5"/>
  <c r="A282" i="5"/>
  <c r="I281" i="5"/>
  <c r="H281" i="5"/>
  <c r="G281" i="5"/>
  <c r="F281" i="5"/>
  <c r="C281" i="5"/>
  <c r="B281" i="5"/>
  <c r="A281" i="5"/>
  <c r="I280" i="5"/>
  <c r="H280" i="5"/>
  <c r="G280" i="5"/>
  <c r="F280" i="5"/>
  <c r="C280" i="5"/>
  <c r="B280" i="5"/>
  <c r="A280" i="5"/>
  <c r="I279" i="5"/>
  <c r="H279" i="5"/>
  <c r="G279" i="5"/>
  <c r="F279" i="5"/>
  <c r="C279" i="5"/>
  <c r="B279" i="5"/>
  <c r="A279" i="5"/>
  <c r="I278" i="5"/>
  <c r="H278" i="5"/>
  <c r="G278" i="5"/>
  <c r="F278" i="5"/>
  <c r="C278" i="5"/>
  <c r="B278" i="5"/>
  <c r="A278" i="5"/>
  <c r="I277" i="5"/>
  <c r="H277" i="5"/>
  <c r="G277" i="5"/>
  <c r="F277" i="5"/>
  <c r="C277" i="5"/>
  <c r="B277" i="5"/>
  <c r="A277" i="5"/>
  <c r="I276" i="5"/>
  <c r="H276" i="5"/>
  <c r="G276" i="5"/>
  <c r="F276" i="5"/>
  <c r="C276" i="5"/>
  <c r="B276" i="5"/>
  <c r="A276" i="5"/>
  <c r="I275" i="5"/>
  <c r="H275" i="5"/>
  <c r="G275" i="5"/>
  <c r="F275" i="5"/>
  <c r="C275" i="5"/>
  <c r="B275" i="5"/>
  <c r="A275" i="5"/>
  <c r="I274" i="5"/>
  <c r="H274" i="5"/>
  <c r="G274" i="5"/>
  <c r="F274" i="5"/>
  <c r="C274" i="5"/>
  <c r="B274" i="5"/>
  <c r="A274" i="5"/>
  <c r="I273" i="5"/>
  <c r="H273" i="5"/>
  <c r="G273" i="5"/>
  <c r="F273" i="5"/>
  <c r="C273" i="5"/>
  <c r="B273" i="5"/>
  <c r="A273" i="5"/>
  <c r="I272" i="5"/>
  <c r="H272" i="5"/>
  <c r="G272" i="5"/>
  <c r="F272" i="5"/>
  <c r="C272" i="5"/>
  <c r="B272" i="5"/>
  <c r="A272" i="5"/>
  <c r="I271" i="5"/>
  <c r="H271" i="5"/>
  <c r="G271" i="5"/>
  <c r="F271" i="5"/>
  <c r="C271" i="5"/>
  <c r="B271" i="5"/>
  <c r="A271" i="5"/>
  <c r="I270" i="5"/>
  <c r="H270" i="5"/>
  <c r="G270" i="5"/>
  <c r="F270" i="5"/>
  <c r="C270" i="5"/>
  <c r="B270" i="5"/>
  <c r="A270" i="5"/>
  <c r="I269" i="5"/>
  <c r="H269" i="5"/>
  <c r="G269" i="5"/>
  <c r="F269" i="5"/>
  <c r="C269" i="5"/>
  <c r="B269" i="5"/>
  <c r="A269" i="5"/>
  <c r="I268" i="5"/>
  <c r="H268" i="5"/>
  <c r="G268" i="5"/>
  <c r="F268" i="5"/>
  <c r="C268" i="5"/>
  <c r="B268" i="5"/>
  <c r="A268" i="5"/>
  <c r="I267" i="5"/>
  <c r="H267" i="5"/>
  <c r="G267" i="5"/>
  <c r="F267" i="5"/>
  <c r="C267" i="5"/>
  <c r="B267" i="5"/>
  <c r="A267" i="5"/>
  <c r="I266" i="5"/>
  <c r="H266" i="5"/>
  <c r="G266" i="5"/>
  <c r="F266" i="5"/>
  <c r="C266" i="5"/>
  <c r="B266" i="5"/>
  <c r="A266" i="5"/>
  <c r="I265" i="5"/>
  <c r="H265" i="5"/>
  <c r="G265" i="5"/>
  <c r="F265" i="5"/>
  <c r="C265" i="5"/>
  <c r="B265" i="5"/>
  <c r="A265" i="5"/>
  <c r="I264" i="5"/>
  <c r="H264" i="5"/>
  <c r="G264" i="5"/>
  <c r="F264" i="5"/>
  <c r="C264" i="5"/>
  <c r="B264" i="5"/>
  <c r="A264" i="5"/>
  <c r="I263" i="5"/>
  <c r="H263" i="5"/>
  <c r="G263" i="5"/>
  <c r="F263" i="5"/>
  <c r="C263" i="5"/>
  <c r="B263" i="5"/>
  <c r="A263" i="5"/>
  <c r="I262" i="5"/>
  <c r="H262" i="5"/>
  <c r="G262" i="5"/>
  <c r="F262" i="5"/>
  <c r="C262" i="5"/>
  <c r="B262" i="5"/>
  <c r="A262" i="5"/>
  <c r="I261" i="5"/>
  <c r="H261" i="5"/>
  <c r="G261" i="5"/>
  <c r="F261" i="5"/>
  <c r="C261" i="5"/>
  <c r="B261" i="5"/>
  <c r="A261" i="5"/>
  <c r="I260" i="5"/>
  <c r="H260" i="5"/>
  <c r="G260" i="5"/>
  <c r="F260" i="5"/>
  <c r="C260" i="5"/>
  <c r="B260" i="5"/>
  <c r="A260" i="5"/>
  <c r="I259" i="5"/>
  <c r="H259" i="5"/>
  <c r="G259" i="5"/>
  <c r="F259" i="5"/>
  <c r="C259" i="5"/>
  <c r="B259" i="5"/>
  <c r="A259" i="5"/>
  <c r="I258" i="5"/>
  <c r="H258" i="5"/>
  <c r="G258" i="5"/>
  <c r="F258" i="5"/>
  <c r="C258" i="5"/>
  <c r="B258" i="5"/>
  <c r="A258" i="5"/>
  <c r="I257" i="5"/>
  <c r="H257" i="5"/>
  <c r="G257" i="5"/>
  <c r="F257" i="5"/>
  <c r="C257" i="5"/>
  <c r="B257" i="5"/>
  <c r="A257" i="5"/>
  <c r="I256" i="5"/>
  <c r="H256" i="5"/>
  <c r="G256" i="5"/>
  <c r="F256" i="5"/>
  <c r="E256" i="5"/>
  <c r="D256" i="5"/>
  <c r="C256" i="5"/>
  <c r="B256" i="5"/>
  <c r="A256" i="5"/>
  <c r="I255" i="5"/>
  <c r="H255" i="5"/>
  <c r="G255" i="5"/>
  <c r="F255" i="5"/>
  <c r="E255" i="5"/>
  <c r="D255" i="5"/>
  <c r="C255" i="5"/>
  <c r="B255" i="5"/>
  <c r="A255" i="5"/>
  <c r="I254" i="5"/>
  <c r="H254" i="5"/>
  <c r="G254" i="5"/>
  <c r="F254" i="5"/>
  <c r="E254" i="5"/>
  <c r="D254" i="5"/>
  <c r="C254" i="5"/>
  <c r="B254" i="5"/>
  <c r="A254" i="5"/>
  <c r="I253" i="5"/>
  <c r="H253" i="5"/>
  <c r="G253" i="5"/>
  <c r="F253" i="5"/>
  <c r="E253" i="5"/>
  <c r="D253" i="5"/>
  <c r="C253" i="5"/>
  <c r="B253" i="5"/>
  <c r="A253" i="5"/>
  <c r="I252" i="5"/>
  <c r="H252" i="5"/>
  <c r="G252" i="5"/>
  <c r="F252" i="5"/>
  <c r="E252" i="5"/>
  <c r="D252" i="5"/>
  <c r="C252" i="5"/>
  <c r="B252" i="5"/>
  <c r="A252" i="5"/>
  <c r="I251" i="5"/>
  <c r="H251" i="5"/>
  <c r="G251" i="5"/>
  <c r="F251" i="5"/>
  <c r="E251" i="5"/>
  <c r="D251" i="5"/>
  <c r="C251" i="5"/>
  <c r="B251" i="5"/>
  <c r="A251" i="5"/>
  <c r="I250" i="5"/>
  <c r="H250" i="5"/>
  <c r="G250" i="5"/>
  <c r="F250" i="5"/>
  <c r="E250" i="5"/>
  <c r="D250" i="5"/>
  <c r="C250" i="5"/>
  <c r="B250" i="5"/>
  <c r="A250" i="5"/>
  <c r="I249" i="5"/>
  <c r="H249" i="5"/>
  <c r="G249" i="5"/>
  <c r="F249" i="5"/>
  <c r="E249" i="5"/>
  <c r="D249" i="5"/>
  <c r="C249" i="5"/>
  <c r="B249" i="5"/>
  <c r="A249" i="5"/>
  <c r="I248" i="5"/>
  <c r="H248" i="5"/>
  <c r="G248" i="5"/>
  <c r="F248" i="5"/>
  <c r="E248" i="5"/>
  <c r="D248" i="5"/>
  <c r="C248" i="5"/>
  <c r="B248" i="5"/>
  <c r="A248" i="5"/>
  <c r="I247" i="5"/>
  <c r="H247" i="5"/>
  <c r="G247" i="5"/>
  <c r="F247" i="5"/>
  <c r="E247" i="5"/>
  <c r="D247" i="5"/>
  <c r="C247" i="5"/>
  <c r="B247" i="5"/>
  <c r="A247" i="5"/>
  <c r="I246" i="5"/>
  <c r="H246" i="5"/>
  <c r="G246" i="5"/>
  <c r="F246" i="5"/>
  <c r="E246" i="5"/>
  <c r="D246" i="5"/>
  <c r="C246" i="5"/>
  <c r="B246" i="5"/>
  <c r="A246" i="5"/>
  <c r="I245" i="5"/>
  <c r="H245" i="5"/>
  <c r="G245" i="5"/>
  <c r="F245" i="5"/>
  <c r="E245" i="5"/>
  <c r="D245" i="5"/>
  <c r="C245" i="5"/>
  <c r="B245" i="5"/>
  <c r="A245" i="5"/>
  <c r="I244" i="5"/>
  <c r="H244" i="5"/>
  <c r="G244" i="5"/>
  <c r="F244" i="5"/>
  <c r="E244" i="5"/>
  <c r="D244" i="5"/>
  <c r="C244" i="5"/>
  <c r="B244" i="5"/>
  <c r="A244" i="5"/>
  <c r="I243" i="5"/>
  <c r="H243" i="5"/>
  <c r="G243" i="5"/>
  <c r="F243" i="5"/>
  <c r="E243" i="5"/>
  <c r="D243" i="5"/>
  <c r="C243" i="5"/>
  <c r="B243" i="5"/>
  <c r="A243" i="5"/>
  <c r="I242" i="5"/>
  <c r="H242" i="5"/>
  <c r="G242" i="5"/>
  <c r="F242" i="5"/>
  <c r="E242" i="5"/>
  <c r="C242" i="5"/>
  <c r="B242" i="5"/>
  <c r="A242" i="5"/>
  <c r="I241" i="5"/>
  <c r="H241" i="5"/>
  <c r="G241" i="5"/>
  <c r="F241" i="5"/>
  <c r="E241" i="5"/>
  <c r="D241" i="5"/>
  <c r="C241" i="5"/>
  <c r="B241" i="5"/>
  <c r="A241" i="5"/>
  <c r="I240" i="5"/>
  <c r="H240" i="5"/>
  <c r="G240" i="5"/>
  <c r="F240" i="5"/>
  <c r="E240" i="5"/>
  <c r="D240" i="5"/>
  <c r="C240" i="5"/>
  <c r="B240" i="5"/>
  <c r="A240" i="5"/>
  <c r="I239" i="5"/>
  <c r="H239" i="5"/>
  <c r="G239" i="5"/>
  <c r="F239" i="5"/>
  <c r="E239" i="5"/>
  <c r="D239" i="5"/>
  <c r="C239" i="5"/>
  <c r="B239" i="5"/>
  <c r="A239" i="5"/>
  <c r="I238" i="5"/>
  <c r="H238" i="5"/>
  <c r="G238" i="5"/>
  <c r="F238" i="5"/>
  <c r="E238" i="5"/>
  <c r="D238" i="5"/>
  <c r="C238" i="5"/>
  <c r="B238" i="5"/>
  <c r="A238" i="5"/>
  <c r="I237" i="5"/>
  <c r="H237" i="5"/>
  <c r="G237" i="5"/>
  <c r="F237" i="5"/>
  <c r="E237" i="5"/>
  <c r="D237" i="5"/>
  <c r="C237" i="5"/>
  <c r="B237" i="5"/>
  <c r="A237" i="5"/>
  <c r="I236" i="5"/>
  <c r="H236" i="5"/>
  <c r="G236" i="5"/>
  <c r="F236" i="5"/>
  <c r="E236" i="5"/>
  <c r="D236" i="5"/>
  <c r="C236" i="5"/>
  <c r="B236" i="5"/>
  <c r="A236" i="5"/>
  <c r="I235" i="5"/>
  <c r="H235" i="5"/>
  <c r="G235" i="5"/>
  <c r="F235" i="5"/>
  <c r="E235" i="5"/>
  <c r="D235" i="5"/>
  <c r="C235" i="5"/>
  <c r="B235" i="5"/>
  <c r="A235" i="5"/>
  <c r="I234" i="5"/>
  <c r="H234" i="5"/>
  <c r="G234" i="5"/>
  <c r="F234" i="5"/>
  <c r="E234" i="5"/>
  <c r="D234" i="5"/>
  <c r="C234" i="5"/>
  <c r="B234" i="5"/>
  <c r="A234" i="5"/>
  <c r="I233" i="5"/>
  <c r="H233" i="5"/>
  <c r="G233" i="5"/>
  <c r="F233" i="5"/>
  <c r="E233" i="5"/>
  <c r="D233" i="5"/>
  <c r="C233" i="5"/>
  <c r="B233" i="5"/>
  <c r="A233" i="5"/>
  <c r="I232" i="5"/>
  <c r="H232" i="5"/>
  <c r="G232" i="5"/>
  <c r="F232" i="5"/>
  <c r="E232" i="5"/>
  <c r="D232" i="5"/>
  <c r="C232" i="5"/>
  <c r="B232" i="5"/>
  <c r="A232" i="5"/>
  <c r="I231" i="5"/>
  <c r="H231" i="5"/>
  <c r="G231" i="5"/>
  <c r="F231" i="5"/>
  <c r="E231" i="5"/>
  <c r="D231" i="5"/>
  <c r="C231" i="5"/>
  <c r="B231" i="5"/>
  <c r="A231" i="5"/>
  <c r="I230" i="5"/>
  <c r="H230" i="5"/>
  <c r="G230" i="5"/>
  <c r="F230" i="5"/>
  <c r="E230" i="5"/>
  <c r="D230" i="5"/>
  <c r="C230" i="5"/>
  <c r="B230" i="5"/>
  <c r="A230" i="5"/>
  <c r="I229" i="5"/>
  <c r="H229" i="5"/>
  <c r="G229" i="5"/>
  <c r="F229" i="5"/>
  <c r="E229" i="5"/>
  <c r="D229" i="5"/>
  <c r="C229" i="5"/>
  <c r="B229" i="5"/>
  <c r="A229" i="5"/>
  <c r="I228" i="5"/>
  <c r="H228" i="5"/>
  <c r="G228" i="5"/>
  <c r="F228" i="5"/>
  <c r="E228" i="5"/>
  <c r="D228" i="5"/>
  <c r="C228" i="5"/>
  <c r="B228" i="5"/>
  <c r="A228" i="5"/>
  <c r="I227" i="5"/>
  <c r="H227" i="5"/>
  <c r="G227" i="5"/>
  <c r="F227" i="5"/>
  <c r="E227" i="5"/>
  <c r="D227" i="5"/>
  <c r="C227" i="5"/>
  <c r="B227" i="5"/>
  <c r="A227" i="5"/>
  <c r="I226" i="5"/>
  <c r="H226" i="5"/>
  <c r="G226" i="5"/>
  <c r="F226" i="5"/>
  <c r="E226" i="5"/>
  <c r="D226" i="5"/>
  <c r="C226" i="5"/>
  <c r="B226" i="5"/>
  <c r="A226" i="5"/>
  <c r="I225" i="5"/>
  <c r="H225" i="5"/>
  <c r="G225" i="5"/>
  <c r="F225" i="5"/>
  <c r="E225" i="5"/>
  <c r="D225" i="5"/>
  <c r="C225" i="5"/>
  <c r="B225" i="5"/>
  <c r="A225" i="5"/>
  <c r="I224" i="5"/>
  <c r="H224" i="5"/>
  <c r="G224" i="5"/>
  <c r="F224" i="5"/>
  <c r="E224" i="5"/>
  <c r="D224" i="5"/>
  <c r="C224" i="5"/>
  <c r="B224" i="5"/>
  <c r="A224" i="5"/>
  <c r="I223" i="5"/>
  <c r="H223" i="5"/>
  <c r="G223" i="5"/>
  <c r="F223" i="5"/>
  <c r="E223" i="5"/>
  <c r="D223" i="5"/>
  <c r="C223" i="5"/>
  <c r="B223" i="5"/>
  <c r="A223" i="5"/>
  <c r="I222" i="5"/>
  <c r="H222" i="5"/>
  <c r="G222" i="5"/>
  <c r="F222" i="5"/>
  <c r="E222" i="5"/>
  <c r="D222" i="5"/>
  <c r="C222" i="5"/>
  <c r="B222" i="5"/>
  <c r="A222" i="5"/>
  <c r="I221" i="5"/>
  <c r="H221" i="5"/>
  <c r="G221" i="5"/>
  <c r="F221" i="5"/>
  <c r="E221" i="5"/>
  <c r="D221" i="5"/>
  <c r="C221" i="5"/>
  <c r="B221" i="5"/>
  <c r="A221" i="5"/>
  <c r="I220" i="5"/>
  <c r="H220" i="5"/>
  <c r="G220" i="5"/>
  <c r="F220" i="5"/>
  <c r="E220" i="5"/>
  <c r="D220" i="5"/>
  <c r="C220" i="5"/>
  <c r="B220" i="5"/>
  <c r="A220" i="5"/>
  <c r="I219" i="5"/>
  <c r="H219" i="5"/>
  <c r="G219" i="5"/>
  <c r="F219" i="5"/>
  <c r="E219" i="5"/>
  <c r="D219" i="5"/>
  <c r="C219" i="5"/>
  <c r="B219" i="5"/>
  <c r="A219" i="5"/>
  <c r="I218" i="5"/>
  <c r="H218" i="5"/>
  <c r="G218" i="5"/>
  <c r="F218" i="5"/>
  <c r="E218" i="5"/>
  <c r="D218" i="5"/>
  <c r="C218" i="5"/>
  <c r="B218" i="5"/>
  <c r="A218" i="5"/>
  <c r="I217" i="5"/>
  <c r="H217" i="5"/>
  <c r="G217" i="5"/>
  <c r="F217" i="5"/>
  <c r="E217" i="5"/>
  <c r="D217" i="5"/>
  <c r="C217" i="5"/>
  <c r="B217" i="5"/>
  <c r="A217" i="5"/>
  <c r="I216" i="5"/>
  <c r="H216" i="5"/>
  <c r="G216" i="5"/>
  <c r="F216" i="5"/>
  <c r="E216" i="5"/>
  <c r="D216" i="5"/>
  <c r="C216" i="5"/>
  <c r="B216" i="5"/>
  <c r="A216" i="5"/>
  <c r="I215" i="5"/>
  <c r="H215" i="5"/>
  <c r="G215" i="5"/>
  <c r="F215" i="5"/>
  <c r="E215" i="5"/>
  <c r="D215" i="5"/>
  <c r="C215" i="5"/>
  <c r="B215" i="5"/>
  <c r="A215" i="5"/>
  <c r="I214" i="5"/>
  <c r="H214" i="5"/>
  <c r="G214" i="5"/>
  <c r="F214" i="5"/>
  <c r="E214" i="5"/>
  <c r="D214" i="5"/>
  <c r="C214" i="5"/>
  <c r="B214" i="5"/>
  <c r="A214" i="5"/>
  <c r="I213" i="5"/>
  <c r="H213" i="5"/>
  <c r="G213" i="5"/>
  <c r="F213" i="5"/>
  <c r="E213" i="5"/>
  <c r="D213" i="5"/>
  <c r="C213" i="5"/>
  <c r="B213" i="5"/>
  <c r="A213" i="5"/>
  <c r="I212" i="5"/>
  <c r="H212" i="5"/>
  <c r="G212" i="5"/>
  <c r="F212" i="5"/>
  <c r="E212" i="5"/>
  <c r="D212" i="5"/>
  <c r="C212" i="5"/>
  <c r="B212" i="5"/>
  <c r="A212" i="5"/>
  <c r="I211" i="5"/>
  <c r="H211" i="5"/>
  <c r="G211" i="5"/>
  <c r="F211" i="5"/>
  <c r="E211" i="5"/>
  <c r="D211" i="5"/>
  <c r="C211" i="5"/>
  <c r="B211" i="5"/>
  <c r="A211" i="5"/>
  <c r="I210" i="5"/>
  <c r="H210" i="5"/>
  <c r="G210" i="5"/>
  <c r="F210" i="5"/>
  <c r="E210" i="5"/>
  <c r="D210" i="5"/>
  <c r="C210" i="5"/>
  <c r="B210" i="5"/>
  <c r="A210" i="5"/>
  <c r="I209" i="5"/>
  <c r="H209" i="5"/>
  <c r="G209" i="5"/>
  <c r="F209" i="5"/>
  <c r="E209" i="5"/>
  <c r="D209" i="5"/>
  <c r="C209" i="5"/>
  <c r="B209" i="5"/>
  <c r="A209" i="5"/>
  <c r="I208" i="5"/>
  <c r="H208" i="5"/>
  <c r="G208" i="5"/>
  <c r="F208" i="5"/>
  <c r="E208" i="5"/>
  <c r="D208" i="5"/>
  <c r="C208" i="5"/>
  <c r="B208" i="5"/>
  <c r="A208" i="5"/>
  <c r="I207" i="5"/>
  <c r="H207" i="5"/>
  <c r="G207" i="5"/>
  <c r="F207" i="5"/>
  <c r="E207" i="5"/>
  <c r="D207" i="5"/>
  <c r="C207" i="5"/>
  <c r="B207" i="5"/>
  <c r="A207" i="5"/>
  <c r="I206" i="5"/>
  <c r="H206" i="5"/>
  <c r="G206" i="5"/>
  <c r="F206" i="5"/>
  <c r="E206" i="5"/>
  <c r="D206" i="5"/>
  <c r="C206" i="5"/>
  <c r="B206" i="5"/>
  <c r="A206" i="5"/>
  <c r="I205" i="5"/>
  <c r="H205" i="5"/>
  <c r="G205" i="5"/>
  <c r="F205" i="5"/>
  <c r="E205" i="5"/>
  <c r="D205" i="5"/>
  <c r="C205" i="5"/>
  <c r="B205" i="5"/>
  <c r="A205" i="5"/>
  <c r="I204" i="5"/>
  <c r="H204" i="5"/>
  <c r="G204" i="5"/>
  <c r="F204" i="5"/>
  <c r="E204" i="5"/>
  <c r="D204" i="5"/>
  <c r="C204" i="5"/>
  <c r="B204" i="5"/>
  <c r="A204" i="5"/>
  <c r="I203" i="5"/>
  <c r="H203" i="5"/>
  <c r="G203" i="5"/>
  <c r="F203" i="5"/>
  <c r="E203" i="5"/>
  <c r="D203" i="5"/>
  <c r="C203" i="5"/>
  <c r="B203" i="5"/>
  <c r="A203" i="5"/>
  <c r="I202" i="5"/>
  <c r="H202" i="5"/>
  <c r="G202" i="5"/>
  <c r="F202" i="5"/>
  <c r="E202" i="5"/>
  <c r="D202" i="5"/>
  <c r="C202" i="5"/>
  <c r="B202" i="5"/>
  <c r="A202" i="5"/>
  <c r="I201" i="5"/>
  <c r="H201" i="5"/>
  <c r="G201" i="5"/>
  <c r="F201" i="5"/>
  <c r="E201" i="5"/>
  <c r="D201" i="5"/>
  <c r="C201" i="5"/>
  <c r="B201" i="5"/>
  <c r="A201" i="5"/>
  <c r="I200" i="5"/>
  <c r="H200" i="5"/>
  <c r="G200" i="5"/>
  <c r="F200" i="5"/>
  <c r="E200" i="5"/>
  <c r="D200" i="5"/>
  <c r="C200" i="5"/>
  <c r="B200" i="5"/>
  <c r="A200" i="5"/>
  <c r="I199" i="5"/>
  <c r="H199" i="5"/>
  <c r="G199" i="5"/>
  <c r="F199" i="5"/>
  <c r="E199" i="5"/>
  <c r="D199" i="5"/>
  <c r="C199" i="5"/>
  <c r="B199" i="5"/>
  <c r="A199" i="5"/>
  <c r="I198" i="5"/>
  <c r="H198" i="5"/>
  <c r="G198" i="5"/>
  <c r="F198" i="5"/>
  <c r="E198" i="5"/>
  <c r="D198" i="5"/>
  <c r="C198" i="5"/>
  <c r="B198" i="5"/>
  <c r="A198" i="5"/>
  <c r="I197" i="5"/>
  <c r="H197" i="5"/>
  <c r="G197" i="5"/>
  <c r="F197" i="5"/>
  <c r="E197" i="5"/>
  <c r="D197" i="5"/>
  <c r="C197" i="5"/>
  <c r="B197" i="5"/>
  <c r="A197" i="5"/>
  <c r="I196" i="5"/>
  <c r="H196" i="5"/>
  <c r="G196" i="5"/>
  <c r="F196" i="5"/>
  <c r="E196" i="5"/>
  <c r="D196" i="5"/>
  <c r="C196" i="5"/>
  <c r="B196" i="5"/>
  <c r="A196" i="5"/>
  <c r="I195" i="5"/>
  <c r="H195" i="5"/>
  <c r="G195" i="5"/>
  <c r="F195" i="5"/>
  <c r="E195" i="5"/>
  <c r="D195" i="5"/>
  <c r="C195" i="5"/>
  <c r="B195" i="5"/>
  <c r="A195" i="5"/>
  <c r="I194" i="5"/>
  <c r="H194" i="5"/>
  <c r="G194" i="5"/>
  <c r="F194" i="5"/>
  <c r="E194" i="5"/>
  <c r="D194" i="5"/>
  <c r="C194" i="5"/>
  <c r="B194" i="5"/>
  <c r="A194" i="5"/>
  <c r="I193" i="5"/>
  <c r="H193" i="5"/>
  <c r="G193" i="5"/>
  <c r="F193" i="5"/>
  <c r="E193" i="5"/>
  <c r="D193" i="5"/>
  <c r="C193" i="5"/>
  <c r="B193" i="5"/>
  <c r="A193" i="5"/>
  <c r="I192" i="5"/>
  <c r="H192" i="5"/>
  <c r="G192" i="5"/>
  <c r="F192" i="5"/>
  <c r="E192" i="5"/>
  <c r="D192" i="5"/>
  <c r="C192" i="5"/>
  <c r="B192" i="5"/>
  <c r="A192" i="5"/>
  <c r="I191" i="5"/>
  <c r="H191" i="5"/>
  <c r="G191" i="5"/>
  <c r="F191" i="5"/>
  <c r="E191" i="5"/>
  <c r="D191" i="5"/>
  <c r="C191" i="5"/>
  <c r="B191" i="5"/>
  <c r="A191" i="5"/>
  <c r="I190" i="5"/>
  <c r="H190" i="5"/>
  <c r="G190" i="5"/>
  <c r="F190" i="5"/>
  <c r="E190" i="5"/>
  <c r="D190" i="5"/>
  <c r="C190" i="5"/>
  <c r="B190" i="5"/>
  <c r="A190" i="5"/>
  <c r="I189" i="5"/>
  <c r="H189" i="5"/>
  <c r="G189" i="5"/>
  <c r="F189" i="5"/>
  <c r="E189" i="5"/>
  <c r="D189" i="5"/>
  <c r="C189" i="5"/>
  <c r="B189" i="5"/>
  <c r="A189" i="5"/>
  <c r="I188" i="5"/>
  <c r="H188" i="5"/>
  <c r="G188" i="5"/>
  <c r="F188" i="5"/>
  <c r="E188" i="5"/>
  <c r="D188" i="5"/>
  <c r="C188" i="5"/>
  <c r="B188" i="5"/>
  <c r="A188" i="5"/>
  <c r="I187" i="5"/>
  <c r="H187" i="5"/>
  <c r="G187" i="5"/>
  <c r="F187" i="5"/>
  <c r="E187" i="5"/>
  <c r="D187" i="5"/>
  <c r="C187" i="5"/>
  <c r="B187" i="5"/>
  <c r="A187" i="5"/>
  <c r="I186" i="5"/>
  <c r="H186" i="5"/>
  <c r="G186" i="5"/>
  <c r="F186" i="5"/>
  <c r="E186" i="5"/>
  <c r="D186" i="5"/>
  <c r="C186" i="5"/>
  <c r="B186" i="5"/>
  <c r="A186" i="5"/>
  <c r="I185" i="5"/>
  <c r="H185" i="5"/>
  <c r="G185" i="5"/>
  <c r="F185" i="5"/>
  <c r="E185" i="5"/>
  <c r="D185" i="5"/>
  <c r="C185" i="5"/>
  <c r="B185" i="5"/>
  <c r="A185" i="5"/>
  <c r="I184" i="5"/>
  <c r="H184" i="5"/>
  <c r="G184" i="5"/>
  <c r="F184" i="5"/>
  <c r="E184" i="5"/>
  <c r="D184" i="5"/>
  <c r="C184" i="5"/>
  <c r="B184" i="5"/>
  <c r="A184" i="5"/>
  <c r="I183" i="5"/>
  <c r="H183" i="5"/>
  <c r="G183" i="5"/>
  <c r="F183" i="5"/>
  <c r="E183" i="5"/>
  <c r="D183" i="5"/>
  <c r="C183" i="5"/>
  <c r="B183" i="5"/>
  <c r="A183" i="5"/>
  <c r="I182" i="5"/>
  <c r="H182" i="5"/>
  <c r="G182" i="5"/>
  <c r="F182" i="5"/>
  <c r="E182" i="5"/>
  <c r="D182" i="5"/>
  <c r="C182" i="5"/>
  <c r="B182" i="5"/>
  <c r="A182" i="5"/>
  <c r="I181" i="5"/>
  <c r="H181" i="5"/>
  <c r="G181" i="5"/>
  <c r="F181" i="5"/>
  <c r="E181" i="5"/>
  <c r="D181" i="5"/>
  <c r="C181" i="5"/>
  <c r="B181" i="5"/>
  <c r="A181" i="5"/>
  <c r="I180" i="5"/>
  <c r="H180" i="5"/>
  <c r="G180" i="5"/>
  <c r="F180" i="5"/>
  <c r="E180" i="5"/>
  <c r="D180" i="5"/>
  <c r="C180" i="5"/>
  <c r="B180" i="5"/>
  <c r="A180" i="5"/>
  <c r="I179" i="5"/>
  <c r="H179" i="5"/>
  <c r="G179" i="5"/>
  <c r="F179" i="5"/>
  <c r="E179" i="5"/>
  <c r="D179" i="5"/>
  <c r="C179" i="5"/>
  <c r="B179" i="5"/>
  <c r="A179" i="5"/>
  <c r="I178" i="5"/>
  <c r="H178" i="5"/>
  <c r="G178" i="5"/>
  <c r="F178" i="5"/>
  <c r="E178" i="5"/>
  <c r="D178" i="5"/>
  <c r="C178" i="5"/>
  <c r="B178" i="5"/>
  <c r="A178" i="5"/>
  <c r="I177" i="5"/>
  <c r="H177" i="5"/>
  <c r="G177" i="5"/>
  <c r="F177" i="5"/>
  <c r="E177" i="5"/>
  <c r="D177" i="5"/>
  <c r="C177" i="5"/>
  <c r="B177" i="5"/>
  <c r="A177" i="5"/>
  <c r="I176" i="5"/>
  <c r="H176" i="5"/>
  <c r="G176" i="5"/>
  <c r="F176" i="5"/>
  <c r="E176" i="5"/>
  <c r="D176" i="5"/>
  <c r="C176" i="5"/>
  <c r="B176" i="5"/>
  <c r="A176" i="5"/>
  <c r="I175" i="5"/>
  <c r="H175" i="5"/>
  <c r="G175" i="5"/>
  <c r="F175" i="5"/>
  <c r="E175" i="5"/>
  <c r="D175" i="5"/>
  <c r="C175" i="5"/>
  <c r="B175" i="5"/>
  <c r="A175" i="5"/>
  <c r="I174" i="5"/>
  <c r="H174" i="5"/>
  <c r="G174" i="5"/>
  <c r="F174" i="5"/>
  <c r="E174" i="5"/>
  <c r="D174" i="5"/>
  <c r="C174" i="5"/>
  <c r="B174" i="5"/>
  <c r="A174" i="5"/>
  <c r="I173" i="5"/>
  <c r="H173" i="5"/>
  <c r="G173" i="5"/>
  <c r="F173" i="5"/>
  <c r="E173" i="5"/>
  <c r="D173" i="5"/>
  <c r="C173" i="5"/>
  <c r="B173" i="5"/>
  <c r="A173" i="5"/>
  <c r="I172" i="5"/>
  <c r="H172" i="5"/>
  <c r="G172" i="5"/>
  <c r="F172" i="5"/>
  <c r="E172" i="5"/>
  <c r="D172" i="5"/>
  <c r="C172" i="5"/>
  <c r="B172" i="5"/>
  <c r="A172" i="5"/>
  <c r="I171" i="5"/>
  <c r="H171" i="5"/>
  <c r="G171" i="5"/>
  <c r="F171" i="5"/>
  <c r="E171" i="5"/>
  <c r="D171" i="5"/>
  <c r="C171" i="5"/>
  <c r="B171" i="5"/>
  <c r="A171" i="5"/>
  <c r="I170" i="5"/>
  <c r="H170" i="5"/>
  <c r="G170" i="5"/>
  <c r="F170" i="5"/>
  <c r="E170" i="5"/>
  <c r="D170" i="5"/>
  <c r="C170" i="5"/>
  <c r="B170" i="5"/>
  <c r="A170" i="5"/>
  <c r="I169" i="5"/>
  <c r="H169" i="5"/>
  <c r="G169" i="5"/>
  <c r="F169" i="5"/>
  <c r="E169" i="5"/>
  <c r="D169" i="5"/>
  <c r="C169" i="5"/>
  <c r="B169" i="5"/>
  <c r="A169" i="5"/>
  <c r="I168" i="5"/>
  <c r="H168" i="5"/>
  <c r="G168" i="5"/>
  <c r="F168" i="5"/>
  <c r="E168" i="5"/>
  <c r="D168" i="5"/>
  <c r="C168" i="5"/>
  <c r="B168" i="5"/>
  <c r="A168" i="5"/>
  <c r="I167" i="5"/>
  <c r="H167" i="5"/>
  <c r="G167" i="5"/>
  <c r="F167" i="5"/>
  <c r="E167" i="5"/>
  <c r="D167" i="5"/>
  <c r="C167" i="5"/>
  <c r="B167" i="5"/>
  <c r="A167" i="5"/>
  <c r="P141" i="8"/>
  <c r="P140" i="8"/>
  <c r="P139" i="8"/>
  <c r="P138" i="8"/>
  <c r="P137" i="8"/>
  <c r="P136" i="8"/>
  <c r="P134" i="8"/>
  <c r="P133" i="8"/>
  <c r="P132" i="8"/>
  <c r="P131" i="8"/>
  <c r="P130" i="8"/>
  <c r="P129" i="8"/>
  <c r="P128" i="8"/>
  <c r="P127" i="8"/>
  <c r="P126" i="8"/>
  <c r="P125" i="8"/>
  <c r="P124" i="8"/>
  <c r="P123" i="8"/>
  <c r="P122" i="8"/>
  <c r="P121" i="8"/>
  <c r="P120" i="8"/>
  <c r="P119" i="8"/>
  <c r="P118" i="8"/>
  <c r="P117" i="8"/>
  <c r="P116" i="8"/>
  <c r="P115" i="8"/>
  <c r="P114" i="8"/>
  <c r="P113" i="8"/>
  <c r="P112" i="8"/>
  <c r="P111" i="8"/>
  <c r="P110" i="8"/>
  <c r="P109" i="8"/>
  <c r="P108" i="8"/>
  <c r="P107" i="8"/>
  <c r="P101" i="8"/>
  <c r="P100" i="8"/>
  <c r="P98" i="8"/>
  <c r="P97" i="8"/>
  <c r="P96" i="8"/>
  <c r="P95" i="8"/>
  <c r="P93" i="8"/>
  <c r="O91" i="8"/>
  <c r="P91" i="8"/>
  <c r="P88" i="8"/>
  <c r="P85" i="8"/>
  <c r="P82" i="8"/>
  <c r="P79" i="8"/>
  <c r="P78" i="8"/>
  <c r="P75" i="8"/>
  <c r="P74" i="8"/>
  <c r="O73" i="8"/>
  <c r="P73" i="8"/>
  <c r="P72" i="8"/>
  <c r="P71" i="8"/>
  <c r="P65" i="8"/>
  <c r="P59" i="8"/>
  <c r="P58" i="8"/>
  <c r="P57" i="8"/>
  <c r="P56" i="8"/>
  <c r="P55" i="8"/>
  <c r="P54" i="8"/>
  <c r="P53" i="8"/>
  <c r="P52" i="8"/>
  <c r="P51" i="8"/>
  <c r="P49" i="8"/>
  <c r="P48" i="8"/>
  <c r="P47" i="8"/>
  <c r="P45" i="8"/>
  <c r="P44" i="8"/>
  <c r="P43" i="8"/>
  <c r="P42" i="8"/>
  <c r="P41" i="8"/>
  <c r="P40" i="8"/>
  <c r="P39" i="8"/>
  <c r="P38" i="8"/>
  <c r="P37" i="8"/>
  <c r="O35" i="8"/>
  <c r="P35" i="8"/>
  <c r="P34" i="8"/>
  <c r="P32" i="8"/>
  <c r="P31" i="8"/>
  <c r="P29" i="8"/>
  <c r="P28" i="8"/>
  <c r="P27" i="8"/>
  <c r="P26" i="8"/>
  <c r="P25" i="8"/>
  <c r="P24" i="8"/>
  <c r="P23" i="8"/>
  <c r="P22" i="8"/>
  <c r="O21" i="8"/>
  <c r="P21" i="8"/>
  <c r="P20" i="8"/>
  <c r="P19" i="8"/>
  <c r="P18" i="8"/>
  <c r="P17" i="8"/>
  <c r="Y11" i="7"/>
  <c r="X12" i="7" s="1"/>
  <c r="U12" i="7" s="1"/>
  <c r="Y9" i="7"/>
  <c r="Y10" i="7"/>
  <c r="K141" i="5"/>
  <c r="J141" i="5"/>
  <c r="I141" i="5"/>
  <c r="H141" i="5"/>
  <c r="G141" i="5"/>
  <c r="E141" i="5"/>
  <c r="D141" i="5"/>
  <c r="K140" i="5"/>
  <c r="J140" i="5"/>
  <c r="I140" i="5"/>
  <c r="H140" i="5"/>
  <c r="G140" i="5"/>
  <c r="E140" i="5"/>
  <c r="D140" i="5"/>
  <c r="P17" i="13"/>
  <c r="P18" i="13"/>
  <c r="P21" i="13"/>
  <c r="P22" i="13"/>
  <c r="K489" i="5"/>
  <c r="K488" i="5"/>
  <c r="K487" i="5"/>
  <c r="K486" i="5"/>
  <c r="K485" i="5"/>
  <c r="K484" i="5"/>
  <c r="K483" i="5"/>
  <c r="K482" i="5"/>
  <c r="K481" i="5"/>
  <c r="K480" i="5"/>
  <c r="K479" i="5"/>
  <c r="K478" i="5"/>
  <c r="J120" i="5"/>
  <c r="I120" i="5"/>
  <c r="H120" i="5"/>
  <c r="G120" i="5"/>
  <c r="F120" i="5"/>
  <c r="E120" i="5"/>
  <c r="D120" i="5"/>
  <c r="C120" i="5"/>
  <c r="B120" i="5"/>
  <c r="H119" i="5"/>
  <c r="G119" i="5"/>
  <c r="F119" i="5"/>
  <c r="E119" i="5"/>
  <c r="D119" i="5"/>
  <c r="C119" i="5"/>
  <c r="B119" i="5"/>
  <c r="K118" i="5"/>
  <c r="J118" i="5"/>
  <c r="I118" i="5"/>
  <c r="H118" i="5"/>
  <c r="G118" i="5"/>
  <c r="F118" i="5"/>
  <c r="E118" i="5"/>
  <c r="D118" i="5"/>
  <c r="C118" i="5"/>
  <c r="B118" i="5"/>
  <c r="A118" i="5"/>
  <c r="J26" i="5"/>
  <c r="I26" i="5"/>
  <c r="H26" i="5"/>
  <c r="G26" i="5"/>
  <c r="F26" i="5"/>
  <c r="E26" i="5"/>
  <c r="D26" i="5"/>
  <c r="C26" i="5"/>
  <c r="B26" i="5"/>
  <c r="K476" i="5"/>
  <c r="J476" i="5"/>
  <c r="I476" i="5"/>
  <c r="H476" i="5"/>
  <c r="G476" i="5"/>
  <c r="F476" i="5"/>
  <c r="E476" i="5"/>
  <c r="D476" i="5"/>
  <c r="C476" i="5"/>
  <c r="B476" i="5"/>
  <c r="A476" i="5"/>
  <c r="K475" i="5"/>
  <c r="J475" i="5"/>
  <c r="I475" i="5"/>
  <c r="H475" i="5"/>
  <c r="G475" i="5"/>
  <c r="F475" i="5"/>
  <c r="E475" i="5"/>
  <c r="D475" i="5"/>
  <c r="C475" i="5"/>
  <c r="B475" i="5"/>
  <c r="A475" i="5"/>
  <c r="K474" i="5"/>
  <c r="J474" i="5"/>
  <c r="I474" i="5"/>
  <c r="H474" i="5"/>
  <c r="G474" i="5"/>
  <c r="F474" i="5"/>
  <c r="E474" i="5"/>
  <c r="D474" i="5"/>
  <c r="C474" i="5"/>
  <c r="A474" i="5"/>
  <c r="K473" i="5"/>
  <c r="J473" i="5"/>
  <c r="I473" i="5"/>
  <c r="H473" i="5"/>
  <c r="G473" i="5"/>
  <c r="F473" i="5"/>
  <c r="E473" i="5"/>
  <c r="D473" i="5"/>
  <c r="C473" i="5"/>
  <c r="B473" i="5"/>
  <c r="A473" i="5"/>
  <c r="K472" i="5"/>
  <c r="J472" i="5"/>
  <c r="I472" i="5"/>
  <c r="H472" i="5"/>
  <c r="G472" i="5"/>
  <c r="F472" i="5"/>
  <c r="E472" i="5"/>
  <c r="D472" i="5"/>
  <c r="C472" i="5"/>
  <c r="B472" i="5"/>
  <c r="A472" i="5"/>
  <c r="B474" i="5"/>
  <c r="K470" i="5"/>
  <c r="J470" i="5"/>
  <c r="I470" i="5"/>
  <c r="H470" i="5"/>
  <c r="G470" i="5"/>
  <c r="F470" i="5"/>
  <c r="E470" i="5"/>
  <c r="D470" i="5"/>
  <c r="C470" i="5"/>
  <c r="B470" i="5"/>
  <c r="A470" i="5"/>
  <c r="J469" i="5"/>
  <c r="I469" i="5"/>
  <c r="H469" i="5"/>
  <c r="G469" i="5"/>
  <c r="F469" i="5"/>
  <c r="E469" i="5"/>
  <c r="D469" i="5"/>
  <c r="C469" i="5"/>
  <c r="B469" i="5"/>
  <c r="A469" i="5"/>
  <c r="J468" i="5"/>
  <c r="I468" i="5"/>
  <c r="H468" i="5"/>
  <c r="G468" i="5"/>
  <c r="F468" i="5"/>
  <c r="E468" i="5"/>
  <c r="D468" i="5"/>
  <c r="C468" i="5"/>
  <c r="B468" i="5"/>
  <c r="A468" i="5"/>
  <c r="K467" i="5"/>
  <c r="J467" i="5"/>
  <c r="I467" i="5"/>
  <c r="H467" i="5"/>
  <c r="G467" i="5"/>
  <c r="F467" i="5"/>
  <c r="E467" i="5"/>
  <c r="D467" i="5"/>
  <c r="C467" i="5"/>
  <c r="B467" i="5"/>
  <c r="A467" i="5"/>
  <c r="K466" i="5"/>
  <c r="J466" i="5"/>
  <c r="I466" i="5"/>
  <c r="H466" i="5"/>
  <c r="G466" i="5"/>
  <c r="F466" i="5"/>
  <c r="E466" i="5"/>
  <c r="D466" i="5"/>
  <c r="C466" i="5"/>
  <c r="B466" i="5"/>
  <c r="A466" i="5"/>
  <c r="K465" i="5"/>
  <c r="J465" i="5"/>
  <c r="I465" i="5"/>
  <c r="H465" i="5"/>
  <c r="G465" i="5"/>
  <c r="F465" i="5"/>
  <c r="E465" i="5"/>
  <c r="D465" i="5"/>
  <c r="C465" i="5"/>
  <c r="B465" i="5"/>
  <c r="A465" i="5"/>
  <c r="J464" i="5"/>
  <c r="I464" i="5"/>
  <c r="H464" i="5"/>
  <c r="G464" i="5"/>
  <c r="F464" i="5"/>
  <c r="E464" i="5"/>
  <c r="D464" i="5"/>
  <c r="C464" i="5"/>
  <c r="B464" i="5"/>
  <c r="A464" i="5"/>
  <c r="K463" i="5"/>
  <c r="J463" i="5"/>
  <c r="I463" i="5"/>
  <c r="H463" i="5"/>
  <c r="G463" i="5"/>
  <c r="F463" i="5"/>
  <c r="E463" i="5"/>
  <c r="D463" i="5"/>
  <c r="C463" i="5"/>
  <c r="B463" i="5"/>
  <c r="A463" i="5"/>
  <c r="K462" i="5"/>
  <c r="J462" i="5"/>
  <c r="I462" i="5"/>
  <c r="H462" i="5"/>
  <c r="G462" i="5"/>
  <c r="F462" i="5"/>
  <c r="E462" i="5"/>
  <c r="D462" i="5"/>
  <c r="C462" i="5"/>
  <c r="B462" i="5"/>
  <c r="A462" i="5"/>
  <c r="K461" i="5"/>
  <c r="J461" i="5"/>
  <c r="I461" i="5"/>
  <c r="H461" i="5"/>
  <c r="G461" i="5"/>
  <c r="F461" i="5"/>
  <c r="E461" i="5"/>
  <c r="D461" i="5"/>
  <c r="C461" i="5"/>
  <c r="B461" i="5"/>
  <c r="A461" i="5"/>
  <c r="K460" i="5"/>
  <c r="J460" i="5"/>
  <c r="I460" i="5"/>
  <c r="H460" i="5"/>
  <c r="G460" i="5"/>
  <c r="F460" i="5"/>
  <c r="E460" i="5"/>
  <c r="D460" i="5"/>
  <c r="C460" i="5"/>
  <c r="B460" i="5"/>
  <c r="A460" i="5"/>
  <c r="K459" i="5"/>
  <c r="J459" i="5"/>
  <c r="I459" i="5"/>
  <c r="H459" i="5"/>
  <c r="G459" i="5"/>
  <c r="F459" i="5"/>
  <c r="E459" i="5"/>
  <c r="D459" i="5"/>
  <c r="C459" i="5"/>
  <c r="B459" i="5"/>
  <c r="A459" i="5"/>
  <c r="K458" i="5"/>
  <c r="J458" i="5"/>
  <c r="I458" i="5"/>
  <c r="H458" i="5"/>
  <c r="G458" i="5"/>
  <c r="F458" i="5"/>
  <c r="E458" i="5"/>
  <c r="D458" i="5"/>
  <c r="C458" i="5"/>
  <c r="B458" i="5"/>
  <c r="A458" i="5"/>
  <c r="K457" i="5"/>
  <c r="J457" i="5"/>
  <c r="I457" i="5"/>
  <c r="H457" i="5"/>
  <c r="G457" i="5"/>
  <c r="F457" i="5"/>
  <c r="E457" i="5"/>
  <c r="D457" i="5"/>
  <c r="C457" i="5"/>
  <c r="B457" i="5"/>
  <c r="A457" i="5"/>
  <c r="K456" i="5"/>
  <c r="J456" i="5"/>
  <c r="I456" i="5"/>
  <c r="H456" i="5"/>
  <c r="G456" i="5"/>
  <c r="F456" i="5"/>
  <c r="E456" i="5"/>
  <c r="D456" i="5"/>
  <c r="C456" i="5"/>
  <c r="B456" i="5"/>
  <c r="A456" i="5"/>
  <c r="J455" i="5"/>
  <c r="I455" i="5"/>
  <c r="H455" i="5"/>
  <c r="G455" i="5"/>
  <c r="F455" i="5"/>
  <c r="E455" i="5"/>
  <c r="D455" i="5"/>
  <c r="C455" i="5"/>
  <c r="B455" i="5"/>
  <c r="A455" i="5"/>
  <c r="K454" i="5"/>
  <c r="J454" i="5"/>
  <c r="I454" i="5"/>
  <c r="H454" i="5"/>
  <c r="G454" i="5"/>
  <c r="F454" i="5"/>
  <c r="E454" i="5"/>
  <c r="D454" i="5"/>
  <c r="C454" i="5"/>
  <c r="B454" i="5"/>
  <c r="A454" i="5"/>
  <c r="K453" i="5"/>
  <c r="J453" i="5"/>
  <c r="I453" i="5"/>
  <c r="H453" i="5"/>
  <c r="G453" i="5"/>
  <c r="F453" i="5"/>
  <c r="E453" i="5"/>
  <c r="D453" i="5"/>
  <c r="C453" i="5"/>
  <c r="B453" i="5"/>
  <c r="A453" i="5"/>
  <c r="I452" i="5"/>
  <c r="H452" i="5"/>
  <c r="G452" i="5"/>
  <c r="F452" i="5"/>
  <c r="E452" i="5"/>
  <c r="D452" i="5"/>
  <c r="C452" i="5"/>
  <c r="A452" i="5"/>
  <c r="B452" i="5"/>
  <c r="K450" i="5"/>
  <c r="J450" i="5"/>
  <c r="I450" i="5"/>
  <c r="H450" i="5"/>
  <c r="G450" i="5"/>
  <c r="F450" i="5"/>
  <c r="E450" i="5"/>
  <c r="D450" i="5"/>
  <c r="C450" i="5"/>
  <c r="B450" i="5"/>
  <c r="A450" i="5"/>
  <c r="K449" i="5"/>
  <c r="J449" i="5"/>
  <c r="I449" i="5"/>
  <c r="H449" i="5"/>
  <c r="G449" i="5"/>
  <c r="F449" i="5"/>
  <c r="E449" i="5"/>
  <c r="D449" i="5"/>
  <c r="C449" i="5"/>
  <c r="B449" i="5"/>
  <c r="A449" i="5"/>
  <c r="K448" i="5"/>
  <c r="J448" i="5"/>
  <c r="I448" i="5"/>
  <c r="H448" i="5"/>
  <c r="G448" i="5"/>
  <c r="F448" i="5"/>
  <c r="E448" i="5"/>
  <c r="D448" i="5"/>
  <c r="C448" i="5"/>
  <c r="B448" i="5"/>
  <c r="A448" i="5"/>
  <c r="K447" i="5"/>
  <c r="J447" i="5"/>
  <c r="I447" i="5"/>
  <c r="H447" i="5"/>
  <c r="G447" i="5"/>
  <c r="F447" i="5"/>
  <c r="E447" i="5"/>
  <c r="D447" i="5"/>
  <c r="C447" i="5"/>
  <c r="B447" i="5"/>
  <c r="A447" i="5"/>
  <c r="K446" i="5"/>
  <c r="J446" i="5"/>
  <c r="I446" i="5"/>
  <c r="H446" i="5"/>
  <c r="G446" i="5"/>
  <c r="F446" i="5"/>
  <c r="E446" i="5"/>
  <c r="D446" i="5"/>
  <c r="C446" i="5"/>
  <c r="B446" i="5"/>
  <c r="A446" i="5"/>
  <c r="A436" i="5"/>
  <c r="A435" i="5"/>
  <c r="A434" i="5"/>
  <c r="K444" i="5"/>
  <c r="J444" i="5"/>
  <c r="I444" i="5"/>
  <c r="H444" i="5"/>
  <c r="G444" i="5"/>
  <c r="F444" i="5"/>
  <c r="E444" i="5"/>
  <c r="D444" i="5"/>
  <c r="C444" i="5"/>
  <c r="B444" i="5"/>
  <c r="A444" i="5"/>
  <c r="K443" i="5"/>
  <c r="J443" i="5"/>
  <c r="I443" i="5"/>
  <c r="H443" i="5"/>
  <c r="G443" i="5"/>
  <c r="F443" i="5"/>
  <c r="E443" i="5"/>
  <c r="D443" i="5"/>
  <c r="C443" i="5"/>
  <c r="B443" i="5"/>
  <c r="A443" i="5"/>
  <c r="K442" i="5"/>
  <c r="J442" i="5"/>
  <c r="I442" i="5"/>
  <c r="H442" i="5"/>
  <c r="G442" i="5"/>
  <c r="F442" i="5"/>
  <c r="E442" i="5"/>
  <c r="D442" i="5"/>
  <c r="C442" i="5"/>
  <c r="B442" i="5"/>
  <c r="A442" i="5"/>
  <c r="J441" i="5"/>
  <c r="I441" i="5"/>
  <c r="H441" i="5"/>
  <c r="G441" i="5"/>
  <c r="F441" i="5"/>
  <c r="E441" i="5"/>
  <c r="D441" i="5"/>
  <c r="C441" i="5"/>
  <c r="B441" i="5"/>
  <c r="A441" i="5"/>
  <c r="K440" i="5"/>
  <c r="J440" i="5"/>
  <c r="I440" i="5"/>
  <c r="H440" i="5"/>
  <c r="G440" i="5"/>
  <c r="F440" i="5"/>
  <c r="E440" i="5"/>
  <c r="D440" i="5"/>
  <c r="C440" i="5"/>
  <c r="B440" i="5"/>
  <c r="A440" i="5"/>
  <c r="K439" i="5"/>
  <c r="J439" i="5"/>
  <c r="I439" i="5"/>
  <c r="H439" i="5"/>
  <c r="G439" i="5"/>
  <c r="F439" i="5"/>
  <c r="E439" i="5"/>
  <c r="D439" i="5"/>
  <c r="C439" i="5"/>
  <c r="B439" i="5"/>
  <c r="A439" i="5"/>
  <c r="K438" i="5"/>
  <c r="J438" i="5"/>
  <c r="I438" i="5"/>
  <c r="H438" i="5"/>
  <c r="G438" i="5"/>
  <c r="F438" i="5"/>
  <c r="E438" i="5"/>
  <c r="D438" i="5"/>
  <c r="C438" i="5"/>
  <c r="B438" i="5"/>
  <c r="A438" i="5"/>
  <c r="J437" i="5"/>
  <c r="I437" i="5"/>
  <c r="H437" i="5"/>
  <c r="G437" i="5"/>
  <c r="F437" i="5"/>
  <c r="E437" i="5"/>
  <c r="D437" i="5"/>
  <c r="C437" i="5"/>
  <c r="B437" i="5"/>
  <c r="A437" i="5"/>
  <c r="K436" i="5"/>
  <c r="J436" i="5"/>
  <c r="I436" i="5"/>
  <c r="H436" i="5"/>
  <c r="G436" i="5"/>
  <c r="F436" i="5"/>
  <c r="E436" i="5"/>
  <c r="D436" i="5"/>
  <c r="C436" i="5"/>
  <c r="B436" i="5"/>
  <c r="K435" i="5"/>
  <c r="J435" i="5"/>
  <c r="I435" i="5"/>
  <c r="H435" i="5"/>
  <c r="G435" i="5"/>
  <c r="F435" i="5"/>
  <c r="E435" i="5"/>
  <c r="D435" i="5"/>
  <c r="C435" i="5"/>
  <c r="B435" i="5"/>
  <c r="J434" i="5"/>
  <c r="I434" i="5"/>
  <c r="H434" i="5"/>
  <c r="G434" i="5"/>
  <c r="F434" i="5"/>
  <c r="E434" i="5"/>
  <c r="C434" i="5"/>
  <c r="B434" i="5"/>
  <c r="D434" i="5"/>
  <c r="K165" i="5"/>
  <c r="K164" i="5"/>
  <c r="K163" i="5"/>
  <c r="K162" i="5"/>
  <c r="K161" i="5"/>
  <c r="K160" i="5"/>
  <c r="K159" i="5"/>
  <c r="K158" i="5"/>
  <c r="K157" i="5"/>
  <c r="K156" i="5"/>
  <c r="K155" i="5"/>
  <c r="K154" i="5"/>
  <c r="K153" i="5"/>
  <c r="K152" i="5"/>
  <c r="K151" i="5"/>
  <c r="K150" i="5"/>
  <c r="K149" i="5"/>
  <c r="K148" i="5"/>
  <c r="K147" i="5"/>
  <c r="K146" i="5"/>
  <c r="K145" i="5"/>
  <c r="K144" i="5"/>
  <c r="J142" i="5"/>
  <c r="I142" i="5"/>
  <c r="H142" i="5"/>
  <c r="G142" i="5"/>
  <c r="F142" i="5"/>
  <c r="E142" i="5"/>
  <c r="D142" i="5"/>
  <c r="C142" i="5"/>
  <c r="B142" i="5"/>
  <c r="A142" i="5"/>
  <c r="K139" i="5"/>
  <c r="J139" i="5"/>
  <c r="I139" i="5"/>
  <c r="H139" i="5"/>
  <c r="G139" i="5"/>
  <c r="F139" i="5"/>
  <c r="E139" i="5"/>
  <c r="D139" i="5"/>
  <c r="C139" i="5"/>
  <c r="B139" i="5"/>
  <c r="A139" i="5"/>
  <c r="K138" i="5"/>
  <c r="J138" i="5"/>
  <c r="I138" i="5"/>
  <c r="H138" i="5"/>
  <c r="G138" i="5"/>
  <c r="F138" i="5"/>
  <c r="E138" i="5"/>
  <c r="D138" i="5"/>
  <c r="C138" i="5"/>
  <c r="B138" i="5"/>
  <c r="A138" i="5"/>
  <c r="K137" i="5"/>
  <c r="J137" i="5"/>
  <c r="I137" i="5"/>
  <c r="H137" i="5"/>
  <c r="G137" i="5"/>
  <c r="F137" i="5"/>
  <c r="E137" i="5"/>
  <c r="D137" i="5"/>
  <c r="C137" i="5"/>
  <c r="B137" i="5"/>
  <c r="A137" i="5"/>
  <c r="K136" i="5"/>
  <c r="J136" i="5"/>
  <c r="I136" i="5"/>
  <c r="H136" i="5"/>
  <c r="G136" i="5"/>
  <c r="F136" i="5"/>
  <c r="E136" i="5"/>
  <c r="D136" i="5"/>
  <c r="C136" i="5"/>
  <c r="B136" i="5"/>
  <c r="A136" i="5"/>
  <c r="K135" i="5"/>
  <c r="J135" i="5"/>
  <c r="I135" i="5"/>
  <c r="H135" i="5"/>
  <c r="G135" i="5"/>
  <c r="F135" i="5"/>
  <c r="E135" i="5"/>
  <c r="D135" i="5"/>
  <c r="C135" i="5"/>
  <c r="B135" i="5"/>
  <c r="A135" i="5"/>
  <c r="K134" i="5"/>
  <c r="J134" i="5"/>
  <c r="I134" i="5"/>
  <c r="H134" i="5"/>
  <c r="G134" i="5"/>
  <c r="F134" i="5"/>
  <c r="E134" i="5"/>
  <c r="D134" i="5"/>
  <c r="C134" i="5"/>
  <c r="B134" i="5"/>
  <c r="A134" i="5"/>
  <c r="K133" i="5"/>
  <c r="J133" i="5"/>
  <c r="I133" i="5"/>
  <c r="H133" i="5"/>
  <c r="G133" i="5"/>
  <c r="F133" i="5"/>
  <c r="E133" i="5"/>
  <c r="D133" i="5"/>
  <c r="C133" i="5"/>
  <c r="B133" i="5"/>
  <c r="A133" i="5"/>
  <c r="K132" i="5"/>
  <c r="J132" i="5"/>
  <c r="I132" i="5"/>
  <c r="H132" i="5"/>
  <c r="G132" i="5"/>
  <c r="F132" i="5"/>
  <c r="E132" i="5"/>
  <c r="D132" i="5"/>
  <c r="C132" i="5"/>
  <c r="B132" i="5"/>
  <c r="A132" i="5"/>
  <c r="K131" i="5"/>
  <c r="J131" i="5"/>
  <c r="I131" i="5"/>
  <c r="H131" i="5"/>
  <c r="G131" i="5"/>
  <c r="F131" i="5"/>
  <c r="E131" i="5"/>
  <c r="D131" i="5"/>
  <c r="C131" i="5"/>
  <c r="B131" i="5"/>
  <c r="A131" i="5"/>
  <c r="K130" i="5"/>
  <c r="J130" i="5"/>
  <c r="I130" i="5"/>
  <c r="H130" i="5"/>
  <c r="G130" i="5"/>
  <c r="F130" i="5"/>
  <c r="E130" i="5"/>
  <c r="D130" i="5"/>
  <c r="C130" i="5"/>
  <c r="B130" i="5"/>
  <c r="A130" i="5"/>
  <c r="K129" i="5"/>
  <c r="J129" i="5"/>
  <c r="I129" i="5"/>
  <c r="H129" i="5"/>
  <c r="G129" i="5"/>
  <c r="F129" i="5"/>
  <c r="E129" i="5"/>
  <c r="D129" i="5"/>
  <c r="C129" i="5"/>
  <c r="B129" i="5"/>
  <c r="A129" i="5"/>
  <c r="K128" i="5"/>
  <c r="J128" i="5"/>
  <c r="I128" i="5"/>
  <c r="H128" i="5"/>
  <c r="G128" i="5"/>
  <c r="F128" i="5"/>
  <c r="E128" i="5"/>
  <c r="D128" i="5"/>
  <c r="C128" i="5"/>
  <c r="B128" i="5"/>
  <c r="A128" i="5"/>
  <c r="K127" i="5"/>
  <c r="J127" i="5"/>
  <c r="I127" i="5"/>
  <c r="H127" i="5"/>
  <c r="G127" i="5"/>
  <c r="F127" i="5"/>
  <c r="E127" i="5"/>
  <c r="D127" i="5"/>
  <c r="C127" i="5"/>
  <c r="B127" i="5"/>
  <c r="A127" i="5"/>
  <c r="K126" i="5"/>
  <c r="J126" i="5"/>
  <c r="I126" i="5"/>
  <c r="H126" i="5"/>
  <c r="G126" i="5"/>
  <c r="F126" i="5"/>
  <c r="E126" i="5"/>
  <c r="D126" i="5"/>
  <c r="C126" i="5"/>
  <c r="B126" i="5"/>
  <c r="A126" i="5"/>
  <c r="K125" i="5"/>
  <c r="J125" i="5"/>
  <c r="I125" i="5"/>
  <c r="H125" i="5"/>
  <c r="G125" i="5"/>
  <c r="F125" i="5"/>
  <c r="E125" i="5"/>
  <c r="D125" i="5"/>
  <c r="C125" i="5"/>
  <c r="B125" i="5"/>
  <c r="A125" i="5"/>
  <c r="K124" i="5"/>
  <c r="J124" i="5"/>
  <c r="I124" i="5"/>
  <c r="H124" i="5"/>
  <c r="G124" i="5"/>
  <c r="F124" i="5"/>
  <c r="E124" i="5"/>
  <c r="D124" i="5"/>
  <c r="C124" i="5"/>
  <c r="B124" i="5"/>
  <c r="A124" i="5"/>
  <c r="K123" i="5"/>
  <c r="J123" i="5"/>
  <c r="I123" i="5"/>
  <c r="H123" i="5"/>
  <c r="G123" i="5"/>
  <c r="F123" i="5"/>
  <c r="E123" i="5"/>
  <c r="D123" i="5"/>
  <c r="C123" i="5"/>
  <c r="B123" i="5"/>
  <c r="A123" i="5"/>
  <c r="K122" i="5"/>
  <c r="J122" i="5"/>
  <c r="I122" i="5"/>
  <c r="H122" i="5"/>
  <c r="G122" i="5"/>
  <c r="F122" i="5"/>
  <c r="E122" i="5"/>
  <c r="D122" i="5"/>
  <c r="C122" i="5"/>
  <c r="B122" i="5"/>
  <c r="A122" i="5"/>
  <c r="K121" i="5"/>
  <c r="J121" i="5"/>
  <c r="I121" i="5"/>
  <c r="H121" i="5"/>
  <c r="G121" i="5"/>
  <c r="F121" i="5"/>
  <c r="E121" i="5"/>
  <c r="D121" i="5"/>
  <c r="C121" i="5"/>
  <c r="B121" i="5"/>
  <c r="A121" i="5"/>
  <c r="K117" i="5"/>
  <c r="J117" i="5"/>
  <c r="I117" i="5"/>
  <c r="H117" i="5"/>
  <c r="G117" i="5"/>
  <c r="F117" i="5"/>
  <c r="E117" i="5"/>
  <c r="D117" i="5"/>
  <c r="C117" i="5"/>
  <c r="B117" i="5"/>
  <c r="A117" i="5"/>
  <c r="K116" i="5"/>
  <c r="J116" i="5"/>
  <c r="I116" i="5"/>
  <c r="H116" i="5"/>
  <c r="G116" i="5"/>
  <c r="F116" i="5"/>
  <c r="E116" i="5"/>
  <c r="D116" i="5"/>
  <c r="C116" i="5"/>
  <c r="B116" i="5"/>
  <c r="A116" i="5"/>
  <c r="K115" i="5"/>
  <c r="J115" i="5"/>
  <c r="I115" i="5"/>
  <c r="H115" i="5"/>
  <c r="G115" i="5"/>
  <c r="F115" i="5"/>
  <c r="E115" i="5"/>
  <c r="D115" i="5"/>
  <c r="C115" i="5"/>
  <c r="B115" i="5"/>
  <c r="A115" i="5"/>
  <c r="K114" i="5"/>
  <c r="J114" i="5"/>
  <c r="I114" i="5"/>
  <c r="H114" i="5"/>
  <c r="G114" i="5"/>
  <c r="F114" i="5"/>
  <c r="E114" i="5"/>
  <c r="D114" i="5"/>
  <c r="C114" i="5"/>
  <c r="B114" i="5"/>
  <c r="A114" i="5"/>
  <c r="K113" i="5"/>
  <c r="J113" i="5"/>
  <c r="I113" i="5"/>
  <c r="H113" i="5"/>
  <c r="G113" i="5"/>
  <c r="F113" i="5"/>
  <c r="E113" i="5"/>
  <c r="D113" i="5"/>
  <c r="C113" i="5"/>
  <c r="B113" i="5"/>
  <c r="A113" i="5"/>
  <c r="K112" i="5"/>
  <c r="J112" i="5"/>
  <c r="I112" i="5"/>
  <c r="H112" i="5"/>
  <c r="G112" i="5"/>
  <c r="F112" i="5"/>
  <c r="E112" i="5"/>
  <c r="D112" i="5"/>
  <c r="C112" i="5"/>
  <c r="B112" i="5"/>
  <c r="A112" i="5"/>
  <c r="K111" i="5"/>
  <c r="I111" i="5"/>
  <c r="H111" i="5"/>
  <c r="G111" i="5"/>
  <c r="F111" i="5"/>
  <c r="E111" i="5"/>
  <c r="D111" i="5"/>
  <c r="C111" i="5"/>
  <c r="B111" i="5"/>
  <c r="A111" i="5"/>
  <c r="K110" i="5"/>
  <c r="J110" i="5"/>
  <c r="I110" i="5"/>
  <c r="H110" i="5"/>
  <c r="G110" i="5"/>
  <c r="F110" i="5"/>
  <c r="E110" i="5"/>
  <c r="D110" i="5"/>
  <c r="C110" i="5"/>
  <c r="B110" i="5"/>
  <c r="A110" i="5"/>
  <c r="K109" i="5"/>
  <c r="J109" i="5"/>
  <c r="I109" i="5"/>
  <c r="H109" i="5"/>
  <c r="G109" i="5"/>
  <c r="F109" i="5"/>
  <c r="E109" i="5"/>
  <c r="D109" i="5"/>
  <c r="C109" i="5"/>
  <c r="B109" i="5"/>
  <c r="A109" i="5"/>
  <c r="K108" i="5"/>
  <c r="J108" i="5"/>
  <c r="I108" i="5"/>
  <c r="H108" i="5"/>
  <c r="G108" i="5"/>
  <c r="F108" i="5"/>
  <c r="E108" i="5"/>
  <c r="D108" i="5"/>
  <c r="C108" i="5"/>
  <c r="B108" i="5"/>
  <c r="A108" i="5"/>
  <c r="K107" i="5"/>
  <c r="J107" i="5"/>
  <c r="I107" i="5"/>
  <c r="H107" i="5"/>
  <c r="G107" i="5"/>
  <c r="F107" i="5"/>
  <c r="E107" i="5"/>
  <c r="D107" i="5"/>
  <c r="C107" i="5"/>
  <c r="B107" i="5"/>
  <c r="A107" i="5"/>
  <c r="K106" i="5"/>
  <c r="J106" i="5"/>
  <c r="I106" i="5"/>
  <c r="H106" i="5"/>
  <c r="G106" i="5"/>
  <c r="F106" i="5"/>
  <c r="E106" i="5"/>
  <c r="D106" i="5"/>
  <c r="C106" i="5"/>
  <c r="B106" i="5"/>
  <c r="A106" i="5"/>
  <c r="K105" i="5"/>
  <c r="J105" i="5"/>
  <c r="I105" i="5"/>
  <c r="H105" i="5"/>
  <c r="G105" i="5"/>
  <c r="F105" i="5"/>
  <c r="E105" i="5"/>
  <c r="D105" i="5"/>
  <c r="C105" i="5"/>
  <c r="B105" i="5"/>
  <c r="A105" i="5"/>
  <c r="K104" i="5"/>
  <c r="J104" i="5"/>
  <c r="I104" i="5"/>
  <c r="H104" i="5"/>
  <c r="G104" i="5"/>
  <c r="F104" i="5"/>
  <c r="E104" i="5"/>
  <c r="D104" i="5"/>
  <c r="C104" i="5"/>
  <c r="B104" i="5"/>
  <c r="A104" i="5"/>
  <c r="K103" i="5"/>
  <c r="J103" i="5"/>
  <c r="I103" i="5"/>
  <c r="H103" i="5"/>
  <c r="G103" i="5"/>
  <c r="F103" i="5"/>
  <c r="E103" i="5"/>
  <c r="D103" i="5"/>
  <c r="C103" i="5"/>
  <c r="B103" i="5"/>
  <c r="A103" i="5"/>
  <c r="J102" i="5"/>
  <c r="I102" i="5"/>
  <c r="H102" i="5"/>
  <c r="G102" i="5"/>
  <c r="F102" i="5"/>
  <c r="E102" i="5"/>
  <c r="D102" i="5"/>
  <c r="C102" i="5"/>
  <c r="B102" i="5"/>
  <c r="A102" i="5"/>
  <c r="J101" i="5"/>
  <c r="I101" i="5"/>
  <c r="H101" i="5"/>
  <c r="G101" i="5"/>
  <c r="F101" i="5"/>
  <c r="E101" i="5"/>
  <c r="D101" i="5"/>
  <c r="C101" i="5"/>
  <c r="B101" i="5"/>
  <c r="A101" i="5"/>
  <c r="K100" i="5"/>
  <c r="J100" i="5"/>
  <c r="I100" i="5"/>
  <c r="H100" i="5"/>
  <c r="G100" i="5"/>
  <c r="F100" i="5"/>
  <c r="E100" i="5"/>
  <c r="D100" i="5"/>
  <c r="C100" i="5"/>
  <c r="B100" i="5"/>
  <c r="A100" i="5"/>
  <c r="K99" i="5"/>
  <c r="J99" i="5"/>
  <c r="I99" i="5"/>
  <c r="H99" i="5"/>
  <c r="G99" i="5"/>
  <c r="F99" i="5"/>
  <c r="E99" i="5"/>
  <c r="D99" i="5"/>
  <c r="C99" i="5"/>
  <c r="B99" i="5"/>
  <c r="A99" i="5"/>
  <c r="J98" i="5"/>
  <c r="I98" i="5"/>
  <c r="H98" i="5"/>
  <c r="G98" i="5"/>
  <c r="F98" i="5"/>
  <c r="E98" i="5"/>
  <c r="D98" i="5"/>
  <c r="C98" i="5"/>
  <c r="B98" i="5"/>
  <c r="A98" i="5"/>
  <c r="J97" i="5"/>
  <c r="I97" i="5"/>
  <c r="H97" i="5"/>
  <c r="G97" i="5"/>
  <c r="F97" i="5"/>
  <c r="E97" i="5"/>
  <c r="D97" i="5"/>
  <c r="C97" i="5"/>
  <c r="B97" i="5"/>
  <c r="A97" i="5"/>
  <c r="K96" i="5"/>
  <c r="J96" i="5"/>
  <c r="I96" i="5"/>
  <c r="H96" i="5"/>
  <c r="G96" i="5"/>
  <c r="F96" i="5"/>
  <c r="E96" i="5"/>
  <c r="D96" i="5"/>
  <c r="C96" i="5"/>
  <c r="B96" i="5"/>
  <c r="A96" i="5"/>
  <c r="K95" i="5"/>
  <c r="J95" i="5"/>
  <c r="I95" i="5"/>
  <c r="H95" i="5"/>
  <c r="G95" i="5"/>
  <c r="F95" i="5"/>
  <c r="E95" i="5"/>
  <c r="D95" i="5"/>
  <c r="C95" i="5"/>
  <c r="B95" i="5"/>
  <c r="A95" i="5"/>
  <c r="J94" i="5"/>
  <c r="I94" i="5"/>
  <c r="H94" i="5"/>
  <c r="G94" i="5"/>
  <c r="F94" i="5"/>
  <c r="E94" i="5"/>
  <c r="D94" i="5"/>
  <c r="C94" i="5"/>
  <c r="B94" i="5"/>
  <c r="A94" i="5"/>
  <c r="J93" i="5"/>
  <c r="I93" i="5"/>
  <c r="H93" i="5"/>
  <c r="G93" i="5"/>
  <c r="F93" i="5"/>
  <c r="E93" i="5"/>
  <c r="D93" i="5"/>
  <c r="C93" i="5"/>
  <c r="B93" i="5"/>
  <c r="A93" i="5"/>
  <c r="K92" i="5"/>
  <c r="J92" i="5"/>
  <c r="I92" i="5"/>
  <c r="H92" i="5"/>
  <c r="G92" i="5"/>
  <c r="F92" i="5"/>
  <c r="E92" i="5"/>
  <c r="D92" i="5"/>
  <c r="C92" i="5"/>
  <c r="B92" i="5"/>
  <c r="A92" i="5"/>
  <c r="K91" i="5"/>
  <c r="J91" i="5"/>
  <c r="I91" i="5"/>
  <c r="H91" i="5"/>
  <c r="G91" i="5"/>
  <c r="F91" i="5"/>
  <c r="E91" i="5"/>
  <c r="D91" i="5"/>
  <c r="C91" i="5"/>
  <c r="B91" i="5"/>
  <c r="A91" i="5"/>
  <c r="J90" i="5"/>
  <c r="I90" i="5"/>
  <c r="H90" i="5"/>
  <c r="G90" i="5"/>
  <c r="F90" i="5"/>
  <c r="E90" i="5"/>
  <c r="D90" i="5"/>
  <c r="C90" i="5"/>
  <c r="B90" i="5"/>
  <c r="A90" i="5"/>
  <c r="J89" i="5"/>
  <c r="I89" i="5"/>
  <c r="H89" i="5"/>
  <c r="G89" i="5"/>
  <c r="F89" i="5"/>
  <c r="E89" i="5"/>
  <c r="D89" i="5"/>
  <c r="C89" i="5"/>
  <c r="B89" i="5"/>
  <c r="A89" i="5"/>
  <c r="K88" i="5"/>
  <c r="J88" i="5"/>
  <c r="I88" i="5"/>
  <c r="H88" i="5"/>
  <c r="G88" i="5"/>
  <c r="F88" i="5"/>
  <c r="E88" i="5"/>
  <c r="D88" i="5"/>
  <c r="C88" i="5"/>
  <c r="B88" i="5"/>
  <c r="A88" i="5"/>
  <c r="K87" i="5"/>
  <c r="J87" i="5"/>
  <c r="I87" i="5"/>
  <c r="H87" i="5"/>
  <c r="G87" i="5"/>
  <c r="F87" i="5"/>
  <c r="E87" i="5"/>
  <c r="D87" i="5"/>
  <c r="C87" i="5"/>
  <c r="B87" i="5"/>
  <c r="A87" i="5"/>
  <c r="J86" i="5"/>
  <c r="I86" i="5"/>
  <c r="H86" i="5"/>
  <c r="G86" i="5"/>
  <c r="F86" i="5"/>
  <c r="E86" i="5"/>
  <c r="D86" i="5"/>
  <c r="C86" i="5"/>
  <c r="B86" i="5"/>
  <c r="A86" i="5"/>
  <c r="J85" i="5"/>
  <c r="I85" i="5"/>
  <c r="H85" i="5"/>
  <c r="G85" i="5"/>
  <c r="F85" i="5"/>
  <c r="E85" i="5"/>
  <c r="D85" i="5"/>
  <c r="C85" i="5"/>
  <c r="B85" i="5"/>
  <c r="A85" i="5"/>
  <c r="K84" i="5"/>
  <c r="J84" i="5"/>
  <c r="I84" i="5"/>
  <c r="H84" i="5"/>
  <c r="G84" i="5"/>
  <c r="F84" i="5"/>
  <c r="E84" i="5"/>
  <c r="D84" i="5"/>
  <c r="C84" i="5"/>
  <c r="B84" i="5"/>
  <c r="A84" i="5"/>
  <c r="K83" i="5"/>
  <c r="J83" i="5"/>
  <c r="I83" i="5"/>
  <c r="H83" i="5"/>
  <c r="G83" i="5"/>
  <c r="F83" i="5"/>
  <c r="E83" i="5"/>
  <c r="D83" i="5"/>
  <c r="C83" i="5"/>
  <c r="B83" i="5"/>
  <c r="A83" i="5"/>
  <c r="K82" i="5"/>
  <c r="J82" i="5"/>
  <c r="I82" i="5"/>
  <c r="H82" i="5"/>
  <c r="G82" i="5"/>
  <c r="F82" i="5"/>
  <c r="E82" i="5"/>
  <c r="D82" i="5"/>
  <c r="C82" i="5"/>
  <c r="B82" i="5"/>
  <c r="A82" i="5"/>
  <c r="J81" i="5"/>
  <c r="I81" i="5"/>
  <c r="H81" i="5"/>
  <c r="G81" i="5"/>
  <c r="F81" i="5"/>
  <c r="E81" i="5"/>
  <c r="D81" i="5"/>
  <c r="C81" i="5"/>
  <c r="B81" i="5"/>
  <c r="A81" i="5"/>
  <c r="J80" i="5"/>
  <c r="I80" i="5"/>
  <c r="H80" i="5"/>
  <c r="G80" i="5"/>
  <c r="F80" i="5"/>
  <c r="E80" i="5"/>
  <c r="D80" i="5"/>
  <c r="C80" i="5"/>
  <c r="B80" i="5"/>
  <c r="A80" i="5"/>
  <c r="K79" i="5"/>
  <c r="J79" i="5"/>
  <c r="I79" i="5"/>
  <c r="H79" i="5"/>
  <c r="G79" i="5"/>
  <c r="F79" i="5"/>
  <c r="E79" i="5"/>
  <c r="D79" i="5"/>
  <c r="C79" i="5"/>
  <c r="B79" i="5"/>
  <c r="A79" i="5"/>
  <c r="K78" i="5"/>
  <c r="J78" i="5"/>
  <c r="I78" i="5"/>
  <c r="H78" i="5"/>
  <c r="G78" i="5"/>
  <c r="F78" i="5"/>
  <c r="E78" i="5"/>
  <c r="D78" i="5"/>
  <c r="C78" i="5"/>
  <c r="B78" i="5"/>
  <c r="A78" i="5"/>
  <c r="J77" i="5"/>
  <c r="I77" i="5"/>
  <c r="H77" i="5"/>
  <c r="G77" i="5"/>
  <c r="F77" i="5"/>
  <c r="E77" i="5"/>
  <c r="D77" i="5"/>
  <c r="C77" i="5"/>
  <c r="B77" i="5"/>
  <c r="A77" i="5"/>
  <c r="J76" i="5"/>
  <c r="I76" i="5"/>
  <c r="H76" i="5"/>
  <c r="G76" i="5"/>
  <c r="F76" i="5"/>
  <c r="E76" i="5"/>
  <c r="D76" i="5"/>
  <c r="C76" i="5"/>
  <c r="B76" i="5"/>
  <c r="A76" i="5"/>
  <c r="K75" i="5"/>
  <c r="J75" i="5"/>
  <c r="I75" i="5"/>
  <c r="H75" i="5"/>
  <c r="G75" i="5"/>
  <c r="F75" i="5"/>
  <c r="E75" i="5"/>
  <c r="D75" i="5"/>
  <c r="C75" i="5"/>
  <c r="B75" i="5"/>
  <c r="A75" i="5"/>
  <c r="K74" i="5"/>
  <c r="J74" i="5"/>
  <c r="I74" i="5"/>
  <c r="H74" i="5"/>
  <c r="G74" i="5"/>
  <c r="F74" i="5"/>
  <c r="E74" i="5"/>
  <c r="D74" i="5"/>
  <c r="C74" i="5"/>
  <c r="B74" i="5"/>
  <c r="A74" i="5"/>
  <c r="J73" i="5"/>
  <c r="I73" i="5"/>
  <c r="H73" i="5"/>
  <c r="G73" i="5"/>
  <c r="F73" i="5"/>
  <c r="E73" i="5"/>
  <c r="D73" i="5"/>
  <c r="C73" i="5"/>
  <c r="B73" i="5"/>
  <c r="A73" i="5"/>
  <c r="J72" i="5"/>
  <c r="I72" i="5"/>
  <c r="H72" i="5"/>
  <c r="G72" i="5"/>
  <c r="F72" i="5"/>
  <c r="E72" i="5"/>
  <c r="D72" i="5"/>
  <c r="C72" i="5"/>
  <c r="B72" i="5"/>
  <c r="A72" i="5"/>
  <c r="K71" i="5"/>
  <c r="J71" i="5"/>
  <c r="I71" i="5"/>
  <c r="H71" i="5"/>
  <c r="G71" i="5"/>
  <c r="F71" i="5"/>
  <c r="E71" i="5"/>
  <c r="D71" i="5"/>
  <c r="C71" i="5"/>
  <c r="B71" i="5"/>
  <c r="A71" i="5"/>
  <c r="K70" i="5"/>
  <c r="J70" i="5"/>
  <c r="I70" i="5"/>
  <c r="H70" i="5"/>
  <c r="G70" i="5"/>
  <c r="F70" i="5"/>
  <c r="E70" i="5"/>
  <c r="D70" i="5"/>
  <c r="C70" i="5"/>
  <c r="B70" i="5"/>
  <c r="A70" i="5"/>
  <c r="J69" i="5"/>
  <c r="I69" i="5"/>
  <c r="H69" i="5"/>
  <c r="G69" i="5"/>
  <c r="F69" i="5"/>
  <c r="E69" i="5"/>
  <c r="D69" i="5"/>
  <c r="C69" i="5"/>
  <c r="B69" i="5"/>
  <c r="A69" i="5"/>
  <c r="J68" i="5"/>
  <c r="I68" i="5"/>
  <c r="H68" i="5"/>
  <c r="G68" i="5"/>
  <c r="F68" i="5"/>
  <c r="E68" i="5"/>
  <c r="D68" i="5"/>
  <c r="C68" i="5"/>
  <c r="B68" i="5"/>
  <c r="A68" i="5"/>
  <c r="K67" i="5"/>
  <c r="J67" i="5"/>
  <c r="I67" i="5"/>
  <c r="H67" i="5"/>
  <c r="G67" i="5"/>
  <c r="F67" i="5"/>
  <c r="E67" i="5"/>
  <c r="D67" i="5"/>
  <c r="C67" i="5"/>
  <c r="B67" i="5"/>
  <c r="A67" i="5"/>
  <c r="J66" i="5"/>
  <c r="I66" i="5"/>
  <c r="H66" i="5"/>
  <c r="G66" i="5"/>
  <c r="F66" i="5"/>
  <c r="E66" i="5"/>
  <c r="D66" i="5"/>
  <c r="C66" i="5"/>
  <c r="B66" i="5"/>
  <c r="A66" i="5"/>
  <c r="K65" i="5"/>
  <c r="J65" i="5"/>
  <c r="I65" i="5"/>
  <c r="H65" i="5"/>
  <c r="G65" i="5"/>
  <c r="F65" i="5"/>
  <c r="E65" i="5"/>
  <c r="D65" i="5"/>
  <c r="C65" i="5"/>
  <c r="B65" i="5"/>
  <c r="A65" i="5"/>
  <c r="K64" i="5"/>
  <c r="J64" i="5"/>
  <c r="I64" i="5"/>
  <c r="H64" i="5"/>
  <c r="G64" i="5"/>
  <c r="F64" i="5"/>
  <c r="E64" i="5"/>
  <c r="D64" i="5"/>
  <c r="C64" i="5"/>
  <c r="B64" i="5"/>
  <c r="A64" i="5"/>
  <c r="K63" i="5"/>
  <c r="J63" i="5"/>
  <c r="I63" i="5"/>
  <c r="H63" i="5"/>
  <c r="G63" i="5"/>
  <c r="F63" i="5"/>
  <c r="E63" i="5"/>
  <c r="D63" i="5"/>
  <c r="C63" i="5"/>
  <c r="B63" i="5"/>
  <c r="A63" i="5"/>
  <c r="J62" i="5"/>
  <c r="I62" i="5"/>
  <c r="H62" i="5"/>
  <c r="G62" i="5"/>
  <c r="F62" i="5"/>
  <c r="E62" i="5"/>
  <c r="D62" i="5"/>
  <c r="C62" i="5"/>
  <c r="B62" i="5"/>
  <c r="A62" i="5"/>
  <c r="K61" i="5"/>
  <c r="J61" i="5"/>
  <c r="I61" i="5"/>
  <c r="H61" i="5"/>
  <c r="G61" i="5"/>
  <c r="F61" i="5"/>
  <c r="E61" i="5"/>
  <c r="D61" i="5"/>
  <c r="C61" i="5"/>
  <c r="B61" i="5"/>
  <c r="A61" i="5"/>
  <c r="K60" i="5"/>
  <c r="J60" i="5"/>
  <c r="I60" i="5"/>
  <c r="H60" i="5"/>
  <c r="G60" i="5"/>
  <c r="F60" i="5"/>
  <c r="E60" i="5"/>
  <c r="D60" i="5"/>
  <c r="C60" i="5"/>
  <c r="B60" i="5"/>
  <c r="A60" i="5"/>
  <c r="K59" i="5"/>
  <c r="J59" i="5"/>
  <c r="I59" i="5"/>
  <c r="H59" i="5"/>
  <c r="G59" i="5"/>
  <c r="F59" i="5"/>
  <c r="E59" i="5"/>
  <c r="D59" i="5"/>
  <c r="C59" i="5"/>
  <c r="B59" i="5"/>
  <c r="A59" i="5"/>
  <c r="J58" i="5"/>
  <c r="I58" i="5"/>
  <c r="H58" i="5"/>
  <c r="G58" i="5"/>
  <c r="F58" i="5"/>
  <c r="E58" i="5"/>
  <c r="D58" i="5"/>
  <c r="C58" i="5"/>
  <c r="B58" i="5"/>
  <c r="A58" i="5"/>
  <c r="K57" i="5"/>
  <c r="J57" i="5"/>
  <c r="I57" i="5"/>
  <c r="H57" i="5"/>
  <c r="G57" i="5"/>
  <c r="F57" i="5"/>
  <c r="E57" i="5"/>
  <c r="D57" i="5"/>
  <c r="C57" i="5"/>
  <c r="B57" i="5"/>
  <c r="A57" i="5"/>
  <c r="K56" i="5"/>
  <c r="J56" i="5"/>
  <c r="I56" i="5"/>
  <c r="H56" i="5"/>
  <c r="G56" i="5"/>
  <c r="F56" i="5"/>
  <c r="E56" i="5"/>
  <c r="D56" i="5"/>
  <c r="C56" i="5"/>
  <c r="B56" i="5"/>
  <c r="A56" i="5"/>
  <c r="K55" i="5"/>
  <c r="J55" i="5"/>
  <c r="I55" i="5"/>
  <c r="H55" i="5"/>
  <c r="G55" i="5"/>
  <c r="F55" i="5"/>
  <c r="E55" i="5"/>
  <c r="D55" i="5"/>
  <c r="C55" i="5"/>
  <c r="B55" i="5"/>
  <c r="A55" i="5"/>
  <c r="J54" i="5"/>
  <c r="I54" i="5"/>
  <c r="H54" i="5"/>
  <c r="G54" i="5"/>
  <c r="F54" i="5"/>
  <c r="E54" i="5"/>
  <c r="D54" i="5"/>
  <c r="C54" i="5"/>
  <c r="B54" i="5"/>
  <c r="A54" i="5"/>
  <c r="K53" i="5"/>
  <c r="J53" i="5"/>
  <c r="I53" i="5"/>
  <c r="H53" i="5"/>
  <c r="G53" i="5"/>
  <c r="F53" i="5"/>
  <c r="E53" i="5"/>
  <c r="D53" i="5"/>
  <c r="C53" i="5"/>
  <c r="B53" i="5"/>
  <c r="A53" i="5"/>
  <c r="K52" i="5"/>
  <c r="J52" i="5"/>
  <c r="I52" i="5"/>
  <c r="H52" i="5"/>
  <c r="G52" i="5"/>
  <c r="F52" i="5"/>
  <c r="E52" i="5"/>
  <c r="D52" i="5"/>
  <c r="C52" i="5"/>
  <c r="B52" i="5"/>
  <c r="A52" i="5"/>
  <c r="K51" i="5"/>
  <c r="J51" i="5"/>
  <c r="I51" i="5"/>
  <c r="H51" i="5"/>
  <c r="G51" i="5"/>
  <c r="F51" i="5"/>
  <c r="E51" i="5"/>
  <c r="D51" i="5"/>
  <c r="C51" i="5"/>
  <c r="B51" i="5"/>
  <c r="A51" i="5"/>
  <c r="J50" i="5"/>
  <c r="I50" i="5"/>
  <c r="H50" i="5"/>
  <c r="G50" i="5"/>
  <c r="F50" i="5"/>
  <c r="E50" i="5"/>
  <c r="D50" i="5"/>
  <c r="C50" i="5"/>
  <c r="B50" i="5"/>
  <c r="A50" i="5"/>
  <c r="K49" i="5"/>
  <c r="J49" i="5"/>
  <c r="I49" i="5"/>
  <c r="H49" i="5"/>
  <c r="G49" i="5"/>
  <c r="F49" i="5"/>
  <c r="E49" i="5"/>
  <c r="D49" i="5"/>
  <c r="C49" i="5"/>
  <c r="B49" i="5"/>
  <c r="A49" i="5"/>
  <c r="K48" i="5"/>
  <c r="J48" i="5"/>
  <c r="I48" i="5"/>
  <c r="H48" i="5"/>
  <c r="G48" i="5"/>
  <c r="F48" i="5"/>
  <c r="E48" i="5"/>
  <c r="D48" i="5"/>
  <c r="C48" i="5"/>
  <c r="B48" i="5"/>
  <c r="A48" i="5"/>
  <c r="K47" i="5"/>
  <c r="J47" i="5"/>
  <c r="I47" i="5"/>
  <c r="H47" i="5"/>
  <c r="G47" i="5"/>
  <c r="F47" i="5"/>
  <c r="E47" i="5"/>
  <c r="D47" i="5"/>
  <c r="C47" i="5"/>
  <c r="B47" i="5"/>
  <c r="A47" i="5"/>
  <c r="J46" i="5"/>
  <c r="I46" i="5"/>
  <c r="H46" i="5"/>
  <c r="G46" i="5"/>
  <c r="F46" i="5"/>
  <c r="E46" i="5"/>
  <c r="D46" i="5"/>
  <c r="C46" i="5"/>
  <c r="B46" i="5"/>
  <c r="A46" i="5"/>
  <c r="K45" i="5"/>
  <c r="J45" i="5"/>
  <c r="I45" i="5"/>
  <c r="H45" i="5"/>
  <c r="G45" i="5"/>
  <c r="F45" i="5"/>
  <c r="E45" i="5"/>
  <c r="D45" i="5"/>
  <c r="C45" i="5"/>
  <c r="B45" i="5"/>
  <c r="A45" i="5"/>
  <c r="K44" i="5"/>
  <c r="J44" i="5"/>
  <c r="I44" i="5"/>
  <c r="H44" i="5"/>
  <c r="G44" i="5"/>
  <c r="F44" i="5"/>
  <c r="E44" i="5"/>
  <c r="D44" i="5"/>
  <c r="C44" i="5"/>
  <c r="B44" i="5"/>
  <c r="A44" i="5"/>
  <c r="K43" i="5"/>
  <c r="J43" i="5"/>
  <c r="I43" i="5"/>
  <c r="H43" i="5"/>
  <c r="G43" i="5"/>
  <c r="F43" i="5"/>
  <c r="E43" i="5"/>
  <c r="D43" i="5"/>
  <c r="C43" i="5"/>
  <c r="B43" i="5"/>
  <c r="A43" i="5"/>
  <c r="J42" i="5"/>
  <c r="I42" i="5"/>
  <c r="H42" i="5"/>
  <c r="G42" i="5"/>
  <c r="F42" i="5"/>
  <c r="E42" i="5"/>
  <c r="D42" i="5"/>
  <c r="C42" i="5"/>
  <c r="B42" i="5"/>
  <c r="A42" i="5"/>
  <c r="K41" i="5"/>
  <c r="J41" i="5"/>
  <c r="I41" i="5"/>
  <c r="H41" i="5"/>
  <c r="G41" i="5"/>
  <c r="F41" i="5"/>
  <c r="E41" i="5"/>
  <c r="D41" i="5"/>
  <c r="C41" i="5"/>
  <c r="B41" i="5"/>
  <c r="A41" i="5"/>
  <c r="K40" i="5"/>
  <c r="J40" i="5"/>
  <c r="I40" i="5"/>
  <c r="H40" i="5"/>
  <c r="G40" i="5"/>
  <c r="F40" i="5"/>
  <c r="E40" i="5"/>
  <c r="D40" i="5"/>
  <c r="C40" i="5"/>
  <c r="B40" i="5"/>
  <c r="A40" i="5"/>
  <c r="K39" i="5"/>
  <c r="J39" i="5"/>
  <c r="I39" i="5"/>
  <c r="H39" i="5"/>
  <c r="G39" i="5"/>
  <c r="F39" i="5"/>
  <c r="E39" i="5"/>
  <c r="D39" i="5"/>
  <c r="C39" i="5"/>
  <c r="B39" i="5"/>
  <c r="A39" i="5"/>
  <c r="J38" i="5"/>
  <c r="I38" i="5"/>
  <c r="H38" i="5"/>
  <c r="G38" i="5"/>
  <c r="F38" i="5"/>
  <c r="E38" i="5"/>
  <c r="D38" i="5"/>
  <c r="C38" i="5"/>
  <c r="B38" i="5"/>
  <c r="A38" i="5"/>
  <c r="K37" i="5"/>
  <c r="J37" i="5"/>
  <c r="I37" i="5"/>
  <c r="H37" i="5"/>
  <c r="G37" i="5"/>
  <c r="F37" i="5"/>
  <c r="E37" i="5"/>
  <c r="D37" i="5"/>
  <c r="C37" i="5"/>
  <c r="B37" i="5"/>
  <c r="A37" i="5"/>
  <c r="K36" i="5"/>
  <c r="J36" i="5"/>
  <c r="I36" i="5"/>
  <c r="H36" i="5"/>
  <c r="G36" i="5"/>
  <c r="F36" i="5"/>
  <c r="E36" i="5"/>
  <c r="D36" i="5"/>
  <c r="C36" i="5"/>
  <c r="B36" i="5"/>
  <c r="A36" i="5"/>
  <c r="K35" i="5"/>
  <c r="J35" i="5"/>
  <c r="I35" i="5"/>
  <c r="H35" i="5"/>
  <c r="G35" i="5"/>
  <c r="F35" i="5"/>
  <c r="E35" i="5"/>
  <c r="D35" i="5"/>
  <c r="C35" i="5"/>
  <c r="B35" i="5"/>
  <c r="A35" i="5"/>
  <c r="J34" i="5"/>
  <c r="I34" i="5"/>
  <c r="H34" i="5"/>
  <c r="G34" i="5"/>
  <c r="F34" i="5"/>
  <c r="E34" i="5"/>
  <c r="D34" i="5"/>
  <c r="C34" i="5"/>
  <c r="B34" i="5"/>
  <c r="A34" i="5"/>
  <c r="K33" i="5"/>
  <c r="J33" i="5"/>
  <c r="I33" i="5"/>
  <c r="H33" i="5"/>
  <c r="G33" i="5"/>
  <c r="F33" i="5"/>
  <c r="E33" i="5"/>
  <c r="D33" i="5"/>
  <c r="C33" i="5"/>
  <c r="B33" i="5"/>
  <c r="A33" i="5"/>
  <c r="K32" i="5"/>
  <c r="J32" i="5"/>
  <c r="I32" i="5"/>
  <c r="H32" i="5"/>
  <c r="G32" i="5"/>
  <c r="F32" i="5"/>
  <c r="E32" i="5"/>
  <c r="D32" i="5"/>
  <c r="C32" i="5"/>
  <c r="B32" i="5"/>
  <c r="A32" i="5"/>
  <c r="K31" i="5"/>
  <c r="J31" i="5"/>
  <c r="I31" i="5"/>
  <c r="H31" i="5"/>
  <c r="G31" i="5"/>
  <c r="F31" i="5"/>
  <c r="E31" i="5"/>
  <c r="D31" i="5"/>
  <c r="C31" i="5"/>
  <c r="B31" i="5"/>
  <c r="A31" i="5"/>
  <c r="J30" i="5"/>
  <c r="I30" i="5"/>
  <c r="H30" i="5"/>
  <c r="G30" i="5"/>
  <c r="F30" i="5"/>
  <c r="E30" i="5"/>
  <c r="D30" i="5"/>
  <c r="C30" i="5"/>
  <c r="B30" i="5"/>
  <c r="A30" i="5"/>
  <c r="K29" i="5"/>
  <c r="J29" i="5"/>
  <c r="I29" i="5"/>
  <c r="H29" i="5"/>
  <c r="G29" i="5"/>
  <c r="F29" i="5"/>
  <c r="E29" i="5"/>
  <c r="D29" i="5"/>
  <c r="C29" i="5"/>
  <c r="B29" i="5"/>
  <c r="A29" i="5"/>
  <c r="K28" i="5"/>
  <c r="J28" i="5"/>
  <c r="I28" i="5"/>
  <c r="H28" i="5"/>
  <c r="G28" i="5"/>
  <c r="F28" i="5"/>
  <c r="E28" i="5"/>
  <c r="D28" i="5"/>
  <c r="C28" i="5"/>
  <c r="B28" i="5"/>
  <c r="A28" i="5"/>
  <c r="K27" i="5"/>
  <c r="J27" i="5"/>
  <c r="I27" i="5"/>
  <c r="H27" i="5"/>
  <c r="G27" i="5"/>
  <c r="F27" i="5"/>
  <c r="E27" i="5"/>
  <c r="D27" i="5"/>
  <c r="C27" i="5"/>
  <c r="B27" i="5"/>
  <c r="A27" i="5"/>
  <c r="K25" i="5"/>
  <c r="J25" i="5"/>
  <c r="I25" i="5"/>
  <c r="H25" i="5"/>
  <c r="G25" i="5"/>
  <c r="F25" i="5"/>
  <c r="E25" i="5"/>
  <c r="D25" i="5"/>
  <c r="C25" i="5"/>
  <c r="B25" i="5"/>
  <c r="A25" i="5"/>
  <c r="J24" i="5"/>
  <c r="I24" i="5"/>
  <c r="H24" i="5"/>
  <c r="G24" i="5"/>
  <c r="F24" i="5"/>
  <c r="E24" i="5"/>
  <c r="D24" i="5"/>
  <c r="C24" i="5"/>
  <c r="B24" i="5"/>
  <c r="A24" i="5"/>
  <c r="J23" i="5"/>
  <c r="I23" i="5"/>
  <c r="H23" i="5"/>
  <c r="G23" i="5"/>
  <c r="F23" i="5"/>
  <c r="E23" i="5"/>
  <c r="D23" i="5"/>
  <c r="C23" i="5"/>
  <c r="B23" i="5"/>
  <c r="A23" i="5"/>
  <c r="K22" i="5"/>
  <c r="J22" i="5"/>
  <c r="I22" i="5"/>
  <c r="H22" i="5"/>
  <c r="G22" i="5"/>
  <c r="F22" i="5"/>
  <c r="E22" i="5"/>
  <c r="D22" i="5"/>
  <c r="C22" i="5"/>
  <c r="B22" i="5"/>
  <c r="A22" i="5"/>
  <c r="K21" i="5"/>
  <c r="J21" i="5"/>
  <c r="I21" i="5"/>
  <c r="H21" i="5"/>
  <c r="G21" i="5"/>
  <c r="F21" i="5"/>
  <c r="E21" i="5"/>
  <c r="D21" i="5"/>
  <c r="C21" i="5"/>
  <c r="B21" i="5"/>
  <c r="A21" i="5"/>
  <c r="K20" i="5"/>
  <c r="J20" i="5"/>
  <c r="I20" i="5"/>
  <c r="H20" i="5"/>
  <c r="G20" i="5"/>
  <c r="F20" i="5"/>
  <c r="E20" i="5"/>
  <c r="D20" i="5"/>
  <c r="C20" i="5"/>
  <c r="B20" i="5"/>
  <c r="A20" i="5"/>
  <c r="K19" i="5"/>
  <c r="J19" i="5"/>
  <c r="I19" i="5"/>
  <c r="H19" i="5"/>
  <c r="G19" i="5"/>
  <c r="F19" i="5"/>
  <c r="E19" i="5"/>
  <c r="D19" i="5"/>
  <c r="C19" i="5"/>
  <c r="B19" i="5"/>
  <c r="A19" i="5"/>
  <c r="K18" i="5"/>
  <c r="J18" i="5"/>
  <c r="I18" i="5"/>
  <c r="H18" i="5"/>
  <c r="G18" i="5"/>
  <c r="F18" i="5"/>
  <c r="E18" i="5"/>
  <c r="D18" i="5"/>
  <c r="C18" i="5"/>
  <c r="B18" i="5"/>
  <c r="A18" i="5"/>
  <c r="K17" i="5"/>
  <c r="J17" i="5"/>
  <c r="I17" i="5"/>
  <c r="H17" i="5"/>
  <c r="G17" i="5"/>
  <c r="F17" i="5"/>
  <c r="E17" i="5"/>
  <c r="C17" i="5"/>
  <c r="B17" i="5"/>
  <c r="A17" i="5"/>
  <c r="K16" i="5"/>
  <c r="J16" i="5"/>
  <c r="I16" i="5"/>
  <c r="H16" i="5"/>
  <c r="G16" i="5"/>
  <c r="F16" i="5"/>
  <c r="E16" i="5"/>
  <c r="D16" i="5"/>
  <c r="C16" i="5"/>
  <c r="B16" i="5"/>
  <c r="A16" i="5"/>
  <c r="K15" i="5"/>
  <c r="J15" i="5"/>
  <c r="I15" i="5"/>
  <c r="H15" i="5"/>
  <c r="G15" i="5"/>
  <c r="F15" i="5"/>
  <c r="E15" i="5"/>
  <c r="D15" i="5"/>
  <c r="C15" i="5"/>
  <c r="B15" i="5"/>
  <c r="A15" i="5"/>
  <c r="K14" i="5"/>
  <c r="J14" i="5"/>
  <c r="I14" i="5"/>
  <c r="H14" i="5"/>
  <c r="G14" i="5"/>
  <c r="F14" i="5"/>
  <c r="E14" i="5"/>
  <c r="D14" i="5"/>
  <c r="C14" i="5"/>
  <c r="B14" i="5"/>
  <c r="A14" i="5"/>
  <c r="K13" i="5"/>
  <c r="J13" i="5"/>
  <c r="I13" i="5"/>
  <c r="H13" i="5"/>
  <c r="G13" i="5"/>
  <c r="F13" i="5"/>
  <c r="E13" i="5"/>
  <c r="D13" i="5"/>
  <c r="C13" i="5"/>
  <c r="B13" i="5"/>
  <c r="A13" i="5"/>
  <c r="K12" i="5"/>
  <c r="J12" i="5"/>
  <c r="I12" i="5"/>
  <c r="H12" i="5"/>
  <c r="G12" i="5"/>
  <c r="F12" i="5"/>
  <c r="E12" i="5"/>
  <c r="D12" i="5"/>
  <c r="C12" i="5"/>
  <c r="B12" i="5"/>
  <c r="A12" i="5"/>
  <c r="K11" i="5"/>
  <c r="J11" i="5"/>
  <c r="I11" i="5"/>
  <c r="H11" i="5"/>
  <c r="G11" i="5"/>
  <c r="F11" i="5"/>
  <c r="E11" i="5"/>
  <c r="D11" i="5"/>
  <c r="C11" i="5"/>
  <c r="B11" i="5"/>
  <c r="A11" i="5"/>
  <c r="K10" i="5"/>
  <c r="J10" i="5"/>
  <c r="I10" i="5"/>
  <c r="H10" i="5"/>
  <c r="G10" i="5"/>
  <c r="F10" i="5"/>
  <c r="E10" i="5"/>
  <c r="C10" i="5"/>
  <c r="B10" i="5"/>
  <c r="A10" i="5"/>
  <c r="D10" i="5"/>
  <c r="K388" i="5"/>
  <c r="J388" i="5"/>
  <c r="I388" i="5"/>
  <c r="H388" i="5"/>
  <c r="G388" i="5"/>
  <c r="F388" i="5"/>
  <c r="E388" i="5"/>
  <c r="D388" i="5"/>
  <c r="C388" i="5"/>
  <c r="B388" i="5"/>
  <c r="A388" i="5"/>
  <c r="K387" i="5"/>
  <c r="J387" i="5"/>
  <c r="I387" i="5"/>
  <c r="H387" i="5"/>
  <c r="G387" i="5"/>
  <c r="F387" i="5"/>
  <c r="E387" i="5"/>
  <c r="D387" i="5"/>
  <c r="C387" i="5"/>
  <c r="B387" i="5"/>
  <c r="A387" i="5"/>
  <c r="K386" i="5"/>
  <c r="J386" i="5"/>
  <c r="I386" i="5"/>
  <c r="H386" i="5"/>
  <c r="G386" i="5"/>
  <c r="F386" i="5"/>
  <c r="E386" i="5"/>
  <c r="D386" i="5"/>
  <c r="C386" i="5"/>
  <c r="B386" i="5"/>
  <c r="A386" i="5"/>
  <c r="K385" i="5"/>
  <c r="J385" i="5"/>
  <c r="I385" i="5"/>
  <c r="H385" i="5"/>
  <c r="G385" i="5"/>
  <c r="F385" i="5"/>
  <c r="E385" i="5"/>
  <c r="D385" i="5"/>
  <c r="C385" i="5"/>
  <c r="B385" i="5"/>
  <c r="A385" i="5"/>
  <c r="K384" i="5"/>
  <c r="J384" i="5"/>
  <c r="I384" i="5"/>
  <c r="H384" i="5"/>
  <c r="G384" i="5"/>
  <c r="F384" i="5"/>
  <c r="E384" i="5"/>
  <c r="D384" i="5"/>
  <c r="C384" i="5"/>
  <c r="B384" i="5"/>
  <c r="A384" i="5"/>
  <c r="K383" i="5"/>
  <c r="J383" i="5"/>
  <c r="I383" i="5"/>
  <c r="H383" i="5"/>
  <c r="G383" i="5"/>
  <c r="F383" i="5"/>
  <c r="E383" i="5"/>
  <c r="D383" i="5"/>
  <c r="C383" i="5"/>
  <c r="B383" i="5"/>
  <c r="A383" i="5"/>
  <c r="K382" i="5"/>
  <c r="J382" i="5"/>
  <c r="I382" i="5"/>
  <c r="H382" i="5"/>
  <c r="G382" i="5"/>
  <c r="F382" i="5"/>
  <c r="E382" i="5"/>
  <c r="D382" i="5"/>
  <c r="C382" i="5"/>
  <c r="B382" i="5"/>
  <c r="A382" i="5"/>
  <c r="K381" i="5"/>
  <c r="J381" i="5"/>
  <c r="I381" i="5"/>
  <c r="H381" i="5"/>
  <c r="G381" i="5"/>
  <c r="F381" i="5"/>
  <c r="E381" i="5"/>
  <c r="D381" i="5"/>
  <c r="C381" i="5"/>
  <c r="B381" i="5"/>
  <c r="A381" i="5"/>
  <c r="K380" i="5"/>
  <c r="J380" i="5"/>
  <c r="I380" i="5"/>
  <c r="H380" i="5"/>
  <c r="G380" i="5"/>
  <c r="F380" i="5"/>
  <c r="E380" i="5"/>
  <c r="D380" i="5"/>
  <c r="C380" i="5"/>
  <c r="B380" i="5"/>
  <c r="A380" i="5"/>
  <c r="K379" i="5"/>
  <c r="J379" i="5"/>
  <c r="I379" i="5"/>
  <c r="H379" i="5"/>
  <c r="G379" i="5"/>
  <c r="F379" i="5"/>
  <c r="E379" i="5"/>
  <c r="D379" i="5"/>
  <c r="C379" i="5"/>
  <c r="B379" i="5"/>
  <c r="A379" i="5"/>
  <c r="K378" i="5"/>
  <c r="J378" i="5"/>
  <c r="I378" i="5"/>
  <c r="H378" i="5"/>
  <c r="G378" i="5"/>
  <c r="F378" i="5"/>
  <c r="E378" i="5"/>
  <c r="D378" i="5"/>
  <c r="C378" i="5"/>
  <c r="B378" i="5"/>
  <c r="A378" i="5"/>
  <c r="K377" i="5"/>
  <c r="J377" i="5"/>
  <c r="I377" i="5"/>
  <c r="H377" i="5"/>
  <c r="G377" i="5"/>
  <c r="F377" i="5"/>
  <c r="E377" i="5"/>
  <c r="D377" i="5"/>
  <c r="C377" i="5"/>
  <c r="B377" i="5"/>
  <c r="A377" i="5"/>
  <c r="K376" i="5"/>
  <c r="J376" i="5"/>
  <c r="I376" i="5"/>
  <c r="H376" i="5"/>
  <c r="G376" i="5"/>
  <c r="F376" i="5"/>
  <c r="E376" i="5"/>
  <c r="D376" i="5"/>
  <c r="C376" i="5"/>
  <c r="B376" i="5"/>
  <c r="A376" i="5"/>
  <c r="K375" i="5"/>
  <c r="J375" i="5"/>
  <c r="I375" i="5"/>
  <c r="H375" i="5"/>
  <c r="G375" i="5"/>
  <c r="F375" i="5"/>
  <c r="E375" i="5"/>
  <c r="D375" i="5"/>
  <c r="C375" i="5"/>
  <c r="B375" i="5"/>
  <c r="A375" i="5"/>
  <c r="K374" i="5"/>
  <c r="J374" i="5"/>
  <c r="I374" i="5"/>
  <c r="H374" i="5"/>
  <c r="G374" i="5"/>
  <c r="F374" i="5"/>
  <c r="E374" i="5"/>
  <c r="C374" i="5"/>
  <c r="B374" i="5"/>
  <c r="A374" i="5"/>
  <c r="K373" i="5"/>
  <c r="J373" i="5"/>
  <c r="I373" i="5"/>
  <c r="H373" i="5"/>
  <c r="G373" i="5"/>
  <c r="F373" i="5"/>
  <c r="E373" i="5"/>
  <c r="D373" i="5"/>
  <c r="C373" i="5"/>
  <c r="B373" i="5"/>
  <c r="A373" i="5"/>
  <c r="K372" i="5"/>
  <c r="J372" i="5"/>
  <c r="I372" i="5"/>
  <c r="H372" i="5"/>
  <c r="G372" i="5"/>
  <c r="F372" i="5"/>
  <c r="E372" i="5"/>
  <c r="D372" i="5"/>
  <c r="C372" i="5"/>
  <c r="B372" i="5"/>
  <c r="A372" i="5"/>
  <c r="K371" i="5"/>
  <c r="J371" i="5"/>
  <c r="I371" i="5"/>
  <c r="H371" i="5"/>
  <c r="G371" i="5"/>
  <c r="F371" i="5"/>
  <c r="E371" i="5"/>
  <c r="D371" i="5"/>
  <c r="C371" i="5"/>
  <c r="B371" i="5"/>
  <c r="A371" i="5"/>
  <c r="K370" i="5"/>
  <c r="J370" i="5"/>
  <c r="I370" i="5"/>
  <c r="H370" i="5"/>
  <c r="G370" i="5"/>
  <c r="F370" i="5"/>
  <c r="E370" i="5"/>
  <c r="D370" i="5"/>
  <c r="C370" i="5"/>
  <c r="B370" i="5"/>
  <c r="A370" i="5"/>
  <c r="K369" i="5"/>
  <c r="J369" i="5"/>
  <c r="I369" i="5"/>
  <c r="H369" i="5"/>
  <c r="G369" i="5"/>
  <c r="F369" i="5"/>
  <c r="E369" i="5"/>
  <c r="D369" i="5"/>
  <c r="C369" i="5"/>
  <c r="B369" i="5"/>
  <c r="A369" i="5"/>
  <c r="K368" i="5"/>
  <c r="J368" i="5"/>
  <c r="I368" i="5"/>
  <c r="H368" i="5"/>
  <c r="G368" i="5"/>
  <c r="F368" i="5"/>
  <c r="E368" i="5"/>
  <c r="D368" i="5"/>
  <c r="C368" i="5"/>
  <c r="B368" i="5"/>
  <c r="A368" i="5"/>
  <c r="K367" i="5"/>
  <c r="J367" i="5"/>
  <c r="I367" i="5"/>
  <c r="H367" i="5"/>
  <c r="G367" i="5"/>
  <c r="F367" i="5"/>
  <c r="E367" i="5"/>
  <c r="D367" i="5"/>
  <c r="C367" i="5"/>
  <c r="B367" i="5"/>
  <c r="A367" i="5"/>
  <c r="J366" i="5"/>
  <c r="I366" i="5"/>
  <c r="H366" i="5"/>
  <c r="G366" i="5"/>
  <c r="F366" i="5"/>
  <c r="E366" i="5"/>
  <c r="D366" i="5"/>
  <c r="C366" i="5"/>
  <c r="B366" i="5"/>
  <c r="A366" i="5"/>
  <c r="K365" i="5"/>
  <c r="J365" i="5"/>
  <c r="I365" i="5"/>
  <c r="H365" i="5"/>
  <c r="G365" i="5"/>
  <c r="F365" i="5"/>
  <c r="E365" i="5"/>
  <c r="D365" i="5"/>
  <c r="C365" i="5"/>
  <c r="B365" i="5"/>
  <c r="A365" i="5"/>
  <c r="J364" i="5"/>
  <c r="I364" i="5"/>
  <c r="H364" i="5"/>
  <c r="G364" i="5"/>
  <c r="F364" i="5"/>
  <c r="E364" i="5"/>
  <c r="D364" i="5"/>
  <c r="C364" i="5"/>
  <c r="A364" i="5"/>
  <c r="K363" i="5"/>
  <c r="J363" i="5"/>
  <c r="I363" i="5"/>
  <c r="H363" i="5"/>
  <c r="G363" i="5"/>
  <c r="F363" i="5"/>
  <c r="E363" i="5"/>
  <c r="D363" i="5"/>
  <c r="C363" i="5"/>
  <c r="B363" i="5"/>
  <c r="A363" i="5"/>
  <c r="K362" i="5"/>
  <c r="J362" i="5"/>
  <c r="I362" i="5"/>
  <c r="H362" i="5"/>
  <c r="G362" i="5"/>
  <c r="F362" i="5"/>
  <c r="E362" i="5"/>
  <c r="D362" i="5"/>
  <c r="C362" i="5"/>
  <c r="B362" i="5"/>
  <c r="A362" i="5"/>
  <c r="K361" i="5"/>
  <c r="J361" i="5"/>
  <c r="I361" i="5"/>
  <c r="H361" i="5"/>
  <c r="G361" i="5"/>
  <c r="F361" i="5"/>
  <c r="E361" i="5"/>
  <c r="D361" i="5"/>
  <c r="C361" i="5"/>
  <c r="B361" i="5"/>
  <c r="A361" i="5"/>
  <c r="K360" i="5"/>
  <c r="J360" i="5"/>
  <c r="I360" i="5"/>
  <c r="H360" i="5"/>
  <c r="G360" i="5"/>
  <c r="F360" i="5"/>
  <c r="E360" i="5"/>
  <c r="D360" i="5"/>
  <c r="C360" i="5"/>
  <c r="B360" i="5"/>
  <c r="A360" i="5"/>
  <c r="B364" i="5"/>
  <c r="K358" i="5"/>
  <c r="O84" i="9"/>
  <c r="J358" i="5" s="1"/>
  <c r="I358" i="5"/>
  <c r="H358" i="5"/>
  <c r="G358" i="5"/>
  <c r="F358" i="5"/>
  <c r="E358" i="5"/>
  <c r="D358" i="5"/>
  <c r="C358" i="5"/>
  <c r="B358" i="5"/>
  <c r="A358" i="5"/>
  <c r="K357" i="5"/>
  <c r="O83" i="9"/>
  <c r="J357" i="5" s="1"/>
  <c r="I357" i="5"/>
  <c r="H357" i="5"/>
  <c r="G357" i="5"/>
  <c r="F357" i="5"/>
  <c r="E357" i="5"/>
  <c r="D357" i="5"/>
  <c r="C357" i="5"/>
  <c r="B357" i="5"/>
  <c r="A357" i="5"/>
  <c r="K356" i="5"/>
  <c r="O82" i="9"/>
  <c r="J356" i="5" s="1"/>
  <c r="I356" i="5"/>
  <c r="H356" i="5"/>
  <c r="G356" i="5"/>
  <c r="F356" i="5"/>
  <c r="E356" i="5"/>
  <c r="D356" i="5"/>
  <c r="C356" i="5"/>
  <c r="B356" i="5"/>
  <c r="A356" i="5"/>
  <c r="K355" i="5"/>
  <c r="O81" i="9"/>
  <c r="J355" i="5" s="1"/>
  <c r="I355" i="5"/>
  <c r="H355" i="5"/>
  <c r="G355" i="5"/>
  <c r="F355" i="5"/>
  <c r="E355" i="5"/>
  <c r="D355" i="5"/>
  <c r="C355" i="5"/>
  <c r="B355" i="5"/>
  <c r="A355" i="5"/>
  <c r="K354" i="5"/>
  <c r="O80" i="9"/>
  <c r="J354" i="5" s="1"/>
  <c r="I354" i="5"/>
  <c r="H354" i="5"/>
  <c r="G354" i="5"/>
  <c r="F354" i="5"/>
  <c r="E354" i="5"/>
  <c r="D354" i="5"/>
  <c r="C354" i="5"/>
  <c r="B354" i="5"/>
  <c r="A354" i="5"/>
  <c r="K353" i="5"/>
  <c r="O79" i="9"/>
  <c r="J353" i="5" s="1"/>
  <c r="I353" i="5"/>
  <c r="H353" i="5"/>
  <c r="G353" i="5"/>
  <c r="F353" i="5"/>
  <c r="E353" i="5"/>
  <c r="D353" i="5"/>
  <c r="C353" i="5"/>
  <c r="B353" i="5"/>
  <c r="A353" i="5"/>
  <c r="K352" i="5"/>
  <c r="O78" i="9"/>
  <c r="J352" i="5" s="1"/>
  <c r="I352" i="5"/>
  <c r="H352" i="5"/>
  <c r="G352" i="5"/>
  <c r="F352" i="5"/>
  <c r="E352" i="5"/>
  <c r="D352" i="5"/>
  <c r="C352" i="5"/>
  <c r="B352" i="5"/>
  <c r="A352" i="5"/>
  <c r="K351" i="5"/>
  <c r="O77" i="9"/>
  <c r="J351" i="5" s="1"/>
  <c r="I351" i="5"/>
  <c r="H351" i="5"/>
  <c r="G351" i="5"/>
  <c r="F351" i="5"/>
  <c r="E351" i="5"/>
  <c r="D351" i="5"/>
  <c r="C351" i="5"/>
  <c r="B351" i="5"/>
  <c r="A351" i="5"/>
  <c r="K350" i="5"/>
  <c r="O76" i="9"/>
  <c r="J350" i="5" s="1"/>
  <c r="I350" i="5"/>
  <c r="H350" i="5"/>
  <c r="G350" i="5"/>
  <c r="F350" i="5"/>
  <c r="E350" i="5"/>
  <c r="D350" i="5"/>
  <c r="C350" i="5"/>
  <c r="B350" i="5"/>
  <c r="A350" i="5"/>
  <c r="K349" i="5"/>
  <c r="O75" i="9"/>
  <c r="J349" i="5" s="1"/>
  <c r="I349" i="5"/>
  <c r="H349" i="5"/>
  <c r="G349" i="5"/>
  <c r="F349" i="5"/>
  <c r="E349" i="5"/>
  <c r="D349" i="5"/>
  <c r="C349" i="5"/>
  <c r="B349" i="5"/>
  <c r="A349" i="5"/>
  <c r="K348" i="5"/>
  <c r="O74" i="9"/>
  <c r="J348" i="5" s="1"/>
  <c r="I348" i="5"/>
  <c r="H348" i="5"/>
  <c r="G348" i="5"/>
  <c r="F348" i="5"/>
  <c r="E348" i="5"/>
  <c r="D348" i="5"/>
  <c r="C348" i="5"/>
  <c r="B348" i="5"/>
  <c r="A348" i="5"/>
  <c r="K347" i="5"/>
  <c r="O73" i="9"/>
  <c r="J347" i="5" s="1"/>
  <c r="I347" i="5"/>
  <c r="H347" i="5"/>
  <c r="G347" i="5"/>
  <c r="F347" i="5"/>
  <c r="E347" i="5"/>
  <c r="D347" i="5"/>
  <c r="C347" i="5"/>
  <c r="B347" i="5"/>
  <c r="A347" i="5"/>
  <c r="K346" i="5"/>
  <c r="O72" i="9"/>
  <c r="J346" i="5" s="1"/>
  <c r="I346" i="5"/>
  <c r="H346" i="5"/>
  <c r="G346" i="5"/>
  <c r="F346" i="5"/>
  <c r="E346" i="5"/>
  <c r="D346" i="5"/>
  <c r="C346" i="5"/>
  <c r="B346" i="5"/>
  <c r="A346" i="5"/>
  <c r="K345" i="5"/>
  <c r="O71" i="9"/>
  <c r="J345" i="5" s="1"/>
  <c r="I345" i="5"/>
  <c r="H345" i="5"/>
  <c r="G345" i="5"/>
  <c r="F345" i="5"/>
  <c r="E345" i="5"/>
  <c r="D345" i="5"/>
  <c r="C345" i="5"/>
  <c r="B345" i="5"/>
  <c r="A345" i="5"/>
  <c r="K344" i="5"/>
  <c r="O70" i="9"/>
  <c r="J344" i="5" s="1"/>
  <c r="I344" i="5"/>
  <c r="H344" i="5"/>
  <c r="G344" i="5"/>
  <c r="F344" i="5"/>
  <c r="E344" i="5"/>
  <c r="D344" i="5"/>
  <c r="C344" i="5"/>
  <c r="B344" i="5"/>
  <c r="A344" i="5"/>
  <c r="K343" i="5"/>
  <c r="O69" i="9"/>
  <c r="J343" i="5" s="1"/>
  <c r="I343" i="5"/>
  <c r="H343" i="5"/>
  <c r="G343" i="5"/>
  <c r="F343" i="5"/>
  <c r="E343" i="5"/>
  <c r="D343" i="5"/>
  <c r="C343" i="5"/>
  <c r="B343" i="5"/>
  <c r="A343" i="5"/>
  <c r="K342" i="5"/>
  <c r="O68" i="9"/>
  <c r="J342" i="5" s="1"/>
  <c r="I342" i="5"/>
  <c r="H342" i="5"/>
  <c r="G342" i="5"/>
  <c r="F342" i="5"/>
  <c r="E342" i="5"/>
  <c r="D342" i="5"/>
  <c r="C342" i="5"/>
  <c r="B342" i="5"/>
  <c r="A342" i="5"/>
  <c r="K341" i="5"/>
  <c r="O67" i="9"/>
  <c r="J341" i="5" s="1"/>
  <c r="I341" i="5"/>
  <c r="H341" i="5"/>
  <c r="G341" i="5"/>
  <c r="F341" i="5"/>
  <c r="E341" i="5"/>
  <c r="D341" i="5"/>
  <c r="C341" i="5"/>
  <c r="B341" i="5"/>
  <c r="A341" i="5"/>
  <c r="K340" i="5"/>
  <c r="O66" i="9"/>
  <c r="J340" i="5" s="1"/>
  <c r="I340" i="5"/>
  <c r="H340" i="5"/>
  <c r="G340" i="5"/>
  <c r="F340" i="5"/>
  <c r="E340" i="5"/>
  <c r="D340" i="5"/>
  <c r="C340" i="5"/>
  <c r="B340" i="5"/>
  <c r="A340" i="5"/>
  <c r="K339" i="5"/>
  <c r="O65" i="9"/>
  <c r="J339" i="5" s="1"/>
  <c r="I339" i="5"/>
  <c r="H339" i="5"/>
  <c r="G339" i="5"/>
  <c r="F339" i="5"/>
  <c r="E339" i="5"/>
  <c r="D339" i="5"/>
  <c r="C339" i="5"/>
  <c r="B339" i="5"/>
  <c r="A339" i="5"/>
  <c r="K338" i="5"/>
  <c r="O64" i="9"/>
  <c r="J338" i="5" s="1"/>
  <c r="I338" i="5"/>
  <c r="H338" i="5"/>
  <c r="G338" i="5"/>
  <c r="F338" i="5"/>
  <c r="E338" i="5"/>
  <c r="D338" i="5"/>
  <c r="C338" i="5"/>
  <c r="B338" i="5"/>
  <c r="A338" i="5"/>
  <c r="K337" i="5"/>
  <c r="O63" i="9"/>
  <c r="J337" i="5" s="1"/>
  <c r="I337" i="5"/>
  <c r="H337" i="5"/>
  <c r="G337" i="5"/>
  <c r="F337" i="5"/>
  <c r="E337" i="5"/>
  <c r="D337" i="5"/>
  <c r="C337" i="5"/>
  <c r="B337" i="5"/>
  <c r="A337" i="5"/>
  <c r="K336" i="5"/>
  <c r="O62" i="9"/>
  <c r="J336" i="5" s="1"/>
  <c r="I336" i="5"/>
  <c r="H336" i="5"/>
  <c r="G336" i="5"/>
  <c r="F336" i="5"/>
  <c r="E336" i="5"/>
  <c r="D336" i="5"/>
  <c r="C336" i="5"/>
  <c r="B336" i="5"/>
  <c r="A336" i="5"/>
  <c r="K335" i="5"/>
  <c r="I335" i="5"/>
  <c r="H335" i="5"/>
  <c r="G335" i="5"/>
  <c r="F335" i="5"/>
  <c r="E335" i="5"/>
  <c r="D335" i="5"/>
  <c r="C335" i="5"/>
  <c r="B335" i="5"/>
  <c r="A335" i="5"/>
  <c r="K334" i="5"/>
  <c r="O60" i="9"/>
  <c r="J334" i="5" s="1"/>
  <c r="I334" i="5"/>
  <c r="H334" i="5"/>
  <c r="G334" i="5"/>
  <c r="F334" i="5"/>
  <c r="E334" i="5"/>
  <c r="D334" i="5"/>
  <c r="C334" i="5"/>
  <c r="B334" i="5"/>
  <c r="A334" i="5"/>
  <c r="K333" i="5"/>
  <c r="O59" i="9"/>
  <c r="J333" i="5" s="1"/>
  <c r="I333" i="5"/>
  <c r="H333" i="5"/>
  <c r="G333" i="5"/>
  <c r="F333" i="5"/>
  <c r="E333" i="5"/>
  <c r="D333" i="5"/>
  <c r="C333" i="5"/>
  <c r="B333" i="5"/>
  <c r="A333" i="5"/>
  <c r="K332" i="5"/>
  <c r="O58" i="9"/>
  <c r="J332" i="5" s="1"/>
  <c r="I332" i="5"/>
  <c r="H332" i="5"/>
  <c r="G332" i="5"/>
  <c r="F332" i="5"/>
  <c r="E332" i="5"/>
  <c r="D332" i="5"/>
  <c r="C332" i="5"/>
  <c r="B332" i="5"/>
  <c r="A332" i="5"/>
  <c r="K331" i="5"/>
  <c r="O57" i="9"/>
  <c r="J331" i="5" s="1"/>
  <c r="I331" i="5"/>
  <c r="H331" i="5"/>
  <c r="G331" i="5"/>
  <c r="F331" i="5"/>
  <c r="E331" i="5"/>
  <c r="D331" i="5"/>
  <c r="C331" i="5"/>
  <c r="B331" i="5"/>
  <c r="A331" i="5"/>
  <c r="K330" i="5"/>
  <c r="O56" i="9"/>
  <c r="J330" i="5" s="1"/>
  <c r="I330" i="5"/>
  <c r="H330" i="5"/>
  <c r="G330" i="5"/>
  <c r="F330" i="5"/>
  <c r="E330" i="5"/>
  <c r="D330" i="5"/>
  <c r="C330" i="5"/>
  <c r="B330" i="5"/>
  <c r="A330" i="5"/>
  <c r="K329" i="5"/>
  <c r="O55" i="9"/>
  <c r="J329" i="5" s="1"/>
  <c r="I329" i="5"/>
  <c r="H329" i="5"/>
  <c r="G329" i="5"/>
  <c r="F329" i="5"/>
  <c r="E329" i="5"/>
  <c r="D329" i="5"/>
  <c r="C329" i="5"/>
  <c r="B329" i="5"/>
  <c r="A329" i="5"/>
  <c r="K328" i="5"/>
  <c r="O54" i="9"/>
  <c r="J328" i="5" s="1"/>
  <c r="I328" i="5"/>
  <c r="H328" i="5"/>
  <c r="G328" i="5"/>
  <c r="F328" i="5"/>
  <c r="E328" i="5"/>
  <c r="D328" i="5"/>
  <c r="C328" i="5"/>
  <c r="B328" i="5"/>
  <c r="A328" i="5"/>
  <c r="K327" i="5"/>
  <c r="O53" i="9"/>
  <c r="J327" i="5" s="1"/>
  <c r="I327" i="5"/>
  <c r="H327" i="5"/>
  <c r="G327" i="5"/>
  <c r="F327" i="5"/>
  <c r="E327" i="5"/>
  <c r="D327" i="5"/>
  <c r="C327" i="5"/>
  <c r="B327" i="5"/>
  <c r="A327" i="5"/>
  <c r="K326" i="5"/>
  <c r="O52" i="9"/>
  <c r="J326" i="5" s="1"/>
  <c r="I326" i="5"/>
  <c r="H326" i="5"/>
  <c r="G326" i="5"/>
  <c r="F326" i="5"/>
  <c r="E326" i="5"/>
  <c r="D326" i="5"/>
  <c r="C326" i="5"/>
  <c r="B326" i="5"/>
  <c r="A326" i="5"/>
  <c r="K325" i="5"/>
  <c r="O51" i="9"/>
  <c r="J325" i="5" s="1"/>
  <c r="I325" i="5"/>
  <c r="H325" i="5"/>
  <c r="G325" i="5"/>
  <c r="F325" i="5"/>
  <c r="E325" i="5"/>
  <c r="D325" i="5"/>
  <c r="C325" i="5"/>
  <c r="B325" i="5"/>
  <c r="A325" i="5"/>
  <c r="K324" i="5"/>
  <c r="O50" i="9"/>
  <c r="J324" i="5" s="1"/>
  <c r="I324" i="5"/>
  <c r="H324" i="5"/>
  <c r="G324" i="5"/>
  <c r="F324" i="5"/>
  <c r="E324" i="5"/>
  <c r="D324" i="5"/>
  <c r="C324" i="5"/>
  <c r="B324" i="5"/>
  <c r="A324" i="5"/>
  <c r="K323" i="5"/>
  <c r="O49" i="9"/>
  <c r="J323" i="5" s="1"/>
  <c r="I323" i="5"/>
  <c r="H323" i="5"/>
  <c r="G323" i="5"/>
  <c r="F323" i="5"/>
  <c r="E323" i="5"/>
  <c r="D323" i="5"/>
  <c r="C323" i="5"/>
  <c r="B323" i="5"/>
  <c r="A323" i="5"/>
  <c r="K322" i="5"/>
  <c r="O48" i="9"/>
  <c r="J322" i="5" s="1"/>
  <c r="I322" i="5"/>
  <c r="H322" i="5"/>
  <c r="G322" i="5"/>
  <c r="F322" i="5"/>
  <c r="E322" i="5"/>
  <c r="D322" i="5"/>
  <c r="C322" i="5"/>
  <c r="B322" i="5"/>
  <c r="A322" i="5"/>
  <c r="K321" i="5"/>
  <c r="O47" i="9"/>
  <c r="J321" i="5" s="1"/>
  <c r="I321" i="5"/>
  <c r="H321" i="5"/>
  <c r="G321" i="5"/>
  <c r="F321" i="5"/>
  <c r="E321" i="5"/>
  <c r="D321" i="5"/>
  <c r="C321" i="5"/>
  <c r="B321" i="5"/>
  <c r="A321" i="5"/>
  <c r="K320" i="5"/>
  <c r="O46" i="9"/>
  <c r="J320" i="5" s="1"/>
  <c r="I320" i="5"/>
  <c r="H320" i="5"/>
  <c r="G320" i="5"/>
  <c r="F320" i="5"/>
  <c r="E320" i="5"/>
  <c r="D320" i="5"/>
  <c r="C320" i="5"/>
  <c r="B320" i="5"/>
  <c r="A320" i="5"/>
  <c r="K319" i="5"/>
  <c r="O45" i="9"/>
  <c r="J319" i="5" s="1"/>
  <c r="I319" i="5"/>
  <c r="H319" i="5"/>
  <c r="G319" i="5"/>
  <c r="F319" i="5"/>
  <c r="E319" i="5"/>
  <c r="D319" i="5"/>
  <c r="C319" i="5"/>
  <c r="B319" i="5"/>
  <c r="A319" i="5"/>
  <c r="K318" i="5"/>
  <c r="O44" i="9"/>
  <c r="J318" i="5" s="1"/>
  <c r="I318" i="5"/>
  <c r="H318" i="5"/>
  <c r="G318" i="5"/>
  <c r="F318" i="5"/>
  <c r="E318" i="5"/>
  <c r="D318" i="5"/>
  <c r="C318" i="5"/>
  <c r="B318" i="5"/>
  <c r="A318" i="5"/>
  <c r="K317" i="5"/>
  <c r="O43" i="9"/>
  <c r="J317" i="5" s="1"/>
  <c r="I317" i="5"/>
  <c r="H317" i="5"/>
  <c r="G317" i="5"/>
  <c r="F317" i="5"/>
  <c r="E317" i="5"/>
  <c r="D317" i="5"/>
  <c r="C317" i="5"/>
  <c r="B317" i="5"/>
  <c r="A317" i="5"/>
  <c r="K316" i="5"/>
  <c r="O42" i="9"/>
  <c r="J316" i="5" s="1"/>
  <c r="I316" i="5"/>
  <c r="H316" i="5"/>
  <c r="G316" i="5"/>
  <c r="F316" i="5"/>
  <c r="E316" i="5"/>
  <c r="D316" i="5"/>
  <c r="C316" i="5"/>
  <c r="B316" i="5"/>
  <c r="A316" i="5"/>
  <c r="K315" i="5"/>
  <c r="O41" i="9"/>
  <c r="J315" i="5" s="1"/>
  <c r="I315" i="5"/>
  <c r="H315" i="5"/>
  <c r="G315" i="5"/>
  <c r="F315" i="5"/>
  <c r="E315" i="5"/>
  <c r="D315" i="5"/>
  <c r="C315" i="5"/>
  <c r="B315" i="5"/>
  <c r="A315" i="5"/>
  <c r="K314" i="5"/>
  <c r="O40" i="9"/>
  <c r="J314" i="5" s="1"/>
  <c r="I314" i="5"/>
  <c r="H314" i="5"/>
  <c r="G314" i="5"/>
  <c r="F314" i="5"/>
  <c r="E314" i="5"/>
  <c r="D314" i="5"/>
  <c r="C314" i="5"/>
  <c r="B314" i="5"/>
  <c r="A314" i="5"/>
  <c r="K313" i="5"/>
  <c r="O39" i="9"/>
  <c r="J313" i="5" s="1"/>
  <c r="I313" i="5"/>
  <c r="H313" i="5"/>
  <c r="G313" i="5"/>
  <c r="F313" i="5"/>
  <c r="E313" i="5"/>
  <c r="D313" i="5"/>
  <c r="C313" i="5"/>
  <c r="B313" i="5"/>
  <c r="A313" i="5"/>
  <c r="K312" i="5"/>
  <c r="O38" i="9"/>
  <c r="J312" i="5" s="1"/>
  <c r="I312" i="5"/>
  <c r="H312" i="5"/>
  <c r="G312" i="5"/>
  <c r="F312" i="5"/>
  <c r="E312" i="5"/>
  <c r="D312" i="5"/>
  <c r="C312" i="5"/>
  <c r="B312" i="5"/>
  <c r="A312" i="5"/>
  <c r="K311" i="5"/>
  <c r="O37" i="9"/>
  <c r="J311" i="5" s="1"/>
  <c r="I311" i="5"/>
  <c r="H311" i="5"/>
  <c r="G311" i="5"/>
  <c r="F311" i="5"/>
  <c r="E311" i="5"/>
  <c r="D311" i="5"/>
  <c r="C311" i="5"/>
  <c r="B311" i="5"/>
  <c r="A311" i="5"/>
  <c r="K310" i="5"/>
  <c r="O36" i="9"/>
  <c r="J310" i="5" s="1"/>
  <c r="I310" i="5"/>
  <c r="H310" i="5"/>
  <c r="G310" i="5"/>
  <c r="F310" i="5"/>
  <c r="E310" i="5"/>
  <c r="D310" i="5"/>
  <c r="C310" i="5"/>
  <c r="B310" i="5"/>
  <c r="A310" i="5"/>
  <c r="K309" i="5"/>
  <c r="O35" i="9"/>
  <c r="J309" i="5" s="1"/>
  <c r="I309" i="5"/>
  <c r="H309" i="5"/>
  <c r="G309" i="5"/>
  <c r="F309" i="5"/>
  <c r="E309" i="5"/>
  <c r="D309" i="5"/>
  <c r="C309" i="5"/>
  <c r="B309" i="5"/>
  <c r="A309" i="5"/>
  <c r="K308" i="5"/>
  <c r="O34" i="9"/>
  <c r="J308" i="5" s="1"/>
  <c r="I308" i="5"/>
  <c r="H308" i="5"/>
  <c r="G308" i="5"/>
  <c r="F308" i="5"/>
  <c r="E308" i="5"/>
  <c r="D308" i="5"/>
  <c r="C308" i="5"/>
  <c r="B308" i="5"/>
  <c r="A308" i="5"/>
  <c r="K307" i="5"/>
  <c r="O33" i="9"/>
  <c r="J307" i="5" s="1"/>
  <c r="I307" i="5"/>
  <c r="H307" i="5"/>
  <c r="G307" i="5"/>
  <c r="F307" i="5"/>
  <c r="E307" i="5"/>
  <c r="D307" i="5"/>
  <c r="C307" i="5"/>
  <c r="B307" i="5"/>
  <c r="A307" i="5"/>
  <c r="K306" i="5"/>
  <c r="O31" i="9"/>
  <c r="J306" i="5" s="1"/>
  <c r="I306" i="5"/>
  <c r="H306" i="5"/>
  <c r="G306" i="5"/>
  <c r="F306" i="5"/>
  <c r="E306" i="5"/>
  <c r="D306" i="5"/>
  <c r="C306" i="5"/>
  <c r="B306" i="5"/>
  <c r="A306" i="5"/>
  <c r="K305" i="5"/>
  <c r="O30" i="9"/>
  <c r="J305" i="5" s="1"/>
  <c r="I305" i="5"/>
  <c r="H305" i="5"/>
  <c r="G305" i="5"/>
  <c r="F305" i="5"/>
  <c r="E305" i="5"/>
  <c r="D305" i="5"/>
  <c r="C305" i="5"/>
  <c r="B305" i="5"/>
  <c r="A305" i="5"/>
  <c r="K304" i="5"/>
  <c r="O29" i="9"/>
  <c r="J304" i="5" s="1"/>
  <c r="I304" i="5"/>
  <c r="H304" i="5"/>
  <c r="G304" i="5"/>
  <c r="F304" i="5"/>
  <c r="E304" i="5"/>
  <c r="D304" i="5"/>
  <c r="C304" i="5"/>
  <c r="B304" i="5"/>
  <c r="A304" i="5"/>
  <c r="K303" i="5"/>
  <c r="O28" i="9"/>
  <c r="J303" i="5" s="1"/>
  <c r="I303" i="5"/>
  <c r="H303" i="5"/>
  <c r="G303" i="5"/>
  <c r="F303" i="5"/>
  <c r="E303" i="5"/>
  <c r="D303" i="5"/>
  <c r="C303" i="5"/>
  <c r="B303" i="5"/>
  <c r="A303" i="5"/>
  <c r="K302" i="5"/>
  <c r="O27" i="9"/>
  <c r="J302" i="5" s="1"/>
  <c r="I302" i="5"/>
  <c r="H302" i="5"/>
  <c r="G302" i="5"/>
  <c r="F302" i="5"/>
  <c r="E302" i="5"/>
  <c r="D302" i="5"/>
  <c r="C302" i="5"/>
  <c r="B302" i="5"/>
  <c r="A302" i="5"/>
  <c r="K301" i="5"/>
  <c r="O26" i="9"/>
  <c r="J301" i="5" s="1"/>
  <c r="I301" i="5"/>
  <c r="H301" i="5"/>
  <c r="G301" i="5"/>
  <c r="F301" i="5"/>
  <c r="E301" i="5"/>
  <c r="D301" i="5"/>
  <c r="C301" i="5"/>
  <c r="B301" i="5"/>
  <c r="A301" i="5"/>
  <c r="K300" i="5"/>
  <c r="J300" i="5"/>
  <c r="I300" i="5"/>
  <c r="H300" i="5"/>
  <c r="G300" i="5"/>
  <c r="F300" i="5"/>
  <c r="E300" i="5"/>
  <c r="D300" i="5"/>
  <c r="C300" i="5"/>
  <c r="B300" i="5"/>
  <c r="A300" i="5"/>
  <c r="K299" i="5"/>
  <c r="O24" i="9"/>
  <c r="J299" i="5" s="1"/>
  <c r="I299" i="5"/>
  <c r="H299" i="5"/>
  <c r="G299" i="5"/>
  <c r="F299" i="5"/>
  <c r="E299" i="5"/>
  <c r="D299" i="5"/>
  <c r="C299" i="5"/>
  <c r="B299" i="5"/>
  <c r="A299" i="5"/>
  <c r="K298" i="5"/>
  <c r="O23" i="9"/>
  <c r="J298" i="5" s="1"/>
  <c r="I298" i="5"/>
  <c r="H298" i="5"/>
  <c r="G298" i="5"/>
  <c r="F298" i="5"/>
  <c r="E298" i="5"/>
  <c r="D298" i="5"/>
  <c r="C298" i="5"/>
  <c r="B298" i="5"/>
  <c r="A298" i="5"/>
  <c r="K297" i="5"/>
  <c r="J297" i="5"/>
  <c r="I297" i="5"/>
  <c r="H297" i="5"/>
  <c r="G297" i="5"/>
  <c r="F297" i="5"/>
  <c r="E297" i="5"/>
  <c r="D297" i="5"/>
  <c r="C297" i="5"/>
  <c r="B297" i="5"/>
  <c r="A297" i="5"/>
  <c r="K296" i="5"/>
  <c r="O21" i="9"/>
  <c r="J296" i="5"/>
  <c r="I296" i="5"/>
  <c r="H296" i="5"/>
  <c r="G296" i="5"/>
  <c r="F296" i="5"/>
  <c r="E296" i="5"/>
  <c r="D296" i="5"/>
  <c r="C296" i="5"/>
  <c r="B296" i="5"/>
  <c r="A296" i="5"/>
  <c r="K295" i="5"/>
  <c r="O20" i="9"/>
  <c r="J295" i="5"/>
  <c r="I295" i="5"/>
  <c r="H295" i="5"/>
  <c r="G295" i="5"/>
  <c r="F295" i="5"/>
  <c r="E295" i="5"/>
  <c r="D295" i="5"/>
  <c r="C295" i="5"/>
  <c r="B295" i="5"/>
  <c r="A295" i="5"/>
  <c r="K294" i="5"/>
  <c r="O19" i="9"/>
  <c r="J294" i="5"/>
  <c r="I294" i="5"/>
  <c r="H294" i="5"/>
  <c r="G294" i="5"/>
  <c r="F294" i="5"/>
  <c r="E294" i="5"/>
  <c r="D294" i="5"/>
  <c r="C294" i="5"/>
  <c r="B294" i="5"/>
  <c r="A294" i="5"/>
  <c r="K293" i="5"/>
  <c r="O18" i="9"/>
  <c r="J293" i="5"/>
  <c r="I293" i="5"/>
  <c r="H293" i="5"/>
  <c r="G293" i="5"/>
  <c r="F293" i="5"/>
  <c r="E293" i="5"/>
  <c r="D293" i="5"/>
  <c r="C293" i="5"/>
  <c r="B293" i="5"/>
  <c r="A293" i="5"/>
  <c r="K292" i="5"/>
  <c r="O17" i="9"/>
  <c r="J292" i="5"/>
  <c r="I292" i="5"/>
  <c r="H292" i="5"/>
  <c r="G292" i="5"/>
  <c r="F292" i="5"/>
  <c r="E292" i="5"/>
  <c r="D292" i="5"/>
  <c r="C292" i="5"/>
  <c r="A292" i="5"/>
  <c r="B292" i="5"/>
  <c r="G433" i="5" l="1"/>
  <c r="K366" i="5"/>
  <c r="BL126" i="4"/>
  <c r="BL94" i="4"/>
  <c r="BL62" i="4"/>
  <c r="BL18" i="4"/>
  <c r="BL551" i="4"/>
  <c r="BL535" i="4"/>
  <c r="BL519" i="4"/>
  <c r="BL459" i="4"/>
  <c r="BL377" i="4"/>
  <c r="BL313" i="4"/>
  <c r="BL288" i="4"/>
  <c r="O61" i="9"/>
  <c r="J335" i="5" s="1"/>
  <c r="P17" i="14"/>
  <c r="K407" i="5"/>
  <c r="G389" i="5" s="1"/>
  <c r="BL118" i="4"/>
  <c r="BL102" i="4"/>
  <c r="BL86" i="4"/>
  <c r="BL70" i="4"/>
  <c r="BL54" i="4"/>
  <c r="BL38" i="4"/>
  <c r="BL26" i="4"/>
  <c r="BL10" i="4"/>
  <c r="BL543" i="4"/>
  <c r="BL527" i="4"/>
  <c r="BL491" i="4"/>
  <c r="BL452" i="4"/>
  <c r="BL440" i="4"/>
  <c r="BL384" i="4"/>
  <c r="BL345" i="4"/>
  <c r="BL320" i="4"/>
  <c r="BL281" i="4"/>
  <c r="BL256" i="4"/>
  <c r="BL110" i="4"/>
  <c r="BL78" i="4"/>
  <c r="BL46" i="4"/>
  <c r="BL30" i="4"/>
  <c r="BL484" i="4"/>
  <c r="BL433" i="4"/>
  <c r="BL352" i="4"/>
  <c r="K434" i="5"/>
  <c r="BL114" i="4"/>
  <c r="BL98" i="4"/>
  <c r="BL82" i="4"/>
  <c r="BL66" i="4"/>
  <c r="BL50" i="4"/>
  <c r="BL34" i="4"/>
  <c r="BL22" i="4"/>
  <c r="BL6" i="4"/>
  <c r="BL539" i="4"/>
  <c r="BL523" i="4"/>
  <c r="BL511" i="4"/>
  <c r="BL500" i="4"/>
  <c r="BL475" i="4"/>
  <c r="BL368" i="4"/>
  <c r="BL329" i="4"/>
  <c r="BL304" i="4"/>
  <c r="BL265" i="4"/>
  <c r="BL515" i="4"/>
  <c r="BL499" i="4"/>
  <c r="BL483" i="4"/>
  <c r="BL467" i="4"/>
  <c r="BL451" i="4"/>
  <c r="BL432" i="4"/>
  <c r="BL376" i="4"/>
  <c r="BL360" i="4"/>
  <c r="BL344" i="4"/>
  <c r="BL328" i="4"/>
  <c r="BL312" i="4"/>
  <c r="BL296" i="4"/>
  <c r="BL280" i="4"/>
  <c r="BL264" i="4"/>
  <c r="BL555" i="4"/>
  <c r="BL495" i="4"/>
  <c r="BL479" i="4"/>
  <c r="BL463" i="4"/>
  <c r="BL444" i="4"/>
  <c r="BL388" i="4"/>
  <c r="BL372" i="4"/>
  <c r="BL356" i="4"/>
  <c r="BL340" i="4"/>
  <c r="BL324" i="4"/>
  <c r="BL308" i="4"/>
  <c r="BL292" i="4"/>
  <c r="BL276" i="4"/>
  <c r="BL260" i="4"/>
  <c r="BL567" i="4"/>
  <c r="AX552" i="4"/>
  <c r="BL552" i="4" s="1"/>
  <c r="BL559" i="4"/>
  <c r="BL571" i="4"/>
  <c r="BL162" i="4"/>
  <c r="G451" i="5" l="1"/>
  <c r="K452" i="5"/>
  <c r="G490" i="5" l="1"/>
  <c r="H166" i="5" l="1"/>
  <c r="H9" i="5"/>
  <c r="H471" i="5"/>
  <c r="H445" i="5"/>
  <c r="H143" i="5"/>
  <c r="H359" i="5"/>
  <c r="H291" i="5"/>
  <c r="H477" i="5"/>
  <c r="H433" i="5"/>
  <c r="H389" i="5"/>
  <c r="H451" i="5"/>
  <c r="H490"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ETITC etitc</author>
    <author>CONTROL_INTERNO</author>
    <author>AUX_CONTROLINTERNO</author>
  </authors>
  <commentList>
    <comment ref="K1" authorId="0" shapeId="0" xr:uid="{00000000-0006-0000-0100-000001000000}">
      <text>
        <r>
          <rPr>
            <b/>
            <sz val="9"/>
            <color indexed="81"/>
            <rFont val="Tahoma"/>
            <family val="2"/>
          </rPr>
          <t xml:space="preserve">Entregable de la actividad, ejemplo:
</t>
        </r>
        <r>
          <rPr>
            <sz val="9"/>
            <color indexed="81"/>
            <rFont val="Tahoma"/>
            <family val="2"/>
          </rPr>
          <t>- Documento
- Acta de entrega
- Máquina en funcionamiento
- Etc.</t>
        </r>
      </text>
    </comment>
    <comment ref="L1" authorId="0" shapeId="0" xr:uid="{00000000-0006-0000-0100-000002000000}">
      <text>
        <r>
          <rPr>
            <b/>
            <sz val="9"/>
            <color indexed="81"/>
            <rFont val="Tahoma"/>
            <family val="2"/>
          </rPr>
          <t xml:space="preserve">¿Qué tipo de recurso se necesita?:
- </t>
        </r>
        <r>
          <rPr>
            <sz val="9"/>
            <color indexed="81"/>
            <rFont val="Tahoma"/>
            <family val="2"/>
          </rPr>
          <t>Persona natural
- Persona Jurídica
- Equipo de computo
- Máquina
- Etc.</t>
        </r>
      </text>
    </comment>
    <comment ref="M1" authorId="0" shapeId="0" xr:uid="{00000000-0006-0000-0100-000003000000}">
      <text>
        <r>
          <rPr>
            <b/>
            <sz val="9"/>
            <color indexed="81"/>
            <rFont val="Tahoma"/>
            <family val="2"/>
          </rPr>
          <t xml:space="preserve">A partir de la definición de la columna "RECURSOS", detallar para qué se contrata, por ejemplo:
- </t>
        </r>
        <r>
          <rPr>
            <sz val="9"/>
            <color indexed="81"/>
            <rFont val="Tahoma"/>
            <family val="2"/>
          </rPr>
          <t>Realizar el estudio de mercado
- Adquirir una máquina específica
- Adecuar un área física para operación del proyecto</t>
        </r>
      </text>
    </comment>
    <comment ref="N1" authorId="0" shapeId="0" xr:uid="{00000000-0006-0000-0100-000004000000}">
      <text>
        <r>
          <rPr>
            <b/>
            <sz val="9"/>
            <color indexed="81"/>
            <rFont val="Tahoma"/>
            <family val="2"/>
          </rPr>
          <t>Número de unidades a contratar o adquirir por lo definido en las columnas RECURSOS y  DETALLE DEL RECURSO A CONTRATAR/ADQUIRIR</t>
        </r>
      </text>
    </comment>
    <comment ref="O1" authorId="0" shapeId="0" xr:uid="{00000000-0006-0000-0100-000005000000}">
      <text>
        <r>
          <rPr>
            <b/>
            <sz val="9"/>
            <color indexed="81"/>
            <rFont val="Tahoma"/>
            <family val="2"/>
          </rPr>
          <t>Valor unitario del recurso, incluyendo impuestos</t>
        </r>
        <r>
          <rPr>
            <sz val="9"/>
            <color indexed="81"/>
            <rFont val="Tahoma"/>
            <family val="2"/>
          </rPr>
          <t xml:space="preserve">
</t>
        </r>
      </text>
    </comment>
    <comment ref="AD1" authorId="0" shapeId="0" xr:uid="{00000000-0006-0000-0100-000006000000}">
      <text>
        <r>
          <rPr>
            <b/>
            <sz val="9"/>
            <color indexed="81"/>
            <rFont val="Tahoma"/>
            <family val="2"/>
          </rPr>
          <t xml:space="preserve">Entregable de la actividad, ejemplo:
</t>
        </r>
        <r>
          <rPr>
            <sz val="9"/>
            <color indexed="81"/>
            <rFont val="Tahoma"/>
            <family val="2"/>
          </rPr>
          <t>- Documento
- Acta de entrega
- Máquina en funcionamiento
- Etc.</t>
        </r>
      </text>
    </comment>
    <comment ref="AE1" authorId="0" shapeId="0" xr:uid="{00000000-0006-0000-0100-000007000000}">
      <text>
        <r>
          <rPr>
            <b/>
            <sz val="9"/>
            <color indexed="81"/>
            <rFont val="Tahoma"/>
            <family val="2"/>
          </rPr>
          <t xml:space="preserve">¿Qué tipo de recurso se necesita?:
- </t>
        </r>
        <r>
          <rPr>
            <sz val="9"/>
            <color indexed="81"/>
            <rFont val="Tahoma"/>
            <family val="2"/>
          </rPr>
          <t>Persona natural
- Persona Jurídica
- Equipo de computo
- Máquina
- Etc.</t>
        </r>
      </text>
    </comment>
    <comment ref="AF1" authorId="0" shapeId="0" xr:uid="{00000000-0006-0000-0100-000008000000}">
      <text>
        <r>
          <rPr>
            <b/>
            <sz val="9"/>
            <color indexed="81"/>
            <rFont val="Tahoma"/>
            <family val="2"/>
          </rPr>
          <t xml:space="preserve">A partir de la definición de la columna "RECURSOS", detallar para qué se contrata, por ejemplo:
- </t>
        </r>
        <r>
          <rPr>
            <sz val="9"/>
            <color indexed="81"/>
            <rFont val="Tahoma"/>
            <family val="2"/>
          </rPr>
          <t>Realizar el estudio de mercado
- Adquirir una máquina específica
- Adecuar un área física para operación del proyecto</t>
        </r>
      </text>
    </comment>
    <comment ref="AG1" authorId="0" shapeId="0" xr:uid="{00000000-0006-0000-0100-000009000000}">
      <text>
        <r>
          <rPr>
            <b/>
            <sz val="9"/>
            <color indexed="81"/>
            <rFont val="Tahoma"/>
            <family val="2"/>
          </rPr>
          <t>Número de unidades a contratar o adquirir por lo definido en las columnas RECURSOS y  DETALLE DEL RECURSO A CONTRATAR/ADQUIRIR</t>
        </r>
      </text>
    </comment>
    <comment ref="AH1" authorId="0" shapeId="0" xr:uid="{00000000-0006-0000-0100-00000A000000}">
      <text>
        <r>
          <rPr>
            <b/>
            <sz val="9"/>
            <color indexed="81"/>
            <rFont val="Tahoma"/>
            <family val="2"/>
          </rPr>
          <t>Valor unitario del recurso, incluyendo impuestos</t>
        </r>
        <r>
          <rPr>
            <sz val="9"/>
            <color indexed="81"/>
            <rFont val="Tahoma"/>
            <family val="2"/>
          </rPr>
          <t xml:space="preserve">
</t>
        </r>
      </text>
    </comment>
    <comment ref="G309" authorId="1" shapeId="0" xr:uid="{00000000-0006-0000-0100-00000B000000}">
      <text>
        <r>
          <rPr>
            <b/>
            <sz val="9"/>
            <color indexed="81"/>
            <rFont val="Calibri"/>
            <family val="2"/>
          </rPr>
          <t>ETITC etitc:</t>
        </r>
        <r>
          <rPr>
            <sz val="9"/>
            <color indexed="81"/>
            <rFont val="Calibri"/>
            <family val="2"/>
          </rPr>
          <t xml:space="preserve">
Se hizo el curso de investigación </t>
        </r>
      </text>
    </comment>
    <comment ref="Z309" authorId="1" shapeId="0" xr:uid="{00000000-0006-0000-0100-00000C000000}">
      <text>
        <r>
          <rPr>
            <b/>
            <sz val="9"/>
            <color indexed="81"/>
            <rFont val="Calibri"/>
            <family val="2"/>
          </rPr>
          <t>ETITC :</t>
        </r>
        <r>
          <rPr>
            <sz val="9"/>
            <color indexed="81"/>
            <rFont val="Calibri"/>
            <family val="2"/>
          </rPr>
          <t xml:space="preserve">
Se hizo el curso de investigación </t>
        </r>
      </text>
    </comment>
    <comment ref="H311" authorId="1" shapeId="0" xr:uid="{00000000-0006-0000-0100-00000D000000}">
      <text>
        <r>
          <rPr>
            <b/>
            <sz val="9"/>
            <color indexed="81"/>
            <rFont val="Calibri"/>
            <family val="2"/>
          </rPr>
          <t>ETITC :</t>
        </r>
        <r>
          <rPr>
            <sz val="9"/>
            <color indexed="81"/>
            <rFont val="Calibri"/>
            <family val="2"/>
          </rPr>
          <t xml:space="preserve">
Se realizó el curso de Metodología General Ajustada </t>
        </r>
      </text>
    </comment>
    <comment ref="AA311" authorId="1" shapeId="0" xr:uid="{00000000-0006-0000-0100-00000E000000}">
      <text>
        <r>
          <rPr>
            <b/>
            <sz val="9"/>
            <color indexed="81"/>
            <rFont val="Calibri"/>
            <family val="2"/>
          </rPr>
          <t>ETITC :</t>
        </r>
        <r>
          <rPr>
            <sz val="9"/>
            <color indexed="81"/>
            <rFont val="Calibri"/>
            <family val="2"/>
          </rPr>
          <t xml:space="preserve">
Se realizó el curso de Metodología General Ajustada </t>
        </r>
      </text>
    </comment>
    <comment ref="G314" authorId="1" shapeId="0" xr:uid="{00000000-0006-0000-0100-00000F000000}">
      <text>
        <r>
          <rPr>
            <b/>
            <sz val="9"/>
            <color indexed="81"/>
            <rFont val="Calibri"/>
            <family val="2"/>
          </rPr>
          <t>ETITC :</t>
        </r>
        <r>
          <rPr>
            <sz val="9"/>
            <color indexed="81"/>
            <rFont val="Calibri"/>
            <family val="2"/>
          </rPr>
          <t xml:space="preserve">
Realizable en  Semana cultural
</t>
        </r>
      </text>
    </comment>
    <comment ref="Z314" authorId="1" shapeId="0" xr:uid="{00000000-0006-0000-0100-000010000000}">
      <text>
        <r>
          <rPr>
            <b/>
            <sz val="9"/>
            <color indexed="81"/>
            <rFont val="Calibri"/>
            <family val="2"/>
          </rPr>
          <t>ETITC :</t>
        </r>
        <r>
          <rPr>
            <sz val="9"/>
            <color indexed="81"/>
            <rFont val="Calibri"/>
            <family val="2"/>
          </rPr>
          <t xml:space="preserve">
Realizable en  Semana cultural
</t>
        </r>
      </text>
    </comment>
    <comment ref="AZ564" authorId="2" shapeId="0" xr:uid="{00000000-0006-0000-0100-000011000000}">
      <text>
        <r>
          <rPr>
            <b/>
            <sz val="9"/>
            <color indexed="81"/>
            <rFont val="Tahoma"/>
            <family val="2"/>
          </rPr>
          <t xml:space="preserve">CONTROL_INTERNO: Se presentó el 22 de febrero 2016 al DAFP y se cuenta con la Certificacion.
</t>
        </r>
      </text>
    </comment>
    <comment ref="AN565" authorId="2" shapeId="0" xr:uid="{00000000-0006-0000-0100-000012000000}">
      <text>
        <r>
          <rPr>
            <b/>
            <sz val="9"/>
            <color indexed="81"/>
            <rFont val="Tahoma"/>
            <family val="2"/>
          </rPr>
          <t>CONTROL_INTERNO:</t>
        </r>
        <r>
          <rPr>
            <sz val="9"/>
            <color indexed="81"/>
            <rFont val="Tahoma"/>
            <family val="2"/>
          </rPr>
          <t xml:space="preserve">
PLAZO MAXIMO: HASTA EL 11 DE MARZO</t>
        </r>
      </text>
    </comment>
    <comment ref="AR565" authorId="2" shapeId="0" xr:uid="{00000000-0006-0000-0100-000013000000}">
      <text>
        <r>
          <rPr>
            <b/>
            <sz val="9"/>
            <color indexed="81"/>
            <rFont val="Tahoma"/>
            <family val="2"/>
          </rPr>
          <t>CONTROL_INTERNO:</t>
        </r>
        <r>
          <rPr>
            <sz val="9"/>
            <color indexed="81"/>
            <rFont val="Tahoma"/>
            <family val="2"/>
          </rPr>
          <t xml:space="preserve">
PLAZO MAXIMO: HASTA EL 11 DE JULIO</t>
        </r>
      </text>
    </comment>
    <comment ref="AV565" authorId="2" shapeId="0" xr:uid="{00000000-0006-0000-0100-000014000000}">
      <text>
        <r>
          <rPr>
            <b/>
            <sz val="9"/>
            <color indexed="81"/>
            <rFont val="Tahoma"/>
            <family val="2"/>
          </rPr>
          <t>CONTROL_INTERNO:</t>
        </r>
        <r>
          <rPr>
            <sz val="9"/>
            <color indexed="81"/>
            <rFont val="Tahoma"/>
            <family val="2"/>
          </rPr>
          <t xml:space="preserve">
PLAZO MAXIMO: HASTA EL 11 DE NOVIEMBRE</t>
        </r>
      </text>
    </comment>
    <comment ref="AZ566" authorId="3" shapeId="0" xr:uid="{00000000-0006-0000-0100-000015000000}">
      <text>
        <r>
          <rPr>
            <b/>
            <sz val="9"/>
            <color indexed="81"/>
            <rFont val="Tahoma"/>
            <family val="2"/>
          </rPr>
          <t>AUX_CONTROLINTERNO:</t>
        </r>
        <r>
          <rPr>
            <sz val="9"/>
            <color indexed="81"/>
            <rFont val="Tahoma"/>
            <family val="2"/>
          </rPr>
          <t xml:space="preserve">
04 Marzo enviado por correo electronico para su publicacion </t>
        </r>
      </text>
    </comment>
    <comment ref="AY567" authorId="2" shapeId="0" xr:uid="{00000000-0006-0000-0100-000016000000}">
      <text>
        <r>
          <rPr>
            <b/>
            <sz val="9"/>
            <color indexed="81"/>
            <rFont val="Tahoma"/>
            <family val="2"/>
          </rPr>
          <t>CONTROL_INTERNO:</t>
        </r>
        <r>
          <rPr>
            <sz val="9"/>
            <color indexed="81"/>
            <rFont val="Tahoma"/>
            <family val="2"/>
          </rPr>
          <t xml:space="preserve">
publicado</t>
        </r>
      </text>
    </comment>
    <comment ref="AM568" authorId="2" shapeId="0" xr:uid="{00000000-0006-0000-0100-000017000000}">
      <text>
        <r>
          <rPr>
            <b/>
            <sz val="9"/>
            <color indexed="81"/>
            <rFont val="Tahoma"/>
            <family val="2"/>
          </rPr>
          <t>CONTROL_INTERNO:</t>
        </r>
        <r>
          <rPr>
            <sz val="9"/>
            <color indexed="81"/>
            <rFont val="Tahoma"/>
            <family val="2"/>
          </rPr>
          <t xml:space="preserve">
HASTA EL 10 DE FEBRERO</t>
        </r>
      </text>
    </comment>
    <comment ref="AZ568" authorId="2" shapeId="0" xr:uid="{00000000-0006-0000-0100-000018000000}">
      <text>
        <r>
          <rPr>
            <b/>
            <sz val="9"/>
            <color indexed="81"/>
            <rFont val="Tahoma"/>
            <family val="2"/>
          </rPr>
          <t>CONTROL_INTERNO:</t>
        </r>
        <r>
          <rPr>
            <sz val="9"/>
            <color indexed="81"/>
            <rFont val="Tahoma"/>
            <family val="2"/>
          </rPr>
          <t xml:space="preserve">
Se presento a la CGN  el 23 de febrero de 2016 y se cuenta con el respectivo informe </t>
        </r>
      </text>
    </comment>
    <comment ref="AY569" authorId="2" shapeId="0" xr:uid="{00000000-0006-0000-0100-000019000000}">
      <text>
        <r>
          <rPr>
            <b/>
            <sz val="9"/>
            <color indexed="81"/>
            <rFont val="Tahoma"/>
            <family val="2"/>
          </rPr>
          <t>CONTROL_INTERNO:</t>
        </r>
        <r>
          <rPr>
            <sz val="9"/>
            <color indexed="81"/>
            <rFont val="Tahoma"/>
            <family val="2"/>
          </rPr>
          <t xml:space="preserve">
publicado</t>
        </r>
      </text>
    </comment>
    <comment ref="AL571" authorId="2" shapeId="0" xr:uid="{00000000-0006-0000-0100-00001A000000}">
      <text>
        <r>
          <rPr>
            <b/>
            <sz val="9"/>
            <color indexed="81"/>
            <rFont val="Tahoma"/>
            <family val="2"/>
          </rPr>
          <t>CONTROL_INTERNO:</t>
        </r>
        <r>
          <rPr>
            <sz val="9"/>
            <color indexed="81"/>
            <rFont val="Tahoma"/>
            <family val="2"/>
          </rPr>
          <t xml:space="preserve">
HASTA EL 30 DE ENERO</t>
        </r>
      </text>
    </comment>
    <comment ref="AZ571" authorId="2" shapeId="0" xr:uid="{00000000-0006-0000-0100-00001B000000}">
      <text>
        <r>
          <rPr>
            <b/>
            <sz val="9"/>
            <color indexed="81"/>
            <rFont val="Tahoma"/>
            <family val="2"/>
          </rPr>
          <t>CONTROL_INTERNO:</t>
        </r>
        <r>
          <rPr>
            <sz val="9"/>
            <color indexed="81"/>
            <rFont val="Tahoma"/>
            <family val="2"/>
          </rPr>
          <t xml:space="preserve">
AÑO 2014 03 Marzo envio de informe para su publicacion </t>
        </r>
      </text>
    </comment>
    <comment ref="Z583" authorId="2" shapeId="0" xr:uid="{00000000-0006-0000-0100-00001C000000}">
      <text>
        <r>
          <rPr>
            <b/>
            <sz val="9"/>
            <color indexed="81"/>
            <rFont val="Tahoma"/>
            <family val="2"/>
          </rPr>
          <t>CONTROL_INTERNO:</t>
        </r>
        <r>
          <rPr>
            <sz val="9"/>
            <color indexed="81"/>
            <rFont val="Tahoma"/>
            <family val="2"/>
          </rPr>
          <t xml:space="preserve">
ley 1474 de 2011 y 1712 de 2014</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K16" authorId="0" shapeId="0" xr:uid="{00000000-0006-0000-0A00-000001000000}">
      <text>
        <r>
          <rPr>
            <b/>
            <sz val="9"/>
            <color indexed="81"/>
            <rFont val="Tahoma"/>
            <family val="2"/>
          </rPr>
          <t xml:space="preserve">Entregable de la actividad, ejemplo:
</t>
        </r>
        <r>
          <rPr>
            <sz val="9"/>
            <color indexed="81"/>
            <rFont val="Tahoma"/>
            <family val="2"/>
          </rPr>
          <t>- Documento
- Acta de entrega
- Máquina en funcionamiento
- Etc.</t>
        </r>
      </text>
    </comment>
    <comment ref="L16" authorId="0" shapeId="0" xr:uid="{00000000-0006-0000-0A00-000002000000}">
      <text>
        <r>
          <rPr>
            <b/>
            <sz val="9"/>
            <color indexed="81"/>
            <rFont val="Tahoma"/>
            <family val="2"/>
          </rPr>
          <t xml:space="preserve">¿Qué tipo de recurso se necesita?:
- </t>
        </r>
        <r>
          <rPr>
            <sz val="9"/>
            <color indexed="81"/>
            <rFont val="Tahoma"/>
            <family val="2"/>
          </rPr>
          <t>Persona natural
- Persona Jurídica
- Equipo de computo
- Máquina
- Etc.</t>
        </r>
      </text>
    </comment>
    <comment ref="M16" authorId="0" shapeId="0" xr:uid="{00000000-0006-0000-0A00-000003000000}">
      <text>
        <r>
          <rPr>
            <b/>
            <sz val="9"/>
            <color indexed="81"/>
            <rFont val="Tahoma"/>
            <family val="2"/>
          </rPr>
          <t xml:space="preserve">A partir de la definición de la columna "RECURSOS", detallar para qué se contrata, por ejemplo:
- </t>
        </r>
        <r>
          <rPr>
            <sz val="9"/>
            <color indexed="81"/>
            <rFont val="Tahoma"/>
            <family val="2"/>
          </rPr>
          <t>Realizar el estudio de mercado
- Adquirir una máquina específica
- Adecuar un área física para operación del proyecto</t>
        </r>
      </text>
    </comment>
    <comment ref="N16" authorId="0" shapeId="0" xr:uid="{00000000-0006-0000-0A00-000004000000}">
      <text>
        <r>
          <rPr>
            <b/>
            <sz val="9"/>
            <color indexed="81"/>
            <rFont val="Tahoma"/>
            <family val="2"/>
          </rPr>
          <t>Número de unidades a contratar o adquirir por lo definido en las columnas RECURSOS y  DETALLE DEL RECURSO A CONTRATAR/ADQUIRIR</t>
        </r>
      </text>
    </comment>
    <comment ref="O16" authorId="0" shapeId="0" xr:uid="{00000000-0006-0000-0A00-000005000000}">
      <text>
        <r>
          <rPr>
            <b/>
            <sz val="9"/>
            <color indexed="81"/>
            <rFont val="Tahoma"/>
            <family val="2"/>
          </rPr>
          <t>Valor unitario del recurso, incluyendo impuestos</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K16" authorId="0" shapeId="0" xr:uid="{00000000-0006-0000-0B00-000001000000}">
      <text>
        <r>
          <rPr>
            <b/>
            <sz val="9"/>
            <color indexed="81"/>
            <rFont val="Tahoma"/>
            <family val="2"/>
          </rPr>
          <t xml:space="preserve">Entregable de la actividad, ejemplo:
</t>
        </r>
        <r>
          <rPr>
            <sz val="9"/>
            <color indexed="81"/>
            <rFont val="Tahoma"/>
            <family val="2"/>
          </rPr>
          <t>- Documento
- Acta de entrega
- Máquina en funcionamiento
- Etc.</t>
        </r>
      </text>
    </comment>
    <comment ref="L16" authorId="0" shapeId="0" xr:uid="{00000000-0006-0000-0B00-000002000000}">
      <text>
        <r>
          <rPr>
            <b/>
            <sz val="9"/>
            <color indexed="81"/>
            <rFont val="Tahoma"/>
            <family val="2"/>
          </rPr>
          <t xml:space="preserve">¿Qué tipo de recurso se necesita?:
- </t>
        </r>
        <r>
          <rPr>
            <sz val="9"/>
            <color indexed="81"/>
            <rFont val="Tahoma"/>
            <family val="2"/>
          </rPr>
          <t>Persona natural
- Persona Jurídica
- Equipo de computo
- Máquina
- Etc.</t>
        </r>
      </text>
    </comment>
    <comment ref="M16" authorId="0" shapeId="0" xr:uid="{00000000-0006-0000-0B00-000003000000}">
      <text>
        <r>
          <rPr>
            <b/>
            <sz val="9"/>
            <color indexed="81"/>
            <rFont val="Tahoma"/>
            <family val="2"/>
          </rPr>
          <t xml:space="preserve">A partir de la definición de la columna "RECURSOS", detallar para qué se contrata, por ejemplo:
- </t>
        </r>
        <r>
          <rPr>
            <sz val="9"/>
            <color indexed="81"/>
            <rFont val="Tahoma"/>
            <family val="2"/>
          </rPr>
          <t>Realizar el estudio de mercado
- Adquirir una máquina específica
- Adecuar un área física para operación del proyecto</t>
        </r>
      </text>
    </comment>
    <comment ref="N16" authorId="0" shapeId="0" xr:uid="{00000000-0006-0000-0B00-000004000000}">
      <text>
        <r>
          <rPr>
            <b/>
            <sz val="9"/>
            <color indexed="81"/>
            <rFont val="Tahoma"/>
            <family val="2"/>
          </rPr>
          <t>Número de unidades a contratar o adquirir por lo definido en las columnas RECURSOS y  DETALLE DEL RECURSO A CONTRATAR/ADQUIRIR</t>
        </r>
      </text>
    </comment>
    <comment ref="O16" authorId="0" shapeId="0" xr:uid="{00000000-0006-0000-0B00-000005000000}">
      <text>
        <r>
          <rPr>
            <b/>
            <sz val="9"/>
            <color indexed="81"/>
            <rFont val="Tahoma"/>
            <family val="2"/>
          </rPr>
          <t>Valor unitario del recurso, incluyendo impuestos</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K16" authorId="0" shapeId="0" xr:uid="{00000000-0006-0000-0C00-000001000000}">
      <text>
        <r>
          <rPr>
            <b/>
            <sz val="9"/>
            <color indexed="81"/>
            <rFont val="Tahoma"/>
            <family val="2"/>
          </rPr>
          <t xml:space="preserve">Entregable de la actividad, ejemplo:
</t>
        </r>
        <r>
          <rPr>
            <sz val="9"/>
            <color indexed="81"/>
            <rFont val="Tahoma"/>
            <family val="2"/>
          </rPr>
          <t>- Documento
- Acta de entrega
- Máquina en funcionamiento
- Etc.</t>
        </r>
      </text>
    </comment>
    <comment ref="L16" authorId="0" shapeId="0" xr:uid="{00000000-0006-0000-0C00-000002000000}">
      <text>
        <r>
          <rPr>
            <b/>
            <sz val="9"/>
            <color indexed="81"/>
            <rFont val="Tahoma"/>
            <family val="2"/>
          </rPr>
          <t xml:space="preserve">¿Qué tipo de recurso se necesita?:
- </t>
        </r>
        <r>
          <rPr>
            <sz val="9"/>
            <color indexed="81"/>
            <rFont val="Tahoma"/>
            <family val="2"/>
          </rPr>
          <t>Persona natural
- Persona Jurídica
- Equipo de computo
- Máquina
- Etc.</t>
        </r>
      </text>
    </comment>
    <comment ref="M16" authorId="0" shapeId="0" xr:uid="{00000000-0006-0000-0C00-000003000000}">
      <text>
        <r>
          <rPr>
            <b/>
            <sz val="9"/>
            <color indexed="81"/>
            <rFont val="Tahoma"/>
            <family val="2"/>
          </rPr>
          <t xml:space="preserve">A partir de la definición de la columna "RECURSOS", detallar para qué se contrata, por ejemplo:
- </t>
        </r>
        <r>
          <rPr>
            <sz val="9"/>
            <color indexed="81"/>
            <rFont val="Tahoma"/>
            <family val="2"/>
          </rPr>
          <t>Realizar el estudio de mercado
- Adquirir una máquina específica
- Adecuar un área física para operación del proyecto</t>
        </r>
      </text>
    </comment>
    <comment ref="N16" authorId="0" shapeId="0" xr:uid="{00000000-0006-0000-0C00-000004000000}">
      <text>
        <r>
          <rPr>
            <b/>
            <sz val="9"/>
            <color indexed="81"/>
            <rFont val="Tahoma"/>
            <family val="2"/>
          </rPr>
          <t>Número de unidades a contratar o adquirir por lo definido en las columnas RECURSOS y  DETALLE DEL RECURSO A CONTRATAR/ADQUIRIR</t>
        </r>
      </text>
    </comment>
    <comment ref="O16" authorId="0" shapeId="0" xr:uid="{00000000-0006-0000-0C00-000005000000}">
      <text>
        <r>
          <rPr>
            <b/>
            <sz val="9"/>
            <color indexed="81"/>
            <rFont val="Tahoma"/>
            <family val="2"/>
          </rPr>
          <t>Valor unitario del recurso, incluyendo impuestos</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K16" authorId="0" shapeId="0" xr:uid="{00000000-0006-0000-0D00-000001000000}">
      <text>
        <r>
          <rPr>
            <b/>
            <sz val="9"/>
            <color indexed="81"/>
            <rFont val="Tahoma"/>
            <family val="2"/>
          </rPr>
          <t xml:space="preserve">Entregable de la actividad, ejemplo:
</t>
        </r>
        <r>
          <rPr>
            <sz val="9"/>
            <color indexed="81"/>
            <rFont val="Tahoma"/>
            <family val="2"/>
          </rPr>
          <t>- Documento
- Acta de entrega
- Máquina en funcionamiento
- Etc.</t>
        </r>
      </text>
    </comment>
    <comment ref="L16" authorId="0" shapeId="0" xr:uid="{00000000-0006-0000-0D00-000002000000}">
      <text>
        <r>
          <rPr>
            <b/>
            <sz val="9"/>
            <color indexed="81"/>
            <rFont val="Tahoma"/>
            <family val="2"/>
          </rPr>
          <t xml:space="preserve">¿Qué tipo de recurso se necesita?:
- </t>
        </r>
        <r>
          <rPr>
            <sz val="9"/>
            <color indexed="81"/>
            <rFont val="Tahoma"/>
            <family val="2"/>
          </rPr>
          <t>Persona natural
- Persona Jurídica
- Equipo de computo
- Máquina
- Etc.</t>
        </r>
      </text>
    </comment>
    <comment ref="M16" authorId="0" shapeId="0" xr:uid="{00000000-0006-0000-0D00-000003000000}">
      <text>
        <r>
          <rPr>
            <b/>
            <sz val="9"/>
            <color indexed="81"/>
            <rFont val="Tahoma"/>
            <family val="2"/>
          </rPr>
          <t xml:space="preserve">A partir de la definición de la columna "RECURSOS", detallar para qué se contrata, por ejemplo:
- </t>
        </r>
        <r>
          <rPr>
            <sz val="9"/>
            <color indexed="81"/>
            <rFont val="Tahoma"/>
            <family val="2"/>
          </rPr>
          <t>Realizar el estudio de mercado
- Adquirir una máquina específica
- Adecuar un área física para operación del proyecto</t>
        </r>
      </text>
    </comment>
    <comment ref="N16" authorId="0" shapeId="0" xr:uid="{00000000-0006-0000-0D00-000004000000}">
      <text>
        <r>
          <rPr>
            <b/>
            <sz val="9"/>
            <color indexed="81"/>
            <rFont val="Tahoma"/>
            <family val="2"/>
          </rPr>
          <t>Número de unidades a contratar o adquirir por lo definido en las columnas RECURSOS y  DETALLE DEL RECURSO A CONTRATAR/ADQUIRIR</t>
        </r>
      </text>
    </comment>
    <comment ref="O16" authorId="0" shapeId="0" xr:uid="{00000000-0006-0000-0D00-000005000000}">
      <text>
        <r>
          <rPr>
            <b/>
            <sz val="9"/>
            <color indexed="81"/>
            <rFont val="Tahoma"/>
            <family val="2"/>
          </rPr>
          <t>Valor unitario del recurso, incluyendo impuestos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F8" authorId="0" shapeId="0" xr:uid="{00000000-0006-0000-0200-000001000000}">
      <text>
        <r>
          <rPr>
            <b/>
            <sz val="9"/>
            <color indexed="81"/>
            <rFont val="Tahoma"/>
            <family val="2"/>
          </rPr>
          <t xml:space="preserve">Entregable de la actividad, ejemplo:
</t>
        </r>
        <r>
          <rPr>
            <sz val="9"/>
            <color indexed="81"/>
            <rFont val="Tahoma"/>
            <family val="2"/>
          </rPr>
          <t>- Documento
- Acta de entrega
- Máquina en funcionamiento
- Etc.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K16" authorId="0" shapeId="0" xr:uid="{00000000-0006-0000-0300-000001000000}">
      <text>
        <r>
          <rPr>
            <b/>
            <sz val="9"/>
            <color indexed="81"/>
            <rFont val="Tahoma"/>
            <family val="2"/>
          </rPr>
          <t xml:space="preserve">Entregable de la actividad, ejemplo:
</t>
        </r>
        <r>
          <rPr>
            <sz val="9"/>
            <color indexed="81"/>
            <rFont val="Tahoma"/>
            <family val="2"/>
          </rPr>
          <t>- Documento
- Acta de entrega
- Máquina en funcionamiento
- Etc.</t>
        </r>
      </text>
    </comment>
    <comment ref="L16" authorId="0" shapeId="0" xr:uid="{00000000-0006-0000-0300-000002000000}">
      <text>
        <r>
          <rPr>
            <b/>
            <sz val="9"/>
            <color indexed="81"/>
            <rFont val="Tahoma"/>
            <family val="2"/>
          </rPr>
          <t xml:space="preserve">¿Qué tipo de recurso se necesita?:
- </t>
        </r>
        <r>
          <rPr>
            <sz val="9"/>
            <color indexed="81"/>
            <rFont val="Tahoma"/>
            <family val="2"/>
          </rPr>
          <t>Persona natural
- Persona Jurídica
- Equipo de computo
- Máquina
- Etc.</t>
        </r>
      </text>
    </comment>
    <comment ref="M16" authorId="0" shapeId="0" xr:uid="{00000000-0006-0000-0300-000003000000}">
      <text>
        <r>
          <rPr>
            <b/>
            <sz val="9"/>
            <color indexed="81"/>
            <rFont val="Tahoma"/>
            <family val="2"/>
          </rPr>
          <t xml:space="preserve">A partir de la definición de la columna "RECURSOS", detallar para qué se contrata, por ejemplo:
- </t>
        </r>
        <r>
          <rPr>
            <sz val="9"/>
            <color indexed="81"/>
            <rFont val="Tahoma"/>
            <family val="2"/>
          </rPr>
          <t>Realizar el estudio de mercado
- Adquirir una máquina específica
- Adecuar un área física para operación del proyecto</t>
        </r>
      </text>
    </comment>
    <comment ref="N16" authorId="0" shapeId="0" xr:uid="{00000000-0006-0000-0300-000004000000}">
      <text>
        <r>
          <rPr>
            <b/>
            <sz val="9"/>
            <color indexed="81"/>
            <rFont val="Tahoma"/>
            <family val="2"/>
          </rPr>
          <t>Número de unidades a contratar o adquirir por lo definido en las columnas RECURSOS y  DETALLE DEL RECURSO A CONTRATAR/ADQUIRIR</t>
        </r>
      </text>
    </comment>
    <comment ref="O16" authorId="0" shapeId="0" xr:uid="{00000000-0006-0000-0300-000005000000}">
      <text>
        <r>
          <rPr>
            <b/>
            <sz val="9"/>
            <color indexed="81"/>
            <rFont val="Tahoma"/>
            <family val="2"/>
          </rPr>
          <t>Valor unitario del recurso, incluyendo impuestos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K16" authorId="0" shapeId="0" xr:uid="{00000000-0006-0000-0400-000001000000}">
      <text>
        <r>
          <rPr>
            <b/>
            <sz val="9"/>
            <color indexed="81"/>
            <rFont val="Tahoma"/>
            <family val="2"/>
          </rPr>
          <t xml:space="preserve">Entregable de la actividad, ejemplo:
</t>
        </r>
        <r>
          <rPr>
            <sz val="9"/>
            <color indexed="81"/>
            <rFont val="Tahoma"/>
            <family val="2"/>
          </rPr>
          <t>- Documento
- Acta de entrega
- Máquina en funcionamiento
- Etc.</t>
        </r>
      </text>
    </comment>
    <comment ref="L16" authorId="0" shapeId="0" xr:uid="{00000000-0006-0000-0400-000002000000}">
      <text>
        <r>
          <rPr>
            <b/>
            <sz val="9"/>
            <color indexed="81"/>
            <rFont val="Tahoma"/>
            <family val="2"/>
          </rPr>
          <t xml:space="preserve">¿Qué tipo de recurso se necesita?:
- </t>
        </r>
        <r>
          <rPr>
            <sz val="9"/>
            <color indexed="81"/>
            <rFont val="Tahoma"/>
            <family val="2"/>
          </rPr>
          <t>Persona natural
- Persona Jurídica
- Equipo de computo
- Máquina
- Etc.</t>
        </r>
      </text>
    </comment>
    <comment ref="M16" authorId="0" shapeId="0" xr:uid="{00000000-0006-0000-0400-000003000000}">
      <text>
        <r>
          <rPr>
            <b/>
            <sz val="9"/>
            <color indexed="81"/>
            <rFont val="Tahoma"/>
            <family val="2"/>
          </rPr>
          <t xml:space="preserve">A partir de la definición de la columna "RECURSOS", detallar para qué se contrata, por ejemplo:
- </t>
        </r>
        <r>
          <rPr>
            <sz val="9"/>
            <color indexed="81"/>
            <rFont val="Tahoma"/>
            <family val="2"/>
          </rPr>
          <t>Realizar el estudio de mercado
- Adquirir una máquina específica
- Adecuar un área física para operación del proyecto</t>
        </r>
      </text>
    </comment>
    <comment ref="N16" authorId="0" shapeId="0" xr:uid="{00000000-0006-0000-0400-000004000000}">
      <text>
        <r>
          <rPr>
            <b/>
            <sz val="9"/>
            <color indexed="81"/>
            <rFont val="Tahoma"/>
            <family val="2"/>
          </rPr>
          <t>Número de unidades a contratar o adquirir por lo definido en las columnas RECURSOS y  DETALLE DEL RECURSO A CONTRATAR/ADQUIRIR</t>
        </r>
      </text>
    </comment>
    <comment ref="O16" authorId="0" shapeId="0" xr:uid="{00000000-0006-0000-0400-000005000000}">
      <text>
        <r>
          <rPr>
            <b/>
            <sz val="9"/>
            <color indexed="81"/>
            <rFont val="Tahoma"/>
            <family val="2"/>
          </rPr>
          <t>Valor unitario del recurso, incluyendo impuestos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ETITC etitc</author>
  </authors>
  <commentList>
    <comment ref="K16" authorId="0" shapeId="0" xr:uid="{00000000-0006-0000-0500-000001000000}">
      <text>
        <r>
          <rPr>
            <b/>
            <sz val="9"/>
            <color indexed="81"/>
            <rFont val="Tahoma"/>
            <family val="2"/>
          </rPr>
          <t xml:space="preserve">Entregable de la actividad, ejemplo:
</t>
        </r>
        <r>
          <rPr>
            <sz val="9"/>
            <color indexed="81"/>
            <rFont val="Tahoma"/>
            <family val="2"/>
          </rPr>
          <t>- Documento
- Acta de entrega
- Máquina en funcionamiento
- Etc.</t>
        </r>
      </text>
    </comment>
    <comment ref="L16" authorId="0" shapeId="0" xr:uid="{00000000-0006-0000-0500-000002000000}">
      <text>
        <r>
          <rPr>
            <b/>
            <sz val="9"/>
            <color indexed="81"/>
            <rFont val="Tahoma"/>
            <family val="2"/>
          </rPr>
          <t xml:space="preserve">¿Qué tipo de recurso se necesita?:
- </t>
        </r>
        <r>
          <rPr>
            <sz val="9"/>
            <color indexed="81"/>
            <rFont val="Tahoma"/>
            <family val="2"/>
          </rPr>
          <t>Persona natural
- Persona Jurídica
- Equipo de computo
- Máquina
- Etc.</t>
        </r>
      </text>
    </comment>
    <comment ref="M16" authorId="0" shapeId="0" xr:uid="{00000000-0006-0000-0500-000003000000}">
      <text>
        <r>
          <rPr>
            <b/>
            <sz val="9"/>
            <color indexed="81"/>
            <rFont val="Tahoma"/>
            <family val="2"/>
          </rPr>
          <t xml:space="preserve">A partir de la definición de la columna "RECURSOS", detallar para qué se contrata, por ejemplo:
- </t>
        </r>
        <r>
          <rPr>
            <sz val="9"/>
            <color indexed="81"/>
            <rFont val="Tahoma"/>
            <family val="2"/>
          </rPr>
          <t>Realizar el estudio de mercado
- Adquirir una máquina específica
- Adecuar un área física para operación del proyecto</t>
        </r>
      </text>
    </comment>
    <comment ref="N16" authorId="0" shapeId="0" xr:uid="{00000000-0006-0000-0500-000004000000}">
      <text>
        <r>
          <rPr>
            <b/>
            <sz val="9"/>
            <color indexed="81"/>
            <rFont val="Tahoma"/>
            <family val="2"/>
          </rPr>
          <t>Número de unidades a contratar o adquirir por lo definido en las columnas RECURSOS y  DETALLE DEL RECURSO A CONTRATAR/ADQUIRIR</t>
        </r>
      </text>
    </comment>
    <comment ref="O16" authorId="0" shapeId="0" xr:uid="{00000000-0006-0000-0500-000005000000}">
      <text>
        <r>
          <rPr>
            <b/>
            <sz val="9"/>
            <color indexed="81"/>
            <rFont val="Tahoma"/>
            <family val="2"/>
          </rPr>
          <t>Valor unitario del recurso, incluyendo impuestos</t>
        </r>
        <r>
          <rPr>
            <sz val="9"/>
            <color indexed="81"/>
            <rFont val="Tahoma"/>
            <family val="2"/>
          </rPr>
          <t xml:space="preserve">
</t>
        </r>
      </text>
    </comment>
    <comment ref="G70" authorId="1" shapeId="0" xr:uid="{00000000-0006-0000-0500-000006000000}">
      <text>
        <r>
          <rPr>
            <b/>
            <sz val="9"/>
            <color indexed="81"/>
            <rFont val="Calibri"/>
            <family val="2"/>
          </rPr>
          <t>ETITC etitc:</t>
        </r>
        <r>
          <rPr>
            <sz val="9"/>
            <color indexed="81"/>
            <rFont val="Calibri"/>
            <family val="2"/>
          </rPr>
          <t xml:space="preserve">
Se hizo el curso de investigación </t>
        </r>
      </text>
    </comment>
    <comment ref="H72" authorId="1" shapeId="0" xr:uid="{00000000-0006-0000-0500-000007000000}">
      <text>
        <r>
          <rPr>
            <b/>
            <sz val="9"/>
            <color indexed="81"/>
            <rFont val="Calibri"/>
            <family val="2"/>
          </rPr>
          <t>ETITC etitc:</t>
        </r>
        <r>
          <rPr>
            <sz val="9"/>
            <color indexed="81"/>
            <rFont val="Calibri"/>
            <family val="2"/>
          </rPr>
          <t xml:space="preserve">
Se realizó el curso de Metodología General Ajustada </t>
        </r>
      </text>
    </comment>
    <comment ref="G75" authorId="1" shapeId="0" xr:uid="{00000000-0006-0000-0500-000008000000}">
      <text>
        <r>
          <rPr>
            <b/>
            <sz val="9"/>
            <color indexed="81"/>
            <rFont val="Calibri"/>
            <family val="2"/>
          </rPr>
          <t>ETITC etitc:</t>
        </r>
        <r>
          <rPr>
            <sz val="9"/>
            <color indexed="81"/>
            <rFont val="Calibri"/>
            <family val="2"/>
          </rPr>
          <t xml:space="preserve">
Realizable en  Semana cultural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K16" authorId="0" shapeId="0" xr:uid="{00000000-0006-0000-0600-000001000000}">
      <text>
        <r>
          <rPr>
            <b/>
            <sz val="9"/>
            <color indexed="81"/>
            <rFont val="Tahoma"/>
            <family val="2"/>
          </rPr>
          <t xml:space="preserve">Entregable de la actividad, ejemplo:
</t>
        </r>
        <r>
          <rPr>
            <sz val="9"/>
            <color indexed="81"/>
            <rFont val="Tahoma"/>
            <family val="2"/>
          </rPr>
          <t>- Documento
- Acta de entrega
- Máquina en funcionamiento
- Etc.</t>
        </r>
      </text>
    </comment>
    <comment ref="L16" authorId="0" shapeId="0" xr:uid="{00000000-0006-0000-0600-000002000000}">
      <text>
        <r>
          <rPr>
            <b/>
            <sz val="9"/>
            <color indexed="81"/>
            <rFont val="Tahoma"/>
            <family val="2"/>
          </rPr>
          <t xml:space="preserve">¿Qué tipo de recurso se necesita?:
- </t>
        </r>
        <r>
          <rPr>
            <sz val="9"/>
            <color indexed="81"/>
            <rFont val="Tahoma"/>
            <family val="2"/>
          </rPr>
          <t>Persona natural
- Persona Jurídica
- Equipo de computo
- Máquina
- Etc.</t>
        </r>
      </text>
    </comment>
    <comment ref="M16" authorId="0" shapeId="0" xr:uid="{00000000-0006-0000-0600-000003000000}">
      <text>
        <r>
          <rPr>
            <b/>
            <sz val="9"/>
            <color indexed="81"/>
            <rFont val="Tahoma"/>
            <family val="2"/>
          </rPr>
          <t xml:space="preserve">A partir de la definición de la columna "RECURSOS", detallar para qué se contrata, por ejemplo:
- </t>
        </r>
        <r>
          <rPr>
            <sz val="9"/>
            <color indexed="81"/>
            <rFont val="Tahoma"/>
            <family val="2"/>
          </rPr>
          <t>Realizar el estudio de mercado
- Adquirir una máquina específica
- Adecuar un área física para operación del proyecto</t>
        </r>
      </text>
    </comment>
    <comment ref="N16" authorId="0" shapeId="0" xr:uid="{00000000-0006-0000-0600-000004000000}">
      <text>
        <r>
          <rPr>
            <b/>
            <sz val="9"/>
            <color indexed="81"/>
            <rFont val="Tahoma"/>
            <family val="2"/>
          </rPr>
          <t>Número de unidades a contratar o adquirir por lo definido en las columnas RECURSOS y  DETALLE DEL RECURSO A CONTRATAR/ADQUIRIR</t>
        </r>
      </text>
    </comment>
    <comment ref="O16" authorId="0" shapeId="0" xr:uid="{00000000-0006-0000-0600-000005000000}">
      <text>
        <r>
          <rPr>
            <b/>
            <sz val="9"/>
            <color indexed="81"/>
            <rFont val="Tahoma"/>
            <family val="2"/>
          </rPr>
          <t>Valor unitario del recurso, incluyendo impuestos</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K16" authorId="0" shapeId="0" xr:uid="{00000000-0006-0000-0700-000001000000}">
      <text>
        <r>
          <rPr>
            <b/>
            <sz val="9"/>
            <color indexed="81"/>
            <rFont val="Tahoma"/>
            <family val="2"/>
          </rPr>
          <t xml:space="preserve">Entregable de la actividad, ejemplo:
</t>
        </r>
        <r>
          <rPr>
            <sz val="9"/>
            <color indexed="81"/>
            <rFont val="Tahoma"/>
            <family val="2"/>
          </rPr>
          <t>- Documento
- Acta de entrega
- Máquina en funcionamiento
- Etc.</t>
        </r>
      </text>
    </comment>
    <comment ref="L16" authorId="0" shapeId="0" xr:uid="{00000000-0006-0000-0700-000002000000}">
      <text>
        <r>
          <rPr>
            <b/>
            <sz val="9"/>
            <color indexed="81"/>
            <rFont val="Tahoma"/>
            <family val="2"/>
          </rPr>
          <t xml:space="preserve">¿Qué tipo de recurso se necesita?:
- </t>
        </r>
        <r>
          <rPr>
            <sz val="9"/>
            <color indexed="81"/>
            <rFont val="Tahoma"/>
            <family val="2"/>
          </rPr>
          <t>Persona natural
- Persona Jurídica
- Equipo de computo
- Máquina
- Etc.</t>
        </r>
      </text>
    </comment>
    <comment ref="M16" authorId="0" shapeId="0" xr:uid="{00000000-0006-0000-0700-000003000000}">
      <text>
        <r>
          <rPr>
            <b/>
            <sz val="9"/>
            <color indexed="81"/>
            <rFont val="Tahoma"/>
            <family val="2"/>
          </rPr>
          <t xml:space="preserve">A partir de la definición de la columna "RECURSOS", detallar para qué se contrata, por ejemplo:
- </t>
        </r>
        <r>
          <rPr>
            <sz val="9"/>
            <color indexed="81"/>
            <rFont val="Tahoma"/>
            <family val="2"/>
          </rPr>
          <t>Realizar el estudio de mercado
- Adquirir una máquina específica
- Adecuar un área física para operación del proyecto</t>
        </r>
      </text>
    </comment>
    <comment ref="N16" authorId="0" shapeId="0" xr:uid="{00000000-0006-0000-0700-000004000000}">
      <text>
        <r>
          <rPr>
            <b/>
            <sz val="9"/>
            <color indexed="81"/>
            <rFont val="Tahoma"/>
            <family val="2"/>
          </rPr>
          <t>Número de unidades a contratar o adquirir por lo definido en las columnas RECURSOS y  DETALLE DEL RECURSO A CONTRATAR/ADQUIRIR</t>
        </r>
      </text>
    </comment>
    <comment ref="O16" authorId="0" shapeId="0" xr:uid="{00000000-0006-0000-0700-000005000000}">
      <text>
        <r>
          <rPr>
            <b/>
            <sz val="9"/>
            <color indexed="81"/>
            <rFont val="Tahoma"/>
            <family val="2"/>
          </rPr>
          <t>Valor unitario del recurso, incluyendo impuestos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K16" authorId="0" shapeId="0" xr:uid="{00000000-0006-0000-0800-000001000000}">
      <text>
        <r>
          <rPr>
            <b/>
            <sz val="9"/>
            <color indexed="81"/>
            <rFont val="Tahoma"/>
            <family val="2"/>
          </rPr>
          <t xml:space="preserve">Entregable de la actividad, ejemplo:
</t>
        </r>
        <r>
          <rPr>
            <sz val="9"/>
            <color indexed="81"/>
            <rFont val="Tahoma"/>
            <family val="2"/>
          </rPr>
          <t>- Documento
- Acta de entrega
- Máquina en funcionamiento
- Etc.</t>
        </r>
      </text>
    </comment>
    <comment ref="L16" authorId="0" shapeId="0" xr:uid="{00000000-0006-0000-0800-000002000000}">
      <text>
        <r>
          <rPr>
            <b/>
            <sz val="9"/>
            <color indexed="81"/>
            <rFont val="Tahoma"/>
            <family val="2"/>
          </rPr>
          <t xml:space="preserve">¿Qué tipo de recurso se necesita?:
- </t>
        </r>
        <r>
          <rPr>
            <sz val="9"/>
            <color indexed="81"/>
            <rFont val="Tahoma"/>
            <family val="2"/>
          </rPr>
          <t>Persona natural
- Persona Jurídica
- Equipo de computo
- Máquina
- Etc.</t>
        </r>
      </text>
    </comment>
    <comment ref="M16" authorId="0" shapeId="0" xr:uid="{00000000-0006-0000-0800-000003000000}">
      <text>
        <r>
          <rPr>
            <b/>
            <sz val="9"/>
            <color indexed="81"/>
            <rFont val="Tahoma"/>
            <family val="2"/>
          </rPr>
          <t xml:space="preserve">A partir de la definición de la columna "RECURSOS", detallar para qué se contrata, por ejemplo:
- </t>
        </r>
        <r>
          <rPr>
            <sz val="9"/>
            <color indexed="81"/>
            <rFont val="Tahoma"/>
            <family val="2"/>
          </rPr>
          <t>Realizar el estudio de mercado
- Adquirir una máquina específica
- Adecuar un área física para operación del proyecto</t>
        </r>
      </text>
    </comment>
    <comment ref="N16" authorId="0" shapeId="0" xr:uid="{00000000-0006-0000-0800-000004000000}">
      <text>
        <r>
          <rPr>
            <b/>
            <sz val="9"/>
            <color indexed="81"/>
            <rFont val="Tahoma"/>
            <family val="2"/>
          </rPr>
          <t>Número de unidades a contratar o adquirir por lo definido en las columnas RECURSOS y  DETALLE DEL RECURSO A CONTRATAR/ADQUIRIR</t>
        </r>
      </text>
    </comment>
    <comment ref="O16" authorId="0" shapeId="0" xr:uid="{00000000-0006-0000-0800-000005000000}">
      <text>
        <r>
          <rPr>
            <b/>
            <sz val="9"/>
            <color indexed="81"/>
            <rFont val="Tahoma"/>
            <family val="2"/>
          </rPr>
          <t>Valor unitario del recurso, incluyendo impuestos</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K16" authorId="0" shapeId="0" xr:uid="{00000000-0006-0000-0900-000001000000}">
      <text>
        <r>
          <rPr>
            <b/>
            <sz val="9"/>
            <color indexed="81"/>
            <rFont val="Tahoma"/>
            <family val="2"/>
          </rPr>
          <t xml:space="preserve">Entregable de la actividad, ejemplo:
</t>
        </r>
        <r>
          <rPr>
            <sz val="9"/>
            <color indexed="81"/>
            <rFont val="Tahoma"/>
            <family val="2"/>
          </rPr>
          <t>- Documento
- Acta de entrega
- Máquina en funcionamiento
- Etc.</t>
        </r>
      </text>
    </comment>
    <comment ref="L16" authorId="0" shapeId="0" xr:uid="{00000000-0006-0000-0900-000002000000}">
      <text>
        <r>
          <rPr>
            <b/>
            <sz val="9"/>
            <color indexed="81"/>
            <rFont val="Tahoma"/>
            <family val="2"/>
          </rPr>
          <t xml:space="preserve">¿Qué tipo de recurso se necesita?:
- </t>
        </r>
        <r>
          <rPr>
            <sz val="9"/>
            <color indexed="81"/>
            <rFont val="Tahoma"/>
            <family val="2"/>
          </rPr>
          <t>Persona natural
- Persona Jurídica
- Equipo de computo
- Máquina
- Etc.</t>
        </r>
      </text>
    </comment>
    <comment ref="M16" authorId="0" shapeId="0" xr:uid="{00000000-0006-0000-0900-000003000000}">
      <text>
        <r>
          <rPr>
            <b/>
            <sz val="9"/>
            <color indexed="81"/>
            <rFont val="Tahoma"/>
            <family val="2"/>
          </rPr>
          <t xml:space="preserve">A partir de la definición de la columna "RECURSOS", detallar para qué se contrata, por ejemplo:
- </t>
        </r>
        <r>
          <rPr>
            <sz val="9"/>
            <color indexed="81"/>
            <rFont val="Tahoma"/>
            <family val="2"/>
          </rPr>
          <t>Realizar el estudio de mercado
- Adquirir una máquina específica
- Adecuar un área física para operación del proyecto</t>
        </r>
      </text>
    </comment>
    <comment ref="N16" authorId="0" shapeId="0" xr:uid="{00000000-0006-0000-0900-000004000000}">
      <text>
        <r>
          <rPr>
            <b/>
            <sz val="9"/>
            <color indexed="81"/>
            <rFont val="Tahoma"/>
            <family val="2"/>
          </rPr>
          <t>Número de unidades a contratar o adquirir por lo definido en las columnas RECURSOS y  DETALLE DEL RECURSO A CONTRATAR/ADQUIRIR</t>
        </r>
      </text>
    </comment>
    <comment ref="O16" authorId="0" shapeId="0" xr:uid="{00000000-0006-0000-0900-000005000000}">
      <text>
        <r>
          <rPr>
            <b/>
            <sz val="9"/>
            <color indexed="81"/>
            <rFont val="Tahoma"/>
            <family val="2"/>
          </rPr>
          <t>Valor unitario del recurso, incluyendo impuestos</t>
        </r>
        <r>
          <rPr>
            <sz val="9"/>
            <color indexed="81"/>
            <rFont val="Tahoma"/>
            <family val="2"/>
          </rPr>
          <t xml:space="preserve">
</t>
        </r>
      </text>
    </comment>
  </commentList>
</comments>
</file>

<file path=xl/sharedStrings.xml><?xml version="1.0" encoding="utf-8"?>
<sst xmlns="http://schemas.openxmlformats.org/spreadsheetml/2006/main" count="11355" uniqueCount="1479">
  <si>
    <t>OBJETIVOS ESTRATÉGICOS DEL ÁREA</t>
  </si>
  <si>
    <t>INDICADORES</t>
  </si>
  <si>
    <t>META</t>
  </si>
  <si>
    <t xml:space="preserve">• Fortalecer la planta de profesores 
• Garantizar la participación de los docentes en comunidades académicas para la construcción, transferencia y socialización del conocimiento. 
• Revisar y ajustar permanentemente los currículos de las nuevas mallas a la luz de los peps de  acuerdo con los avances del conocimiento y los requerimientos de la sociedad para darles pertinencia y coherencia con el perfil institucional.  
• Garantizar la pertinencia de los programas de ES ofrecidos por la ETITC, a partir de la identificación de las tendencias y necesidades de la sociedad, del  mercado laboral y de los procesos de ES, tanto a nivel nacional como internacional. 
• Iniciar con el (Continuar con el) proceso de acreditación de los programas. </t>
  </si>
  <si>
    <t>•Matricula meta (Plan de fomento)
•P. acreditados meta (Plan de fomento)
•Regionalización meta (Plan de fomento)
•T. deserción anual meta (Plan de fomento)
• Programas reacreditados
• Uso adecuado de las herramientas informáticas (SEVENET, Mesa de Ayuda, Office 365)</t>
  </si>
  <si>
    <t xml:space="preserve">2.375
15%
600
13%
1
100%
</t>
  </si>
  <si>
    <t>PLAN DE ADQUISICIONES CONSOLIDADO</t>
  </si>
  <si>
    <t>Recursos CREE (Plan de fomento a la calidad )</t>
  </si>
  <si>
    <t>No</t>
  </si>
  <si>
    <t>Si</t>
  </si>
  <si>
    <t>PROYECTO</t>
  </si>
  <si>
    <t>ACTIVIDADES</t>
  </si>
  <si>
    <t>RESPONSABLE</t>
  </si>
  <si>
    <t>FECHA INICIO</t>
  </si>
  <si>
    <t>FECHA FIN</t>
  </si>
  <si>
    <t>PRODUCTO DE LA ACTIVIDAD (RESULTADO)</t>
  </si>
  <si>
    <t>RECURSOS</t>
  </si>
  <si>
    <t>DETALLE DEL RECURSO A CONTRATAR / ADQUIRIR</t>
  </si>
  <si>
    <t>CANTIDAD</t>
  </si>
  <si>
    <t>VR. UNITARIO</t>
  </si>
  <si>
    <t>VR. TOTAL</t>
  </si>
  <si>
    <t>ACADÉMICA</t>
  </si>
  <si>
    <t>BACHILLERATO</t>
  </si>
  <si>
    <t>Educación Inclusiva de Calidad</t>
  </si>
  <si>
    <t>Asegurar la prestación del servicio educativo a nivel de bachillerato técnico industrial</t>
  </si>
  <si>
    <t>Servicio educativo prestado</t>
  </si>
  <si>
    <t>Persona natural</t>
  </si>
  <si>
    <t>Profesores para artes</t>
  </si>
  <si>
    <t>Profesores para sistemas</t>
  </si>
  <si>
    <t>Profesor de castellano e inglés</t>
  </si>
  <si>
    <t>Profesores para dibujo</t>
  </si>
  <si>
    <t>Profesor para sociales</t>
  </si>
  <si>
    <t>Profesor para biología</t>
  </si>
  <si>
    <t>Profesor de matemáticas</t>
  </si>
  <si>
    <t>Profesores para educación física</t>
  </si>
  <si>
    <t>Coordinadores</t>
  </si>
  <si>
    <t>Secretaria de bachillerato</t>
  </si>
  <si>
    <t>Insumos</t>
  </si>
  <si>
    <t>Reconocimientos académicos (medallería)</t>
  </si>
  <si>
    <t>Logística</t>
  </si>
  <si>
    <t>Logística para el desarrollo de actividades académicas de bachillerato (expo técnica)</t>
  </si>
  <si>
    <t>Impresos y publicaciones</t>
  </si>
  <si>
    <t>Publicaciones académicas bachilleratos</t>
  </si>
  <si>
    <t>Mantenimiento de la plataforma tecnológica de Bachillerato</t>
  </si>
  <si>
    <t>Plataforma en funcionamiento</t>
  </si>
  <si>
    <t>Licenciamiento</t>
  </si>
  <si>
    <t>Plataforma Gnosoft</t>
  </si>
  <si>
    <t>Adquisición de aplicaciones complementarias (Inscripciones en línea para estudiantes de bachillerato, solicitud de elementos de taller, certificados en línea, encuestas, evaluación de desempeño docente, pruebas saber, registro de asistencia)</t>
  </si>
  <si>
    <t>Nuevos mòdulos implementados</t>
  </si>
  <si>
    <t>Persona jurídica</t>
  </si>
  <si>
    <t>Implementación de nuevos módulos para la gestión del Bachillerato</t>
  </si>
  <si>
    <t>Implementación de herramientas tecnológicas para la operación del Bachillerato</t>
  </si>
  <si>
    <t>Implementación de los periféricos del observador en línea implementado para el observador en línea</t>
  </si>
  <si>
    <t>Lectores de códigos y huelleros implementados</t>
  </si>
  <si>
    <t>Equipos</t>
  </si>
  <si>
    <t xml:space="preserve">Montaje de las pruebas de desempeño académico con en las plataformas tecnológicas de la Escuela </t>
  </si>
  <si>
    <t>Pruebas implementadas</t>
  </si>
  <si>
    <t>Desarrollo e implementación de pruebas por medios electrónicos</t>
  </si>
  <si>
    <t>Desarrollo de nuevas aplicaciones virtuales (TICs en educación)</t>
  </si>
  <si>
    <t>Formación docente en aplicaciones virtuales y en Moodle</t>
  </si>
  <si>
    <t>Docentes capacitados</t>
  </si>
  <si>
    <t>Desarrollo de capacitaciones en uso de aplicaciones virtuales y Moodle</t>
  </si>
  <si>
    <t>Fortalecimiento tecnológico (tabletas y aplicativos)</t>
  </si>
  <si>
    <t>Infraestructura tecnológica</t>
  </si>
  <si>
    <t>Acceso a bibliotecas virtuales</t>
  </si>
  <si>
    <t>Bibliotecas virtuales en funcionamiento</t>
  </si>
  <si>
    <t>Conectividad, redes, etc.</t>
  </si>
  <si>
    <t>Equipos instalados</t>
  </si>
  <si>
    <t>Equipos de cómputo nuevos</t>
  </si>
  <si>
    <t>Adquisición de equipos de cómputo para el soporte y la administración del Bachillerato</t>
  </si>
  <si>
    <t>Impresora, papelería</t>
  </si>
  <si>
    <t>Equipos adquiridos</t>
  </si>
  <si>
    <t>Equipos para articulación</t>
  </si>
  <si>
    <t>INVESTIGACIONES</t>
  </si>
  <si>
    <t>Mantener los elementos necesarios para la operación de los talleres y laboratorios</t>
  </si>
  <si>
    <t>Adquisición de insumos de talleres</t>
  </si>
  <si>
    <t>Insumos para los talleres</t>
  </si>
  <si>
    <t>Mantener a disposición los equipos para los proyectos de los alumnos</t>
  </si>
  <si>
    <t>Puente grúa</t>
  </si>
  <si>
    <t xml:space="preserve">Reparación alisadora </t>
  </si>
  <si>
    <t>Química</t>
  </si>
  <si>
    <t>Personal para el taller de Química</t>
  </si>
  <si>
    <t>Electrónica</t>
  </si>
  <si>
    <t>Personal para el taller de Electrónica</t>
  </si>
  <si>
    <t>Instalaciones eléctricas</t>
  </si>
  <si>
    <t>Personal para el taller de Instalaciones eléctricas</t>
  </si>
  <si>
    <t>Motores, metalistería</t>
  </si>
  <si>
    <t>Personal para el taller de motores y de metalistería</t>
  </si>
  <si>
    <t>BIENESTAR</t>
  </si>
  <si>
    <t>TECNOLOGÍA</t>
  </si>
  <si>
    <t>INFRAESTRUCTURA</t>
  </si>
  <si>
    <t>Mantenimiento de la red eléctrica de la planta física de las diferentes sedes de la Escuela</t>
  </si>
  <si>
    <t>Realizar el mantenimiento del sistema eléctrico y demás necesidades locativas</t>
  </si>
  <si>
    <t>Instalaciones con mantenimiento</t>
  </si>
  <si>
    <t>Mantenimiento</t>
  </si>
  <si>
    <t>Contratación de mano de obra y repuestos para mantenimiento de equipos de UPS y reguladores</t>
  </si>
  <si>
    <t>Mantenimiento preventivo de la planta eléctrica de emergencia principal  de 515 kVA</t>
  </si>
  <si>
    <t>Mantenimiento y lubricación de sistema automatizado de las puertas calle 15 y carrera 17</t>
  </si>
  <si>
    <t>Material para adecuaciones, protecciones, modificaciones, instalaciones nuevas, DPS.</t>
  </si>
  <si>
    <t>Contratación de técnicos, tecnlólogos para mantenimiento eléctrico en las sedes y trabajos de adecuaciones, instalaciones nuevas, etc</t>
  </si>
  <si>
    <t>Adecuación de infraestructura eléctrica y de datos en sedes diferentes a la sede calle 13</t>
  </si>
  <si>
    <t>Modernización  planta física en las sedes de la Escuela</t>
  </si>
  <si>
    <t>Mejoramiento del sistema de iluminación en las sedes de la Escuela</t>
  </si>
  <si>
    <t>Iluminación de talleres y laboratorios</t>
  </si>
  <si>
    <t>Iluminación de talleres de Mecánica, Metalistería, Motores, Fundición, Electrónica</t>
  </si>
  <si>
    <t>Iluminación zonas comunes</t>
  </si>
  <si>
    <t>Sistema de iluminación para los parqueadero calle 15, cancha carrera 17, patio oriental, entrada calle 13</t>
  </si>
  <si>
    <t>Automatización iluminación Biblioteca</t>
  </si>
  <si>
    <t>Sistema Automatizado de iluminación Biblioteca y museo.</t>
  </si>
  <si>
    <t>Iluminación Cafetería</t>
  </si>
  <si>
    <t>Estudio e implementación de un sistema de iluminación para los espacios de cafetería.</t>
  </si>
  <si>
    <t>Cambio de cableado salas 8-10</t>
  </si>
  <si>
    <t>Control de Acceso automarizado a aulas de clase, fase I.</t>
  </si>
  <si>
    <t>Estudio, implementación de un piloto para aulas de aulas del tercero y cuarto piso patio central, fase I.</t>
  </si>
  <si>
    <t>Iluminación en sedes de la Escuela</t>
  </si>
  <si>
    <t>Adecuación del sistema de iluminación en otras sedes de la Escuela</t>
  </si>
  <si>
    <t>Modernización de espacios para la academia</t>
  </si>
  <si>
    <t>Aulas modernizadas</t>
  </si>
  <si>
    <t>Fase II CCTV</t>
  </si>
  <si>
    <t>Camaras, software y almacenamiento</t>
  </si>
  <si>
    <t>Fase III multimedia</t>
  </si>
  <si>
    <t>Monitores, multiplexores HDMI, mediacento (Transmisión/Recepción IP)</t>
  </si>
  <si>
    <t>Mejoramiento de la infraestructura física</t>
  </si>
  <si>
    <t>Sistema de tierras</t>
  </si>
  <si>
    <t>Segunda fase del sistema de tierras fase II.</t>
  </si>
  <si>
    <t>Administración planta física</t>
  </si>
  <si>
    <t>Elaboración de estudios previos y trámites de obras civiles</t>
  </si>
  <si>
    <t>Ingeniero Civil asesor para la coordinación equipo y elaboración de estudios previos y trámites de obras civiles</t>
  </si>
  <si>
    <t>Elaboración de dibujos y diseños de oficinas</t>
  </si>
  <si>
    <t>Auxiliar de Ingeniería para el apoyo coordinación equipo, dibujos y diseños de oficinas</t>
  </si>
  <si>
    <t>Restauración instalaciones de la Escuela</t>
  </si>
  <si>
    <t>Mantenimiento planta física</t>
  </si>
  <si>
    <t>Toderos para trabajos de albañilería, ebanistería, pintura con trabajo en altura</t>
  </si>
  <si>
    <t>Suministros</t>
  </si>
  <si>
    <t>Suministro de materiales para la planta física - Ferretería</t>
  </si>
  <si>
    <t>Restauración edificio calle 18</t>
  </si>
  <si>
    <t>Edificio restaurado</t>
  </si>
  <si>
    <t>Toderos pisos: albañilería, ebanistería, pintura con trabajo en altura</t>
  </si>
  <si>
    <t>Carpintero para reparación mobiliario y atención en arreglo de chapas edificio calle 18</t>
  </si>
  <si>
    <t>Adecuación de nuevos espacios</t>
  </si>
  <si>
    <t>Mantenimiento y adecuación de rampas</t>
  </si>
  <si>
    <t>Restauración de la tarima patio central</t>
  </si>
  <si>
    <t>Diseños ascensores y mezanine taller de fundición y metalistería</t>
  </si>
  <si>
    <t>Asensores y mezanine instalados</t>
  </si>
  <si>
    <t>Consultoría estructuras metálicas</t>
  </si>
  <si>
    <t>Montaje ascensores y mezanine taller de fundición y metalistería</t>
  </si>
  <si>
    <t>Contratista ejecutor estructuras metálicas</t>
  </si>
  <si>
    <t>Interventoría obras civiles ascensores y mezanine taller de fundición y metalistería</t>
  </si>
  <si>
    <t>Adquisición y adecuaciones de obras civiles para proyectos indicados en el plan de desarrollo</t>
  </si>
  <si>
    <t>Predios adquiridos</t>
  </si>
  <si>
    <t>Inversión</t>
  </si>
  <si>
    <t>Adquisición de predios</t>
  </si>
  <si>
    <t>Diseños y trámites de licencias para construcción edificio parqueaderos</t>
  </si>
  <si>
    <t>Trámites y diseños elaborados</t>
  </si>
  <si>
    <t>Consultoría edificio parqueadero</t>
  </si>
  <si>
    <t>Mobiliario aulas Fase III</t>
  </si>
  <si>
    <t>Suministro mesas y sillas</t>
  </si>
  <si>
    <t>Suministro 300 mesas y 600 sillas</t>
  </si>
  <si>
    <t>Modernización red hidráulica y sanitaria</t>
  </si>
  <si>
    <t>Levantamiento de planos red hidrosanitarias, gas y contraincendios</t>
  </si>
  <si>
    <t>Red instalada</t>
  </si>
  <si>
    <t>Consultoría red contraincendios y levantamiento redes hidrosanitarias existentes</t>
  </si>
  <si>
    <t>Instalación suministro e instalación red contraincendios</t>
  </si>
  <si>
    <t>Estudio, para la implementación de un sistema de detección y extinción de incendios piso 4, biblioteca, archivo y registro y control.</t>
  </si>
  <si>
    <t>Contratista ejecutor red contraincendios</t>
  </si>
  <si>
    <t>Interventor red contraincendios</t>
  </si>
  <si>
    <t>Habilitación de aljibe y reducción consumo de agua potable por filtraciones</t>
  </si>
  <si>
    <t>Disminución consumo de agua</t>
  </si>
  <si>
    <t>Impermeabilización de tanques</t>
  </si>
  <si>
    <t>Neutralización de malos olores de baños por cañerías antiguas</t>
  </si>
  <si>
    <t>Mantenimiento y rehabilitación baños</t>
  </si>
  <si>
    <t>Prestación servicios control de olores baños</t>
  </si>
  <si>
    <t>Reforzamiento estructural</t>
  </si>
  <si>
    <t>Renovación licencia reforzamiento estructural</t>
  </si>
  <si>
    <t>Reforzamiento edificios</t>
  </si>
  <si>
    <t>Renovación licencias</t>
  </si>
  <si>
    <t>Contratista reforzamiento bloque oriental</t>
  </si>
  <si>
    <t>Ejecución reforzamiento edificio oriental mayor afectado por grietas, fisuras y cubiertas</t>
  </si>
  <si>
    <t>Supervisor reforzamiento edificio oriental mayor afectado por grietas, fisuras y cubiertas</t>
  </si>
  <si>
    <t>Interventoría reforzamiento bloque oriental</t>
  </si>
  <si>
    <t>Mejoramiento de la planta física</t>
  </si>
  <si>
    <t>Mejoramiento cancha patio oriental</t>
  </si>
  <si>
    <t>Cancha mejorada</t>
  </si>
  <si>
    <t>Contratista mantenimiento</t>
  </si>
  <si>
    <t>Adecuación de dos canchas de basquetbol</t>
  </si>
  <si>
    <t>Canchas adecuadas</t>
  </si>
  <si>
    <t>Reparación de sumideros</t>
  </si>
  <si>
    <t>Sumideros reparados</t>
  </si>
  <si>
    <t>Supervisor mejoramiento cancha patio oriental, adecuación de dos canchas de basquetbol, reparación de sumideros</t>
  </si>
  <si>
    <t>Aprovechamiento de espacios para zonas verdes</t>
  </si>
  <si>
    <t>Interacción con el medio ambiente</t>
  </si>
  <si>
    <t>Contratista muro verde patio casona y jardín calle 13</t>
  </si>
  <si>
    <t>ORII</t>
  </si>
  <si>
    <t>SECRETARÍA GENERAL</t>
  </si>
  <si>
    <t>PLANEACIÓN</t>
  </si>
  <si>
    <t>CONTROL INTERNO</t>
  </si>
  <si>
    <t>VICEADMINISTRATIVA</t>
  </si>
  <si>
    <t>Gestionar los procesos de apoyo administrativo para la academia</t>
  </si>
  <si>
    <t>Fortalecer los procesos de contratación</t>
  </si>
  <si>
    <t>Porcentaje de cumplimiento de las auditorías programadas de control interno</t>
  </si>
  <si>
    <t>Procesos contractuales ejecutados</t>
  </si>
  <si>
    <t>Profesional para el apoyo de los procesos contractuales</t>
  </si>
  <si>
    <t>Apoyo personal para los procesos contractuales</t>
  </si>
  <si>
    <t>Aseguramiento de los servicios básicos de operación</t>
  </si>
  <si>
    <t>Procesos actualizados</t>
  </si>
  <si>
    <t>Contratos en ejecución</t>
  </si>
  <si>
    <t>Contratación de persona jurídica para la prestación del servicio de vigilancia</t>
  </si>
  <si>
    <t>Presentación de los infom es de ley a los entes externos</t>
  </si>
  <si>
    <t>Contratación de persona jurídica para la prestación del servicio de aseo</t>
  </si>
  <si>
    <t>Suministros adquiridos</t>
  </si>
  <si>
    <t>Combustible y lubricantes</t>
  </si>
  <si>
    <t>Adquisición de combustible y lubricantes</t>
  </si>
  <si>
    <t>Dotacion</t>
  </si>
  <si>
    <t>Adquisición de dotacion</t>
  </si>
  <si>
    <t>Papeleria, utiles de escritorio y oficina</t>
  </si>
  <si>
    <t>Adquisición de papeleria, utiles de escritorio y oficina</t>
  </si>
  <si>
    <t>Productos de aseo y limpieza</t>
  </si>
  <si>
    <t>Adquisición de productos de aseo y limpieza</t>
  </si>
  <si>
    <t>Productos de cafeteria y restaurante</t>
  </si>
  <si>
    <t>Adquisición de productos de cafeteria y restaurante</t>
  </si>
  <si>
    <t>Repuestos</t>
  </si>
  <si>
    <t>Adquisición de repuestos</t>
  </si>
  <si>
    <t>Otros materiales y suministros</t>
  </si>
  <si>
    <t>Adquisición de otros materiales y suministros</t>
  </si>
  <si>
    <t>Desarrollo del talento humano a través de las actividades de bienestar y capacitación</t>
  </si>
  <si>
    <t>Actividades realizadas</t>
  </si>
  <si>
    <t>Servicios de bienestar social</t>
  </si>
  <si>
    <t>Adquisición de cursos y de elementos logísticos para el desarrollo de las actividades de bienestar</t>
  </si>
  <si>
    <t>TOTAL</t>
  </si>
  <si>
    <t>Escuela Tecnológica
Instituto Técnico Central</t>
  </si>
  <si>
    <t>PLAN DE ACCIÓN</t>
  </si>
  <si>
    <t>CÓDIGO:  DIE-FO-05</t>
  </si>
  <si>
    <t>VERSIÓN: 3</t>
  </si>
  <si>
    <t>VIGENCIA: ENERO de 2016</t>
  </si>
  <si>
    <t>PÁGINA:    1 de 1</t>
  </si>
  <si>
    <t>CONVENCIONES TIPO</t>
  </si>
  <si>
    <t>Plan de Acción Estratégico</t>
  </si>
  <si>
    <t>Plan de Acción Operativo</t>
  </si>
  <si>
    <t>FURAG y Transparencia</t>
  </si>
  <si>
    <t>Plan Anticorrupción</t>
  </si>
  <si>
    <t>Gobierno en Línea</t>
  </si>
  <si>
    <t>Plan de Fomento (depende de los recursos CREE)</t>
  </si>
  <si>
    <t>PLAN DE ACCIÓN 2016</t>
  </si>
  <si>
    <t>PLAN DE ADQUISICIONES</t>
  </si>
  <si>
    <t>TIPO</t>
  </si>
  <si>
    <t>POLITICAS MIPG</t>
  </si>
  <si>
    <t>Priorización</t>
  </si>
  <si>
    <t>• Indicadores y metas de gobierno</t>
  </si>
  <si>
    <t>Acreditación de programas de Educación Superior</t>
  </si>
  <si>
    <t>Fase 0: Valoración y Normatividad - Conformación del Comité del SIG (Resolución)</t>
  </si>
  <si>
    <t>Documentos radicados ante CNA</t>
  </si>
  <si>
    <t>mayo</t>
  </si>
  <si>
    <t>agosto</t>
  </si>
  <si>
    <t>Fase 0: Valoración y Normatividad - Revisión y actualización de documentos institucionales: PEU, Modelo de Autoevaluación, Plan de Acción, PEP.</t>
  </si>
  <si>
    <t> 04/03/2015</t>
  </si>
  <si>
    <t> 15/01/2016</t>
  </si>
  <si>
    <t>Contratista</t>
  </si>
  <si>
    <t>Contar con un profesional de apoyo en el proceso de autoevaluación y acreditación de los programas de educación superior</t>
  </si>
  <si>
    <t>MARZO</t>
  </si>
  <si>
    <t>Fase 0: Valoración y Normatividad - Visita a las dependencias: Con el fin de revisar los documentos que apoyan el proceso de Autoevaluación.</t>
  </si>
  <si>
    <t> 29/02/2016</t>
  </si>
  <si>
    <t>Empresa de desarrollo</t>
  </si>
  <si>
    <t>Desarrollo e implementación del módulo de acreditación de programas</t>
  </si>
  <si>
    <t>enero</t>
  </si>
  <si>
    <t>febrero</t>
  </si>
  <si>
    <t>Fase 1: Socialización Proceso de Autoevaluación - Jornadas de Sensibilización sobre el proceso de Autoevaluación con fines de Acreditación</t>
  </si>
  <si>
    <t>NA</t>
  </si>
  <si>
    <t>septiembre</t>
  </si>
  <si>
    <t>noviembre</t>
  </si>
  <si>
    <t>Fase 2: Condiciones Iniciales - Cartas de intensión al CNA para iniciar proceso</t>
  </si>
  <si>
    <t> Programas Acreditación 20/02/2016</t>
  </si>
  <si>
    <t> Programas Acreditación 01/04/2016</t>
  </si>
  <si>
    <t>abril</t>
  </si>
  <si>
    <t>Fase 2: Condiciones Iniciales - Construcción del documento de condiciones iniciales</t>
  </si>
  <si>
    <t>Programas Acreditación 01/02/2016</t>
  </si>
  <si>
    <t>Programas Acreditación 31/03/2016</t>
  </si>
  <si>
    <t>marzo</t>
  </si>
  <si>
    <t>Fase 2: Condiciones Iniciales - Envío de documento de condiciones iniciales al CNA</t>
  </si>
  <si>
    <t> 05/04/2016</t>
  </si>
  <si>
    <t>Fase 2: Condiciones Iniciales - Visita de verificación por parte del CNA</t>
  </si>
  <si>
    <t>Depende de CNA</t>
  </si>
  <si>
    <t>diciembre</t>
  </si>
  <si>
    <t>Fase 2: Condiciones Iniciales - Concepto sobre la visita</t>
  </si>
  <si>
    <t>Fase 3: Recolección de Información - Validación de Instrumentos (Acta)</t>
  </si>
  <si>
    <t>Fase 3: Recolección de Información - Recolección de información según fuente:
Dcoumental, estadística y apreciación</t>
  </si>
  <si>
    <t> 04/02/2016</t>
  </si>
  <si>
    <t>Fase 4: Analisis de Información - Valoración de la Información</t>
  </si>
  <si>
    <t>Fase 4: Analisis de Información - Hallazgos de fortalezas y aspectos por mejorar de acuerdo a los resultados obtenidos</t>
  </si>
  <si>
    <t>Fase 5: Elaboración de Planes de mejoramiento - Elaboración de planes de mejoramiento, lineas generales, enmarcados en planes de acción con recursos, indicadores y responsable</t>
  </si>
  <si>
    <t> 11/03/2016</t>
  </si>
  <si>
    <t xml:space="preserve">Fase 6: Informe de Autoevaluación - Construcción del primer borrador del informe de acuerdo a la estructura del CNA: 
Información histórica de la Escuela - Información del programa 01/02/2016 al 14/02/2016.
Validación y Ajustes del 15/02/2016 al 29/02/201.
Resultados de autoevaluación y planes de mejoramiento 15/02/2016 al 31/03/2016 
</t>
  </si>
  <si>
    <t>Fase 6: Informe de Autoevaluación - Validación del borrador del informe y ajustes</t>
  </si>
  <si>
    <t> 01/04/2016</t>
  </si>
  <si>
    <t>Contrato interadministrativo para realizar visita de pares amigos</t>
  </si>
  <si>
    <t>Fase 6: Informe de Autoevaluación - Redacción final del informe</t>
  </si>
  <si>
    <t>Fase 7: Socialización Proceso de Acreditación - Socialización de los resultados del proceso de Autoevaluación y el proceso de Acreditación</t>
  </si>
  <si>
    <t>Logística  15/03/2016
Socialización 11/04/2016</t>
  </si>
  <si>
    <t>Logística 10/04/2016
Socialización 17/06/2016</t>
  </si>
  <si>
    <t>Planes de mejoramiento</t>
  </si>
  <si>
    <t>Fase 8: Evaluación externa  - Aval Institucional y radicación de informe de autoevaluación ante el CNA</t>
  </si>
  <si>
    <t>Resolución</t>
  </si>
  <si>
    <t>Fase 8: Evaluación externa  - Visita de verificación Pares del CNA</t>
  </si>
  <si>
    <t>Fase 8: Evaluación externa  - Concepto del CNA al MEN</t>
  </si>
  <si>
    <t>Fase 8: Evaluación externa  - Resolución de Acreditación</t>
  </si>
  <si>
    <t>Fase 9: Post - Acreditación - Seguimiento a planes de mejoramiento</t>
  </si>
  <si>
    <t>• Servicio al Ciudadano
• Racionalización de Trámites
• Indicadores y metas de gobierno
• Capacitación</t>
  </si>
  <si>
    <t>Internacionalización</t>
  </si>
  <si>
    <t>Acreditación para Exporecerca Bacelona 2016, presentación y participación internacional de la ETITC por obtener platinum en Guadalajara, México (proyectos konciencia -Barcelona- y homematik - Rumania-)</t>
  </si>
  <si>
    <t>Representación Exporecerca Barcelona 2016</t>
  </si>
  <si>
    <t>Transporte</t>
  </si>
  <si>
    <t>Tiquetes, viáticos y hospedaje, stand</t>
  </si>
  <si>
    <t>Corto</t>
  </si>
  <si>
    <t>Representacion Rumania</t>
  </si>
  <si>
    <t>Representación y participación internacional de la ETITC por proyecto infomatrix colombia (Ardesign app)</t>
  </si>
  <si>
    <t>Representacion Ecuador</t>
  </si>
  <si>
    <t>Aprovechar convenios, eventos, visitas a universidades pares y empresas</t>
  </si>
  <si>
    <t>Intercambio docentes</t>
  </si>
  <si>
    <t>Mediano</t>
  </si>
  <si>
    <t>Visita de Decano y dos profesores a la Feria Internacional de Hannover (Alemania)</t>
  </si>
  <si>
    <t>Visita a la feria internacional</t>
  </si>
  <si>
    <t>Tiquetes aéreos ida y vuelta y viáticos (8 dias)</t>
  </si>
  <si>
    <t>Participación de un (1) Profesor y un (1) estudiante en congreso de ingeniería e Investigación-Universidad CUJAE-Cuba</t>
  </si>
  <si>
    <t>Particpación en el congreso</t>
  </si>
  <si>
    <t>Tiquetes aéreos ida y vuelta, viáticos e inscripción a evento académico</t>
  </si>
  <si>
    <t>Misión Académica de dos (2) profesores a la Universidad Técnica de Sofía (Bulgaria)</t>
  </si>
  <si>
    <t>Participación en la misión académica</t>
  </si>
  <si>
    <t>Invitar dos profesores de la CUJAE para diagnosticar situación actual y capacitar profesores en diseño e implementación de laboratorios virtuales</t>
  </si>
  <si>
    <t>Participación en CUJAE</t>
  </si>
  <si>
    <t>Tiquetes aéreos ida y vuelta y honorarios (4 semanas)</t>
  </si>
  <si>
    <t xml:space="preserve">Invitar un (1) profesor de la Universidad Técnica de Sofía </t>
  </si>
  <si>
    <t>Profesor invitado</t>
  </si>
  <si>
    <t>Tiquetes aéreos ida y vuelta y honorarios (8 dias)</t>
  </si>
  <si>
    <t>Participación en eventos académicos</t>
  </si>
  <si>
    <t xml:space="preserve">Evento de la facultad donde se promueve la seguridad informatica </t>
  </si>
  <si>
    <t>3er jorada de la seguridad informática</t>
  </si>
  <si>
    <t>Conferencistas, material, posters, refrigerios y premios</t>
  </si>
  <si>
    <t>Evento internacional donde la ETITC es sede en la versión colombia 2016</t>
  </si>
  <si>
    <t>Infomatrix latinoamerica 2016</t>
  </si>
  <si>
    <t xml:space="preserve">Visitas a  empresas industriales o agroindustriales ubicadas en ciudades diferentes a Bogotá </t>
  </si>
  <si>
    <t>Estudiantes y docentes que visitaron empresas</t>
  </si>
  <si>
    <t>Transporte aéreo o terrestre y viáticos o subsidio para tres grupos de estudiantes (uno de cada nivel de formación) acompañados de su respectivo profesor</t>
  </si>
  <si>
    <t>Por definir</t>
  </si>
  <si>
    <t xml:space="preserve">Participación en cursos, seminarios, ferias o congresos nacionales sobre actualización o innovación en procesos industriales </t>
  </si>
  <si>
    <t>Participaciones de la comunidad académica</t>
  </si>
  <si>
    <t>Inscripción de al menos cinco (5) profesores a uno  de los eventos y transporte y viáticos</t>
  </si>
  <si>
    <t>• Indicadores y metas de gobierno 
• Transparencia y Acceso a la Información Pública 
• Participación Ciudadana 
• Rendición de Cuentas 
• Servicio al Ciudadano
• Gestión de la Calidad 
• Modernización Institucional 
• Gestión de Tecnologías de Información 
• Proyectos de Inversión 
• Plan de Anual de Adquisiciones</t>
  </si>
  <si>
    <t>Modernización de Laboratorios</t>
  </si>
  <si>
    <t>Implementación seguridad informática fase II</t>
  </si>
  <si>
    <t>Adquisición, instigación y analisis de evidencias digitales con el uso de kits forenses  duolicadores, toma de imágenes forenses, bloqeadores de dispositivos, recuperacion de datos</t>
  </si>
  <si>
    <t>Móviles, recuperación de información, análisis de información</t>
  </si>
  <si>
    <t>Internet de las cosas</t>
  </si>
  <si>
    <t>Elementos adquiridos</t>
  </si>
  <si>
    <t>Compra de Raspberry Pi y tarjetas  Arduino</t>
  </si>
  <si>
    <t>Implementación academia HANA Huawei</t>
  </si>
  <si>
    <t>Academia implementada</t>
  </si>
  <si>
    <t>Implementación de academia HANA Huawei</t>
  </si>
  <si>
    <t>Implementación aula de maestría</t>
  </si>
  <si>
    <t>Aula implementada</t>
  </si>
  <si>
    <t>Montaje aula maestría</t>
  </si>
  <si>
    <t>Actualización de talleres de electricidad para los niveles técnico, tecnológico e ingeniería</t>
  </si>
  <si>
    <t>Suministro y montaje de dos ambientes didácticos para prácticas de  electricidad  (convenio Ministerio de Educación de Francia)</t>
  </si>
  <si>
    <t>Equipos didácticos especializados para prácticas de electricidad, electrónica de potencia, redes y subestaciones, calidad de energía, instalaciones eléctricas</t>
  </si>
  <si>
    <t>Actualización taller de mantenimiento mecanico</t>
  </si>
  <si>
    <t xml:space="preserve">Equipo para montaje  desmontaje de rodamientos </t>
  </si>
  <si>
    <t xml:space="preserve">Alineador de ejes, calentador de inducción, extensiones de rodamientos </t>
  </si>
  <si>
    <t>Actualización del taller de mediciones eléctricas.</t>
  </si>
  <si>
    <t>Equipo para mediciones eléctricas</t>
  </si>
  <si>
    <t>Medidor de aislamiento, multimedidor de energia electrica activa y reactiva.</t>
  </si>
  <si>
    <t>Largo</t>
  </si>
  <si>
    <t>Mantenimiento laboratorios</t>
  </si>
  <si>
    <t>Calderín, kit ventiladores, kit de bombas, compresores pequeños</t>
  </si>
  <si>
    <t>Entrenamiento para docentes</t>
  </si>
  <si>
    <t>Docentes entrenados</t>
  </si>
  <si>
    <t>Entrenamiento en diseño de plantas con software autodesk</t>
  </si>
  <si>
    <t>Adquisición y actualización de los talleres para los programas de especialización</t>
  </si>
  <si>
    <t>Actualización de software</t>
  </si>
  <si>
    <t>Software multisin para circuitos</t>
  </si>
  <si>
    <t>Actualización de software didáctico educativo</t>
  </si>
  <si>
    <t>Sofware proteus para la simulación de circuitos luxometro</t>
  </si>
  <si>
    <t>Didáctico educativo adquirido</t>
  </si>
  <si>
    <t>Material</t>
  </si>
  <si>
    <t>Luminancimetro</t>
  </si>
  <si>
    <t>Equipo audiovisual</t>
  </si>
  <si>
    <t>Video beam</t>
  </si>
  <si>
    <t>Televisores</t>
  </si>
  <si>
    <t>Telones para proyección</t>
  </si>
  <si>
    <t>Cables HDMI</t>
  </si>
  <si>
    <t>Equipo de apoyo</t>
  </si>
  <si>
    <t>Impresora</t>
  </si>
  <si>
    <t>Actualización del laboratorio para Procesos IV</t>
  </si>
  <si>
    <t>Software VIRTUAL PLANT para simulación de Procesos Agroindustriales</t>
  </si>
  <si>
    <t>Licencia para 100 estudiantes por el término de dos años</t>
  </si>
  <si>
    <t>Laboratorio de manejo de chapa metálica</t>
  </si>
  <si>
    <t>Equipos adquiridos e instalados</t>
  </si>
  <si>
    <t>Punzonadora  (USD 318.000)</t>
  </si>
  <si>
    <t>Plegadora hidráulica CNC (USD 53.000)</t>
  </si>
  <si>
    <t>Cizalla de 1,5 mt hidráulicas</t>
  </si>
  <si>
    <t>Descantonado hidráulica</t>
  </si>
  <si>
    <t>Laboratorio de Plásticos y Química Industrial</t>
  </si>
  <si>
    <t>Inyectora de 200 gr - 100 tn de cierre - Marca ROMI o equivalente</t>
  </si>
  <si>
    <t>Termoformadora de formato 500 X 500 mm - Marca VERPACKEN o equivalente</t>
  </si>
  <si>
    <t>Sopladora e 1 lt de fuerza de cierre 3,4 tn - Marca BEKUM o equivalente</t>
  </si>
  <si>
    <t>Extrusora de diámetro, tornillo 30 mm 10 kilos/hora - Marca LIANSU o equivalente</t>
  </si>
  <si>
    <t>Laboratorios de Mecatrónica</t>
  </si>
  <si>
    <t>Bancos de condensadores </t>
  </si>
  <si>
    <t>Bancos de diodos</t>
  </si>
  <si>
    <t>Centro neumático de mecanizado fischertechnik Articulo No. 524064</t>
  </si>
  <si>
    <t>Contactores de 9A</t>
  </si>
  <si>
    <t>Controlador de temperatura con conexión RS485 AUTONIX  o DELTA</t>
  </si>
  <si>
    <t>Cosenofímetro</t>
  </si>
  <si>
    <t>Encoders incrementales de 1024 puntos por revolución</t>
  </si>
  <si>
    <t>Escáner 3D HandySCAN 700 con software de digitalización</t>
  </si>
  <si>
    <t>Interfaz Siemens TD-200</t>
  </si>
  <si>
    <t>Interruptores magneticos tripolares de 10a</t>
  </si>
  <si>
    <t>Kit de botoneras, pulsadores, interruptores notmalmente cerrados y abiertos industriales y luces piloto</t>
  </si>
  <si>
    <t>Licencia de Altium Designer (serviría también para ing. electrónica y para desarrollar una linea de investigación en integración de diseño mecanico y electrónico)</t>
  </si>
  <si>
    <t>Máquina de corte láser para corte y grabado de acero, plásticos, aluminio y cobre, volumen de trabajo 610 x 305 x 125mm</t>
  </si>
  <si>
    <t xml:space="preserve">Máquina de prototipado rapido (impresión 3d) orion delta, rango de trabajo 6" diámetro, 9" altura, </t>
  </si>
  <si>
    <t>Medidores de capacitancia e inductancia</t>
  </si>
  <si>
    <t>Motores ac trifásicos, 1 hp, 220v</t>
  </si>
  <si>
    <t>Motores de Baja potencia AC y DC (entre 100 – 500W)</t>
  </si>
  <si>
    <t>Pantallas HMI tactil 10 pulgadas</t>
  </si>
  <si>
    <t>Pantallas Wintek de 7 pulgadas</t>
  </si>
  <si>
    <t>Planta didáctica pendulo invertido marca Quanser</t>
  </si>
  <si>
    <t>PLC Delta DVP 12SA-11R</t>
  </si>
  <si>
    <t>PLC Schneider de gamma media alta</t>
  </si>
  <si>
    <t>Ponchadoras para RJ45</t>
  </si>
  <si>
    <t>Probador de cable de conexion UTP y RJ45</t>
  </si>
  <si>
    <t>programadores universales</t>
  </si>
  <si>
    <t>Variadores de velocidad Schneider</t>
  </si>
  <si>
    <t>NI myRIO Kits: Mechatronics Kit</t>
  </si>
  <si>
    <t>Paquete de Enseñanza de Electrónica de Potencia</t>
  </si>
  <si>
    <t>Paquete de Medidas de Termopares NI USB-TC01</t>
  </si>
  <si>
    <t>Módulo LabVIEW Real-Time</t>
  </si>
  <si>
    <t>Juego de Evaluación NI LabVIEW RIO</t>
  </si>
  <si>
    <t>USB-6001. Dispositivo DAQ Multifunción de Bajo Costo para Medidas Básicas de Alta Calidad</t>
  </si>
  <si>
    <t>Rotpen SE Self Erecting. Rotary Inverted Pendulum - optical encoder</t>
  </si>
  <si>
    <t>Aula robótica TinkerKit ARDUINO</t>
  </si>
  <si>
    <t>Fischertechnik Robótica de competición</t>
  </si>
  <si>
    <t>Montaje facultad de Ingeniería Mecánica</t>
  </si>
  <si>
    <t>Implementación de los laboratorios de ingeniería mecánica</t>
  </si>
  <si>
    <t>Laboratorio de diseño implementado</t>
  </si>
  <si>
    <t>FAB LAB</t>
  </si>
  <si>
    <t>Laboratorio de mecanizado implementado</t>
  </si>
  <si>
    <t>Centros de mecanizado / Tornos de control numérico / Ruteadoras / Sistemas de extracción puntual</t>
  </si>
  <si>
    <t>Laboratorio de prototipos implementado</t>
  </si>
  <si>
    <t>Cabina de pintura / Bancos / Sistemas de extracción puntual</t>
  </si>
  <si>
    <t>Laboratorio CAD/CAM/CAE implementado</t>
  </si>
  <si>
    <t>PC / Mobiliario / Adecuaciones</t>
  </si>
  <si>
    <t>Laboratorio de impresión 3D implementado</t>
  </si>
  <si>
    <t>PC / Mobiliario / Adecuaciones / Impresoras 3D</t>
  </si>
  <si>
    <t>Laboratorio de fabricación digital implementado</t>
  </si>
  <si>
    <t>Cortadora láser / Ruteadoras / Impresoras 3D / Scaner</t>
  </si>
  <si>
    <t>Laboratorio de plantas térmicas implementado</t>
  </si>
  <si>
    <t>Caldera / Sistema de generación / Adecuaciones</t>
  </si>
  <si>
    <t>Laboratorio de ensayos mecanicos implementado</t>
  </si>
  <si>
    <t>Ensayo Sharpy y Ensayo a torsión / fotoelasticidad</t>
  </si>
  <si>
    <t>Laboratorio metrología implementado</t>
  </si>
  <si>
    <t>Mobiliario</t>
  </si>
  <si>
    <t>Adecuaciones / Mobiliario / Instalaciones de equipos de medición</t>
  </si>
  <si>
    <t>Espacios adecuados para los talleres de Ingeniería Mecánica</t>
  </si>
  <si>
    <t>Adecuaciones pisos, muros (reforzamiento estructural)</t>
  </si>
  <si>
    <t>Adecuación redes (eléctricas, comunicaciones de ventilación)</t>
  </si>
  <si>
    <t>Suministro mobiliario</t>
  </si>
  <si>
    <t>Plan de capacitación docente</t>
  </si>
  <si>
    <t>Capacitación</t>
  </si>
  <si>
    <t>Capacitación a profesores / Software especializado / Equipos especializados / Relación Interfacultades de Ingeniería Mecánica</t>
  </si>
  <si>
    <t>Plan de mantenimiento de equipos especializados de prototipaje rápido</t>
  </si>
  <si>
    <t>Adquisición de elementos de la facultad</t>
  </si>
  <si>
    <t>Planes de mantenimiento</t>
  </si>
  <si>
    <t>Recursos cree</t>
  </si>
  <si>
    <t>Libros / Revistas especializadas / Membresias</t>
  </si>
  <si>
    <t>Elementos de oficina</t>
  </si>
  <si>
    <t xml:space="preserve">Archivador </t>
  </si>
  <si>
    <t>Rollos de abs / PLA  / Acrílico / MDF</t>
  </si>
  <si>
    <t>ANSYS</t>
  </si>
  <si>
    <t>Computador portátil o torre y monitor de 22"</t>
  </si>
  <si>
    <t>Asistencia y representación de la ETITC en eventos nacionales e internacionales</t>
  </si>
  <si>
    <t>• Gestión de Tecnologías de Información</t>
  </si>
  <si>
    <t>Licencias de software</t>
  </si>
  <si>
    <t>Adquisición y actualización de software para los programas de pregrado</t>
  </si>
  <si>
    <t>Licencias actualizadas</t>
  </si>
  <si>
    <t>Actualización Unity 5</t>
  </si>
  <si>
    <t/>
  </si>
  <si>
    <t>Actualización Enterprise Archictect</t>
  </si>
  <si>
    <t>Licencias adquiridas</t>
  </si>
  <si>
    <t>Adquisicion IDEA</t>
  </si>
  <si>
    <t>• Gestión de Tecnologías de Información
• Modernización Institucional
• Gestión de la Calidad</t>
  </si>
  <si>
    <t>Fortalecimiento del material bibliográfico para el apoyo académico</t>
  </si>
  <si>
    <t>Adquisición de material bibliográfico facultad de sistemas</t>
  </si>
  <si>
    <t>Adquisición de libros impresos temática bigdata, cloud, BI, IOT y seguridad informática</t>
  </si>
  <si>
    <t>Material bibliográfico</t>
  </si>
  <si>
    <t xml:space="preserve">Libros, revistas, membresías </t>
  </si>
  <si>
    <t>Libros especializados e inscripción a mínimo cinco revistas especializadas</t>
  </si>
  <si>
    <t>30 libros especializados e inscripción a revistas especializadas</t>
  </si>
  <si>
    <t>Adquisición de bases de datos</t>
  </si>
  <si>
    <t>Bases de datos adquiridas facultad sistemas IEEE y ACM</t>
  </si>
  <si>
    <t>Bases de datos facultad procesos industriales</t>
  </si>
  <si>
    <t>Mejoramiento de los medios bibliográficos</t>
  </si>
  <si>
    <t>Actualización de los equipos de biblioteca</t>
  </si>
  <si>
    <t>Adquisición televisor o monitor de 42"</t>
  </si>
  <si>
    <t>Adquisición Walkie Talkie</t>
  </si>
  <si>
    <t>Adquisición equipo todo en uno</t>
  </si>
  <si>
    <t>Actualización elementos de la biblioteca</t>
  </si>
  <si>
    <t>Revisteros</t>
  </si>
  <si>
    <t>Porta documentos</t>
  </si>
  <si>
    <t>Tranca libros</t>
  </si>
  <si>
    <t>Actualización colecciones</t>
  </si>
  <si>
    <t>Suscripciones de publicaciones periódicas</t>
  </si>
  <si>
    <t>Bases de datos adquiridas</t>
  </si>
  <si>
    <t>Licenciamiento de EBSCO, G-GLOBAL, MAC GRAW HILL</t>
  </si>
  <si>
    <t>Desarrollo nueva oferta de programas</t>
  </si>
  <si>
    <t>Creación Maestría</t>
  </si>
  <si>
    <t>Registro calificado</t>
  </si>
  <si>
    <t>Contratos y adquisiciones para la creación del programa</t>
  </si>
  <si>
    <t>Creación Licenciatura</t>
  </si>
  <si>
    <t>Aumento de cobertura en Bogotá y municipios aledaños</t>
  </si>
  <si>
    <t>Maquinaria y equipos para Bogotá y municipios aledaños</t>
  </si>
  <si>
    <t>Adquisición de equipos sedes Bogotá y municipios aledaños</t>
  </si>
  <si>
    <t>Mejoramiento de los elementos de apoyo para la administración de la academia</t>
  </si>
  <si>
    <t>Adquisición elementos de oficina</t>
  </si>
  <si>
    <t>Descansapies</t>
  </si>
  <si>
    <t>Cosedora industrial y eléctrica</t>
  </si>
  <si>
    <t>Sillas ergonómicas</t>
  </si>
  <si>
    <t>Mobiliario Vicerrectoría Académica</t>
  </si>
  <si>
    <t>Locación y herramientas personal de apoyo de las Facultades de PES</t>
  </si>
  <si>
    <t>Mobiliario ( Escritorios con cajones)</t>
  </si>
  <si>
    <t>Archivadores</t>
  </si>
  <si>
    <t>Tableros acrílicos</t>
  </si>
  <si>
    <t>Multitomas</t>
  </si>
  <si>
    <t>Tableros de corcho</t>
  </si>
  <si>
    <t>Adquisición equipos</t>
  </si>
  <si>
    <t>Equipos de computo portátiles</t>
  </si>
  <si>
    <t>Impresora multifuncional</t>
  </si>
  <si>
    <t>Disco 5 teras para la facultad sistemas</t>
  </si>
  <si>
    <t>Soporte de los procesos de la academia</t>
  </si>
  <si>
    <t>Personal de apoyo a la academia</t>
  </si>
  <si>
    <t>Docentes</t>
  </si>
  <si>
    <t>docentes</t>
  </si>
  <si>
    <t>Hora catedra</t>
  </si>
  <si>
    <t>Personal de apoyo contratado</t>
  </si>
  <si>
    <t>Auxiliares</t>
  </si>
  <si>
    <t>Auxiliares de biblioteca</t>
  </si>
  <si>
    <t>Apoyo de carga académica Tecnologo</t>
  </si>
  <si>
    <t>Auxiliar de archivo</t>
  </si>
  <si>
    <t>Formar docentes a través de Maestrías</t>
  </si>
  <si>
    <t>Docentes con Maestría</t>
  </si>
  <si>
    <t>Formación</t>
  </si>
  <si>
    <t>Adquisición de cursos de posgrado en la modalidad de maestría para la formación docentes</t>
  </si>
  <si>
    <t>Apoyo a los estudiantes destacados</t>
  </si>
  <si>
    <t>Becas otorgadas</t>
  </si>
  <si>
    <t>Becas</t>
  </si>
  <si>
    <t>Otorgamiento de Becas</t>
  </si>
  <si>
    <t>• Incentivar una educación de calidad en el Bachillerato Técnico Industrial</t>
  </si>
  <si>
    <t>• Índice de promoción escolar: Promedio de los niveles de promoción de todos los grados del bachillerato (indicador 2015: 87%)
• Uso adecuado de las herramientas informáticas (SEVENET, Mesa de Ayuda, Office 365)</t>
  </si>
  <si>
    <t>90%
100%</t>
  </si>
  <si>
    <t>GRADO</t>
  </si>
  <si>
    <t>Estudiantes</t>
  </si>
  <si>
    <t>Promovidos</t>
  </si>
  <si>
    <t>No Promovidos</t>
  </si>
  <si>
    <t>Índice de promoción</t>
  </si>
  <si>
    <t>Índice de no promoción</t>
  </si>
  <si>
    <t xml:space="preserve">• Indicadores y metas de gobierno 
• Plan Anticorrupción y de Atención al Ciudadano 
• Transparencia y Acceso a la Información Pública 
• Participación Ciudadana
• Rendición de Cuentas
• Servicio al Ciudadano 
• Capacitación 
• Bienestar e Incentivos 
• Gestión de la Calidad 
• Eficiencia Administrativa y Cero Papel 
• Racionalización de Trámites 
• Modernización Institucional 
• Gestión de Tecnologías de Información 
• Gestión Documental
</t>
  </si>
  <si>
    <t>Fortalecimiento del Bachillerato Técnico Industrial</t>
  </si>
  <si>
    <t>Fortalecimiento de enseñanza del inglés y otras lenguas con la articulación entre centro de lenguas y el bachillerato</t>
  </si>
  <si>
    <t xml:space="preserve">Estudiantes y docentes en programas de formación </t>
  </si>
  <si>
    <t>Recursos del centro de lenguas</t>
  </si>
  <si>
    <t>Implementar estrategias de formación en semilleros de investigación en el bachillerato</t>
  </si>
  <si>
    <t>Semilleros de bachillerato</t>
  </si>
  <si>
    <t>Convenios interinstitucionales con instituciones de educación superior</t>
  </si>
  <si>
    <t>Convenios vigentes</t>
  </si>
  <si>
    <t>Participación de los estudiantes en concursos y eventos académicos a nivel nacional e internacional</t>
  </si>
  <si>
    <t>Estudiantes participantes</t>
  </si>
  <si>
    <t>• Formar  investigadores  en la gestión de grupos, formulación de proyectos de investigación y ACTI para posicionar a la ETITC como centro líder entre sus pares en ciencia, tecnología e innovación  
• Realizar publicaciones institucionales y  ponencias en eventos académicos nacionales e internacionales 
• Incentivar la formulación y realización de proyectos que consoliden los grupos de investigación 
• Identificar las ACTI susceptibles de desarrollo tecnológico 
• Divulgar  el conocimiento generado en la ETITC  
• Aportar solución tecnológica a necesidades de la sociedad</t>
  </si>
  <si>
    <t>• Investigadores (Profesores y estudiantes) formados = # De investigadores que reciben formación /# total de investigadores integrantes de grupos x100 
• Publicaciones seriadas: No. Publicaciones (seriadas y no seriadas)
• Proyectos de investigación generados: # de productos de investigación generado# de productos de investigación propuestos en los proyectos x100
• ACTI  desarrolladas en la ETITC: N  de ACTI   en la ETIC
• Cursos y patentes obtenidas: N  de cursos y patente registrados
• Proyectos desarrollados: N  de soluciones tecnológicas
• Ingresos obtenidos por extensión:
•  Personas atendidas por cursos de extensión
•  Empresas atendidas para desarrollo de programas de extensión
• Uso adecuado de las herramientas informáticas (SEVENET, Mesa de Ayuda, Office 365)</t>
  </si>
  <si>
    <t xml:space="preserve">
50
0
0
10
50
18
478 millones
350
15
100%
</t>
  </si>
  <si>
    <t xml:space="preserve">• Indicadores y metas de gobierno
• Gestión de la Calidad
• Gestión de Tecnologías de Información
• Modernización Institucional 
</t>
  </si>
  <si>
    <t>Vigilancia Tecnológica e Inteligencia Competitiva</t>
  </si>
  <si>
    <t>Capacitación en Vigilancia Tecnológica e Inteligencia Competitiva</t>
  </si>
  <si>
    <t>Martha Sarria</t>
  </si>
  <si>
    <t>Certificado</t>
  </si>
  <si>
    <t>Contratación de Diplomado</t>
  </si>
  <si>
    <t>Participación en eventos</t>
  </si>
  <si>
    <t>Informe</t>
  </si>
  <si>
    <t>Inscripción, Pasajes, Viáticos</t>
  </si>
  <si>
    <t>Divulgación</t>
  </si>
  <si>
    <t>Publicación</t>
  </si>
  <si>
    <t>Contratación de Publicación</t>
  </si>
  <si>
    <t>Centro de Innovación y Desarrollo Tecnológico</t>
  </si>
  <si>
    <t>Estudio de Mercado</t>
  </si>
  <si>
    <t>Documento</t>
  </si>
  <si>
    <t xml:space="preserve">• Indicadores y metas de gobierno
• Participación Ciudadana
• Servicio al Ciudadano
• Modernización Institucional
</t>
  </si>
  <si>
    <t>Educación continuada</t>
  </si>
  <si>
    <t>Diplomados 120 horas</t>
  </si>
  <si>
    <t>CEPS</t>
  </si>
  <si>
    <t>Certificaciones otorgadas</t>
  </si>
  <si>
    <t>Salones, talleres, personal, hardware, material didáctico e insumos de papelería y escritorio</t>
  </si>
  <si>
    <t>Contratación docente, adquisición material didáctico, talleres especializados, salones con ayudas audiovisuales.</t>
  </si>
  <si>
    <t>Cursos libres</t>
  </si>
  <si>
    <t>Cursos intersemestrales</t>
  </si>
  <si>
    <t>Lista oficial notas</t>
  </si>
  <si>
    <t>Cursos nivelatorios y académicos</t>
  </si>
  <si>
    <t>Cursos de formación y proyección social</t>
  </si>
  <si>
    <t>Cursos pre ingeniero 360 horas</t>
  </si>
  <si>
    <t>• Indicadores y metas de gobierno
• Participación Ciudadana
• Servicio al Ciudadano
• Modernización Institucional</t>
  </si>
  <si>
    <t>Interrelación con el sector productivo</t>
  </si>
  <si>
    <t>Capacitación especializada de 30 a 120 horas</t>
  </si>
  <si>
    <t>Salones, Talleres Y Personal</t>
  </si>
  <si>
    <t>Contratación de docentes, adquisición material didáctico , talleres especializados, salones con ayudas audiovisuales (horas)</t>
  </si>
  <si>
    <t>Eventos académicos</t>
  </si>
  <si>
    <t>Encuentro con empresarios ejecutado</t>
  </si>
  <si>
    <t>Contratación del sitio, desayuno, divulgación, esferos y libretas</t>
  </si>
  <si>
    <t>Servicios especializados, asesorías a empresas</t>
  </si>
  <si>
    <t>Servicios prestados</t>
  </si>
  <si>
    <t>Personal, Divulgación, Logística, Hardware</t>
  </si>
  <si>
    <t>Contratación docentes</t>
  </si>
  <si>
    <t>Piezas promocionales</t>
  </si>
  <si>
    <t>Piezas promocionales producidas</t>
  </si>
  <si>
    <t>Contratación, plegables, volantes, cuadernillo, esferos, pendones, afiches y carpetas, pocillos</t>
  </si>
  <si>
    <t xml:space="preserve">• Indicadores y metas de gobierno
• Participación Ciudadana
• Servicio al Ciudadano
• Gestión de la Calidad </t>
  </si>
  <si>
    <t>Fortalecimiento a la gestión de egresados</t>
  </si>
  <si>
    <t>Seguimiento</t>
  </si>
  <si>
    <t>Profesional egresados</t>
  </si>
  <si>
    <t xml:space="preserve">Base de datos actualizada </t>
  </si>
  <si>
    <t>Software especializado</t>
  </si>
  <si>
    <t>Identificación de necesidades de capacitación</t>
  </si>
  <si>
    <t>Encuentro RED SEIS</t>
  </si>
  <si>
    <t>Logística (sitio, recursos de comunicación, personal de apoyo, divulgación, refrigerio</t>
  </si>
  <si>
    <t xml:space="preserve">Contratación de personal </t>
  </si>
  <si>
    <t>Un tecnólogo de apoyo</t>
  </si>
  <si>
    <t>Piezas publicitarias</t>
  </si>
  <si>
    <t>Pendones, volantes agendas, USB , esferos, pocillos, escudos, certificados</t>
  </si>
  <si>
    <t>Equipo de computo con gran capacidad de almacenamiento e impresora multifuncional</t>
  </si>
  <si>
    <t>Insumos y papelería adquiridos</t>
  </si>
  <si>
    <t>Papel, tóner, libros</t>
  </si>
  <si>
    <t>Encuentro de egresados ejecutado</t>
  </si>
  <si>
    <t>Logística (sitio, recursos de comunicación, personal de apoyo, divulgación, coctel)</t>
  </si>
  <si>
    <t>Intermediación laboral</t>
  </si>
  <si>
    <t>Ofertas laborales</t>
  </si>
  <si>
    <t>diseño de pagina web con  base de datos</t>
  </si>
  <si>
    <t>Normatividad vigente</t>
  </si>
  <si>
    <t>Realizar análisis de normatividad</t>
  </si>
  <si>
    <t>• Indicadores y metas de gobierno
• Participación Ciudadana
• Servicio al Ciudadano
• Gestión de la Calidad
• Capacitación</t>
  </si>
  <si>
    <t>Capacitación en idioma inglés</t>
  </si>
  <si>
    <t>Diagnóstico del manejo del inglés en la planta de personal docente administrativo y de estudiantes del bachillerato de los grados 10o y 11o.</t>
  </si>
  <si>
    <t>Centro de lenguas</t>
  </si>
  <si>
    <t>Diagnóstico</t>
  </si>
  <si>
    <t>Licencias</t>
  </si>
  <si>
    <t>Licencias de exámenes de inglés OOPT</t>
  </si>
  <si>
    <t>Capacitación personal docente y administrativo</t>
  </si>
  <si>
    <t>Docentes y administrativos capacitados</t>
  </si>
  <si>
    <t>Docentes de idiomas contratistas</t>
  </si>
  <si>
    <t>Pendones, volantes agendas, USB, esferos, pocillos, escudos, certificados</t>
  </si>
  <si>
    <t>Capacitación de la comunidad académica y general</t>
  </si>
  <si>
    <t>Estudiantes capacitados</t>
  </si>
  <si>
    <t>Docentes de idiomas contratistas (horas)</t>
  </si>
  <si>
    <t>Estudiantes matriculados</t>
  </si>
  <si>
    <t>Licencias de idiomas virtual</t>
  </si>
  <si>
    <t>• Indicadores y metas de gobierno
• Gestión de la Calidad
• Gestión de Tecnologías de Información
• Modernización Institucional</t>
  </si>
  <si>
    <t>Adecuación del centro de lenguas</t>
  </si>
  <si>
    <t>Adquisición de elementos para el centro de lenguas</t>
  </si>
  <si>
    <t>Insumos y papelería</t>
  </si>
  <si>
    <t>Papel, tóner, libros.</t>
  </si>
  <si>
    <t>Computadores portátiles con auriculares, muebles para libros, diccionarios, grabadoras, CD, USB</t>
  </si>
  <si>
    <t>Mesas, sillas.</t>
  </si>
  <si>
    <t>Infraestructura</t>
  </si>
  <si>
    <t>Adecuación salones con video audio monitor</t>
  </si>
  <si>
    <t xml:space="preserve">• Indicadores y metas de gobierno
• Participación Ciudadana
• Servicio al Ciudadano
• Gestión de la Calidad
• Capacitación
• Gestión de Tecnologías de Información
• Modernización Institucional
• Transparencia y Acceso a la Información Pública </t>
  </si>
  <si>
    <t>Gestión del Punto Vive Digital Plus</t>
  </si>
  <si>
    <t>Desarrollo de cursos</t>
  </si>
  <si>
    <t>Punto Vive Digital Plus</t>
  </si>
  <si>
    <t>Cursos desarrollados</t>
  </si>
  <si>
    <t>Docentes para cursos de producción diseño, creación de video juegos y dispositivos móviles</t>
  </si>
  <si>
    <t>2 administradores</t>
  </si>
  <si>
    <t>Promoción y difusión</t>
  </si>
  <si>
    <t>Elementos de promoción</t>
  </si>
  <si>
    <t>Pendones, volantes agendas, USB, esferos, pocillos</t>
  </si>
  <si>
    <t>Adecuación y mantenimiento del punto</t>
  </si>
  <si>
    <t>Insumos adquiridos</t>
  </si>
  <si>
    <t>Pilas recargable, papelería, tóner</t>
  </si>
  <si>
    <t>Equipos de cómputo</t>
  </si>
  <si>
    <t>Portátiles televisores, cámaras de seguridad, KVM, discos duros</t>
  </si>
  <si>
    <t>Renovación de licencias</t>
  </si>
  <si>
    <t>Licencia educativa adobe</t>
  </si>
  <si>
    <t>Mobiliario instalado</t>
  </si>
  <si>
    <t>Mueble tipo armario</t>
  </si>
  <si>
    <t>Mantenimientos realizados</t>
  </si>
  <si>
    <t>Mantenimiento de cámara fotográfica y video</t>
  </si>
  <si>
    <t>• Capacitación</t>
  </si>
  <si>
    <t>Propiedad Intelectual</t>
  </si>
  <si>
    <t>Desarrollo de capacitaciones</t>
  </si>
  <si>
    <t>Juanita Dávila</t>
  </si>
  <si>
    <t>Formación y sensibilización a los Grupos investigación, profesores, alumnos de semilleros, alumnos de la asignatura fundamentos de Investigación.</t>
  </si>
  <si>
    <t>Prestación de Servicio</t>
  </si>
  <si>
    <t>Desarrollo y definición de protocolos</t>
  </si>
  <si>
    <t>Aprobación del Manual de PI, implementación de los protocolos de PI , Divulgación Reglamento de Propiedad Intelectual</t>
  </si>
  <si>
    <t>Inventario de Propiedad Intelectual</t>
  </si>
  <si>
    <t>Identificar las tecnologías susceptibles de ser patentadas,  de los grupos de investigación, semilleros.</t>
  </si>
  <si>
    <t>Contratación de la valoración tecnológica</t>
  </si>
  <si>
    <t xml:space="preserve">• Participación Ciudadana
• Gestión de la Calidad
• Modernización Institucional </t>
  </si>
  <si>
    <t>Redes de Innovación</t>
  </si>
  <si>
    <t>Participación en Redes nacionales (OTRI) y Connect</t>
  </si>
  <si>
    <t>Sensibilización a la comunidad académica del proceso de innovación.</t>
  </si>
  <si>
    <t>Persona Jurídica</t>
  </si>
  <si>
    <t xml:space="preserve">Inscripción, logística </t>
  </si>
  <si>
    <t xml:space="preserve">Participación en Eventos de innovación </t>
  </si>
  <si>
    <t>Aprendizaje de buenas practicas, Visibilidad de la ETITC, networking, conocer ultimas tendencias y desafíos en innovación</t>
  </si>
  <si>
    <t xml:space="preserve">• Indicadores y metas de gobierno
• Participación Ciudadana
• Servicio al Ciudadano
• Gestión de Tecnologías de Información
• Modernización Institucional
</t>
  </si>
  <si>
    <t>Emprendimiento</t>
  </si>
  <si>
    <t>Talleres Vivenciales de Creatividad,  Emprendimiento, Liderazgo, Comunicación</t>
  </si>
  <si>
    <t>Formación certificada para la comunidad académica</t>
  </si>
  <si>
    <t>Prestación Servicio</t>
  </si>
  <si>
    <t xml:space="preserve">Paquetes Tecnológicos para empresas </t>
  </si>
  <si>
    <t xml:space="preserve">Soluciones tecnológicas para empresas, industria y sociedad </t>
  </si>
  <si>
    <t>Prestación servicio</t>
  </si>
  <si>
    <t>Realizar alianzas estratégicas para la asesoría de proyectos de emprendimiento</t>
  </si>
  <si>
    <t>Orientación para emprendedores  (alumnos &amp; egresados)</t>
  </si>
  <si>
    <t>Implementación Software Antiplagio</t>
  </si>
  <si>
    <t xml:space="preserve">Realizar gestiones para la compra del software </t>
  </si>
  <si>
    <t>Mejora y optimización  de la producción de conocimiento en la ETITC</t>
  </si>
  <si>
    <t>Adquisición de Software</t>
  </si>
  <si>
    <t>Segunda Fase Campus Virtual</t>
  </si>
  <si>
    <t>Sensibilizar y capacitar  a profesores para la generación de conocimiento para cursos de E-learning</t>
  </si>
  <si>
    <t>Febrero</t>
  </si>
  <si>
    <t>Contenidos cursos</t>
  </si>
  <si>
    <t xml:space="preserve">• Servicio al Ciudadano
• Gestión de la Calidad
</t>
  </si>
  <si>
    <t>Formación de investigadores</t>
  </si>
  <si>
    <t xml:space="preserve">Curso de formación  en  Pedagogía,  investigación (Diplomado formulación  proyectos 120 horas) </t>
  </si>
  <si>
    <t>Martha Herrera</t>
  </si>
  <si>
    <t>Junio</t>
  </si>
  <si>
    <t>Agosto</t>
  </si>
  <si>
    <t xml:space="preserve">Diplomado  120 horas (75  profesores capacitados) </t>
  </si>
  <si>
    <t xml:space="preserve">Inscripción </t>
  </si>
  <si>
    <t>Curso redacción artículos (Diplomado redacción de artículos)</t>
  </si>
  <si>
    <t>Diplomado 120 horas (20 profesores capacitados)</t>
  </si>
  <si>
    <t>Cursos de actualización  en diferentes temáticas (Curso MGA)</t>
  </si>
  <si>
    <t>Cursos  en diferentes temáticas (15 profesores capacitados)</t>
  </si>
  <si>
    <t>Inscripción</t>
  </si>
  <si>
    <t>Afiliación ACAC (Renovación membresía)</t>
  </si>
  <si>
    <t>Membresía un año</t>
  </si>
  <si>
    <t>Renovación  membresía</t>
  </si>
  <si>
    <t>• Servicio al Ciudadano
• Gestión de la Calidad</t>
  </si>
  <si>
    <t>Divulgación y comunicación</t>
  </si>
  <si>
    <t>Afiliación RedColsi (Afiliación RedColsi)</t>
  </si>
  <si>
    <t xml:space="preserve">V  Encuentro institucional Semilleros de investigación </t>
  </si>
  <si>
    <t>Martha Herrera            Marc Fleurisca</t>
  </si>
  <si>
    <t>300 participantes / 20 ponencias  200 participantes</t>
  </si>
  <si>
    <t>Papelería</t>
  </si>
  <si>
    <t>Pares evaluadores</t>
  </si>
  <si>
    <t>Persona Natural</t>
  </si>
  <si>
    <t xml:space="preserve">Refrigerios </t>
  </si>
  <si>
    <t>Encuentro Semilleros Nodo Bogotá</t>
  </si>
  <si>
    <t>25 participantes (7 ponencias   25 participantes)</t>
  </si>
  <si>
    <t>Encuentro Nacional Semilleros de investigación Montería</t>
  </si>
  <si>
    <t>7  ponencias (15 participantes  7 ponencias)</t>
  </si>
  <si>
    <t>Estadía</t>
  </si>
  <si>
    <t>Encuentro Internacional semilleros investigación</t>
  </si>
  <si>
    <t>3 ponencias</t>
  </si>
  <si>
    <t xml:space="preserve"> Campamento estudiantes investigadores</t>
  </si>
  <si>
    <t>Taller investigación (60 participantes)</t>
  </si>
  <si>
    <t>Tallerista</t>
  </si>
  <si>
    <t>Participación  eventos académicos distintas temáticas (Inscripción Eventos académicos)</t>
  </si>
  <si>
    <t>Martha Herrera      
Manuel Cancelado</t>
  </si>
  <si>
    <t>10 participantes</t>
  </si>
  <si>
    <t>Participación en V congreso internacional ETITC</t>
  </si>
  <si>
    <t>50 participantes</t>
  </si>
  <si>
    <t>Suscripción</t>
  </si>
  <si>
    <t>Día del  investigador</t>
  </si>
  <si>
    <t>Premiación (200 participantes)</t>
  </si>
  <si>
    <t>Congreso Internacional participación de  grupos (Curso MGA)</t>
  </si>
  <si>
    <t>Cursos  en diferentes temáticas (50  participantes)</t>
  </si>
  <si>
    <t>Publicaciones institucionales (Dos ediciones revista letras)</t>
  </si>
  <si>
    <t>14 artículos publicados (2 ediciones revista letras)</t>
  </si>
  <si>
    <t>Diseño e impresión</t>
  </si>
  <si>
    <t xml:space="preserve">• Gestión de Tecnologías de Información
• Gestión de la Calidad
• Modernización Institucional
• Indicadores y metas de gobierno
</t>
  </si>
  <si>
    <t>Generación de conocimiento</t>
  </si>
  <si>
    <t>Convocatoria Financiación  Proyectos de investigación (SAPIENTIAM)</t>
  </si>
  <si>
    <t>Martha Herrera -  Grupos de investigación - Comité de investigación</t>
  </si>
  <si>
    <t>5 Grupos elegidos (10 proyectos)</t>
  </si>
  <si>
    <t>Materiales</t>
  </si>
  <si>
    <t>Compra de materiales</t>
  </si>
  <si>
    <t>Plataforma Tecnológica (Diseño de software investigativo)</t>
  </si>
  <si>
    <t>1 software (Plataforma investigación)</t>
  </si>
  <si>
    <t>Personal</t>
  </si>
  <si>
    <t>Consolidación semilleros de investigación (Apoyo coordinación de  Semilleros)</t>
  </si>
  <si>
    <t xml:space="preserve">       Marc Fleurisca</t>
  </si>
  <si>
    <t>10 semilleros (5 semilleros de investigación)</t>
  </si>
  <si>
    <t>Consolidación Vive Digital Plus (Contrato Coordinador Vive Lab y asistente)</t>
  </si>
  <si>
    <t>Nohemy Guzmán</t>
  </si>
  <si>
    <t>30 profesores</t>
  </si>
  <si>
    <t>Curricularización del ACTI</t>
  </si>
  <si>
    <t xml:space="preserve">Manuel Cancelado </t>
  </si>
  <si>
    <t xml:space="preserve">Profesores con Maestría </t>
  </si>
  <si>
    <t>Apoyo técnico formulación  proyectos MGA</t>
  </si>
  <si>
    <t>Proyectos formulados</t>
  </si>
  <si>
    <t>Consolidación innovación</t>
  </si>
  <si>
    <t>Procesos consolidados</t>
  </si>
  <si>
    <t>Movilidad  profesor    visitante internacional  para apoyo ACTI (Diplomado formulación  proyectos 120 horas)</t>
  </si>
  <si>
    <t>Diplomado  120 horas (Traer un  profesor internacional  para apoyar grupos )</t>
  </si>
  <si>
    <t xml:space="preserve">Acceso a bases de datos (Renovación membresía) </t>
  </si>
  <si>
    <t>Membresía</t>
  </si>
  <si>
    <t>Fortalecimiento Calidad proceso investigación</t>
  </si>
  <si>
    <t>Procesos fortalecidos</t>
  </si>
  <si>
    <t>Apoyo proceso autoevaluación en lo referente al proceso de investigación</t>
  </si>
  <si>
    <t>Adecuación espacio investigaciones</t>
  </si>
  <si>
    <t>Equipos de Computo</t>
  </si>
  <si>
    <t>• Indicadores y metas de gobierno
• Proyectos de Inversión
• Modernización Institucional
• Gestión de la Calidad</t>
  </si>
  <si>
    <t>Realizar el mantenimiento de los talleres y laboratorios</t>
  </si>
  <si>
    <t>Rosemberg Ardila</t>
  </si>
  <si>
    <t>Mantenimiento de Tornos</t>
  </si>
  <si>
    <t>Mantenimiento de los equipos de talleres y laboratorios</t>
  </si>
  <si>
    <t>Mantenimiento de Fresadoras</t>
  </si>
  <si>
    <t>Mantenimiento de Taladros</t>
  </si>
  <si>
    <t>Mantenimiento de Esmeriles</t>
  </si>
  <si>
    <t>Mantenimiento de Taladros Manuales</t>
  </si>
  <si>
    <t>Mantenimiento de Motores eléctricos</t>
  </si>
  <si>
    <t>Mantenimiento de Bancos neumáticos</t>
  </si>
  <si>
    <t>Mantenimiento de Bancos de procesos</t>
  </si>
  <si>
    <t>Mantenimiento de Bancos electrónica</t>
  </si>
  <si>
    <t>Mantenimiento de Multímetros</t>
  </si>
  <si>
    <t>Mantenimiento de Electrónica</t>
  </si>
  <si>
    <t>Mantenimiento de Equipos Modeleria</t>
  </si>
  <si>
    <t>Mantenimiento de Química</t>
  </si>
  <si>
    <t>Mantenimiento de CNC</t>
  </si>
  <si>
    <t>Mantenimiento de Máquinas mecánicas</t>
  </si>
  <si>
    <t>Mantenimiento de Fundición</t>
  </si>
  <si>
    <t>Mantenimiento de Controles</t>
  </si>
  <si>
    <t>Mantenimiento de Metalistería</t>
  </si>
  <si>
    <t>Mantenimiento de Tratamientos térmicos</t>
  </si>
  <si>
    <t>Renovación de talleres</t>
  </si>
  <si>
    <t>Realizar la renovación de los talleres y laboratorios</t>
  </si>
  <si>
    <t>Computadores electrónica</t>
  </si>
  <si>
    <t>Adquisición de equipos</t>
  </si>
  <si>
    <t>Computadores controles</t>
  </si>
  <si>
    <t>Computadores robótica</t>
  </si>
  <si>
    <t>Tornos convencionales</t>
  </si>
  <si>
    <t>Centros mecanizado CNC</t>
  </si>
  <si>
    <t>Tornos CNC</t>
  </si>
  <si>
    <t>Herramental</t>
  </si>
  <si>
    <t>Equipos fundición</t>
  </si>
  <si>
    <t>Software actualizaciones</t>
  </si>
  <si>
    <t>Equipos disponibles</t>
  </si>
  <si>
    <t>Personal de talleres contratado</t>
  </si>
  <si>
    <t>Readecuacion de talleres y laboratorios</t>
  </si>
  <si>
    <t>Reubicación del taller de ajuste</t>
  </si>
  <si>
    <t>Talleres adecuados</t>
  </si>
  <si>
    <t>Ferretería y adecuaciones</t>
  </si>
  <si>
    <t>Reubicación CNC1</t>
  </si>
  <si>
    <t>Reubicación CNC2</t>
  </si>
  <si>
    <t>Adecuación del laboratorio de Metrología</t>
  </si>
  <si>
    <t>Adecuación laboratorio de tratamientos térmicos y metalografía</t>
  </si>
  <si>
    <t>Adecuación del laboratorio de fundición (Mezzaninne)</t>
  </si>
  <si>
    <t>Contratación obra</t>
  </si>
  <si>
    <t>Adquisición de equipos y suministros para los laboratorios</t>
  </si>
  <si>
    <t>Equipos y suministros</t>
  </si>
  <si>
    <t>• Mejorar la calidad de vida de la comunidad universitaria, mediante la planeación y ejecución de proyectos, programas y actividades que fortalezcan las condiciones de bienestar.</t>
  </si>
  <si>
    <t>- Estudiantes que no desertan por actividades de monitoría = 
(Estudiantes que mejoraron desempeño que acudieron a monitorias) / (Estudiantes que acudieron a monitorias)
- Adecuación de espacios de Bienestar Universitario = Número de adecuaciones realizadas
• Uso adecuado de las herramientas informáticas (SEVENET, Mesa de Ayuda, Office 365)</t>
  </si>
  <si>
    <t xml:space="preserve">
90%
5
100%
</t>
  </si>
  <si>
    <t>•T. deserción anual meta (Plan de fomento)</t>
  </si>
  <si>
    <t>• Indicadores y metas de gobierno 
• Participación Ciudadana 
• Rendición de Cuentas 
• Servicio al Ciudadano
• Capacitación 
• Bienestar e Incentivos 
• Gestión de la Calidad</t>
  </si>
  <si>
    <t xml:space="preserve">"Quédate en la ETITC" Trabajo Social y Psicología </t>
  </si>
  <si>
    <t>Monitorias</t>
  </si>
  <si>
    <t>Personas de la comunidad educativa que participan de las actividades de trabajo social</t>
  </si>
  <si>
    <t xml:space="preserve">Tableros acrílicos para el desarrollo de la monitoria </t>
  </si>
  <si>
    <t xml:space="preserve">Atención psicosocial y caracterización de la población </t>
  </si>
  <si>
    <t xml:space="preserve">Pruebas Psicológicas </t>
  </si>
  <si>
    <t xml:space="preserve">Programa Macgym memoria, atención y concentración </t>
  </si>
  <si>
    <t>Talleres, actividades</t>
  </si>
  <si>
    <t>Técnicas y métodos de estudios</t>
  </si>
  <si>
    <t>Programa-Manejo de Ansiedad</t>
  </si>
  <si>
    <t xml:space="preserve">Acompañamiento al estudiante Bogotá Noctámbula </t>
  </si>
  <si>
    <t>Acompañamiento Estudiantes de Provincia</t>
  </si>
  <si>
    <t>Transporte Ruta cultural</t>
  </si>
  <si>
    <t>Transporte Bogotá noctámbula</t>
  </si>
  <si>
    <t xml:space="preserve">Subsidio Alimentario </t>
  </si>
  <si>
    <t>Tiquetera-Banco de Alimentos</t>
  </si>
  <si>
    <t>Contratación del personal para la atención del banco de alimentos</t>
  </si>
  <si>
    <t>Mujer B.I.T.</t>
  </si>
  <si>
    <t>Conferencia - Mujeres</t>
  </si>
  <si>
    <t>Semana de la Mujer</t>
  </si>
  <si>
    <t>Campañas de prevención y jornadas de crecimiento Humano</t>
  </si>
  <si>
    <t>Conferencia (Sustancias Psicoactivas)</t>
  </si>
  <si>
    <t>Campaña Espacio Libre de Humo</t>
  </si>
  <si>
    <t xml:space="preserve">Gestión y alianzas estratégicas. </t>
  </si>
  <si>
    <t>Impresora a color</t>
  </si>
  <si>
    <t>Portafolio: Servicios de Bienestar</t>
  </si>
  <si>
    <t>Apoyo en los créditos ICETEX</t>
  </si>
  <si>
    <t xml:space="preserve">Quédate en la ETITC. Una ETITC activa.                             Recreación  y Deporte  </t>
  </si>
  <si>
    <t xml:space="preserve">Entrenamientos </t>
  </si>
  <si>
    <t>Personas de la comunidad educativa que participan de las actividades deportivas y de recreación ejecutadas</t>
  </si>
  <si>
    <t>Dotación y adecuación de los espacios deportivos para la comunidad académica</t>
  </si>
  <si>
    <t xml:space="preserve">Campeonatos y torneos </t>
  </si>
  <si>
    <t>Uniformes para todas las selecciones deportivas. (Bachillerato y Programas de Educación Superior)</t>
  </si>
  <si>
    <t>Mantenimiento de áreas Deportivas (Canchas)</t>
  </si>
  <si>
    <t>Juzgamiento (Campeonatos Todas Disciplinas)</t>
  </si>
  <si>
    <t>Premiación (Trofeos)</t>
  </si>
  <si>
    <t>Premiación (Medallas)</t>
  </si>
  <si>
    <t xml:space="preserve">Acondicionamiento Físico </t>
  </si>
  <si>
    <t>Mantenimiento de maquinaria del Gimnasio</t>
  </si>
  <si>
    <t>Contratación del personal para el desarrollo de actividades deportivas</t>
  </si>
  <si>
    <r>
      <rPr>
        <sz val="11"/>
        <color theme="1"/>
        <rFont val="Arial"/>
        <family val="2"/>
      </rPr>
      <t>Parti</t>
    </r>
    <r>
      <rPr>
        <sz val="11"/>
        <rFont val="Arial"/>
        <family val="2"/>
      </rPr>
      <t>cipación en encuentros deportivos externos e internos</t>
    </r>
  </si>
  <si>
    <t xml:space="preserve">Inscripción de Campeonatos (Todas Disciplinas) </t>
  </si>
  <si>
    <t>Atletismo: Media Maratón de Bogotá</t>
  </si>
  <si>
    <t>Atletismo: Carrera de la Mujer</t>
  </si>
  <si>
    <t>Atletismo: Carrera Allianz</t>
  </si>
  <si>
    <t>Atletismo: 10K Polar</t>
  </si>
  <si>
    <t>Atletismo: Cartoon Network</t>
  </si>
  <si>
    <t>Logística para el desarrollo de encuentros deportivos</t>
  </si>
  <si>
    <t>Programación de actividades recreativas</t>
  </si>
  <si>
    <t>Subsidio y seguro de transporte caminatas</t>
  </si>
  <si>
    <t>Hidratación</t>
  </si>
  <si>
    <t>Refrigerios</t>
  </si>
  <si>
    <t>Camisetas Ciclo paseos</t>
  </si>
  <si>
    <t>ETITC una ♪ con arte y Cultura</t>
  </si>
  <si>
    <t>Conformación de Grupos</t>
  </si>
  <si>
    <t>Personas de la comunidad educativa que participan de las actividades de arte y cultura ejecutadas</t>
  </si>
  <si>
    <t>Compra de Vestuario (Danzas) Completo</t>
  </si>
  <si>
    <t>Alquiler de vestuario (Danzas)</t>
  </si>
  <si>
    <t>Cursos de Danza Árabe y Yoga</t>
  </si>
  <si>
    <t>Inscripciones para Concursos de Bandas</t>
  </si>
  <si>
    <t>Transporte (Externo-Ciudades) Banda de marcha y Coro</t>
  </si>
  <si>
    <t>Jurados festival de la canción</t>
  </si>
  <si>
    <t xml:space="preserve">Instrumentos </t>
  </si>
  <si>
    <t>Contratación personal para el desarrollo de las actividades artísticas y culturales</t>
  </si>
  <si>
    <t xml:space="preserve">Creación de espacios culturales </t>
  </si>
  <si>
    <t>Arte y Cultura: Noches de tertulia</t>
  </si>
  <si>
    <t>Kits maquillaje artístico</t>
  </si>
  <si>
    <t>Kits material artístico (pintura, carboncillo, sanguina, ecolin)</t>
  </si>
  <si>
    <t>Placas premiación arte, cultura y música.</t>
  </si>
  <si>
    <t>Salud</t>
  </si>
  <si>
    <t>Atención Básica</t>
  </si>
  <si>
    <t>Personas de la comunidad educativa que utilizan los servicios de salud</t>
  </si>
  <si>
    <t>Suministro de elementos Básicos para la atención (curas, vendas, isodine, etc.)</t>
  </si>
  <si>
    <t xml:space="preserve">Desarrollo de campañas </t>
  </si>
  <si>
    <t>Conferencia de Enfermedades de Transmisión Sexual</t>
  </si>
  <si>
    <t xml:space="preserve">Taller de primeros auxilios </t>
  </si>
  <si>
    <t>Por un "Bienestar de Calidad con Calidez"</t>
  </si>
  <si>
    <t>Actividades institucionales de bienestar universitario</t>
  </si>
  <si>
    <t>Personas de la comunidad educativa que participan de las actividades de bienestar académico</t>
  </si>
  <si>
    <t>Logística para el desarrollo de la Semana Lasallista</t>
  </si>
  <si>
    <t>Logística para el desarrollo de la Semana Técnica</t>
  </si>
  <si>
    <t>Manillas (PES)</t>
  </si>
  <si>
    <t>Publicidad (Poster, pendones, afiches)</t>
  </si>
  <si>
    <t>Día del ingeniero (souvenir)</t>
  </si>
  <si>
    <t>Logística para el desarrollo del Día del Estudiante</t>
  </si>
  <si>
    <t xml:space="preserve">Logística para el desarrollo de la jornada de integración para administrativos </t>
  </si>
  <si>
    <t>Compra de material académico para apoyar las diferentes jornadas de bienestar</t>
  </si>
  <si>
    <t>Camisetas Representativas ETITC</t>
  </si>
  <si>
    <t>Contratación de personal para el desarrollo de las actividades institucionales de bienestar universitario</t>
  </si>
  <si>
    <t>Desarrollo de actividades de pastoral</t>
  </si>
  <si>
    <t>Logística para el desarrollo de la Convivencia maestros</t>
  </si>
  <si>
    <t>Logística para el desarrollo de Encuentro para parejas</t>
  </si>
  <si>
    <t xml:space="preserve">Logística para el desarrollo de Escuela de Animadores </t>
  </si>
  <si>
    <t>Logística para el desarrollo de Neología</t>
  </si>
  <si>
    <t>Logística para el desarrollo de Escuela de Catequistas</t>
  </si>
  <si>
    <t>Logística para el desarrollo de Misiones Académicas</t>
  </si>
  <si>
    <t>Logística para el desarrollo de Misiones vocacionales</t>
  </si>
  <si>
    <t>Contratación de personal para el desarrollo de las actividades pastorales</t>
  </si>
  <si>
    <t>Adecuación de espacios de bienestar universitario</t>
  </si>
  <si>
    <t>Materiales y suministros</t>
  </si>
  <si>
    <t>Adquisición de Mesas 2 piso Casona, elementos de adecuación sala de estár, adquisición mesas de ajedrez 1 piso casona, adquisición de cortinas para favorecer proyección, adecuación oficinas para atención de privacidad de estudiantes</t>
  </si>
  <si>
    <t>100% 80%</t>
  </si>
  <si>
    <t>• Continuar con la gestión de desarrollo de la planta física.
• Modernizar la infraestructura de laboratorios, talleres y aulas especializadas</t>
  </si>
  <si>
    <t>• Obras de Rehabilitación: Porcentaje de avance de las obras del año =
• Incidencias atendidas / Incidencias solicitadas &gt;=
• Acreditación de programas =
• Uso adecuado de las herramientas informáticas (SEVENET, Mesa de Ayuda, Office 365) =</t>
  </si>
  <si>
    <t xml:space="preserve">
100% 
80%
5
100%
</t>
  </si>
  <si>
    <t>• Indicadores y metas de gobierno   
• Rendición de Cuentas 
• Servicio al Ciudadano
• Gestión de la Calidad 
• Modernización Institucional  
• Proyectos de Inversión 
• Plan de Anual de Adquisiciones</t>
  </si>
  <si>
    <t>Adecuaciones, reparaciones y montaje de las redes hidrosanitarias en el pozo y zona freática</t>
  </si>
  <si>
    <t>Contratación de la obra</t>
  </si>
  <si>
    <t>• Mejorar el equipamiento tecnológico 
• Implementar un sistema de información y comunicación 
• Satisfacer las expectativas de los usuarios asociadas con un servicio educativo de calidad, a través del fortalecimiento del Sistema de Gestión de Calidad y la evaluación permanente</t>
  </si>
  <si>
    <t>• Avence en proyectos de tecnología propuestos en el plan de acción
• Uso adecuado de las herramientas informáticas (SEVENET, Mesa de Ayuda, Office 365)</t>
  </si>
  <si>
    <t>100%
100%</t>
  </si>
  <si>
    <t>• Indicadores y metas de gobierno 
• Plan Anticorrupción y de Atención al Ciudadano 
• Transparencia y Acceso a la Información Pública 
• Participación Ciudadana 
• Rendición de Cuentas 
• Servicio al Ciudadano
• Capacitación
• Gestión de la Calidad 
• Eficiencia Administrativa y Cero Papel
• Modernización Institucional 
• Gestión de Tecnologías de Información 
• Gestión Documental
• Proyectos de Inversión 
• Plan de Anual de Adquisiciones</t>
  </si>
  <si>
    <t>Modernización Tecnológica de la Escuela</t>
  </si>
  <si>
    <t>Ampliación de cobertura de los recursos tecnológicos</t>
  </si>
  <si>
    <t>Canales en operación</t>
  </si>
  <si>
    <t>Canal de Internet sedes Calle 13</t>
  </si>
  <si>
    <t xml:space="preserve">Canal de Internet sedes  Cl 18, carvajal y tintal </t>
  </si>
  <si>
    <t>Mejoramiento de los recursos tecnológicos para la academia</t>
  </si>
  <si>
    <t>Nuevos módulos implementados para sistema de información de bachillerato (Gnosoft)</t>
  </si>
  <si>
    <t>Soporte anual y nuevos módulos para sistema de información de bachillerato (Gnosoft)</t>
  </si>
  <si>
    <t>Sistema de información académico desarrollado</t>
  </si>
  <si>
    <t>Desarrollo del sistema de información académico</t>
  </si>
  <si>
    <t>Software de apoyo al proceso  de acreditación implementado</t>
  </si>
  <si>
    <t>Adquisición de un software de apoyo al proceso  de acreditación</t>
  </si>
  <si>
    <t>Modernizar la infraestructura de laboratorios, talleres y aulas especializadas para desarrollar y afirmar las competencias</t>
  </si>
  <si>
    <t>Software adquirido y renovado</t>
  </si>
  <si>
    <t>Adquisición o renovación de software salas, talleres y laboratorios</t>
  </si>
  <si>
    <t>Implementar políticas y metodologías para la enseñanza de otros idiomas</t>
  </si>
  <si>
    <t>Adquisición de licencias de ingles (paquete de 1000)</t>
  </si>
  <si>
    <t>Mejoramiento de los recursos tecnológicos</t>
  </si>
  <si>
    <t>Equipos adquiridos y con mantenimientos</t>
  </si>
  <si>
    <t>Mantenimiento de impresoras</t>
  </si>
  <si>
    <t>Adquisición de elementos e insumos para mantenimientos de equipos de cómputo</t>
  </si>
  <si>
    <t>Adquisición de insumos para impresoras</t>
  </si>
  <si>
    <t xml:space="preserve">Adquisición e Instalación de sonido profesional tipo orquesta  para eventos en el auditorio </t>
  </si>
  <si>
    <t>Adquisición de equipos proyecto emisora FM</t>
  </si>
  <si>
    <t>Modernización del front end del sitio web</t>
  </si>
  <si>
    <t>Desarrollo software prototipo para automatización de aulas piso 3 y 4 patio central</t>
  </si>
  <si>
    <t>Desarrollar proyectos de capacitación a través de cursos, diplomados y otros programas de educación continuada, que contribuyan al mejoramiento de la calidad de vida de los colombianos y a la construcción de una sociedad incluyente</t>
  </si>
  <si>
    <t>Cursos virtuales desarrollados</t>
  </si>
  <si>
    <t>Diseño de nuevos cursos virtuales</t>
  </si>
  <si>
    <t>Desarrollo de servicios</t>
  </si>
  <si>
    <t>Servicios del datacenter desarrollados</t>
  </si>
  <si>
    <t>Diseño del portafolio del datacenter</t>
  </si>
  <si>
    <t>Implementación de ITIL V3 (gestión de servicios)</t>
  </si>
  <si>
    <t>Pruebas de pentesting a servicios en datacenter</t>
  </si>
  <si>
    <t>Implementación de la estrategia GEL</t>
  </si>
  <si>
    <t>Actividades para implementación del GEL desarrolladas</t>
  </si>
  <si>
    <t>Prestación de servicios profesionales de un arquitecto de TI para apoyo a proyectos GEL</t>
  </si>
  <si>
    <t>Apoyo del soporte tecnológico para la Gestión Financiera y Administrativa</t>
  </si>
  <si>
    <t>ERP en funcionamiento</t>
  </si>
  <si>
    <t>Prestación de servicios profesionales de un ingeniero especializado para soporte ERP</t>
  </si>
  <si>
    <t>Recursos tecnológicos en funcionamiento</t>
  </si>
  <si>
    <t>Prestación de servicios de un profesional o estudiante  de ultimo semestre con experiencia para  infraestructura de TI</t>
  </si>
  <si>
    <t xml:space="preserve">Prestación de servicios de un profesional o estudiante  de últimos semestre de ingeniería con experiencia en medios </t>
  </si>
  <si>
    <t>Tecnólogo ejecutivo técnico y de producción</t>
  </si>
  <si>
    <t>Prestación de servicios de un tecnólogos para soporte salas mañana</t>
  </si>
  <si>
    <t>Prestación de servicios de un tecnólogos para soporte salas tarde</t>
  </si>
  <si>
    <t>Tecnólogo soporte sede Cl 18</t>
  </si>
  <si>
    <t>Tecnólogo soporte sede Tintal</t>
  </si>
  <si>
    <t>Tecnólogo soporte sede Carvajal</t>
  </si>
  <si>
    <t>Técnico soporte aula virtual mañana</t>
  </si>
  <si>
    <t>Técnico soporte aula virtual tarde</t>
  </si>
  <si>
    <t>• Contribuir en la realización publicaciones institucionales y  ponencias en eventos académicos nacionales e internacionales 
• Apoyar la participación en redes de CTI 
• Contribuir en prestar servicios de asesorías, consultoría e impulsar el licenciamiento 
• Establecer proyectos multilaterales a nivel local, regional o nacional orientados a la apropiación del conocimiento en comunidades vulnerables, mediante la oferta de voluntariados y programas de educación continuada. 
• Apoyar la vinculación la institución con el entorno nacional e internacional para acceder a recursos y generar intercambios.</t>
  </si>
  <si>
    <t>• Movilidad de los docentes: Docentes que se movilizan / Docentes solicitantes que cumplen con requisitos de movilidad
• Movilidad de losestudiantes: Estudiantes que se movilizan / Estudiantes solicitantes que cumplen con requisitos de movilidad
• Uso adecuado de las herramientas informáticas (SEVENET, Mesa de Ayuda, Office 365)</t>
  </si>
  <si>
    <t>100%
100%
100%</t>
  </si>
  <si>
    <t>• Racionalización de Trámites
• Indicadores y metas de gobierno</t>
  </si>
  <si>
    <t>Fortalecimiento oficina  ORII</t>
  </si>
  <si>
    <t>Optimizar los procesos del área</t>
  </si>
  <si>
    <t>Software implementado</t>
  </si>
  <si>
    <t>Apoyo procesos de movilidad y apoyo técnico</t>
  </si>
  <si>
    <t>Software apoyo procesos de internacionalización</t>
  </si>
  <si>
    <t>Diseño y construcción página web ORII-ETITC</t>
  </si>
  <si>
    <t>Página web implementada de la ORII</t>
  </si>
  <si>
    <t>Movilidad estudiantil nacional/internacional</t>
  </si>
  <si>
    <t>Apoyo gastos de viaje estudiantes (VITICOS Y TIQUETES</t>
  </si>
  <si>
    <t>Estudiantes movilizados nacional e internacionalmente</t>
  </si>
  <si>
    <t>Apoyo financiero</t>
  </si>
  <si>
    <t>Tiquetes</t>
  </si>
  <si>
    <t>• Servicio al Ciudadano
• Racionalización de Trámites
• Indicadores y metas de gobierno</t>
  </si>
  <si>
    <t>Movilidad docentes y administrativos nacional e internacional</t>
  </si>
  <si>
    <t>Apoyo gastos de viaje docentes y administrativos</t>
  </si>
  <si>
    <t>Docentes y administrativos movilizados</t>
  </si>
  <si>
    <t>Viáticos</t>
  </si>
  <si>
    <t>Inscripción eventos de la academia</t>
  </si>
  <si>
    <t>Pago inscripción a eventos académicos</t>
  </si>
  <si>
    <t>Bilingüismo</t>
  </si>
  <si>
    <t>Capacitación para el fortalecimiento idioma inglés - docentes y administrativos</t>
  </si>
  <si>
    <t>Curso in situ y  en el exterior</t>
  </si>
  <si>
    <t>Visiblización ETITC</t>
  </si>
  <si>
    <t>Organización congresos</t>
  </si>
  <si>
    <t>Congresos organizados</t>
  </si>
  <si>
    <t>Apoyo logístico para el desarrollo del evento</t>
  </si>
  <si>
    <t>Actividades interculturales</t>
  </si>
  <si>
    <t>Actividades ejecutadas</t>
  </si>
  <si>
    <t xml:space="preserve">• Establecer  estrategias y mecanismos apropiados de fácil aplicación para la atención y  resolución oportuna de las peticiones, quejas, reclamos y solicitudes  de los  ciudadano
• Apoyar la satisfacción de las expectativas de los usuarios asociadas con un servicio educativo de calidad, a través del fortalecimiento del Sistema de Gestión de Calidad y la evaluación permanente </t>
  </si>
  <si>
    <t>• % Atención de derechos de petición y tutelas resueltas dentro de los plazos
• % avance de digitalización del archivo histórico previsto para 2016
• % avance de digitalización del archivo de gestión previsto para 2016
• Uso adecuado de las herramientas informáticas (SEVENET, Mesa de Ayuda, Office 365)</t>
  </si>
  <si>
    <t xml:space="preserve">100%
100%
100%
100%
</t>
  </si>
  <si>
    <t>• Plan Anticorrupción y de Atención al Ciudadano</t>
  </si>
  <si>
    <t>Gestión de Control Interno Disciplinario</t>
  </si>
  <si>
    <t>Sustanciar los procesos disciplinarios que se adelanten en contra de los servidores públicos de la ETITC</t>
  </si>
  <si>
    <t>Procesos tramitados</t>
  </si>
  <si>
    <t>Contratar un profesional del derecho que apoye el cumplimiento de las obligaciones de la Secretaría General de la ETITC en lo relacionado con la sustanciación de procesos disciplinarios que sean de competencia de la entidad.</t>
  </si>
  <si>
    <t>• Indicadores y metas de gobierno
• Transparencia y Acceso a la Información Pública
• Plan Anticorrupción y de Atención al Ciudadano
• Servicio al Ciudadano
• Gestión de Tecnologías de Información
• Eficiencia Administrativa y Cero Papel</t>
  </si>
  <si>
    <t>Digitalización y organización del archivo de la ETITC -  Fase I</t>
  </si>
  <si>
    <t>Digitalizar los documentos físicos del Archivo histórico de la ETITC</t>
  </si>
  <si>
    <t>Archivo de la Escuela digitalizado
Diagnóstico de manejo documental por área
Tablas de rención documental actualizadas</t>
  </si>
  <si>
    <t>Contratar una empresa que digitalice los documentos físicos que ya están debidamente organizados y que reposan en el Archivo de la ETITC correspondientes a las siguientes dependencias: Talento Humano, archivo central (incluido el archivo histórico) y registro y control</t>
  </si>
  <si>
    <t>Revisión de la estructura organizacional actual por áreas para identificar la documentación que se maneja en cada una</t>
  </si>
  <si>
    <t>Presentación del borrador de la Tabla de retención Documental al comité de archivo y correspondencia</t>
  </si>
  <si>
    <t>Digitalizar los documentos físicos del Archivo de la ETITC</t>
  </si>
  <si>
    <t>Contratar tres (3) proefsionales o técnicos con experiencia en Archivística, que: 1) Organicen los documentos que reposan en el Archivo de la ETITC, de todas las dependencias de la Escuela que así lo requieran, de conformidad con las tablas de retención documental que se aprueben. 2) Digitalizar todas las transferencias documentales que lleguen al Archivo de la ETITC.</t>
  </si>
  <si>
    <t>Dotación de equipos para la digitalización del archivo</t>
  </si>
  <si>
    <t>Comprar 3 scaners para los técnicos o profesionales referidos en la casilla anterior, a fin de que pueda cumplir con el objeto de su contrato.</t>
  </si>
  <si>
    <t>• Indicadores y metas de gobierno
• Transparencia y Acceso a la Información Pública
• Plan Anticorrupción y de Atención al Ciudadano
• Servicio al Ciudadano
• Gestión de Tecnologías de Información
• Eficiencia Administrativa y Cero Papel
• Servicio al Ciudadano
• Participación Ciudadana</t>
  </si>
  <si>
    <t>Adecuación física puesto de atención al ciudadano - PQRD</t>
  </si>
  <si>
    <t>Adecuar un puesto físico único para Atención al Ciudadano y recepción de PQRS</t>
  </si>
  <si>
    <t>Puesto adecuado</t>
  </si>
  <si>
    <t>Contratar una empresa que lleve a cabo todas las acciones tendientes a lograr la adecuación física de un puesto único de Atención al Ciudadano y  recepción de PQRS, de coformidad con lo ordenado por la Ley.</t>
  </si>
  <si>
    <t>Mejoramiento de los procesos de atención al ciudadano - PQRD</t>
  </si>
  <si>
    <t>Actualizar el manual de atención al ciudadano</t>
  </si>
  <si>
    <t>Socialización</t>
  </si>
  <si>
    <t>Ajuste y formalización</t>
  </si>
  <si>
    <t>Publicación del manual</t>
  </si>
  <si>
    <t>Capacitar a los funcionarios en atención a PQRD</t>
  </si>
  <si>
    <t>Publicar informes trimestrales de PQRD y de de solicitudes de información</t>
  </si>
  <si>
    <t>Desarrollo de una herramienta de caracterización del ciudadano</t>
  </si>
  <si>
    <t>Tratamiento de datos personales</t>
  </si>
  <si>
    <t xml:space="preserve">• Implementar el modelo de aseguramiento de la calidad que alimente la toma de decisiones de la alta dirección. (Objetivo heredado) 
• Contribuir con el establecimiento de las estrategias y mecanismos que conduzcan a la Institución al cambio de carácter académico como  Universidad Tecnológica. (Objetivo de contribución) 
• Consolidar las estadísticas de la Escuela (Objetivo propio) 
• Iniciativas estrategicas del área </t>
  </si>
  <si>
    <t>• Porcentaje de mejora en la calificación FURAG
• P. acreditados meta (Plan de fomento)
• Programas reacreditados
• Certificaciones de calidad obtenidas</t>
  </si>
  <si>
    <t>10%
15%
1
1</t>
  </si>
  <si>
    <t>• Indicadores y metas de gobierno
• Gestión de la Calidad
• Gestión Documental</t>
  </si>
  <si>
    <t>Gestión de calidad</t>
  </si>
  <si>
    <t>Seguimiento a planes de mejoramiento resultantes de las auditorías internas</t>
  </si>
  <si>
    <t>Certificación de calidad</t>
  </si>
  <si>
    <t>Personal técnico para el apoyo en la documentación y el desarrollo de diferentes procesos de las áreas administrativas y académicas</t>
  </si>
  <si>
    <t>Programación y realización de auditorías con pares amigos.</t>
  </si>
  <si>
    <t>Revisión por la Dirección</t>
  </si>
  <si>
    <t>Firma auditora</t>
  </si>
  <si>
    <t>Contratar la firma certificadora</t>
  </si>
  <si>
    <t>Programación y ejecución de auditorías internas de calidad</t>
  </si>
  <si>
    <t>Verificación y actualización de la documentación existente</t>
  </si>
  <si>
    <t>Ejecución auditorías externas de certificación</t>
  </si>
  <si>
    <t>Relizar análisis de los trámites inscritos en el SUIT para identificar oportunidades de mejora y/o automatización</t>
  </si>
  <si>
    <t>Trámites optimizados</t>
  </si>
  <si>
    <t>Actualización de mapas de riesgos</t>
  </si>
  <si>
    <t>Mapas de riesgos actualizados</t>
  </si>
  <si>
    <t>• Indicadores y metas de gobierno
• Gestión de la Calidad
• Gestión Documental
• Participación Ciudadana</t>
  </si>
  <si>
    <t>Autoevaluación con fines de acreditación</t>
  </si>
  <si>
    <t xml:space="preserve">• Indicadores y metas de gobierno
• Gestión de la Calidad
• Gestión Documental
• Participación Ciudadana
• Rendición de Cuentas
• Proyectos de Inversión 
• Plan de Anual de Adquisiciones
• Transparencia y Acceso a la Información Pública
</t>
  </si>
  <si>
    <t>Procesos de planeación</t>
  </si>
  <si>
    <t>Realizar los acompañamientos del seguimiento de la estrategia</t>
  </si>
  <si>
    <t>Informes</t>
  </si>
  <si>
    <t>Contratación de un profesional en Ingeniería Industrial, Economía o Administración de empresas para realizar el monitoreo y seguimiento al plan operativo y estratégico de la Escuela, así como para el monitoreo y gestión de la actualización de la información de la página web</t>
  </si>
  <si>
    <t>Realizar el monitoreo y gestionar la actualización de la información en la página web de la Escuela y de las demás páginas de Gobierno</t>
  </si>
  <si>
    <t>Página actualizada</t>
  </si>
  <si>
    <t>Diseñar la estrategia y herramientas de evaluación de rendición de cuentas</t>
  </si>
  <si>
    <t>Documento con la estrategia a desarrollar</t>
  </si>
  <si>
    <t>Internos</t>
  </si>
  <si>
    <t>Realizar rendiciones de cuentas: Presentaciones focalizadas a grupos de interés, consolidación y publicación de estadísticas, elaboración de informes de gestión</t>
  </si>
  <si>
    <t>Informes de rendiciones de cuenta
Informe de gestión</t>
  </si>
  <si>
    <t>Ejecución de reuniones, acompañamiento y apoyo en el desarrollo de actividades de mejora de indicadores de Desarrollo administrativo</t>
  </si>
  <si>
    <t>Reportes y actas de reuniones de acompañamiento relacionadas con el modelo de desarrollo administrativo</t>
  </si>
  <si>
    <t>Consolidar y presentar los informes solicitados por las entidades de Gobierno y elaboración de anteproyecto de presupuesto</t>
  </si>
  <si>
    <t>Reportes presentados
Anteproyecto de presupuesto presentado</t>
  </si>
  <si>
    <t>Implementar y ejecutar actividades de sensibilización sobre planeación, calidad y acreditación</t>
  </si>
  <si>
    <t>Sesiones de socialización y publicaciones realizadas</t>
  </si>
  <si>
    <t>Apoyo, asesoría y desarrollo de estrategias de sensibilización, así como en la elaboración del material de divulgación</t>
  </si>
  <si>
    <t>Aseguramiento de la publicación de los trámites de la Escuela en el SUIT</t>
  </si>
  <si>
    <t>Informes publicados</t>
  </si>
  <si>
    <t>Mantenimiento y actualizacion de proyectos ante el DNP</t>
  </si>
  <si>
    <t>Proyectos actualizados en la plataforma SUIFP</t>
  </si>
  <si>
    <t>• Implementar el modelo de aseguramiento de la calidad que alimente la toma de decisiones de la alta dirección.</t>
  </si>
  <si>
    <t>• Auditorías de gestión realizadas: Total de auditorías realizadas / Auditorías planeadas
• Uso adecuado de las herramientas informáticas (SEVENET, Mesa de Ayuda, Office 365)</t>
  </si>
  <si>
    <t>• Indicadores y metas de gobierno 
• Plan Anticorrupción y de Atención al Ciudadano 
• Transparencia y Acceso a la Información Pública
• Rendición de Cuentas
• Gestión de la Calidad 
• Racionalización de Trámites 
• Gestión Documental</t>
  </si>
  <si>
    <t>Plan integral de auditorías</t>
  </si>
  <si>
    <t>Evaluar el sistema integrado de control interno</t>
  </si>
  <si>
    <t>Informes de auditoría</t>
  </si>
  <si>
    <t>Administrador público</t>
  </si>
  <si>
    <t>Ingeniero financiero</t>
  </si>
  <si>
    <t>Actualización de los procesos de control interno</t>
  </si>
  <si>
    <t xml:space="preserve">Procesos del área publicados en la página </t>
  </si>
  <si>
    <t>Presentar la totalidad de los informes solicitados</t>
  </si>
  <si>
    <t>Informes entregados a los entes de control</t>
  </si>
  <si>
    <t xml:space="preserve">Seguimiento a los informes que la entidad debe entregar a los entes de control externo </t>
  </si>
  <si>
    <t>Informes o presentaciones de seguimiento</t>
  </si>
  <si>
    <t>• Contar con un equipo humano eficiente, en un ambiente laboral confortable, capaz de dar soluciones
• Implementar un sistema de información y comunicación que apoye el desarrollo de una cultura organizacional alineada con el sistema de valores y la gestión en todos sus ámbitos.</t>
  </si>
  <si>
    <t>• Ejecución presupuestal: Presupuesto ejecutado / Presupuesto apobado
• Informes publicados de ejecución presupuestal
• Ejecución del plan de bienestar y capacitación
• Publicación de hojas de vida en el SIGEP
• Publicación de informes de supervisión en el SECOP
• Implementación del sistema de gestión de seguridad y salud en el trabajo
• Uso adecuado de las herramientas informáticas (SEVENET, Mesa de Ayuda, Office 365)</t>
  </si>
  <si>
    <t>95%
12
100%
90%
100%
90%
100%</t>
  </si>
  <si>
    <t xml:space="preserve">• Transparencia y Acceso a la Información Pública
• Gestión de la Calidad </t>
  </si>
  <si>
    <t>Gestionar los procesos de apoyo contractual y financiero</t>
  </si>
  <si>
    <t>Publicación de los informesde supervisión e interventoría en la página SECOP</t>
  </si>
  <si>
    <t>Contratación de operador para la prestación del servicio de vigilancia</t>
  </si>
  <si>
    <t>Contratación de operador para la prestación del servicio de aseo</t>
  </si>
  <si>
    <t>Realizar el seguimiento y publicación de los informes de ejecución financiera mensual</t>
  </si>
  <si>
    <t>Informes presentados ante el Consejo Directivo y publicados en la página Web de la Escuela</t>
  </si>
  <si>
    <t>Esfuerzos administrativos</t>
  </si>
  <si>
    <t>Gestionar los procesos de apoyo del talento humano</t>
  </si>
  <si>
    <t>Documento con el plan anueal de actividades de bienestar y de capacitación publicado en la página web</t>
  </si>
  <si>
    <t>Actividades de capacitación (talleres, seminarios, cursos, maestría, otros) y de bienestar social con funcionarios</t>
  </si>
  <si>
    <t>Ejecución del plan</t>
  </si>
  <si>
    <t>Vinculación de las hojas de vida en el SIGEP</t>
  </si>
  <si>
    <t>Hojas de vida actualizadas en el SIGEP</t>
  </si>
  <si>
    <t>Talleres de actualización de hoja de vida actualizados</t>
  </si>
  <si>
    <t>Consolidar y publicar los acuerdos de gestión</t>
  </si>
  <si>
    <t>Acuerdos publicados evaluaciones 2015 y compromisos de los acuerdos 2016</t>
  </si>
  <si>
    <t>Implementación sistema de gestión de seguridad y salud en el trabajo</t>
  </si>
  <si>
    <t>Implementación</t>
  </si>
  <si>
    <t>Insumos y capacitaciones</t>
  </si>
  <si>
    <t>Equipos de dotación, capacitaciones específicas, intervención al riesgo</t>
  </si>
  <si>
    <t>Ejecución</t>
  </si>
  <si>
    <t>Auditoría interna en el sistema de gestión</t>
  </si>
  <si>
    <t>Diagnostico de capital humano</t>
  </si>
  <si>
    <t>Valores</t>
  </si>
  <si>
    <t>BJKL6</t>
  </si>
  <si>
    <t>Q</t>
  </si>
  <si>
    <t>Total general</t>
  </si>
  <si>
    <t>Rango</t>
  </si>
  <si>
    <t>Sin iniciar</t>
  </si>
  <si>
    <t>En blanco</t>
  </si>
  <si>
    <t>Crítica</t>
  </si>
  <si>
    <t>Rojo</t>
  </si>
  <si>
    <t>Atrasada</t>
  </si>
  <si>
    <t>Amarillo</t>
  </si>
  <si>
    <t>Gestión normal</t>
  </si>
  <si>
    <t>Verde</t>
  </si>
  <si>
    <t>Terminada</t>
  </si>
  <si>
    <t>Verde oscuro</t>
  </si>
  <si>
    <t>Enero Proyección</t>
  </si>
  <si>
    <t>Febrero Proyección</t>
  </si>
  <si>
    <t>Marzo Proyección</t>
  </si>
  <si>
    <t>Enero Ejecución</t>
  </si>
  <si>
    <t>Febrero Ejecución</t>
  </si>
  <si>
    <t>Marzo Ejecución</t>
  </si>
  <si>
    <t>FACULTADES</t>
  </si>
  <si>
    <t>junio</t>
  </si>
  <si>
    <t>julio</t>
  </si>
  <si>
    <t>octubre</t>
  </si>
  <si>
    <t>Realizar análisis de los trámites inscritos en el SUIT para identificar oportunidades de mejora y/o automatización</t>
  </si>
  <si>
    <t>Fase 3: Recolección de Información - Recolección de información según fuente:
Documental, estadística y apreciación</t>
  </si>
  <si>
    <t>Fase 4: Análisis de Información - Valoración de la Información</t>
  </si>
  <si>
    <t>Fase 4: Análisis de Información - Hallazgos de fortalezas y aspectos por mejorar de acuerdo a los resultados obtenidos</t>
  </si>
  <si>
    <t>Fase 5: Elaboración de Planes de mejoramiento - Elaboración de planes de mejoramiento, líneas generales, enmarcados en planes de acción con recursos, indicadores y responsable</t>
  </si>
  <si>
    <t>POLÍTICAS MIPG</t>
  </si>
  <si>
    <t>Prioridad</t>
  </si>
  <si>
    <t>Financiación</t>
  </si>
  <si>
    <t>VICERRECTORÍA</t>
  </si>
  <si>
    <t xml:space="preserve">UNIDAD DE GESTIÓN </t>
  </si>
  <si>
    <t>mes de inicio</t>
  </si>
  <si>
    <t>mes final</t>
  </si>
  <si>
    <t>total proyección</t>
  </si>
  <si>
    <t>total ejecutado</t>
  </si>
  <si>
    <t>% actividades por ejecutar</t>
  </si>
  <si>
    <t>observaciones ENE-FEB</t>
  </si>
  <si>
    <t>Bachillerato</t>
  </si>
  <si>
    <t>definición en el tiempo de aseguramiento de disponibilidad del factor, valores dan cobertura del factor para toda la vigencia?</t>
  </si>
  <si>
    <t>cuando debe estar disponibles la medalleria??</t>
  </si>
  <si>
    <t>Nuevos módulos implementados</t>
  </si>
  <si>
    <t>Desarrollo de nuevas aplicaciones virtuales (Tics en educación)</t>
  </si>
  <si>
    <t xml:space="preserve">no se definen recursos para hacer la adquisición </t>
  </si>
  <si>
    <t>INDICADORES Y METAS DE GOBIERNO</t>
  </si>
  <si>
    <t>Acreditación para Exporecerca Barcelona 2016, presentación y participación internacional de la ETITC por obtener platinum en Guadalajara, México (proyectos konciencia -Barcelona- y homematik - Rumania-)</t>
  </si>
  <si>
    <t>Representación Rumania</t>
  </si>
  <si>
    <t>Representación y participación internacional de la ETITC por proyecto infomatrix Colombia (Ardesign app)</t>
  </si>
  <si>
    <t>Representación Ecuador</t>
  </si>
  <si>
    <t>Tiquetes aéreos ida y vuelta y viáticos (8 días)</t>
  </si>
  <si>
    <t>Participación en el congreso</t>
  </si>
  <si>
    <t>Tiquetes aéreos ida y vuelta y honorarios (8 días)</t>
  </si>
  <si>
    <t xml:space="preserve">Evento de la facultad donde se promueve la seguridad informática </t>
  </si>
  <si>
    <t>3er jornada de la seguridad informática</t>
  </si>
  <si>
    <t>Evento internacional donde la ETITC es sede en la versión Colombia 2016</t>
  </si>
  <si>
    <t>Infomatrix Latinoamérica 2016</t>
  </si>
  <si>
    <t>Adquisición, instigación y análisis de evidencias digitales con el uso de kits forenses  duplicadores, toma de imágenes forenses, bloqueadores de dispositivos, recuperación de datos</t>
  </si>
  <si>
    <t>Actualización taller de mantenimiento mecánico</t>
  </si>
  <si>
    <t>Medidor de aislamiento, multimedidor de energía eléctrica activa y reactiva.</t>
  </si>
  <si>
    <t>Calderón, kit ventiladores, kit de bombas, compresores pequeños</t>
  </si>
  <si>
    <t>Software proteus para la simulación de circuitos luxómetro</t>
  </si>
  <si>
    <t>Termo formadora de formato 500 X 500 mm - Marca VERPACKEN o equivalente</t>
  </si>
  <si>
    <t>Interruptores magnéticos tripolares de 10a</t>
  </si>
  <si>
    <t>Kit de botoneras, pulsadores, interruptores normalmente cerrados y abiertos industriales y luces piloto</t>
  </si>
  <si>
    <t>Licencia de Altium Designer (serviría también para ing. electrónica y para desarrollar una línea de investigación en integración de diseño mecánico y electrónico)</t>
  </si>
  <si>
    <t xml:space="preserve">Máquina de prototipado rápido (impresión 3d) orion delta, rango de trabajo 6" diámetro, 9" altura, </t>
  </si>
  <si>
    <t>Pantallas HMI táctil 10 pulgadas</t>
  </si>
  <si>
    <t>Planta didáctica péndulo invertido marca Quanser</t>
  </si>
  <si>
    <t>Probador de cable de conexión UTP y RJ45</t>
  </si>
  <si>
    <t>Cortadora láser / Ruteadoras / Impresoras 3D / Scanner</t>
  </si>
  <si>
    <t>Laboratorio de ensayos mecánicos implementado</t>
  </si>
  <si>
    <t>Libros / Revistas especializadas / Membresías</t>
  </si>
  <si>
    <t>Adquisición IDEA</t>
  </si>
  <si>
    <t>Descansa pies</t>
  </si>
  <si>
    <t>Hora cátedra</t>
  </si>
  <si>
    <t>Apoyo de carga académica Tecnólogo</t>
  </si>
  <si>
    <r>
      <t>Parti</t>
    </r>
    <r>
      <rPr>
        <sz val="8"/>
        <rFont val="Arial"/>
        <family val="2"/>
      </rPr>
      <t>cipación en encuentros deportivos externos e internos</t>
    </r>
  </si>
  <si>
    <t>Adquisición de Mesas 2 piso Casona, elementos de adecuación sala de estar, adquisición mesas de ajedrez 1 piso casona, adquisición de cortinas para favorecer proyección, adecuación oficinas para atención de privacidad de estudiantes</t>
  </si>
  <si>
    <t>CENTRO DE INNOVACIÓN Y DESARROLLO TECNOLÓGICO</t>
  </si>
  <si>
    <t>CENTRO DE EXTENSIÓN Y PROYECCIÓN SOCIAL</t>
  </si>
  <si>
    <t>CENTRO DE LENGUAS</t>
  </si>
  <si>
    <t>CENTRO DE INVESTIGACIÓN</t>
  </si>
  <si>
    <t>301 participantes / 20 ponencias  200 participantes</t>
  </si>
  <si>
    <t>302 participantes / 20 ponencias  200 participantes</t>
  </si>
  <si>
    <t>8  ponencias (15 participantes  7 ponencias)</t>
  </si>
  <si>
    <t>9  ponencias (15 participantes  7 ponencias)</t>
  </si>
  <si>
    <t>4 ponencias</t>
  </si>
  <si>
    <t>5 ponencias</t>
  </si>
  <si>
    <t>6 Grupos elegidos (10 proyectos)</t>
  </si>
  <si>
    <t>CENTRO DE TALLERES Y LABORATORIOS</t>
  </si>
  <si>
    <t>Readecuación de talleres y laboratorios</t>
  </si>
  <si>
    <t>Contratación de técnicos, tecnólogos para mantenimiento eléctrico en las sedes y trabajos de adecuaciones, instalaciones nuevas, etc.</t>
  </si>
  <si>
    <t>Control de Acceso automatizado a aulas de clase, fase I.</t>
  </si>
  <si>
    <t>Cámaras, software y almacenamiento</t>
  </si>
  <si>
    <t>Restauración edificio calle 19</t>
  </si>
  <si>
    <t>Ascensores y mezanine instalados</t>
  </si>
  <si>
    <t>CONTRATACIÓN</t>
  </si>
  <si>
    <t>Publicación de los informes de supervisión e interventoría en la página SECOP</t>
  </si>
  <si>
    <t>Presentación de los informe es de ley a los entes externos</t>
  </si>
  <si>
    <t>Dotación</t>
  </si>
  <si>
    <t>Adquisición de dotación</t>
  </si>
  <si>
    <t>Papelería, útiles de escritorio y oficina</t>
  </si>
  <si>
    <t>Adquisición de papelería, útiles de escritorio y oficina</t>
  </si>
  <si>
    <t>Productos de cafetería y restaurante</t>
  </si>
  <si>
    <t>Adquisición de productos de cafetería y restaurante</t>
  </si>
  <si>
    <t>Documento con el plan anual de actividades de bienestar y de capacitación publicado en la página web</t>
  </si>
  <si>
    <t>TALENTO HUMANO</t>
  </si>
  <si>
    <t>INFORMÁTICA Y COMUNICACIONES</t>
  </si>
  <si>
    <t xml:space="preserve">Canal de Internet sedes  Cl 18, Carvajal y tintal </t>
  </si>
  <si>
    <t>Implementación de ÚTIL V3 (gestión de servicios)</t>
  </si>
  <si>
    <t>STAFF ASESOR</t>
  </si>
  <si>
    <t>Visualización ETITC</t>
  </si>
  <si>
    <t>SECRETARIA GENERAL</t>
  </si>
  <si>
    <t>Contratar tres (3) profesionales o técnicos con experiencia en Archivística, que: 1) Organicen los documentos que reposan en el Archivo de la ETITC, de todas las dependencias de la Escuela que así lo requieran, de conformidad con las tablas de retención documental que se aprueben. 2) Digitalizar todas las transferencias documentales que lleguen al Archivo de la ETITC.</t>
  </si>
  <si>
    <t>Comprar 3 scanner para los técnicos o profesionales referidos en la casilla anterior, a fin de que pueda cumplir con el objeto de su contrato.</t>
  </si>
  <si>
    <t>Contratar una empresa que lleve a cabo todas las acciones tendientes a lograr la adecuación física de un puesto único de Atención al Ciudadano y  recepción de PQRS, de conformidad con lo ordenado por la Ley.</t>
  </si>
  <si>
    <t>Publicar informes trimestrales de PQRD y de  solicitudes de información</t>
  </si>
  <si>
    <t>Mantenimiento y actualización de proyectos ante el DNP</t>
  </si>
  <si>
    <t>Contar de VICERRECTORÍA</t>
  </si>
  <si>
    <t>EJECUCIÓN ACUMULADA A MARZO</t>
  </si>
  <si>
    <t>FINANCIERA</t>
  </si>
  <si>
    <t>se tiene metas por mes con base en el plan de contratación</t>
  </si>
  <si>
    <t>a partir de cuando se proyecta publicar</t>
  </si>
  <si>
    <t>esta en diagnostico de obras</t>
  </si>
  <si>
    <t>nuevos predios</t>
  </si>
  <si>
    <t>Fortalecer los procesos de contratación implementacion del erp</t>
  </si>
  <si>
    <t>gestión de adquisición de nuevos predios, gestión predial</t>
  </si>
  <si>
    <t>identificación de predios, negociación y adquisición, gestión predial y englobe</t>
  </si>
  <si>
    <t>operación de julio a julio esta en operación actualizado esta al dia a corte de marzo de 2016</t>
  </si>
  <si>
    <t>cobertura de octubre a octubre seguimiento bimensaul al dia</t>
  </si>
  <si>
    <t>esta en diagnostico para definir plan de intervencion</t>
  </si>
  <si>
    <t>se tien listado de requerimientos y estudio previo</t>
  </si>
  <si>
    <t>no hay avance, hay materia recicable, no se ha definido utlizacion de las instaciones</t>
  </si>
  <si>
    <t>se adelanta en un taller a corte de marzo</t>
  </si>
  <si>
    <t xml:space="preserve">se cambio iluminacion  de la calle 15 y 17 pediente carrera </t>
  </si>
  <si>
    <t>diseño esta ok</t>
  </si>
  <si>
    <t>cuando no hay estudiantes se proyecta iniciar en nov</t>
  </si>
  <si>
    <t>esta en diseño tecnico con proveedores</t>
  </si>
  <si>
    <t>valor de dólar determinante</t>
  </si>
  <si>
    <t>diseño, cantidades de obra</t>
  </si>
  <si>
    <t xml:space="preserve">contrato vence en mayo, </t>
  </si>
  <si>
    <t xml:space="preserve">hay permisos del ministerio de cultura, estudios previos, cantidad de obra, </t>
  </si>
  <si>
    <t xml:space="preserve">en el PEN se debe definir donde van lo ascensores, depende del aprobacion del PEN </t>
  </si>
  <si>
    <t>con base en recursos cree</t>
  </si>
  <si>
    <t>depende de la disponibilidad de recursos cree, una vez este definido inicia los tiempos de ejecuccion de proyecto</t>
  </si>
  <si>
    <t>se inicia estudio ambiental</t>
  </si>
  <si>
    <t>renovar licencia y si aplica nueva normatividad para que consultoria actualice</t>
  </si>
  <si>
    <t>ya se tiene resolucion de intervencion, obrar en temporada de vaciones en diciembre</t>
  </si>
  <si>
    <t>muro verde</t>
  </si>
  <si>
    <t>definion  por alta direccion, cuando va a comerzar calle 18</t>
  </si>
  <si>
    <t>se entregaron estudios previos</t>
  </si>
  <si>
    <t>produccion en el 2107</t>
  </si>
  <si>
    <t>desarroaldo 80 de levantamiento de informacion y casos de uso</t>
  </si>
  <si>
    <t>estudios previos</t>
  </si>
  <si>
    <t>perfil de persona</t>
  </si>
  <si>
    <t>10 licencias todo el año</t>
  </si>
  <si>
    <t xml:space="preserve"> se adquirido una de 10</t>
  </si>
  <si>
    <t>no se ha aprobado contrato, determinante</t>
  </si>
  <si>
    <t>fase de soporte</t>
  </si>
  <si>
    <t>en funcion de las sedes</t>
  </si>
  <si>
    <t>Implementación (DOCUMENTACION)</t>
  </si>
  <si>
    <t>esta docuementado el doc maestro, e investigacion de accidente de trabajo,  se va actualizar en abril de procedimiento de accidente de trabajo, investigacion, reporte de accidente,  queda pendiente aprobar y socualizar politica de alcohol y drogas, y politica de seguridad y salud en el trabajo.</t>
  </si>
  <si>
    <t>implementacion Ejecución</t>
  </si>
  <si>
    <t>se requiere la formacion como auditores internos en el sistema HSEQ</t>
  </si>
  <si>
    <t>contrato en ejecucion para la vigencia</t>
  </si>
  <si>
    <t>se replantea tiempos de contratacion Adj desierta en marzo</t>
  </si>
  <si>
    <t>programa documentado, revision del MEN,publicarlo (plan de capacitacion, bienestar e incentivos) se publica por acto adm.</t>
  </si>
  <si>
    <t>Actualizacion de hojas de vida y declaracion de renta de las hojas de vida en el SIGEP</t>
  </si>
  <si>
    <t>en abril y mayo se hace verificion 100% DE HV ACTUALIZADAS Y DECLARACION DE BR POR PARTE DE LOS SERVIDORES PUBLICOS.</t>
  </si>
  <si>
    <t>acuerdos de gestion del nivel directivo ( acuerdos) revisar a finales de marzo</t>
  </si>
  <si>
    <t>avance del mes de febrero al 100% revisar a final de marzo avance del mes</t>
  </si>
  <si>
    <t>socializacion y publicacion Revisión por la Dirección de 2015</t>
  </si>
  <si>
    <t>pendiente reporte de cierre de hallazgos</t>
  </si>
  <si>
    <t>pendiente de revizar avance el lunes 28 de marzo</t>
  </si>
  <si>
    <t>pendiente de revizar avance 28 de marzo</t>
  </si>
  <si>
    <t>no se ha avanzado con el DAFP</t>
  </si>
  <si>
    <t>contratacion incluye capacitacion y revisar con RRHH capcitacion en HSQE</t>
  </si>
  <si>
    <t>se publico: plan de adquisiciones, informes de PQR, matriz de riesgos, plan de mejoramiento, plan de accion, acceso a la ciudadania para observaciones sobre el plan anticorrupcion y actualizacion de consejeros</t>
  </si>
  <si>
    <t>diseño referente documental, documento y presentaciones flask presencial por tipo  y focalizada entrevistas  y video elaboracion de mecanismos de dialogo enuestas</t>
  </si>
  <si>
    <t>revisar el 28 de marzo</t>
  </si>
  <si>
    <t>Reportes  de reuniones de acompañamiento relacionadas con el modelo de desarrollo administrativo actas del CSIG</t>
  </si>
  <si>
    <t>informe trimestral de sireci contratacion, informe de gestion de sireci, ante proyecto, Jurar, plan de accion 2016 al men</t>
  </si>
  <si>
    <t>revizar el 28</t>
  </si>
  <si>
    <t xml:space="preserve">condiciones iniciales de cada programa 16 de abril, 6 de abril documento para CNA informe de auto evaluacion, </t>
  </si>
  <si>
    <t>condiciones actualizado (6) documentado</t>
  </si>
  <si>
    <t>cuadra con olga revision del plan de accion antes del viernes</t>
  </si>
  <si>
    <t>proyecto electricidad convenio min francia distrito revisar debe estar en julio</t>
  </si>
  <si>
    <t>Auditorias a la gestión procesos de la cadena de valor del instituto Verificación cumplimiento procedimientos y normatividad.</t>
  </si>
  <si>
    <t>Gestión financiera</t>
  </si>
  <si>
    <t>Direccionamiento Institucional</t>
  </si>
  <si>
    <t>Extensión y Proyección Social</t>
  </si>
  <si>
    <t>Gestión de Informática y comunicaciones</t>
  </si>
  <si>
    <t>Gestión de Talento Humano</t>
  </si>
  <si>
    <t>Gestión Jurídica</t>
  </si>
  <si>
    <t>Gestión de Adquisiciones</t>
  </si>
  <si>
    <t>Docencia Bachillerato</t>
  </si>
  <si>
    <t>Docencia PES</t>
  </si>
  <si>
    <t>Investigación</t>
  </si>
  <si>
    <t>2 auditorias</t>
  </si>
  <si>
    <t>1 auditoria</t>
  </si>
  <si>
    <t>no se ha ejecutado auditorias total de 15 auditorias proyectadas para la vigencia</t>
  </si>
  <si>
    <r>
      <t xml:space="preserve">Informe Ejecutivo del Sistema de Control Interno -  </t>
    </r>
    <r>
      <rPr>
        <b/>
        <sz val="12"/>
        <color theme="1"/>
        <rFont val="Arial"/>
        <family val="2"/>
      </rPr>
      <t>ANUAL</t>
    </r>
  </si>
  <si>
    <r>
      <t>Informe Pormenorizado del Sistema Integrado de Gestión - Ley 1474/11 -</t>
    </r>
    <r>
      <rPr>
        <b/>
        <sz val="12"/>
        <color theme="1"/>
        <rFont val="Arial"/>
        <family val="2"/>
      </rPr>
      <t xml:space="preserve"> CUATRIMESTRAL</t>
    </r>
  </si>
  <si>
    <r>
      <t>Informe sobre posibles actos de corrupción  Ley 1474 de 2011.</t>
    </r>
    <r>
      <rPr>
        <b/>
        <sz val="12"/>
        <color theme="1"/>
        <rFont val="Arial"/>
        <family val="2"/>
      </rPr>
      <t xml:space="preserve"> EVENTUAL </t>
    </r>
  </si>
  <si>
    <r>
      <t xml:space="preserve">Informe de Austeridad en el Gasto - </t>
    </r>
    <r>
      <rPr>
        <b/>
        <sz val="12"/>
        <color theme="1"/>
        <rFont val="Arial"/>
        <family val="2"/>
      </rPr>
      <t>TRIMESTRAL</t>
    </r>
  </si>
  <si>
    <r>
      <t xml:space="preserve">Informe de Control Interno Contable - </t>
    </r>
    <r>
      <rPr>
        <b/>
        <sz val="12"/>
        <color theme="1"/>
        <rFont val="Arial"/>
        <family val="2"/>
      </rPr>
      <t>ANUAL</t>
    </r>
  </si>
  <si>
    <r>
      <t xml:space="preserve">Informe sobre las Peticiones, Quejas, Reclamos,  Sugerencias y Denuncias (PQRSD) - </t>
    </r>
    <r>
      <rPr>
        <b/>
        <sz val="12"/>
        <color theme="1"/>
        <rFont val="Arial"/>
        <family val="2"/>
      </rPr>
      <t>SEMESTRAL</t>
    </r>
  </si>
  <si>
    <r>
      <t xml:space="preserve">Informe de actualizacion de sistema EKOGUI (LITIGOB) - </t>
    </r>
    <r>
      <rPr>
        <b/>
        <sz val="12"/>
        <color theme="1"/>
        <rFont val="Arial"/>
        <family val="2"/>
      </rPr>
      <t>SEMESTRAL</t>
    </r>
  </si>
  <si>
    <r>
      <t xml:space="preserve">Informe de evaluación a la Gestión  Institucional por dependencias (POA - Ley 909/04)  -  </t>
    </r>
    <r>
      <rPr>
        <b/>
        <sz val="12"/>
        <color theme="1"/>
        <rFont val="Arial"/>
        <family val="2"/>
      </rPr>
      <t>ANUAL</t>
    </r>
  </si>
  <si>
    <r>
      <t xml:space="preserve">Informe Derechos de Autor Software. Directiva Presidencial No. 02 de de 2002 -  </t>
    </r>
    <r>
      <rPr>
        <b/>
        <sz val="12"/>
        <color theme="1"/>
        <rFont val="Arial"/>
        <family val="2"/>
      </rPr>
      <t>ANUAL</t>
    </r>
    <r>
      <rPr>
        <sz val="12"/>
        <color theme="1"/>
        <rFont val="Arial"/>
        <family val="2"/>
      </rPr>
      <t xml:space="preserve">
</t>
    </r>
  </si>
  <si>
    <t>Informe de Rendición de Cuentas</t>
  </si>
  <si>
    <t>1 informe</t>
  </si>
  <si>
    <t>3 informes</t>
  </si>
  <si>
    <t>minimo 1 informe</t>
  </si>
  <si>
    <t>4 informes</t>
  </si>
  <si>
    <t>2 informes</t>
  </si>
  <si>
    <t>Informes de ley a entes de control</t>
  </si>
  <si>
    <t>en revision el plan de accion y el PEP</t>
  </si>
  <si>
    <t>se ha socializado en un 30%</t>
  </si>
  <si>
    <t>especializacion en seguridad y salud</t>
  </si>
  <si>
    <t>especializacion en cera perdida</t>
  </si>
  <si>
    <t>referente documental en un 90% para radicar ante SACES</t>
  </si>
  <si>
    <r>
      <t xml:space="preserve">Seguimiento a la presentación del Informe SIRECI Contratación a la Contraloría General. - </t>
    </r>
    <r>
      <rPr>
        <b/>
        <sz val="14"/>
        <color theme="1"/>
        <rFont val="Arial"/>
        <family val="2"/>
      </rPr>
      <t>ANUAL.</t>
    </r>
  </si>
  <si>
    <r>
      <t>Informe avance Plan Mejoramiento - corte 31 diciembre a la Contraloría General -</t>
    </r>
    <r>
      <rPr>
        <b/>
        <sz val="14"/>
        <color theme="1"/>
        <rFont val="Arial"/>
        <family val="2"/>
      </rPr>
      <t xml:space="preserve"> SEMESTRAL</t>
    </r>
  </si>
  <si>
    <r>
      <t>Informe para el fenecimiento de la Cuenta General del Presupuesto y del Tesoro; Informe a la Cámara de Representantes -</t>
    </r>
    <r>
      <rPr>
        <b/>
        <sz val="14"/>
        <color theme="1"/>
        <rFont val="Arial"/>
        <family val="2"/>
      </rPr>
      <t xml:space="preserve"> ANUAL</t>
    </r>
  </si>
  <si>
    <r>
      <t xml:space="preserve">Seguimiento y evaluación al Sistema de Políticas de  desarrollo Administrativo SISTEDA. </t>
    </r>
    <r>
      <rPr>
        <b/>
        <sz val="14"/>
        <color theme="1"/>
        <rFont val="Arial"/>
        <family val="2"/>
      </rPr>
      <t>TRIMESTRAL</t>
    </r>
  </si>
  <si>
    <r>
      <t xml:space="preserve">Seguimiento al Mapa de Riesgos de Corrupción.  </t>
    </r>
    <r>
      <rPr>
        <b/>
        <sz val="14"/>
        <color theme="1"/>
        <rFont val="Arial"/>
        <family val="2"/>
      </rPr>
      <t>A CRITERIO DE LA OFICINA DE CONTROL INTERNO.</t>
    </r>
  </si>
  <si>
    <r>
      <t xml:space="preserve">Seguimiento a las Funciones del Comité de Conciliaciones. </t>
    </r>
    <r>
      <rPr>
        <b/>
        <sz val="14"/>
        <color theme="1"/>
        <rFont val="Arial"/>
        <family val="2"/>
      </rPr>
      <t>A CRITERIO DE LA OFICINA DE CONTROL INTERNO.</t>
    </r>
  </si>
  <si>
    <r>
      <t xml:space="preserve">Seguimiento al Sistema Integrado de Información Financiera, SIIF Nación.  </t>
    </r>
    <r>
      <rPr>
        <b/>
        <sz val="14"/>
        <color theme="1"/>
        <rFont val="Arial"/>
        <family val="2"/>
      </rPr>
      <t>A CRITERIO DE LA OFICINA DE CONTROL INTERNO.</t>
    </r>
  </si>
  <si>
    <r>
      <t xml:space="preserve">Seguimiento a Informes sobre Convenios de Cooperación - </t>
    </r>
    <r>
      <rPr>
        <b/>
        <sz val="14"/>
        <color theme="1"/>
        <rFont val="Arial"/>
        <family val="2"/>
      </rPr>
      <t>MENSUAL.</t>
    </r>
  </si>
  <si>
    <r>
      <t xml:space="preserve">Seguimiento a la Racionalización de Trámites. </t>
    </r>
    <r>
      <rPr>
        <b/>
        <sz val="14"/>
        <color theme="1"/>
        <rFont val="Arial"/>
        <family val="2"/>
      </rPr>
      <t>ANUAL</t>
    </r>
  </si>
  <si>
    <t>Seguimiento a publicación en la web al 31 de enero de cada año de:
1. Plan de Compras
2. Plan Anticorrupción (Riesgos, antitrámites, rendición de cuentas, mecanismos para mejorar la atención al ciudadano)
3, Presupuesto
4. Política de Desarrollo del Talento Humano
5. Efciencia Administrativa y cero papel</t>
  </si>
  <si>
    <t>Seguimiento avance estrategia Anticorrupción cortes en abril, agosto y diciembre.</t>
  </si>
  <si>
    <t>Seguimiento al cumplimiento de las acciones del Plan de Mejoramiento.</t>
  </si>
  <si>
    <t>Seguimiento a la Relación de Acreencias a favor de la  entidad, Pendientes de Pago.</t>
  </si>
  <si>
    <t>Seguimiento al Sistema de Información y Gestión del Empleo Público "SIGEP" (Antes  SUIP)</t>
  </si>
  <si>
    <t>Seguimiento a los compromisos sectoriales del Sistema de Seguimiento a Metas de Gobierno - SISMEG.</t>
  </si>
  <si>
    <t>Seguimiento a la evaluación del desempeño y Acuerdos de Gestión en todos los niveles</t>
  </si>
  <si>
    <t>Seguimiento a la Ley de Transparencia y Derecho de Acceso  a la información</t>
  </si>
  <si>
    <t>Seguimiento a la presentacion de informes de Ley</t>
  </si>
  <si>
    <t>12 informes</t>
  </si>
  <si>
    <t>GESTION AMBIENTAL</t>
  </si>
  <si>
    <t>programa de tecnico profesional en textiles</t>
  </si>
  <si>
    <t>se produce la documentacion requerida se entrega a empresa protela para su validacion.</t>
  </si>
  <si>
    <t>en reunion de la semana del 9 al 11 de marzo se acordo que determinado por SED</t>
  </si>
  <si>
    <t>documento de necesidad, se envia para el 18 de abril, capacitacion de las herramientas 2 capacitaciones de person luis eduardo actualizado coat, talleres</t>
  </si>
  <si>
    <t>solicitando estudios previos, cotizaciones, proyecto para junio</t>
  </si>
  <si>
    <t>no se cuenta definido fecha de viajes</t>
  </si>
  <si>
    <t>estructura fisica</t>
  </si>
  <si>
    <t>tecnoclogia</t>
  </si>
  <si>
    <t>espcificaciones tecnicas la define la vice rectoria,remitidas al oficina de tecnologia, no recuerda fecha</t>
  </si>
  <si>
    <t>el 18 de abril decanaturas entregan propectiva de respectiva faculta y talleres.</t>
  </si>
  <si>
    <t>taller  de mecanica no esta listo para mayo cuando se debe iniciar el programa</t>
  </si>
  <si>
    <t>plN DE CAPACITACION DOCENTES NO ESTA</t>
  </si>
  <si>
    <t>NO EXISTE A LA FECHA PLANES DE MANTENIMIENTO</t>
  </si>
  <si>
    <t>despligue de programacion de para desarrollo de clases en el segundo semestre de 2016</t>
  </si>
  <si>
    <t>programacion de faculta de ingenieria mecanica, nivel profesional</t>
  </si>
  <si>
    <t>8 becas por saber pro y mejores promedios academicos 15, al 100% y 15 al 50%</t>
  </si>
  <si>
    <t>existe codigo snies, ya hay plan cirrucular, proceso de reaccinación de docentes</t>
  </si>
  <si>
    <t>factor critico para el desarrollo del componente de la estrategia gel adicional con el decreto 415 y la ley 1753 director de tecnologia</t>
  </si>
  <si>
    <t>cual es el avance en esta linea</t>
  </si>
  <si>
    <t>medalleria</t>
  </si>
  <si>
    <t>secretartia general</t>
  </si>
  <si>
    <t>no esta definido por parte del area</t>
  </si>
  <si>
    <t>??</t>
  </si>
  <si>
    <t>el area manifiesta que no tiene esa linea</t>
  </si>
  <si>
    <t xml:space="preserve">est definido solo hasta julio </t>
  </si>
  <si>
    <t>estudios previos, se hace ajuste de recursos, deberia esta en informatica y comunicaciones</t>
  </si>
  <si>
    <t>en que mes se proyecta la implementación  cuando debe arrancar y cuando debe terminar, el are definio la necesidad, que remitio al area enero, a la fecha no se adquirido no hay contrato proyecto de informatica y comunicaciones</t>
  </si>
  <si>
    <t>deberia se de tecnologia</t>
  </si>
  <si>
    <t>capacitacion diseñen las pruebas al finalizar la vigencia las pruebas que sean pertinentes se realizaran en el aplictivo al 2017</t>
  </si>
  <si>
    <t>debe haber recursos por 25 millones</t>
  </si>
  <si>
    <t xml:space="preserve"> a la fecha no oferta esclusiva para os estudiante de bachillerato</t>
  </si>
  <si>
    <t xml:space="preserve"> se esta conceptulizando marco de referencia, proyectos pedagogicos, proyectos de los estudiantes</t>
  </si>
  <si>
    <t xml:space="preserve">proyecto </t>
  </si>
  <si>
    <t>convenios con las U, santo thomas, oferta de servcios educativos y bienestar orientacion profesional, psicologia, udistrital en el area de fisica</t>
  </si>
  <si>
    <t>5 pruebas al año politicas no se detectan riesgos de no participacion</t>
  </si>
  <si>
    <t>medalleria reconocimientos academicos Asegurar la prestación del servicio educativo a nivel de bachillerato técnico industrial</t>
  </si>
  <si>
    <t xml:space="preserve"> publicaciones academicas bichilleratos Asegurar la prestación del servicio educativo a nivel de bachillerato técnico industrial</t>
  </si>
  <si>
    <t>depuracion de procesos vigentes, 30 casos acumulados de las anteriores vigencias con mas de un año</t>
  </si>
  <si>
    <t>no hay tablas no hay inventario de gestion documental, 31 de marzo identificado el archivo general</t>
  </si>
  <si>
    <t>inventario priritario para iniciar proceso de contratacion de digitalizacion</t>
  </si>
  <si>
    <t>se contrato un recurso</t>
  </si>
  <si>
    <t xml:space="preserve">gestion de plan de gestion documental, </t>
  </si>
  <si>
    <t>se deberia contratar una firma con experiencia en gestion documentaltercerizada, que caractice conformidad del los productos</t>
  </si>
  <si>
    <t>VICERECTORíA ADMINISTRATIVA Y FINANCIERA</t>
  </si>
  <si>
    <t>VICERECTORÍA ACADÉMICA</t>
  </si>
  <si>
    <t>VICERECTORÍA ADMINISTRATIVA Y FINANCIERA</t>
  </si>
  <si>
    <t>VICERECTORÍA DE INVESTIGACIONES, EXTENSIÓN Y TRANSFERENCIA</t>
  </si>
  <si>
    <t>CRITICA</t>
  </si>
  <si>
    <t>EN PROCESO</t>
  </si>
  <si>
    <t>GESTION NORMAL</t>
  </si>
  <si>
    <t>ADELANTADA</t>
  </si>
  <si>
    <t>MENOR DEL 60% DE AVANCE  DE GESTION DEL PROYECTO, ACTIVIDAD Y/O PROMEDIO DEL AREA SOBRE LO PROYECTADO PARA EL PERIODO</t>
  </si>
  <si>
    <t>ENTRE EL 60% Y EL 95 % DE AVANCE DE GESTION DEL PROYECTO, ACTIVIDAD Y/O PROMEDIO DEL AREA SOBRE LO PROYECTADO PARA EL PERIODO</t>
  </si>
  <si>
    <t>ENTRE EL 95% Y EL 100% DE AVANCE DE GESTION DEL PROYECTO, ACTIVIDAD Y/O PROMEDIO DEL AREA SOBRE LO PROYECTADO PARA EL PERIODO</t>
  </si>
  <si>
    <t>MAYOR AL 100% DE AVANCE DE GESTION DEL PROYECTO, ACTIVIDAD Y/O PROMEDIO DEL AREA SOBRE LO PROYECTADO PARA EL PERIODO</t>
  </si>
  <si>
    <r>
      <rPr>
        <b/>
        <u/>
        <sz val="14"/>
        <color theme="9" tint="0.39997558519241921"/>
        <rFont val="Calisto MT"/>
        <family val="1"/>
        <scheme val="minor"/>
      </rPr>
      <t xml:space="preserve">CONVENCIONES: </t>
    </r>
    <r>
      <rPr>
        <sz val="11"/>
        <color theme="1"/>
        <rFont val="Calisto MT"/>
        <family val="2"/>
        <scheme val="minor"/>
      </rPr>
      <t>VALORACION AGREGADA EN TERMINOS DE PROCENTAJE DE AVANCE (PROMEDIOS) PARA LAS AREAS, PROYECTOS Y/O ACTIVIDADES CON BASE EN LO PROYECTADO PARA EL PERIODO</t>
    </r>
  </si>
  <si>
    <t>CLASIF. DE CONFIDENCIALIDAD</t>
  </si>
  <si>
    <t>IPB</t>
  </si>
  <si>
    <t>CLASIF. DE INTEGRIDAD</t>
  </si>
  <si>
    <t>A</t>
  </si>
  <si>
    <t>CLASIF. DE DISPONIBILIDAD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</si>
</sst>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 #,##0.00_);_(&quot;$&quot;\ * \(#,##0.00\);_(&quot;$&quot;\ * &quot;-&quot;??_);_(@_)"/>
    <numFmt numFmtId="43" formatCode="_(* #,##0.00_);_(* \(#,##0.00\);_(* &quot;-&quot;??_);_(@_)"/>
    <numFmt numFmtId="164" formatCode="_-* #,##0_-;\-* #,##0_-;_-* &quot;-&quot;_-;_-@_-"/>
    <numFmt numFmtId="165" formatCode="_(* #,##0_);_(* \(#,##0\);_(* &quot;-&quot;??_);_(@_)"/>
    <numFmt numFmtId="166" formatCode="_-* #,##0_-;\-* #,##0_-;_-* &quot;-&quot;??_-;_-@_-"/>
    <numFmt numFmtId="167" formatCode="0.0%"/>
  </numFmts>
  <fonts count="54" x14ac:knownFonts="1">
    <font>
      <sz val="11"/>
      <color theme="1"/>
      <name val="Calisto MT"/>
      <family val="2"/>
      <scheme val="minor"/>
    </font>
    <font>
      <sz val="12"/>
      <color theme="1"/>
      <name val="Calisto MT"/>
      <family val="2"/>
      <scheme val="minor"/>
    </font>
    <font>
      <sz val="12"/>
      <color theme="1"/>
      <name val="Calisto MT"/>
      <family val="2"/>
      <scheme val="minor"/>
    </font>
    <font>
      <sz val="11"/>
      <color theme="1"/>
      <name val="Calisto MT"/>
      <family val="2"/>
      <scheme val="minor"/>
    </font>
    <font>
      <sz val="10"/>
      <color indexed="8"/>
      <name val="Arial"/>
      <family val="2"/>
    </font>
    <font>
      <sz val="9"/>
      <color indexed="81"/>
      <name val="Tahoma"/>
      <family val="2"/>
    </font>
    <font>
      <b/>
      <sz val="9"/>
      <color indexed="81"/>
      <name val="Tahoma"/>
      <family val="2"/>
    </font>
    <font>
      <b/>
      <sz val="10"/>
      <name val="Arial"/>
      <family val="2"/>
    </font>
    <font>
      <sz val="10"/>
      <name val="Arial"/>
      <family val="2"/>
    </font>
    <font>
      <u/>
      <sz val="11"/>
      <color theme="10"/>
      <name val="Calisto MT"/>
      <family val="2"/>
      <scheme val="minor"/>
    </font>
    <font>
      <u/>
      <sz val="11"/>
      <color theme="11"/>
      <name val="Calisto MT"/>
      <family val="2"/>
      <scheme val="minor"/>
    </font>
    <font>
      <sz val="9"/>
      <color rgb="FF000000"/>
      <name val="Arial"/>
      <family val="2"/>
    </font>
    <font>
      <b/>
      <sz val="11"/>
      <color rgb="FF000000"/>
      <name val="Arial"/>
      <family val="2"/>
    </font>
    <font>
      <sz val="10"/>
      <color theme="1"/>
      <name val="Arial"/>
      <family val="2"/>
    </font>
    <font>
      <b/>
      <sz val="9"/>
      <color indexed="81"/>
      <name val="Calibri"/>
      <family val="2"/>
    </font>
    <font>
      <sz val="9"/>
      <color indexed="81"/>
      <name val="Calibri"/>
      <family val="2"/>
    </font>
    <font>
      <sz val="11"/>
      <color theme="1"/>
      <name val="Arial"/>
      <family val="2"/>
    </font>
    <font>
      <b/>
      <sz val="11"/>
      <name val="Arial"/>
      <family val="2"/>
    </font>
    <font>
      <sz val="11"/>
      <name val="Arial"/>
      <family val="2"/>
    </font>
    <font>
      <sz val="11"/>
      <color rgb="FFC00000"/>
      <name val="Arial"/>
      <family val="2"/>
    </font>
    <font>
      <sz val="11"/>
      <color rgb="FF000000"/>
      <name val="Arial"/>
      <family val="2"/>
    </font>
    <font>
      <b/>
      <sz val="11"/>
      <color theme="0"/>
      <name val="Arial"/>
      <family val="2"/>
    </font>
    <font>
      <b/>
      <sz val="16"/>
      <color theme="0"/>
      <name val="Arial"/>
      <family val="2"/>
    </font>
    <font>
      <sz val="10"/>
      <color rgb="FF000000"/>
      <name val="Arial"/>
      <family val="2"/>
    </font>
    <font>
      <b/>
      <sz val="11"/>
      <color theme="1"/>
      <name val="Arial"/>
      <family val="2"/>
    </font>
    <font>
      <b/>
      <sz val="11"/>
      <color rgb="FF660066"/>
      <name val="Arial"/>
      <family val="2"/>
    </font>
    <font>
      <b/>
      <sz val="11"/>
      <color rgb="FFFF0000"/>
      <name val="Arial"/>
      <family val="2"/>
    </font>
    <font>
      <b/>
      <sz val="11"/>
      <color theme="1"/>
      <name val="Calisto MT"/>
      <family val="2"/>
      <scheme val="minor"/>
    </font>
    <font>
      <sz val="28"/>
      <color theme="1"/>
      <name val="Wingdings"/>
      <charset val="2"/>
    </font>
    <font>
      <sz val="28"/>
      <color theme="1"/>
      <name val="Wingdings 3"/>
      <family val="1"/>
      <charset val="2"/>
    </font>
    <font>
      <sz val="26"/>
      <color theme="1"/>
      <name val="Wingdings"/>
      <charset val="2"/>
    </font>
    <font>
      <sz val="11"/>
      <color theme="0"/>
      <name val="Calisto MT"/>
      <family val="2"/>
      <scheme val="minor"/>
    </font>
    <font>
      <sz val="9"/>
      <color theme="1"/>
      <name val="Calisto MT"/>
      <family val="2"/>
      <scheme val="minor"/>
    </font>
    <font>
      <b/>
      <sz val="9"/>
      <name val="Arial"/>
      <family val="2"/>
    </font>
    <font>
      <sz val="9"/>
      <color theme="1"/>
      <name val="Arial"/>
      <family val="2"/>
    </font>
    <font>
      <sz val="9"/>
      <name val="Arial"/>
      <family val="2"/>
    </font>
    <font>
      <b/>
      <sz val="8"/>
      <color theme="1"/>
      <name val="Calisto MT"/>
      <family val="1"/>
      <scheme val="minor"/>
    </font>
    <font>
      <sz val="6"/>
      <color theme="1"/>
      <name val="Calisto MT"/>
      <family val="1"/>
      <scheme val="minor"/>
    </font>
    <font>
      <sz val="7"/>
      <color theme="1"/>
      <name val="Calisto MT"/>
      <family val="1"/>
      <scheme val="minor"/>
    </font>
    <font>
      <b/>
      <sz val="6"/>
      <name val="Arial"/>
      <family val="2"/>
    </font>
    <font>
      <sz val="6"/>
      <color theme="1"/>
      <name val="Arial"/>
      <family val="2"/>
    </font>
    <font>
      <sz val="15"/>
      <color theme="1"/>
      <name val="Calisto MT"/>
      <family val="1"/>
      <scheme val="minor"/>
    </font>
    <font>
      <sz val="8"/>
      <color theme="1"/>
      <name val="Arial"/>
      <family val="2"/>
    </font>
    <font>
      <sz val="8"/>
      <name val="Arial"/>
      <family val="2"/>
    </font>
    <font>
      <sz val="8"/>
      <color theme="1"/>
      <name val="Calisto MT"/>
      <family val="1"/>
      <scheme val="minor"/>
    </font>
    <font>
      <b/>
      <sz val="12"/>
      <color theme="1"/>
      <name val="Arial"/>
      <family val="2"/>
    </font>
    <font>
      <sz val="12"/>
      <color theme="1"/>
      <name val="Arial"/>
      <family val="2"/>
    </font>
    <font>
      <b/>
      <sz val="14"/>
      <color theme="1"/>
      <name val="Arial"/>
      <family val="2"/>
    </font>
    <font>
      <sz val="11"/>
      <color rgb="FF000000"/>
      <name val="Calisto MT"/>
      <family val="2"/>
      <scheme val="minor"/>
    </font>
    <font>
      <sz val="15"/>
      <color theme="2" tint="-0.499984740745262"/>
      <name val="Calisto MT"/>
      <family val="1"/>
      <scheme val="minor"/>
    </font>
    <font>
      <sz val="15"/>
      <color theme="8" tint="0.39997558519241921"/>
      <name val="Calisto MT"/>
      <family val="1"/>
      <scheme val="minor"/>
    </font>
    <font>
      <b/>
      <u/>
      <sz val="14"/>
      <color theme="9" tint="0.39997558519241921"/>
      <name val="Calisto MT"/>
      <family val="1"/>
      <scheme val="minor"/>
    </font>
    <font>
      <sz val="15"/>
      <color theme="1"/>
      <name val="Calisto MT"/>
      <family val="2"/>
      <scheme val="minor"/>
    </font>
    <font>
      <b/>
      <sz val="9"/>
      <color theme="1"/>
      <name val="Calisto MT"/>
      <family val="1"/>
      <scheme val="minor"/>
    </font>
  </fonts>
  <fills count="2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9"/>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C00000"/>
        <bgColor indexed="64"/>
      </patternFill>
    </fill>
    <fill>
      <patternFill patternType="solid">
        <fgColor theme="7"/>
        <bgColor indexed="64"/>
      </patternFill>
    </fill>
    <fill>
      <patternFill patternType="solid">
        <fgColor theme="1"/>
        <bgColor indexed="64"/>
      </patternFill>
    </fill>
    <fill>
      <patternFill patternType="solid">
        <fgColor theme="2" tint="-9.9978637043366805E-2"/>
        <bgColor indexed="64"/>
      </patternFill>
    </fill>
    <fill>
      <patternFill patternType="solid">
        <fgColor theme="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4"/>
        <bgColor indexed="64"/>
      </patternFill>
    </fill>
    <fill>
      <patternFill patternType="solid">
        <fgColor rgb="FFFF0000"/>
        <bgColor indexed="64"/>
      </patternFill>
    </fill>
    <fill>
      <patternFill patternType="solid">
        <fgColor rgb="FF7030A0"/>
        <bgColor indexed="64"/>
      </patternFill>
    </fill>
    <fill>
      <patternFill patternType="solid">
        <fgColor rgb="FF660066"/>
        <bgColor indexed="64"/>
      </patternFill>
    </fill>
    <fill>
      <patternFill patternType="solid">
        <fgColor theme="0" tint="-0.249977111117893"/>
        <bgColor indexed="64"/>
      </patternFill>
    </fill>
    <fill>
      <patternFill patternType="solid">
        <fgColor rgb="FFCCFFCC"/>
        <bgColor indexed="64"/>
      </patternFill>
    </fill>
    <fill>
      <patternFill patternType="solid">
        <fgColor theme="8"/>
        <bgColor indexed="64"/>
      </patternFill>
    </fill>
    <fill>
      <patternFill patternType="solid">
        <fgColor rgb="FF3366FF"/>
        <bgColor indexed="64"/>
      </patternFill>
    </fill>
    <fill>
      <patternFill patternType="solid">
        <fgColor theme="4" tint="0.79998168889431442"/>
        <bgColor theme="4" tint="0.79998168889431442"/>
      </patternFill>
    </fill>
    <fill>
      <patternFill patternType="solid">
        <fgColor theme="3" tint="0.59999389629810485"/>
        <bgColor theme="3" tint="0.59999389629810485"/>
      </patternFill>
    </fill>
    <fill>
      <patternFill patternType="solid">
        <fgColor theme="3" tint="0.39997558519241921"/>
        <bgColor indexed="64"/>
      </patternFill>
    </fill>
    <fill>
      <patternFill patternType="solid">
        <fgColor rgb="FFFFFF00"/>
        <bgColor indexed="64"/>
      </patternFill>
    </fill>
    <fill>
      <patternFill patternType="solid">
        <fgColor rgb="FFFECAD9"/>
        <bgColor indexed="64"/>
      </patternFill>
    </fill>
    <fill>
      <patternFill patternType="solid">
        <fgColor theme="3" tint="0.79998168889431442"/>
        <bgColor indexed="64"/>
      </patternFill>
    </fill>
  </fills>
  <borders count="1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top style="medium">
        <color auto="1"/>
      </top>
      <bottom/>
      <diagonal/>
    </border>
    <border>
      <left style="medium">
        <color auto="1"/>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right style="thin">
        <color auto="1"/>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top style="thin">
        <color auto="1"/>
      </top>
      <bottom/>
      <diagonal/>
    </border>
    <border>
      <left style="thin">
        <color auto="1"/>
      </left>
      <right style="thin">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thin">
        <color auto="1"/>
      </bottom>
      <diagonal/>
    </border>
    <border>
      <left/>
      <right/>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medium">
        <color auto="1"/>
      </left>
      <right/>
      <top style="thin">
        <color auto="1"/>
      </top>
      <bottom/>
      <diagonal/>
    </border>
    <border>
      <left style="medium">
        <color auto="1"/>
      </left>
      <right/>
      <top style="thin">
        <color auto="1"/>
      </top>
      <bottom style="medium">
        <color auto="1"/>
      </bottom>
      <diagonal/>
    </border>
    <border>
      <left/>
      <right style="medium">
        <color auto="1"/>
      </right>
      <top/>
      <bottom style="medium">
        <color auto="1"/>
      </bottom>
      <diagonal/>
    </border>
    <border>
      <left/>
      <right/>
      <top style="medium">
        <color theme="0"/>
      </top>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auto="1"/>
      </right>
      <top style="medium">
        <color auto="1"/>
      </top>
      <bottom/>
      <diagonal/>
    </border>
    <border>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theme="0"/>
      </left>
      <right/>
      <top/>
      <bottom/>
      <diagonal/>
    </border>
    <border>
      <left/>
      <right style="thin">
        <color theme="0"/>
      </right>
      <top/>
      <bottom/>
      <diagonal/>
    </border>
    <border>
      <left style="thin">
        <color auto="1"/>
      </left>
      <right style="medium">
        <color auto="1"/>
      </right>
      <top style="medium">
        <color auto="1"/>
      </top>
      <bottom/>
      <diagonal/>
    </border>
    <border>
      <left/>
      <right/>
      <top style="medium">
        <color auto="1"/>
      </top>
      <bottom style="medium">
        <color theme="0"/>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style="thin">
        <color auto="1"/>
      </right>
      <top style="thin">
        <color auto="1"/>
      </top>
      <bottom/>
      <diagonal/>
    </border>
    <border>
      <left style="medium">
        <color auto="1"/>
      </left>
      <right style="thin">
        <color indexed="0"/>
      </right>
      <top style="medium">
        <color auto="1"/>
      </top>
      <bottom/>
      <diagonal/>
    </border>
    <border>
      <left style="thin">
        <color indexed="0"/>
      </left>
      <right style="thin">
        <color indexed="0"/>
      </right>
      <top style="medium">
        <color auto="1"/>
      </top>
      <bottom style="thin">
        <color indexed="0"/>
      </bottom>
      <diagonal/>
    </border>
    <border>
      <left style="thin">
        <color indexed="0"/>
      </left>
      <right style="thin">
        <color indexed="0"/>
      </right>
      <top style="medium">
        <color auto="1"/>
      </top>
      <bottom/>
      <diagonal/>
    </border>
    <border>
      <left style="thin">
        <color indexed="0"/>
      </left>
      <right style="medium">
        <color auto="1"/>
      </right>
      <top style="medium">
        <color auto="1"/>
      </top>
      <bottom style="thin">
        <color indexed="0"/>
      </bottom>
      <diagonal/>
    </border>
    <border>
      <left style="medium">
        <color auto="1"/>
      </left>
      <right style="thin">
        <color indexed="0"/>
      </right>
      <top/>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medium">
        <color auto="1"/>
      </right>
      <top style="thin">
        <color indexed="0"/>
      </top>
      <bottom style="thin">
        <color indexed="0"/>
      </bottom>
      <diagonal/>
    </border>
    <border>
      <left style="medium">
        <color auto="1"/>
      </left>
      <right style="thin">
        <color indexed="0"/>
      </right>
      <top/>
      <bottom style="medium">
        <color auto="1"/>
      </bottom>
      <diagonal/>
    </border>
    <border>
      <left style="thin">
        <color indexed="0"/>
      </left>
      <right style="thin">
        <color indexed="0"/>
      </right>
      <top style="thin">
        <color indexed="0"/>
      </top>
      <bottom style="medium">
        <color auto="1"/>
      </bottom>
      <diagonal/>
    </border>
    <border>
      <left style="thin">
        <color indexed="0"/>
      </left>
      <right style="thin">
        <color indexed="0"/>
      </right>
      <top/>
      <bottom style="medium">
        <color auto="1"/>
      </bottom>
      <diagonal/>
    </border>
    <border>
      <left style="thin">
        <color indexed="0"/>
      </left>
      <right style="medium">
        <color auto="1"/>
      </right>
      <top style="thin">
        <color indexed="0"/>
      </top>
      <bottom style="medium">
        <color auto="1"/>
      </bottom>
      <diagonal/>
    </border>
    <border>
      <left style="thin">
        <color indexed="0"/>
      </left>
      <right style="thin">
        <color indexed="0"/>
      </right>
      <top/>
      <bottom style="thin">
        <color indexed="0"/>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indexed="0"/>
      </right>
      <top style="medium">
        <color auto="1"/>
      </top>
      <bottom/>
      <diagonal/>
    </border>
    <border>
      <left style="thin">
        <color auto="1"/>
      </left>
      <right style="thin">
        <color indexed="0"/>
      </right>
      <top/>
      <bottom/>
      <diagonal/>
    </border>
    <border>
      <left style="thin">
        <color auto="1"/>
      </left>
      <right style="thin">
        <color indexed="0"/>
      </right>
      <top/>
      <bottom style="medium">
        <color auto="1"/>
      </bottom>
      <diagonal/>
    </border>
    <border>
      <left style="thin">
        <color indexed="0"/>
      </left>
      <right style="thin">
        <color indexed="0"/>
      </right>
      <top/>
      <bottom style="thin">
        <color indexed="8"/>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style="thin">
        <color indexed="0"/>
      </left>
      <right style="thin">
        <color indexed="0"/>
      </right>
      <top style="medium">
        <color auto="1"/>
      </top>
      <bottom style="thin">
        <color auto="1"/>
      </bottom>
      <diagonal/>
    </border>
    <border>
      <left style="thin">
        <color indexed="0"/>
      </left>
      <right style="thin">
        <color indexed="0"/>
      </right>
      <top style="thin">
        <color auto="1"/>
      </top>
      <bottom style="thin">
        <color auto="1"/>
      </bottom>
      <diagonal/>
    </border>
    <border>
      <left style="thin">
        <color indexed="0"/>
      </left>
      <right style="thin">
        <color indexed="0"/>
      </right>
      <top style="thin">
        <color auto="1"/>
      </top>
      <bottom style="medium">
        <color auto="1"/>
      </bottom>
      <diagonal/>
    </border>
    <border>
      <left style="thin">
        <color indexed="0"/>
      </left>
      <right/>
      <top style="medium">
        <color auto="1"/>
      </top>
      <bottom style="thin">
        <color indexed="0"/>
      </bottom>
      <diagonal/>
    </border>
    <border>
      <left style="thin">
        <color indexed="0"/>
      </left>
      <right/>
      <top style="thin">
        <color indexed="0"/>
      </top>
      <bottom style="thin">
        <color indexed="0"/>
      </bottom>
      <diagonal/>
    </border>
    <border>
      <left style="thin">
        <color indexed="0"/>
      </left>
      <right/>
      <top style="thin">
        <color indexed="0"/>
      </top>
      <bottom style="medium">
        <color auto="1"/>
      </bottom>
      <diagonal/>
    </border>
    <border>
      <left style="medium">
        <color auto="1"/>
      </left>
      <right style="thin">
        <color indexed="0"/>
      </right>
      <top style="medium">
        <color auto="1"/>
      </top>
      <bottom style="thin">
        <color indexed="0"/>
      </bottom>
      <diagonal/>
    </border>
    <border>
      <left style="medium">
        <color auto="1"/>
      </left>
      <right style="thin">
        <color indexed="0"/>
      </right>
      <top style="thin">
        <color indexed="0"/>
      </top>
      <bottom style="thin">
        <color indexed="0"/>
      </bottom>
      <diagonal/>
    </border>
    <border>
      <left style="medium">
        <color auto="1"/>
      </left>
      <right style="thin">
        <color indexed="0"/>
      </right>
      <top style="thin">
        <color indexed="0"/>
      </top>
      <bottom style="medium">
        <color auto="1"/>
      </bottom>
      <diagonal/>
    </border>
    <border>
      <left style="thin">
        <color auto="1"/>
      </left>
      <right style="medium">
        <color auto="1"/>
      </right>
      <top/>
      <bottom style="medium">
        <color auto="1"/>
      </bottom>
      <diagonal/>
    </border>
    <border>
      <left/>
      <right/>
      <top/>
      <bottom style="thin">
        <color theme="4" tint="0.3999755851924192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medium">
        <color indexed="64"/>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s>
  <cellStyleXfs count="1033">
    <xf numFmtId="0" fontId="0" fillId="0" borderId="0"/>
    <xf numFmtId="43" fontId="3" fillId="0" borderId="0" applyFont="0" applyFill="0" applyBorder="0" applyAlignment="0" applyProtection="0"/>
    <xf numFmtId="0" fontId="4" fillId="0" borderId="0">
      <alignment vertical="top"/>
    </xf>
    <xf numFmtId="44" fontId="3" fillId="0" borderId="0" applyFont="0" applyFill="0" applyBorder="0" applyAlignment="0" applyProtection="0"/>
    <xf numFmtId="0" fontId="3" fillId="0" borderId="0"/>
    <xf numFmtId="164" fontId="2" fillId="0" borderId="0" applyFont="0" applyFill="0" applyBorder="0" applyAlignment="0" applyProtection="0"/>
    <xf numFmtId="164" fontId="2"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164" fontId="3"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9" fontId="3"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cellStyleXfs>
  <cellXfs count="1652">
    <xf numFmtId="0" fontId="0" fillId="0" borderId="0" xfId="0"/>
    <xf numFmtId="0" fontId="8" fillId="0" borderId="1" xfId="2" applyNumberFormat="1" applyFont="1" applyFill="1" applyBorder="1" applyAlignment="1">
      <alignment vertical="center" wrapText="1"/>
    </xf>
    <xf numFmtId="0" fontId="8" fillId="3" borderId="1" xfId="0" applyFont="1" applyFill="1" applyBorder="1" applyAlignment="1">
      <alignment horizontal="center" vertical="center" wrapText="1"/>
    </xf>
    <xf numFmtId="0" fontId="16" fillId="0" borderId="0" xfId="0" applyFont="1"/>
    <xf numFmtId="0" fontId="16" fillId="0" borderId="1" xfId="0" applyFont="1" applyBorder="1"/>
    <xf numFmtId="0" fontId="16" fillId="0" borderId="13" xfId="0" applyFont="1" applyBorder="1"/>
    <xf numFmtId="0" fontId="8" fillId="0" borderId="13" xfId="2" applyNumberFormat="1" applyFont="1" applyFill="1" applyBorder="1" applyAlignment="1">
      <alignment vertical="center" wrapText="1"/>
    </xf>
    <xf numFmtId="165" fontId="8" fillId="0" borderId="14" xfId="1" applyNumberFormat="1" applyFont="1" applyFill="1" applyBorder="1" applyAlignment="1" applyProtection="1">
      <alignment horizontal="justify" vertical="center" wrapText="1"/>
      <protection hidden="1"/>
    </xf>
    <xf numFmtId="165" fontId="8" fillId="0" borderId="15" xfId="1" applyNumberFormat="1" applyFont="1" applyFill="1" applyBorder="1" applyAlignment="1" applyProtection="1">
      <alignment horizontal="justify" vertical="center" wrapText="1"/>
      <protection hidden="1"/>
    </xf>
    <xf numFmtId="0" fontId="16" fillId="0" borderId="18" xfId="0" applyFont="1" applyBorder="1"/>
    <xf numFmtId="0" fontId="8" fillId="0" borderId="18" xfId="2" applyNumberFormat="1" applyFont="1" applyFill="1" applyBorder="1" applyAlignment="1">
      <alignment vertical="center" wrapText="1"/>
    </xf>
    <xf numFmtId="165" fontId="8" fillId="0" borderId="19" xfId="1" applyNumberFormat="1" applyFont="1" applyFill="1" applyBorder="1" applyAlignment="1" applyProtection="1">
      <alignment horizontal="justify" vertical="center" wrapText="1"/>
      <protection hidden="1"/>
    </xf>
    <xf numFmtId="165" fontId="13" fillId="0" borderId="15" xfId="1" applyNumberFormat="1" applyFont="1" applyFill="1" applyBorder="1" applyAlignment="1">
      <alignment horizontal="center" vertical="center" wrapText="1"/>
    </xf>
    <xf numFmtId="165" fontId="8" fillId="3" borderId="15" xfId="1" applyNumberFormat="1" applyFont="1" applyFill="1" applyBorder="1" applyAlignment="1">
      <alignment horizontal="center" vertical="center" wrapText="1"/>
    </xf>
    <xf numFmtId="165" fontId="8" fillId="0" borderId="1" xfId="0" applyNumberFormat="1" applyFont="1" applyBorder="1" applyAlignment="1">
      <alignment horizontal="center" vertical="center" wrapText="1"/>
    </xf>
    <xf numFmtId="165" fontId="8" fillId="0" borderId="15" xfId="0" applyNumberFormat="1" applyFont="1" applyBorder="1" applyAlignment="1" applyProtection="1">
      <alignment horizontal="justify" vertical="center" wrapText="1"/>
      <protection hidden="1"/>
    </xf>
    <xf numFmtId="0" fontId="16" fillId="0" borderId="0" xfId="0" applyFont="1" applyAlignment="1">
      <alignment horizontal="center"/>
    </xf>
    <xf numFmtId="0" fontId="16" fillId="0" borderId="0" xfId="0" applyFont="1" applyAlignment="1">
      <alignment horizontal="center" wrapText="1"/>
    </xf>
    <xf numFmtId="0" fontId="16" fillId="0" borderId="13" xfId="0" applyFont="1" applyFill="1" applyBorder="1" applyAlignment="1">
      <alignment horizontal="center" vertical="center"/>
    </xf>
    <xf numFmtId="0" fontId="16" fillId="0" borderId="1" xfId="0" applyFont="1" applyFill="1" applyBorder="1" applyAlignment="1">
      <alignment horizontal="center" vertical="center"/>
    </xf>
    <xf numFmtId="0" fontId="20" fillId="0" borderId="1" xfId="0" applyFont="1" applyFill="1" applyBorder="1" applyAlignment="1">
      <alignment horizontal="center" vertical="center" wrapText="1"/>
    </xf>
    <xf numFmtId="0" fontId="16" fillId="0" borderId="13" xfId="0" applyFont="1" applyBorder="1" applyAlignment="1">
      <alignment vertical="center" wrapText="1"/>
    </xf>
    <xf numFmtId="0" fontId="16" fillId="0" borderId="1" xfId="0" applyFont="1" applyBorder="1" applyAlignment="1">
      <alignment vertical="center" wrapText="1"/>
    </xf>
    <xf numFmtId="0" fontId="16" fillId="0" borderId="18" xfId="0" applyFont="1" applyBorder="1" applyAlignment="1">
      <alignment vertical="center" wrapText="1"/>
    </xf>
    <xf numFmtId="165" fontId="16" fillId="0" borderId="13" xfId="1" applyNumberFormat="1" applyFont="1" applyBorder="1" applyAlignment="1">
      <alignment vertical="center"/>
    </xf>
    <xf numFmtId="165" fontId="16" fillId="0" borderId="14" xfId="1" applyNumberFormat="1" applyFont="1" applyBorder="1" applyAlignment="1">
      <alignment vertical="center"/>
    </xf>
    <xf numFmtId="165" fontId="16" fillId="0" borderId="1" xfId="1" applyNumberFormat="1" applyFont="1" applyBorder="1" applyAlignment="1">
      <alignment vertical="center"/>
    </xf>
    <xf numFmtId="165" fontId="16" fillId="0" borderId="15" xfId="1" applyNumberFormat="1" applyFont="1" applyBorder="1" applyAlignment="1">
      <alignment vertical="center"/>
    </xf>
    <xf numFmtId="165" fontId="16" fillId="0" borderId="18" xfId="1" applyNumberFormat="1" applyFont="1" applyBorder="1" applyAlignment="1">
      <alignment vertical="center"/>
    </xf>
    <xf numFmtId="165" fontId="16" fillId="0" borderId="19" xfId="1" applyNumberFormat="1" applyFont="1" applyBorder="1" applyAlignment="1">
      <alignment vertical="center"/>
    </xf>
    <xf numFmtId="165" fontId="16" fillId="0" borderId="13" xfId="1" applyNumberFormat="1" applyFont="1" applyFill="1" applyBorder="1" applyAlignment="1">
      <alignment horizontal="center" vertical="center"/>
    </xf>
    <xf numFmtId="165" fontId="16" fillId="0" borderId="14" xfId="1" applyNumberFormat="1" applyFont="1" applyFill="1" applyBorder="1" applyAlignment="1">
      <alignment horizontal="right" vertical="center"/>
    </xf>
    <xf numFmtId="165" fontId="16" fillId="0" borderId="1" xfId="1" applyNumberFormat="1" applyFont="1" applyFill="1" applyBorder="1" applyAlignment="1">
      <alignment horizontal="center" vertical="center"/>
    </xf>
    <xf numFmtId="165" fontId="16" fillId="0" borderId="15" xfId="1" applyNumberFormat="1" applyFont="1" applyFill="1" applyBorder="1" applyAlignment="1">
      <alignment horizontal="right" vertical="center"/>
    </xf>
    <xf numFmtId="0" fontId="16" fillId="0" borderId="13" xfId="0" applyFont="1" applyBorder="1" applyAlignment="1">
      <alignment vertical="center"/>
    </xf>
    <xf numFmtId="0" fontId="16" fillId="0" borderId="1" xfId="0" applyFont="1" applyBorder="1" applyAlignment="1">
      <alignment vertical="center"/>
    </xf>
    <xf numFmtId="0" fontId="16" fillId="0" borderId="18" xfId="0" applyFont="1" applyBorder="1" applyAlignment="1">
      <alignment vertical="center"/>
    </xf>
    <xf numFmtId="0" fontId="16" fillId="0" borderId="0" xfId="0" applyFont="1" applyAlignment="1">
      <alignment horizontal="center" vertical="center"/>
    </xf>
    <xf numFmtId="0" fontId="8" fillId="0" borderId="13" xfId="2" applyNumberFormat="1" applyFont="1" applyFill="1" applyBorder="1" applyAlignment="1">
      <alignment horizontal="center" vertical="center" wrapText="1"/>
    </xf>
    <xf numFmtId="0" fontId="8" fillId="0" borderId="1" xfId="0" applyFont="1" applyBorder="1" applyAlignment="1">
      <alignment horizontal="center" vertical="center" wrapText="1"/>
    </xf>
    <xf numFmtId="0" fontId="16" fillId="0" borderId="0" xfId="0" applyFont="1" applyAlignment="1">
      <alignment horizontal="center" vertical="center" wrapText="1"/>
    </xf>
    <xf numFmtId="0" fontId="16" fillId="0" borderId="0" xfId="0" applyFont="1" applyAlignment="1">
      <alignment wrapText="1"/>
    </xf>
    <xf numFmtId="0" fontId="16" fillId="0" borderId="13" xfId="0" applyFont="1" applyBorder="1" applyAlignment="1">
      <alignment horizontal="center" vertical="center"/>
    </xf>
    <xf numFmtId="165" fontId="16" fillId="0" borderId="13" xfId="1" applyNumberFormat="1" applyFont="1" applyBorder="1" applyAlignment="1">
      <alignment horizontal="center" vertical="center"/>
    </xf>
    <xf numFmtId="165" fontId="16" fillId="0" borderId="14" xfId="1" applyNumberFormat="1" applyFont="1" applyBorder="1" applyAlignment="1">
      <alignment horizontal="center" vertical="center"/>
    </xf>
    <xf numFmtId="165" fontId="16" fillId="0" borderId="1" xfId="1" applyNumberFormat="1" applyFont="1" applyBorder="1" applyAlignment="1">
      <alignment horizontal="center" vertical="center"/>
    </xf>
    <xf numFmtId="165" fontId="16" fillId="0" borderId="15" xfId="1" applyNumberFormat="1" applyFont="1" applyBorder="1" applyAlignment="1">
      <alignment horizontal="center" vertical="center"/>
    </xf>
    <xf numFmtId="165" fontId="16" fillId="0" borderId="18" xfId="1" applyNumberFormat="1" applyFont="1" applyBorder="1" applyAlignment="1">
      <alignment horizontal="center" vertical="center"/>
    </xf>
    <xf numFmtId="165" fontId="16" fillId="0" borderId="19" xfId="1" applyNumberFormat="1" applyFont="1" applyBorder="1" applyAlignment="1">
      <alignment horizontal="center" vertical="center"/>
    </xf>
    <xf numFmtId="165" fontId="16" fillId="0" borderId="0" xfId="0" applyNumberFormat="1" applyFont="1"/>
    <xf numFmtId="0" fontId="16" fillId="0" borderId="11" xfId="0" applyFont="1" applyBorder="1"/>
    <xf numFmtId="165" fontId="8" fillId="0" borderId="30" xfId="1" applyNumberFormat="1" applyFont="1" applyFill="1" applyBorder="1" applyAlignment="1" applyProtection="1">
      <alignment horizontal="justify" vertical="center" wrapText="1"/>
      <protection hidden="1"/>
    </xf>
    <xf numFmtId="0" fontId="16" fillId="0" borderId="0" xfId="0" applyFont="1" applyBorder="1"/>
    <xf numFmtId="0" fontId="7" fillId="2" borderId="42" xfId="0" applyNumberFormat="1" applyFont="1" applyFill="1" applyBorder="1" applyAlignment="1">
      <alignment horizontal="center" vertical="center" wrapText="1"/>
    </xf>
    <xf numFmtId="165" fontId="7" fillId="2" borderId="42" xfId="1" applyNumberFormat="1" applyFont="1" applyFill="1" applyBorder="1" applyAlignment="1">
      <alignment horizontal="center" vertical="center" wrapText="1"/>
    </xf>
    <xf numFmtId="165" fontId="7" fillId="2" borderId="43" xfId="1" applyNumberFormat="1" applyFont="1" applyFill="1" applyBorder="1" applyAlignment="1">
      <alignment horizontal="center" vertical="center" wrapText="1"/>
    </xf>
    <xf numFmtId="0" fontId="8" fillId="0" borderId="1" xfId="0" applyFont="1" applyBorder="1" applyAlignment="1">
      <alignment horizontal="left" vertical="center" wrapText="1"/>
    </xf>
    <xf numFmtId="0" fontId="8" fillId="3" borderId="6" xfId="0" applyFont="1" applyFill="1" applyBorder="1" applyAlignment="1">
      <alignment horizontal="left" vertical="center" wrapText="1"/>
    </xf>
    <xf numFmtId="0" fontId="8" fillId="3" borderId="1" xfId="0" applyFont="1" applyFill="1" applyBorder="1" applyAlignment="1">
      <alignment horizontal="left" vertical="center" wrapText="1"/>
    </xf>
    <xf numFmtId="0" fontId="16" fillId="0" borderId="13" xfId="0" applyFont="1" applyBorder="1" applyAlignment="1">
      <alignment horizontal="left" wrapText="1"/>
    </xf>
    <xf numFmtId="0" fontId="13" fillId="4" borderId="20" xfId="0" applyFont="1" applyFill="1" applyBorder="1"/>
    <xf numFmtId="0" fontId="13" fillId="4" borderId="23" xfId="0" applyFont="1" applyFill="1" applyBorder="1"/>
    <xf numFmtId="0" fontId="13" fillId="4" borderId="21" xfId="0" applyFont="1" applyFill="1" applyBorder="1"/>
    <xf numFmtId="0" fontId="13" fillId="4" borderId="49" xfId="0" applyFont="1" applyFill="1" applyBorder="1"/>
    <xf numFmtId="0" fontId="13" fillId="4" borderId="50" xfId="0" applyFont="1" applyFill="1" applyBorder="1"/>
    <xf numFmtId="0" fontId="13" fillId="4" borderId="6" xfId="0" applyFont="1" applyFill="1" applyBorder="1"/>
    <xf numFmtId="0" fontId="13" fillId="4" borderId="45" xfId="0" applyFont="1" applyFill="1" applyBorder="1"/>
    <xf numFmtId="0" fontId="13" fillId="4" borderId="46" xfId="0" applyFont="1" applyFill="1" applyBorder="1"/>
    <xf numFmtId="0" fontId="13" fillId="4" borderId="9" xfId="0" applyFont="1" applyFill="1" applyBorder="1"/>
    <xf numFmtId="0" fontId="13" fillId="4" borderId="24" xfId="0" applyFont="1" applyFill="1" applyBorder="1"/>
    <xf numFmtId="0" fontId="13" fillId="4" borderId="27" xfId="0" applyFont="1" applyFill="1" applyBorder="1"/>
    <xf numFmtId="0" fontId="13" fillId="4" borderId="25" xfId="0" applyFont="1" applyFill="1" applyBorder="1"/>
    <xf numFmtId="0" fontId="13" fillId="4" borderId="49" xfId="0" applyFont="1" applyFill="1" applyBorder="1" applyAlignment="1">
      <alignment horizontal="center" vertical="center" wrapText="1"/>
    </xf>
    <xf numFmtId="0" fontId="13" fillId="4" borderId="51" xfId="0" applyFont="1" applyFill="1" applyBorder="1" applyAlignment="1">
      <alignment horizontal="center" vertical="center" wrapText="1"/>
    </xf>
    <xf numFmtId="0" fontId="13" fillId="4" borderId="44" xfId="0" applyFont="1" applyFill="1" applyBorder="1" applyAlignment="1">
      <alignment wrapText="1"/>
    </xf>
    <xf numFmtId="0" fontId="13" fillId="4" borderId="51" xfId="0" applyFont="1" applyFill="1" applyBorder="1"/>
    <xf numFmtId="0" fontId="13" fillId="4" borderId="44" xfId="0" applyFont="1" applyFill="1" applyBorder="1"/>
    <xf numFmtId="0" fontId="13" fillId="5" borderId="44" xfId="0" applyFont="1" applyFill="1" applyBorder="1"/>
    <xf numFmtId="0" fontId="13" fillId="5" borderId="48" xfId="0" applyFont="1" applyFill="1" applyBorder="1"/>
    <xf numFmtId="0" fontId="13" fillId="5" borderId="33" xfId="0" applyFont="1" applyFill="1" applyBorder="1"/>
    <xf numFmtId="0" fontId="13" fillId="5" borderId="49" xfId="0" applyFont="1" applyFill="1" applyBorder="1"/>
    <xf numFmtId="0" fontId="13" fillId="5" borderId="50" xfId="0" applyFont="1" applyFill="1" applyBorder="1"/>
    <xf numFmtId="0" fontId="13" fillId="5" borderId="6" xfId="0" applyFont="1" applyFill="1" applyBorder="1"/>
    <xf numFmtId="0" fontId="13" fillId="10" borderId="44" xfId="0" applyFont="1" applyFill="1" applyBorder="1" applyAlignment="1">
      <alignment horizontal="center" vertical="center" wrapText="1"/>
    </xf>
    <xf numFmtId="0" fontId="13" fillId="10" borderId="48" xfId="0" applyFont="1" applyFill="1" applyBorder="1" applyAlignment="1">
      <alignment horizontal="center" vertical="center" wrapText="1"/>
    </xf>
    <xf numFmtId="0" fontId="13" fillId="10" borderId="33" xfId="0" applyFont="1" applyFill="1" applyBorder="1" applyAlignment="1">
      <alignment horizontal="center" vertical="center" wrapText="1"/>
    </xf>
    <xf numFmtId="0" fontId="13" fillId="10" borderId="49" xfId="0" applyFont="1" applyFill="1" applyBorder="1" applyAlignment="1">
      <alignment horizontal="center" vertical="center" wrapText="1"/>
    </xf>
    <xf numFmtId="0" fontId="13" fillId="10" borderId="50" xfId="0" applyFont="1" applyFill="1" applyBorder="1" applyAlignment="1">
      <alignment horizontal="center" vertical="center" wrapText="1"/>
    </xf>
    <xf numFmtId="0" fontId="13" fillId="10" borderId="6" xfId="0" applyFont="1" applyFill="1" applyBorder="1" applyAlignment="1">
      <alignment horizontal="center" vertical="center" wrapText="1"/>
    </xf>
    <xf numFmtId="0" fontId="8" fillId="0" borderId="1" xfId="2" applyFont="1" applyFill="1" applyBorder="1" applyAlignment="1">
      <alignment horizontal="left" vertical="center" wrapText="1"/>
    </xf>
    <xf numFmtId="0" fontId="8" fillId="3" borderId="1" xfId="0" applyNumberFormat="1" applyFont="1" applyFill="1" applyBorder="1" applyAlignment="1">
      <alignment horizontal="left" vertical="center" wrapText="1"/>
    </xf>
    <xf numFmtId="14" fontId="8" fillId="0" borderId="13" xfId="2" applyNumberFormat="1" applyFont="1" applyFill="1" applyBorder="1" applyAlignment="1">
      <alignment vertical="center" wrapText="1"/>
    </xf>
    <xf numFmtId="0" fontId="16" fillId="0" borderId="0" xfId="0" applyFont="1" applyAlignment="1">
      <alignment horizontal="left"/>
    </xf>
    <xf numFmtId="0" fontId="13" fillId="10" borderId="50" xfId="0" applyFont="1" applyFill="1" applyBorder="1"/>
    <xf numFmtId="0" fontId="13" fillId="10" borderId="6" xfId="0" applyFont="1" applyFill="1" applyBorder="1"/>
    <xf numFmtId="14" fontId="8" fillId="0" borderId="1" xfId="2" applyNumberFormat="1" applyFont="1" applyFill="1" applyBorder="1" applyAlignment="1">
      <alignment vertical="center" wrapText="1"/>
    </xf>
    <xf numFmtId="14" fontId="8" fillId="0" borderId="18" xfId="2" applyNumberFormat="1" applyFont="1" applyFill="1" applyBorder="1" applyAlignment="1">
      <alignment vertical="center" wrapText="1"/>
    </xf>
    <xf numFmtId="165" fontId="13" fillId="0" borderId="30" xfId="1" applyNumberFormat="1"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10" borderId="52" xfId="0" applyFont="1" applyFill="1" applyBorder="1" applyAlignment="1">
      <alignment horizontal="center" vertical="center" wrapText="1"/>
    </xf>
    <xf numFmtId="0" fontId="13" fillId="10" borderId="35" xfId="0" applyFont="1" applyFill="1" applyBorder="1" applyAlignment="1">
      <alignment horizontal="center" vertical="center" wrapText="1"/>
    </xf>
    <xf numFmtId="0" fontId="13" fillId="10" borderId="36" xfId="0" applyFont="1" applyFill="1" applyBorder="1" applyAlignment="1">
      <alignment horizontal="center" vertical="center" wrapText="1"/>
    </xf>
    <xf numFmtId="0" fontId="13" fillId="10" borderId="37" xfId="0" applyFont="1" applyFill="1" applyBorder="1" applyAlignment="1">
      <alignment horizontal="center" vertical="center" wrapText="1"/>
    </xf>
    <xf numFmtId="0" fontId="13" fillId="10" borderId="5" xfId="0" applyFont="1" applyFill="1" applyBorder="1" applyAlignment="1">
      <alignment horizontal="center" vertical="center" wrapText="1"/>
    </xf>
    <xf numFmtId="0" fontId="13" fillId="4" borderId="50"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13" fillId="10" borderId="51" xfId="0" applyFont="1" applyFill="1" applyBorder="1" applyAlignment="1">
      <alignment horizontal="center" vertical="center" wrapText="1"/>
    </xf>
    <xf numFmtId="3" fontId="8" fillId="0" borderId="1" xfId="1" applyNumberFormat="1" applyFont="1" applyFill="1" applyBorder="1" applyAlignment="1" applyProtection="1">
      <alignment horizontal="center" vertical="center" wrapText="1"/>
      <protection hidden="1"/>
    </xf>
    <xf numFmtId="3" fontId="8" fillId="0" borderId="13" xfId="0" applyNumberFormat="1" applyFont="1" applyFill="1" applyBorder="1" applyAlignment="1" applyProtection="1">
      <alignment horizontal="center" vertical="center" wrapText="1"/>
      <protection hidden="1"/>
    </xf>
    <xf numFmtId="3" fontId="8" fillId="0" borderId="1" xfId="0" applyNumberFormat="1" applyFont="1" applyFill="1" applyBorder="1" applyAlignment="1" applyProtection="1">
      <alignment horizontal="center" vertical="center" wrapText="1"/>
      <protection hidden="1"/>
    </xf>
    <xf numFmtId="3" fontId="8" fillId="0" borderId="18" xfId="0" applyNumberFormat="1" applyFont="1" applyFill="1" applyBorder="1" applyAlignment="1" applyProtection="1">
      <alignment horizontal="center" vertical="center" wrapText="1"/>
      <protection hidden="1"/>
    </xf>
    <xf numFmtId="3" fontId="8" fillId="0" borderId="4" xfId="0" applyNumberFormat="1" applyFont="1" applyFill="1" applyBorder="1" applyAlignment="1" applyProtection="1">
      <alignment horizontal="center" vertical="center" wrapText="1"/>
      <protection hidden="1"/>
    </xf>
    <xf numFmtId="3" fontId="8" fillId="0" borderId="3" xfId="0" applyNumberFormat="1" applyFont="1" applyFill="1" applyBorder="1" applyAlignment="1" applyProtection="1">
      <alignment horizontal="center" vertical="center" wrapText="1"/>
      <protection hidden="1"/>
    </xf>
    <xf numFmtId="3" fontId="8" fillId="0" borderId="1" xfId="0" applyNumberFormat="1" applyFont="1" applyBorder="1" applyAlignment="1" applyProtection="1">
      <alignment horizontal="center" vertical="center" wrapText="1"/>
      <protection hidden="1"/>
    </xf>
    <xf numFmtId="3" fontId="13" fillId="0" borderId="13" xfId="0" applyNumberFormat="1" applyFont="1" applyBorder="1" applyAlignment="1">
      <alignment horizontal="center"/>
    </xf>
    <xf numFmtId="3" fontId="13" fillId="0" borderId="1" xfId="0" applyNumberFormat="1" applyFont="1" applyBorder="1" applyAlignment="1">
      <alignment horizontal="center"/>
    </xf>
    <xf numFmtId="3" fontId="13" fillId="0" borderId="18" xfId="0" applyNumberFormat="1" applyFont="1" applyBorder="1" applyAlignment="1">
      <alignment horizontal="center"/>
    </xf>
    <xf numFmtId="165" fontId="13" fillId="0" borderId="11" xfId="1" applyNumberFormat="1" applyFont="1" applyFill="1" applyBorder="1" applyAlignment="1">
      <alignment vertical="center" wrapText="1"/>
    </xf>
    <xf numFmtId="165" fontId="13" fillId="0" borderId="15" xfId="0" applyNumberFormat="1" applyFont="1" applyFill="1" applyBorder="1" applyAlignment="1">
      <alignment vertical="center" wrapText="1"/>
    </xf>
    <xf numFmtId="165" fontId="13" fillId="0" borderId="1" xfId="1" applyNumberFormat="1" applyFont="1" applyFill="1" applyBorder="1" applyAlignment="1">
      <alignment vertical="center" wrapText="1"/>
    </xf>
    <xf numFmtId="165" fontId="13" fillId="0" borderId="15" xfId="1" applyNumberFormat="1" applyFont="1" applyFill="1" applyBorder="1" applyAlignment="1">
      <alignment vertical="center" wrapText="1"/>
    </xf>
    <xf numFmtId="165" fontId="13" fillId="0" borderId="11" xfId="1" applyNumberFormat="1" applyFont="1" applyFill="1" applyBorder="1" applyAlignment="1">
      <alignment horizontal="center" vertical="center" wrapText="1"/>
    </xf>
    <xf numFmtId="164" fontId="13" fillId="0" borderId="11" xfId="75" applyFont="1" applyFill="1" applyBorder="1" applyAlignment="1">
      <alignment vertical="center" wrapText="1"/>
    </xf>
    <xf numFmtId="165" fontId="13" fillId="0" borderId="3" xfId="1" applyNumberFormat="1" applyFont="1" applyFill="1" applyBorder="1" applyAlignment="1">
      <alignment vertical="center" wrapText="1"/>
    </xf>
    <xf numFmtId="0" fontId="13" fillId="0" borderId="30" xfId="0" applyFont="1" applyFill="1" applyBorder="1" applyAlignment="1">
      <alignment vertical="center" wrapText="1"/>
    </xf>
    <xf numFmtId="0" fontId="13" fillId="0" borderId="13" xfId="0" applyFont="1" applyFill="1" applyBorder="1" applyAlignment="1">
      <alignment horizontal="center" vertical="center" wrapText="1"/>
    </xf>
    <xf numFmtId="3" fontId="13" fillId="0" borderId="13" xfId="0" applyNumberFormat="1" applyFont="1" applyFill="1" applyBorder="1" applyAlignment="1">
      <alignment horizontal="center" vertical="center" wrapText="1"/>
    </xf>
    <xf numFmtId="165" fontId="13" fillId="0" borderId="29" xfId="1" applyNumberFormat="1" applyFont="1" applyFill="1" applyBorder="1" applyAlignment="1">
      <alignment vertical="center" wrapText="1"/>
    </xf>
    <xf numFmtId="165" fontId="13" fillId="0" borderId="14" xfId="0" applyNumberFormat="1" applyFont="1" applyFill="1" applyBorder="1" applyAlignment="1">
      <alignment vertical="center" wrapText="1"/>
    </xf>
    <xf numFmtId="3" fontId="8" fillId="3" borderId="1" xfId="0" applyNumberFormat="1" applyFont="1" applyFill="1" applyBorder="1" applyAlignment="1">
      <alignment horizontal="center" vertical="center" wrapText="1"/>
    </xf>
    <xf numFmtId="165" fontId="8" fillId="3" borderId="1" xfId="1" applyNumberFormat="1" applyFont="1" applyFill="1" applyBorder="1" applyAlignment="1">
      <alignment horizontal="center" vertical="center" wrapText="1"/>
    </xf>
    <xf numFmtId="14" fontId="8" fillId="0" borderId="1" xfId="0" applyNumberFormat="1" applyFont="1" applyBorder="1" applyAlignment="1">
      <alignment horizontal="center" vertical="center" wrapText="1"/>
    </xf>
    <xf numFmtId="14" fontId="8" fillId="3" borderId="1" xfId="0" applyNumberFormat="1" applyFont="1" applyFill="1" applyBorder="1" applyAlignment="1">
      <alignment horizontal="center" vertical="center" wrapText="1"/>
    </xf>
    <xf numFmtId="0" fontId="13" fillId="0" borderId="1" xfId="0" applyFont="1" applyBorder="1" applyAlignment="1">
      <alignment vertical="center"/>
    </xf>
    <xf numFmtId="165" fontId="13" fillId="0" borderId="13" xfId="1" applyNumberFormat="1" applyFont="1" applyBorder="1" applyAlignment="1">
      <alignment horizontal="center" vertical="center"/>
    </xf>
    <xf numFmtId="165" fontId="13" fillId="0" borderId="14" xfId="1" applyNumberFormat="1" applyFont="1" applyBorder="1" applyAlignment="1">
      <alignment horizontal="center" vertical="center"/>
    </xf>
    <xf numFmtId="165" fontId="13" fillId="0" borderId="1" xfId="1" applyNumberFormat="1" applyFont="1" applyBorder="1" applyAlignment="1">
      <alignment horizontal="center" vertical="center"/>
    </xf>
    <xf numFmtId="165" fontId="13" fillId="0" borderId="15" xfId="1" applyNumberFormat="1" applyFont="1" applyBorder="1" applyAlignment="1">
      <alignment horizontal="center" vertical="center"/>
    </xf>
    <xf numFmtId="165" fontId="13" fillId="0" borderId="1" xfId="1" applyNumberFormat="1" applyFont="1" applyFill="1" applyBorder="1" applyAlignment="1">
      <alignment vertical="center"/>
    </xf>
    <xf numFmtId="165" fontId="13" fillId="0" borderId="15" xfId="1" applyNumberFormat="1" applyFont="1" applyFill="1" applyBorder="1" applyAlignment="1">
      <alignment vertical="center"/>
    </xf>
    <xf numFmtId="165" fontId="13" fillId="0" borderId="18" xfId="1" applyNumberFormat="1" applyFont="1" applyBorder="1" applyAlignment="1">
      <alignment horizontal="center" vertical="center"/>
    </xf>
    <xf numFmtId="165" fontId="13" fillId="0" borderId="19" xfId="1" applyNumberFormat="1" applyFont="1" applyBorder="1" applyAlignment="1">
      <alignment horizontal="center" vertical="center"/>
    </xf>
    <xf numFmtId="0" fontId="13" fillId="0" borderId="13" xfId="0" applyFont="1" applyBorder="1" applyAlignment="1">
      <alignment wrapText="1"/>
    </xf>
    <xf numFmtId="0" fontId="13" fillId="0" borderId="1" xfId="0" applyFont="1" applyBorder="1" applyAlignment="1">
      <alignment wrapText="1"/>
    </xf>
    <xf numFmtId="0" fontId="21" fillId="9" borderId="57" xfId="0" applyFont="1" applyFill="1" applyBorder="1" applyAlignment="1">
      <alignment horizontal="center"/>
    </xf>
    <xf numFmtId="0" fontId="16" fillId="0" borderId="63" xfId="0" applyFont="1" applyBorder="1"/>
    <xf numFmtId="0" fontId="16" fillId="0" borderId="64" xfId="0" applyFont="1" applyBorder="1" applyAlignment="1">
      <alignment horizontal="center" wrapText="1"/>
    </xf>
    <xf numFmtId="0" fontId="16" fillId="0" borderId="0" xfId="0" applyFont="1" applyBorder="1" applyAlignment="1">
      <alignment horizontal="center" wrapText="1"/>
    </xf>
    <xf numFmtId="0" fontId="20" fillId="0" borderId="18" xfId="0" applyFont="1" applyFill="1" applyBorder="1" applyAlignment="1">
      <alignment horizontal="center" vertical="center" wrapText="1"/>
    </xf>
    <xf numFmtId="165" fontId="16" fillId="0" borderId="18" xfId="1" applyNumberFormat="1" applyFont="1" applyFill="1" applyBorder="1" applyAlignment="1">
      <alignment horizontal="center" vertical="center"/>
    </xf>
    <xf numFmtId="165" fontId="16" fillId="0" borderId="19" xfId="1" applyNumberFormat="1" applyFont="1" applyFill="1" applyBorder="1" applyAlignment="1">
      <alignment horizontal="right" vertical="center"/>
    </xf>
    <xf numFmtId="0" fontId="16" fillId="0" borderId="4" xfId="0" applyFont="1" applyBorder="1"/>
    <xf numFmtId="0" fontId="16" fillId="0" borderId="4" xfId="0" applyFont="1" applyBorder="1" applyAlignment="1">
      <alignment horizontal="center" vertical="center"/>
    </xf>
    <xf numFmtId="165" fontId="16" fillId="0" borderId="32" xfId="1" applyNumberFormat="1" applyFont="1" applyFill="1" applyBorder="1" applyAlignment="1">
      <alignment horizontal="right" vertical="center"/>
    </xf>
    <xf numFmtId="0" fontId="20" fillId="0" borderId="13" xfId="0" applyFont="1" applyFill="1" applyBorder="1" applyAlignment="1">
      <alignment horizontal="center" vertical="center" wrapText="1"/>
    </xf>
    <xf numFmtId="0" fontId="20" fillId="0" borderId="13" xfId="0" applyFont="1" applyBorder="1" applyAlignment="1">
      <alignment horizontal="left" vertical="center" wrapText="1"/>
    </xf>
    <xf numFmtId="0" fontId="16" fillId="11" borderId="48" xfId="0" applyFont="1" applyFill="1" applyBorder="1"/>
    <xf numFmtId="0" fontId="16" fillId="11" borderId="33" xfId="0" applyFont="1" applyFill="1" applyBorder="1"/>
    <xf numFmtId="0" fontId="16" fillId="11" borderId="50" xfId="0" applyFont="1" applyFill="1" applyBorder="1"/>
    <xf numFmtId="0" fontId="16" fillId="11" borderId="6" xfId="0" applyFont="1" applyFill="1" applyBorder="1"/>
    <xf numFmtId="0" fontId="16" fillId="11" borderId="35" xfId="0" applyFont="1" applyFill="1" applyBorder="1"/>
    <xf numFmtId="0" fontId="16" fillId="11" borderId="36" xfId="0" applyFont="1" applyFill="1" applyBorder="1"/>
    <xf numFmtId="0" fontId="16" fillId="11" borderId="46" xfId="0" applyFont="1" applyFill="1" applyBorder="1"/>
    <xf numFmtId="0" fontId="16" fillId="11" borderId="9" xfId="0" applyFont="1" applyFill="1" applyBorder="1"/>
    <xf numFmtId="0" fontId="16" fillId="0" borderId="29" xfId="0" applyFont="1" applyBorder="1"/>
    <xf numFmtId="0" fontId="16" fillId="0" borderId="34" xfId="0" applyFont="1" applyBorder="1"/>
    <xf numFmtId="0" fontId="16" fillId="0" borderId="0" xfId="0" applyFont="1" applyAlignment="1">
      <alignment vertical="center"/>
    </xf>
    <xf numFmtId="0" fontId="16" fillId="0" borderId="4" xfId="0" applyFont="1" applyBorder="1" applyAlignment="1">
      <alignment vertical="center"/>
    </xf>
    <xf numFmtId="0" fontId="16" fillId="5" borderId="15" xfId="0" applyFont="1" applyFill="1" applyBorder="1"/>
    <xf numFmtId="0" fontId="16" fillId="6" borderId="15" xfId="0" applyFont="1" applyFill="1" applyBorder="1"/>
    <xf numFmtId="0" fontId="16" fillId="7" borderId="15" xfId="0" applyFont="1" applyFill="1" applyBorder="1"/>
    <xf numFmtId="0" fontId="16" fillId="4" borderId="44" xfId="0" applyFont="1" applyFill="1" applyBorder="1"/>
    <xf numFmtId="0" fontId="16" fillId="4" borderId="48" xfId="0" applyFont="1" applyFill="1" applyBorder="1"/>
    <xf numFmtId="0" fontId="16" fillId="4" borderId="49" xfId="0" applyFont="1" applyFill="1" applyBorder="1"/>
    <xf numFmtId="0" fontId="16" fillId="4" borderId="50" xfId="0" applyFont="1" applyFill="1" applyBorder="1"/>
    <xf numFmtId="0" fontId="16" fillId="4" borderId="52" xfId="0" applyFont="1" applyFill="1" applyBorder="1"/>
    <xf numFmtId="0" fontId="16" fillId="4" borderId="35" xfId="0" applyFont="1" applyFill="1" applyBorder="1"/>
    <xf numFmtId="0" fontId="16" fillId="4" borderId="45" xfId="0" applyFont="1" applyFill="1" applyBorder="1"/>
    <xf numFmtId="0" fontId="16" fillId="4" borderId="46" xfId="0" applyFont="1" applyFill="1" applyBorder="1"/>
    <xf numFmtId="0" fontId="16" fillId="4" borderId="6" xfId="0" applyFont="1" applyFill="1" applyBorder="1"/>
    <xf numFmtId="0" fontId="16" fillId="8" borderId="33" xfId="0" applyFont="1" applyFill="1" applyBorder="1"/>
    <xf numFmtId="0" fontId="16" fillId="8" borderId="6" xfId="0" applyFont="1" applyFill="1" applyBorder="1"/>
    <xf numFmtId="14" fontId="16" fillId="0" borderId="1" xfId="0" applyNumberFormat="1" applyFont="1" applyBorder="1" applyAlignment="1">
      <alignment vertical="center"/>
    </xf>
    <xf numFmtId="14" fontId="16" fillId="0" borderId="1" xfId="0" applyNumberFormat="1" applyFont="1" applyBorder="1" applyAlignment="1">
      <alignment horizontal="right" vertical="center"/>
    </xf>
    <xf numFmtId="0" fontId="16" fillId="10" borderId="49" xfId="0" applyFont="1" applyFill="1" applyBorder="1"/>
    <xf numFmtId="0" fontId="16" fillId="10" borderId="50" xfId="0" applyFont="1" applyFill="1" applyBorder="1"/>
    <xf numFmtId="0" fontId="16" fillId="10" borderId="6" xfId="0" applyFont="1" applyFill="1" applyBorder="1"/>
    <xf numFmtId="0" fontId="16" fillId="0" borderId="0" xfId="0" applyFont="1" applyAlignment="1">
      <alignment horizontal="left" vertical="center"/>
    </xf>
    <xf numFmtId="0" fontId="16" fillId="10" borderId="52" xfId="0" applyFont="1" applyFill="1" applyBorder="1"/>
    <xf numFmtId="0" fontId="16" fillId="10" borderId="35" xfId="0" applyFont="1" applyFill="1" applyBorder="1"/>
    <xf numFmtId="0" fontId="16" fillId="10" borderId="36" xfId="0" applyFont="1" applyFill="1" applyBorder="1"/>
    <xf numFmtId="0" fontId="16" fillId="10" borderId="44" xfId="0" applyFont="1" applyFill="1" applyBorder="1"/>
    <xf numFmtId="0" fontId="16" fillId="10" borderId="48" xfId="0" applyFont="1" applyFill="1" applyBorder="1"/>
    <xf numFmtId="0" fontId="16" fillId="10" borderId="33" xfId="0" applyFont="1" applyFill="1" applyBorder="1"/>
    <xf numFmtId="14" fontId="16" fillId="0" borderId="13" xfId="0" applyNumberFormat="1" applyFont="1" applyBorder="1" applyAlignment="1">
      <alignment vertical="center"/>
    </xf>
    <xf numFmtId="14" fontId="16" fillId="0" borderId="18" xfId="0" applyNumberFormat="1" applyFont="1" applyBorder="1" applyAlignment="1">
      <alignment vertical="center"/>
    </xf>
    <xf numFmtId="0" fontId="16" fillId="0" borderId="66" xfId="0" applyFont="1" applyBorder="1" applyAlignment="1">
      <alignment horizontal="center" wrapText="1"/>
    </xf>
    <xf numFmtId="14" fontId="16" fillId="0" borderId="13" xfId="0" applyNumberFormat="1" applyFont="1" applyBorder="1" applyAlignment="1">
      <alignment horizontal="center" vertical="center"/>
    </xf>
    <xf numFmtId="0" fontId="16" fillId="0" borderId="0" xfId="0" applyFont="1" applyAlignment="1">
      <alignment vertical="center" wrapText="1"/>
    </xf>
    <xf numFmtId="3" fontId="16" fillId="0" borderId="0" xfId="1" applyNumberFormat="1" applyFont="1" applyAlignment="1">
      <alignment horizontal="center" vertical="center"/>
    </xf>
    <xf numFmtId="3" fontId="16" fillId="0" borderId="0" xfId="1" applyNumberFormat="1" applyFont="1" applyAlignment="1">
      <alignment horizontal="right" vertical="center"/>
    </xf>
    <xf numFmtId="0" fontId="16" fillId="0" borderId="0" xfId="0" applyFont="1" applyAlignment="1">
      <alignment horizontal="left" vertical="center" wrapText="1"/>
    </xf>
    <xf numFmtId="0" fontId="16" fillId="10" borderId="51" xfId="0" applyFont="1" applyFill="1" applyBorder="1"/>
    <xf numFmtId="0" fontId="16" fillId="10" borderId="37" xfId="0" applyFont="1" applyFill="1" applyBorder="1"/>
    <xf numFmtId="0" fontId="16" fillId="0" borderId="3" xfId="0" applyFont="1" applyBorder="1"/>
    <xf numFmtId="0" fontId="16" fillId="0" borderId="3" xfId="0" applyFont="1" applyBorder="1" applyAlignment="1">
      <alignment horizontal="center" vertical="center"/>
    </xf>
    <xf numFmtId="3" fontId="16" fillId="0" borderId="1" xfId="1" applyNumberFormat="1" applyFont="1" applyBorder="1" applyAlignment="1">
      <alignment horizontal="center" vertical="center"/>
    </xf>
    <xf numFmtId="3" fontId="16" fillId="0" borderId="13" xfId="1" applyNumberFormat="1" applyFont="1" applyBorder="1" applyAlignment="1">
      <alignment horizontal="center" vertical="center"/>
    </xf>
    <xf numFmtId="0" fontId="16" fillId="0" borderId="0" xfId="0" applyFont="1" applyAlignment="1">
      <alignment horizontal="right"/>
    </xf>
    <xf numFmtId="0" fontId="16" fillId="4" borderId="51" xfId="0" applyFont="1" applyFill="1" applyBorder="1"/>
    <xf numFmtId="0" fontId="16" fillId="4" borderId="37" xfId="0" applyFont="1" applyFill="1" applyBorder="1"/>
    <xf numFmtId="0" fontId="16" fillId="0" borderId="3" xfId="0" applyFont="1" applyBorder="1" applyAlignment="1">
      <alignment vertical="center" wrapText="1"/>
    </xf>
    <xf numFmtId="0" fontId="16" fillId="13" borderId="1" xfId="0" applyFont="1" applyFill="1" applyBorder="1" applyAlignment="1">
      <alignment horizontal="left" vertical="center" wrapText="1"/>
    </xf>
    <xf numFmtId="0" fontId="16" fillId="0" borderId="18" xfId="0" applyFont="1" applyBorder="1" applyAlignment="1">
      <alignment horizontal="left" vertical="center"/>
    </xf>
    <xf numFmtId="0" fontId="16" fillId="4" borderId="48" xfId="0" applyFont="1" applyFill="1" applyBorder="1" applyAlignment="1">
      <alignment horizontal="center" vertical="center"/>
    </xf>
    <xf numFmtId="0" fontId="16" fillId="10" borderId="48" xfId="0" applyFont="1" applyFill="1" applyBorder="1" applyAlignment="1">
      <alignment horizontal="center" vertical="center"/>
    </xf>
    <xf numFmtId="0" fontId="16" fillId="10" borderId="33" xfId="0" applyFont="1" applyFill="1" applyBorder="1" applyAlignment="1">
      <alignment horizontal="center" vertical="center"/>
    </xf>
    <xf numFmtId="0" fontId="16" fillId="4" borderId="46" xfId="0" applyFont="1" applyFill="1" applyBorder="1" applyAlignment="1">
      <alignment horizontal="center" vertical="center"/>
    </xf>
    <xf numFmtId="0" fontId="16" fillId="10" borderId="46" xfId="0" applyFont="1" applyFill="1" applyBorder="1" applyAlignment="1">
      <alignment horizontal="center" vertical="center"/>
    </xf>
    <xf numFmtId="0" fontId="16" fillId="10" borderId="9" xfId="0" applyFont="1" applyFill="1" applyBorder="1" applyAlignment="1">
      <alignment horizontal="center" vertical="center"/>
    </xf>
    <xf numFmtId="0" fontId="16" fillId="4" borderId="50" xfId="0" applyFont="1" applyFill="1" applyBorder="1" applyAlignment="1">
      <alignment horizontal="center" vertical="center"/>
    </xf>
    <xf numFmtId="0" fontId="16" fillId="10" borderId="6" xfId="0" applyFont="1" applyFill="1" applyBorder="1" applyAlignment="1">
      <alignment horizontal="center" vertical="center"/>
    </xf>
    <xf numFmtId="0" fontId="7" fillId="2" borderId="42"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10" borderId="37" xfId="0" applyFont="1" applyFill="1" applyBorder="1" applyAlignment="1">
      <alignment horizontal="center" vertical="center"/>
    </xf>
    <xf numFmtId="0" fontId="16" fillId="10" borderId="5" xfId="0" applyFont="1" applyFill="1" applyBorder="1" applyAlignment="1">
      <alignment horizontal="center" vertical="center"/>
    </xf>
    <xf numFmtId="0" fontId="16" fillId="10" borderId="16" xfId="0" applyFont="1" applyFill="1" applyBorder="1"/>
    <xf numFmtId="0" fontId="16" fillId="10" borderId="0" xfId="0" applyFont="1" applyFill="1" applyBorder="1" applyAlignment="1">
      <alignment horizontal="center" vertical="center"/>
    </xf>
    <xf numFmtId="0" fontId="16" fillId="10" borderId="8" xfId="0" applyFont="1" applyFill="1" applyBorder="1" applyAlignment="1">
      <alignment horizontal="center" vertical="center"/>
    </xf>
    <xf numFmtId="0" fontId="16" fillId="10" borderId="45" xfId="0" applyFont="1" applyFill="1" applyBorder="1"/>
    <xf numFmtId="0" fontId="16" fillId="4" borderId="37" xfId="0" applyFont="1" applyFill="1" applyBorder="1" applyAlignment="1">
      <alignment horizontal="center" vertical="center"/>
    </xf>
    <xf numFmtId="0" fontId="16" fillId="4" borderId="16" xfId="0" applyFont="1" applyFill="1" applyBorder="1"/>
    <xf numFmtId="0" fontId="16" fillId="4" borderId="0" xfId="0" applyFont="1" applyFill="1" applyBorder="1" applyAlignment="1">
      <alignment horizontal="center" vertical="center"/>
    </xf>
    <xf numFmtId="14" fontId="16" fillId="0" borderId="18" xfId="0" applyNumberFormat="1" applyFont="1" applyBorder="1" applyAlignment="1">
      <alignment horizontal="center" vertical="center"/>
    </xf>
    <xf numFmtId="0" fontId="16" fillId="13" borderId="1" xfId="0" applyFont="1" applyFill="1" applyBorder="1" applyAlignment="1">
      <alignment horizontal="center" vertical="center" wrapText="1"/>
    </xf>
    <xf numFmtId="165" fontId="16" fillId="13" borderId="1" xfId="1" applyNumberFormat="1" applyFont="1" applyFill="1" applyBorder="1" applyAlignment="1">
      <alignment horizontal="center" vertical="center"/>
    </xf>
    <xf numFmtId="165" fontId="16" fillId="13" borderId="15" xfId="1" applyNumberFormat="1" applyFont="1" applyFill="1" applyBorder="1" applyAlignment="1">
      <alignment horizontal="center" vertical="center"/>
    </xf>
    <xf numFmtId="14" fontId="16" fillId="13" borderId="1" xfId="0" applyNumberFormat="1" applyFont="1" applyFill="1" applyBorder="1" applyAlignment="1">
      <alignment horizontal="center" vertical="center"/>
    </xf>
    <xf numFmtId="165" fontId="16" fillId="0" borderId="13" xfId="1" applyNumberFormat="1" applyFont="1" applyBorder="1" applyAlignment="1">
      <alignment vertical="center" wrapText="1"/>
    </xf>
    <xf numFmtId="165" fontId="16" fillId="0" borderId="14" xfId="1" applyNumberFormat="1" applyFont="1" applyBorder="1" applyAlignment="1">
      <alignment vertical="center" wrapText="1"/>
    </xf>
    <xf numFmtId="0" fontId="16" fillId="4" borderId="68" xfId="0" applyFont="1" applyFill="1" applyBorder="1"/>
    <xf numFmtId="0" fontId="16" fillId="4" borderId="4" xfId="0" applyFont="1" applyFill="1" applyBorder="1" applyAlignment="1">
      <alignment horizontal="center" vertical="center"/>
    </xf>
    <xf numFmtId="0" fontId="16" fillId="10" borderId="4" xfId="0" applyFont="1" applyFill="1" applyBorder="1" applyAlignment="1">
      <alignment horizontal="center" vertical="center"/>
    </xf>
    <xf numFmtId="165" fontId="16" fillId="0" borderId="1" xfId="1" applyNumberFormat="1" applyFont="1" applyBorder="1" applyAlignment="1">
      <alignment vertical="center" wrapText="1"/>
    </xf>
    <xf numFmtId="165" fontId="16" fillId="0" borderId="15" xfId="1" applyNumberFormat="1" applyFont="1" applyBorder="1" applyAlignment="1">
      <alignment vertical="center" wrapText="1"/>
    </xf>
    <xf numFmtId="0" fontId="16" fillId="4" borderId="10" xfId="0" applyFont="1" applyFill="1" applyBorder="1"/>
    <xf numFmtId="0" fontId="16" fillId="4" borderId="1" xfId="0" applyFont="1" applyFill="1" applyBorder="1" applyAlignment="1">
      <alignment horizontal="center" vertical="center"/>
    </xf>
    <xf numFmtId="166" fontId="18" fillId="0" borderId="1" xfId="1" applyNumberFormat="1" applyFont="1" applyFill="1" applyBorder="1" applyAlignment="1">
      <alignment vertical="center" wrapText="1"/>
    </xf>
    <xf numFmtId="0" fontId="16" fillId="4" borderId="67" xfId="0" applyFont="1" applyFill="1" applyBorder="1"/>
    <xf numFmtId="0" fontId="16" fillId="4" borderId="28" xfId="0" applyFont="1" applyFill="1" applyBorder="1" applyAlignment="1">
      <alignment horizontal="center" vertical="center"/>
    </xf>
    <xf numFmtId="0" fontId="16" fillId="10" borderId="28" xfId="0" applyFont="1" applyFill="1" applyBorder="1" applyAlignment="1">
      <alignment horizontal="center" vertical="center"/>
    </xf>
    <xf numFmtId="0" fontId="16" fillId="4" borderId="69" xfId="0" applyFont="1" applyFill="1" applyBorder="1"/>
    <xf numFmtId="165" fontId="16" fillId="0" borderId="18" xfId="1" applyNumberFormat="1" applyFont="1" applyBorder="1" applyAlignment="1">
      <alignment vertical="center" wrapText="1"/>
    </xf>
    <xf numFmtId="165" fontId="16" fillId="0" borderId="19" xfId="1" applyNumberFormat="1" applyFont="1" applyBorder="1" applyAlignment="1">
      <alignment vertical="center" wrapText="1"/>
    </xf>
    <xf numFmtId="14" fontId="16" fillId="0" borderId="13" xfId="0" applyNumberFormat="1" applyFont="1" applyBorder="1" applyAlignment="1">
      <alignment vertical="center" wrapText="1"/>
    </xf>
    <xf numFmtId="14" fontId="16" fillId="0" borderId="1" xfId="0" applyNumberFormat="1" applyFont="1" applyBorder="1" applyAlignment="1">
      <alignment vertical="center" wrapText="1"/>
    </xf>
    <xf numFmtId="14" fontId="16" fillId="0" borderId="18" xfId="0" applyNumberFormat="1" applyFont="1" applyBorder="1" applyAlignment="1">
      <alignment vertical="center" wrapText="1"/>
    </xf>
    <xf numFmtId="165" fontId="16" fillId="3" borderId="73" xfId="1" applyNumberFormat="1" applyFont="1" applyFill="1" applyBorder="1" applyAlignment="1">
      <alignment horizontal="center" vertical="center" wrapText="1"/>
    </xf>
    <xf numFmtId="165" fontId="16" fillId="3" borderId="73" xfId="1" applyNumberFormat="1" applyFont="1" applyFill="1" applyBorder="1" applyAlignment="1">
      <alignment vertical="center" wrapText="1"/>
    </xf>
    <xf numFmtId="165" fontId="16" fillId="3" borderId="75" xfId="1" applyNumberFormat="1" applyFont="1" applyFill="1" applyBorder="1" applyAlignment="1">
      <alignment vertical="center" wrapText="1"/>
    </xf>
    <xf numFmtId="165" fontId="16" fillId="3" borderId="77" xfId="1" applyNumberFormat="1" applyFont="1" applyFill="1" applyBorder="1" applyAlignment="1">
      <alignment horizontal="center" vertical="center" wrapText="1"/>
    </xf>
    <xf numFmtId="165" fontId="16" fillId="3" borderId="77" xfId="1" applyNumberFormat="1" applyFont="1" applyFill="1" applyBorder="1" applyAlignment="1">
      <alignment vertical="center" wrapText="1"/>
    </xf>
    <xf numFmtId="165" fontId="16" fillId="3" borderId="79" xfId="1" applyNumberFormat="1" applyFont="1" applyFill="1" applyBorder="1" applyAlignment="1">
      <alignment vertical="center" wrapText="1"/>
    </xf>
    <xf numFmtId="0" fontId="16" fillId="3" borderId="81" xfId="0" applyFont="1" applyFill="1" applyBorder="1" applyAlignment="1">
      <alignment horizontal="left" vertical="center" wrapText="1"/>
    </xf>
    <xf numFmtId="14" fontId="16" fillId="3" borderId="81" xfId="0" applyNumberFormat="1" applyFont="1" applyFill="1" applyBorder="1" applyAlignment="1">
      <alignment horizontal="center" vertical="center" wrapText="1"/>
    </xf>
    <xf numFmtId="0" fontId="16" fillId="3" borderId="81" xfId="0" applyFont="1" applyFill="1" applyBorder="1" applyAlignment="1">
      <alignment horizontal="center" vertical="center" wrapText="1"/>
    </xf>
    <xf numFmtId="165" fontId="16" fillId="3" borderId="81" xfId="1" applyNumberFormat="1" applyFont="1" applyFill="1" applyBorder="1" applyAlignment="1">
      <alignment horizontal="center" vertical="center" wrapText="1"/>
    </xf>
    <xf numFmtId="165" fontId="16" fillId="3" borderId="81" xfId="1" applyNumberFormat="1" applyFont="1" applyFill="1" applyBorder="1" applyAlignment="1">
      <alignment vertical="center" wrapText="1"/>
    </xf>
    <xf numFmtId="165" fontId="16" fillId="3" borderId="83" xfId="1" applyNumberFormat="1" applyFont="1" applyFill="1" applyBorder="1" applyAlignment="1">
      <alignment vertical="center" wrapText="1"/>
    </xf>
    <xf numFmtId="0" fontId="16" fillId="0" borderId="23" xfId="0" applyFont="1" applyBorder="1" applyAlignment="1">
      <alignment wrapText="1"/>
    </xf>
    <xf numFmtId="0" fontId="16" fillId="0" borderId="0" xfId="0" applyFont="1" applyBorder="1" applyAlignment="1">
      <alignment wrapText="1"/>
    </xf>
    <xf numFmtId="0" fontId="16" fillId="0" borderId="27" xfId="0" applyFont="1" applyBorder="1" applyAlignment="1">
      <alignment wrapText="1"/>
    </xf>
    <xf numFmtId="0" fontId="16" fillId="14" borderId="44" xfId="0" applyFont="1" applyFill="1" applyBorder="1" applyAlignment="1"/>
    <xf numFmtId="0" fontId="16" fillId="14" borderId="48" xfId="0" applyFont="1" applyFill="1" applyBorder="1" applyAlignment="1">
      <alignment vertical="center"/>
    </xf>
    <xf numFmtId="0" fontId="16" fillId="15" borderId="48" xfId="0" applyFont="1" applyFill="1" applyBorder="1" applyAlignment="1">
      <alignment vertical="center"/>
    </xf>
    <xf numFmtId="0" fontId="16" fillId="10" borderId="85" xfId="0" applyFont="1" applyFill="1" applyBorder="1" applyAlignment="1">
      <alignment vertical="center"/>
    </xf>
    <xf numFmtId="0" fontId="16" fillId="14" borderId="49" xfId="0" applyFont="1" applyFill="1" applyBorder="1" applyAlignment="1"/>
    <xf numFmtId="0" fontId="16" fillId="14" borderId="50" xfId="0" applyFont="1" applyFill="1" applyBorder="1" applyAlignment="1">
      <alignment vertical="center"/>
    </xf>
    <xf numFmtId="0" fontId="16" fillId="15" borderId="50" xfId="0" applyFont="1" applyFill="1" applyBorder="1" applyAlignment="1">
      <alignment vertical="center"/>
    </xf>
    <xf numFmtId="0" fontId="16" fillId="10" borderId="86" xfId="0" applyFont="1" applyFill="1" applyBorder="1" applyAlignment="1">
      <alignment vertical="center"/>
    </xf>
    <xf numFmtId="0" fontId="16" fillId="14" borderId="52" xfId="0" applyFont="1" applyFill="1" applyBorder="1" applyAlignment="1"/>
    <xf numFmtId="0" fontId="16" fillId="14" borderId="35" xfId="0" applyFont="1" applyFill="1" applyBorder="1" applyAlignment="1">
      <alignment vertical="center"/>
    </xf>
    <xf numFmtId="0" fontId="16" fillId="15" borderId="35" xfId="0" applyFont="1" applyFill="1" applyBorder="1" applyAlignment="1">
      <alignment vertical="center"/>
    </xf>
    <xf numFmtId="0" fontId="16" fillId="10" borderId="87" xfId="0" applyFont="1" applyFill="1" applyBorder="1" applyAlignment="1">
      <alignment vertical="center"/>
    </xf>
    <xf numFmtId="0" fontId="16" fillId="14" borderId="35" xfId="0" applyFont="1" applyFill="1" applyBorder="1"/>
    <xf numFmtId="0" fontId="16" fillId="10" borderId="46" xfId="0" applyFont="1" applyFill="1" applyBorder="1"/>
    <xf numFmtId="0" fontId="16" fillId="14" borderId="48" xfId="0" applyFont="1" applyFill="1" applyBorder="1"/>
    <xf numFmtId="0" fontId="16" fillId="14" borderId="46" xfId="0" applyFont="1" applyFill="1" applyBorder="1"/>
    <xf numFmtId="0" fontId="16" fillId="14" borderId="50" xfId="0" applyFont="1" applyFill="1" applyBorder="1"/>
    <xf numFmtId="0" fontId="16" fillId="15" borderId="85" xfId="0" applyFont="1" applyFill="1" applyBorder="1"/>
    <xf numFmtId="0" fontId="16" fillId="15" borderId="88" xfId="0" applyFont="1" applyFill="1" applyBorder="1"/>
    <xf numFmtId="0" fontId="16" fillId="15" borderId="86" xfId="0" applyFont="1" applyFill="1" applyBorder="1"/>
    <xf numFmtId="0" fontId="16" fillId="15" borderId="87" xfId="0" applyFont="1" applyFill="1" applyBorder="1"/>
    <xf numFmtId="0" fontId="0" fillId="0" borderId="1" xfId="0" applyBorder="1" applyAlignment="1">
      <alignment wrapText="1"/>
    </xf>
    <xf numFmtId="0" fontId="0" fillId="0" borderId="1" xfId="0" applyBorder="1"/>
    <xf numFmtId="0" fontId="0" fillId="0" borderId="18" xfId="0" applyBorder="1"/>
    <xf numFmtId="0" fontId="0" fillId="0" borderId="1" xfId="0" applyBorder="1" applyAlignment="1">
      <alignment vertical="center"/>
    </xf>
    <xf numFmtId="14" fontId="0" fillId="0" borderId="1" xfId="0" applyNumberFormat="1" applyBorder="1" applyAlignment="1">
      <alignment vertical="center"/>
    </xf>
    <xf numFmtId="0" fontId="0" fillId="0" borderId="13" xfId="0" applyBorder="1" applyAlignment="1">
      <alignment horizontal="left" vertical="center" wrapText="1"/>
    </xf>
    <xf numFmtId="0" fontId="0" fillId="0" borderId="13" xfId="0" applyBorder="1"/>
    <xf numFmtId="14" fontId="0" fillId="0" borderId="13" xfId="0" applyNumberFormat="1" applyBorder="1" applyAlignment="1">
      <alignment vertical="center"/>
    </xf>
    <xf numFmtId="0" fontId="0" fillId="0" borderId="13" xfId="0" applyBorder="1" applyAlignment="1">
      <alignment vertical="center"/>
    </xf>
    <xf numFmtId="164" fontId="7" fillId="2" borderId="89" xfId="75" applyFont="1" applyFill="1" applyBorder="1" applyAlignment="1">
      <alignment vertical="center" wrapText="1"/>
    </xf>
    <xf numFmtId="164" fontId="7" fillId="2" borderId="40" xfId="75" applyFont="1" applyFill="1" applyBorder="1" applyAlignment="1">
      <alignment vertical="center" wrapText="1"/>
    </xf>
    <xf numFmtId="164" fontId="7" fillId="2" borderId="90" xfId="75" applyFont="1" applyFill="1" applyBorder="1" applyAlignment="1">
      <alignment vertical="center" wrapText="1"/>
    </xf>
    <xf numFmtId="0" fontId="7" fillId="0" borderId="39" xfId="0" applyFont="1" applyFill="1" applyBorder="1" applyAlignment="1">
      <alignment vertical="center" wrapText="1"/>
    </xf>
    <xf numFmtId="0" fontId="7" fillId="0" borderId="40" xfId="0" applyFont="1" applyFill="1" applyBorder="1" applyAlignment="1">
      <alignment vertical="center" wrapText="1"/>
    </xf>
    <xf numFmtId="0" fontId="7" fillId="0" borderId="41" xfId="0" applyFont="1" applyFill="1" applyBorder="1" applyAlignment="1">
      <alignment vertical="center" wrapText="1"/>
    </xf>
    <xf numFmtId="10" fontId="7" fillId="2" borderId="40" xfId="222" applyNumberFormat="1" applyFont="1" applyFill="1" applyBorder="1" applyAlignment="1">
      <alignment horizontal="center" vertical="center" wrapText="1"/>
    </xf>
    <xf numFmtId="164" fontId="16" fillId="0" borderId="0" xfId="0" applyNumberFormat="1" applyFont="1" applyAlignment="1">
      <alignment horizontal="left"/>
    </xf>
    <xf numFmtId="0" fontId="22" fillId="9" borderId="40" xfId="0" applyFont="1" applyFill="1" applyBorder="1"/>
    <xf numFmtId="164" fontId="22" fillId="9" borderId="40" xfId="0" applyNumberFormat="1" applyFont="1" applyFill="1" applyBorder="1" applyAlignment="1">
      <alignment horizontal="left"/>
    </xf>
    <xf numFmtId="0" fontId="22" fillId="9" borderId="40" xfId="0" applyFont="1" applyFill="1" applyBorder="1" applyAlignment="1">
      <alignment horizontal="center"/>
    </xf>
    <xf numFmtId="0" fontId="22" fillId="9" borderId="90" xfId="0" applyFont="1" applyFill="1" applyBorder="1"/>
    <xf numFmtId="0" fontId="13" fillId="0" borderId="4" xfId="0" applyFont="1" applyBorder="1" applyAlignment="1">
      <alignment vertical="center"/>
    </xf>
    <xf numFmtId="0" fontId="8" fillId="0" borderId="4" xfId="2" applyNumberFormat="1" applyFont="1" applyFill="1" applyBorder="1" applyAlignment="1">
      <alignment vertical="center" wrapText="1"/>
    </xf>
    <xf numFmtId="0" fontId="16" fillId="0" borderId="4" xfId="0" applyFont="1" applyBorder="1" applyAlignment="1">
      <alignment vertical="center" wrapText="1"/>
    </xf>
    <xf numFmtId="14" fontId="16" fillId="0" borderId="3" xfId="0" applyNumberFormat="1" applyFont="1" applyBorder="1" applyAlignment="1">
      <alignment vertical="center"/>
    </xf>
    <xf numFmtId="14" fontId="7" fillId="2" borderId="42" xfId="0" applyNumberFormat="1" applyFont="1" applyFill="1" applyBorder="1" applyAlignment="1">
      <alignment horizontal="center" vertical="center" wrapText="1"/>
    </xf>
    <xf numFmtId="14" fontId="16" fillId="0" borderId="0" xfId="0" applyNumberFormat="1" applyFont="1" applyAlignment="1">
      <alignment horizontal="center" vertical="center"/>
    </xf>
    <xf numFmtId="0" fontId="13" fillId="0" borderId="0" xfId="0" applyFont="1"/>
    <xf numFmtId="0" fontId="13" fillId="0" borderId="1" xfId="0" applyFont="1" applyBorder="1" applyAlignment="1">
      <alignment horizontal="left" vertical="center"/>
    </xf>
    <xf numFmtId="165" fontId="13" fillId="0" borderId="1" xfId="1" applyNumberFormat="1" applyFont="1" applyFill="1" applyBorder="1" applyAlignment="1">
      <alignment horizontal="center" vertical="center"/>
    </xf>
    <xf numFmtId="165" fontId="13" fillId="0" borderId="30" xfId="1" applyNumberFormat="1" applyFont="1" applyFill="1" applyBorder="1" applyAlignment="1">
      <alignment horizontal="center" vertical="center"/>
    </xf>
    <xf numFmtId="14" fontId="13" fillId="13" borderId="1" xfId="0" applyNumberFormat="1" applyFont="1" applyFill="1" applyBorder="1" applyAlignment="1">
      <alignment horizontal="center" vertical="center"/>
    </xf>
    <xf numFmtId="0" fontId="13" fillId="13" borderId="1" xfId="0" applyFont="1" applyFill="1" applyBorder="1" applyAlignment="1">
      <alignment horizontal="left" vertical="center" wrapText="1"/>
    </xf>
    <xf numFmtId="0" fontId="13" fillId="13" borderId="1" xfId="0" applyFont="1" applyFill="1" applyBorder="1" applyAlignment="1">
      <alignment horizontal="center" vertical="center" wrapText="1"/>
    </xf>
    <xf numFmtId="165" fontId="13" fillId="13" borderId="1" xfId="1" applyNumberFormat="1" applyFont="1" applyFill="1" applyBorder="1" applyAlignment="1">
      <alignment horizontal="center" vertical="center"/>
    </xf>
    <xf numFmtId="165" fontId="13" fillId="13" borderId="15" xfId="1" applyNumberFormat="1" applyFont="1" applyFill="1" applyBorder="1" applyAlignment="1">
      <alignment horizontal="center" vertical="center"/>
    </xf>
    <xf numFmtId="0" fontId="13" fillId="13" borderId="2" xfId="0" applyFont="1" applyFill="1" applyBorder="1" applyAlignment="1">
      <alignment horizontal="left" vertical="center"/>
    </xf>
    <xf numFmtId="14" fontId="13" fillId="0" borderId="18" xfId="0" applyNumberFormat="1" applyFont="1" applyBorder="1" applyAlignment="1">
      <alignment horizontal="center" vertical="center"/>
    </xf>
    <xf numFmtId="0" fontId="13" fillId="0" borderId="18" xfId="0" applyFont="1" applyBorder="1" applyAlignment="1">
      <alignment horizontal="left" vertical="center"/>
    </xf>
    <xf numFmtId="0" fontId="13" fillId="0" borderId="13" xfId="0" applyFont="1" applyBorder="1" applyAlignment="1">
      <alignment vertical="center" wrapText="1"/>
    </xf>
    <xf numFmtId="14" fontId="13" fillId="0" borderId="13" xfId="0" applyNumberFormat="1" applyFont="1" applyBorder="1" applyAlignment="1">
      <alignment horizontal="center" vertical="center" wrapText="1"/>
    </xf>
    <xf numFmtId="165" fontId="13" fillId="0" borderId="13" xfId="1" applyNumberFormat="1" applyFont="1" applyBorder="1" applyAlignment="1">
      <alignment vertical="center" wrapText="1"/>
    </xf>
    <xf numFmtId="165" fontId="13" fillId="0" borderId="14" xfId="1" applyNumberFormat="1" applyFont="1" applyBorder="1" applyAlignment="1">
      <alignment vertical="center" wrapText="1"/>
    </xf>
    <xf numFmtId="14" fontId="13" fillId="0" borderId="1" xfId="0" applyNumberFormat="1" applyFont="1" applyBorder="1" applyAlignment="1">
      <alignment horizontal="center" vertical="center" wrapText="1"/>
    </xf>
    <xf numFmtId="165" fontId="13" fillId="0" borderId="1" xfId="1" applyNumberFormat="1" applyFont="1" applyBorder="1" applyAlignment="1">
      <alignment vertical="center" wrapText="1"/>
    </xf>
    <xf numFmtId="165" fontId="13" fillId="0" borderId="15" xfId="1" applyNumberFormat="1" applyFont="1" applyBorder="1" applyAlignment="1">
      <alignment vertical="center" wrapText="1"/>
    </xf>
    <xf numFmtId="166" fontId="8" fillId="0" borderId="1" xfId="1" applyNumberFormat="1" applyFont="1" applyFill="1" applyBorder="1" applyAlignment="1">
      <alignment vertical="center" wrapText="1"/>
    </xf>
    <xf numFmtId="14" fontId="13" fillId="0" borderId="1" xfId="0" applyNumberFormat="1" applyFont="1" applyBorder="1" applyAlignment="1">
      <alignment vertical="center" wrapText="1"/>
    </xf>
    <xf numFmtId="14" fontId="13" fillId="13" borderId="1" xfId="0" applyNumberFormat="1" applyFont="1" applyFill="1" applyBorder="1" applyAlignment="1">
      <alignment vertical="center" wrapText="1"/>
    </xf>
    <xf numFmtId="0" fontId="13" fillId="13" borderId="1" xfId="0" applyFont="1" applyFill="1" applyBorder="1" applyAlignment="1">
      <alignment vertical="center" wrapText="1"/>
    </xf>
    <xf numFmtId="0" fontId="13" fillId="13" borderId="0" xfId="0" applyFont="1" applyFill="1" applyBorder="1" applyAlignment="1">
      <alignment horizontal="left" vertical="center" wrapText="1"/>
    </xf>
    <xf numFmtId="165" fontId="13" fillId="13" borderId="1" xfId="1" applyNumberFormat="1" applyFont="1" applyFill="1" applyBorder="1" applyAlignment="1">
      <alignment vertical="center" wrapText="1"/>
    </xf>
    <xf numFmtId="165" fontId="13" fillId="13" borderId="15" xfId="1" applyNumberFormat="1" applyFont="1" applyFill="1" applyBorder="1" applyAlignment="1">
      <alignment vertical="center" wrapText="1"/>
    </xf>
    <xf numFmtId="0" fontId="13" fillId="0" borderId="18" xfId="0" applyFont="1" applyBorder="1" applyAlignment="1">
      <alignment vertical="center" wrapText="1"/>
    </xf>
    <xf numFmtId="14" fontId="13" fillId="0" borderId="18" xfId="0" applyNumberFormat="1" applyFont="1" applyBorder="1" applyAlignment="1">
      <alignment vertical="center" wrapText="1"/>
    </xf>
    <xf numFmtId="165" fontId="13" fillId="0" borderId="18" xfId="1" applyNumberFormat="1" applyFont="1" applyBorder="1" applyAlignment="1">
      <alignment vertical="center" wrapText="1"/>
    </xf>
    <xf numFmtId="165" fontId="13" fillId="0" borderId="19" xfId="1" applyNumberFormat="1" applyFont="1" applyBorder="1" applyAlignment="1">
      <alignment vertical="center" wrapText="1"/>
    </xf>
    <xf numFmtId="165" fontId="13" fillId="0" borderId="0" xfId="0" applyNumberFormat="1" applyFont="1"/>
    <xf numFmtId="0" fontId="8" fillId="0" borderId="13" xfId="2" applyNumberFormat="1" applyFont="1" applyFill="1" applyBorder="1" applyAlignment="1" applyProtection="1">
      <alignment horizontal="left" vertical="center" wrapText="1"/>
    </xf>
    <xf numFmtId="0" fontId="13" fillId="0" borderId="13" xfId="0" applyFont="1" applyBorder="1" applyAlignment="1">
      <alignment vertical="center"/>
    </xf>
    <xf numFmtId="0" fontId="13" fillId="0" borderId="13" xfId="0" applyFont="1" applyFill="1" applyBorder="1" applyAlignment="1">
      <alignment horizontal="center" vertical="center"/>
    </xf>
    <xf numFmtId="165" fontId="13" fillId="0" borderId="13" xfId="1" applyNumberFormat="1" applyFont="1" applyFill="1" applyBorder="1" applyAlignment="1">
      <alignment horizontal="center" vertical="center"/>
    </xf>
    <xf numFmtId="165" fontId="13" fillId="0" borderId="14" xfId="1" applyNumberFormat="1" applyFont="1" applyFill="1" applyBorder="1" applyAlignment="1">
      <alignment horizontal="right" vertical="center"/>
    </xf>
    <xf numFmtId="0" fontId="8" fillId="0" borderId="1" xfId="2" applyNumberFormat="1" applyFont="1" applyFill="1" applyBorder="1" applyAlignment="1" applyProtection="1">
      <alignment horizontal="left" vertical="center" wrapText="1"/>
    </xf>
    <xf numFmtId="0" fontId="13" fillId="0" borderId="1" xfId="0" applyFont="1" applyFill="1" applyBorder="1" applyAlignment="1">
      <alignment horizontal="center" vertical="center"/>
    </xf>
    <xf numFmtId="165" fontId="13" fillId="0" borderId="15" xfId="1" applyNumberFormat="1" applyFont="1" applyFill="1" applyBorder="1" applyAlignment="1">
      <alignment horizontal="right" vertical="center"/>
    </xf>
    <xf numFmtId="0" fontId="13" fillId="0" borderId="18" xfId="0" applyFont="1" applyBorder="1" applyAlignment="1">
      <alignment vertical="center"/>
    </xf>
    <xf numFmtId="0" fontId="13" fillId="0" borderId="18" xfId="0" applyFont="1" applyBorder="1" applyAlignment="1">
      <alignment horizontal="center" vertical="center"/>
    </xf>
    <xf numFmtId="165" fontId="13" fillId="0" borderId="18" xfId="1" applyNumberFormat="1" applyFont="1" applyFill="1" applyBorder="1" applyAlignment="1">
      <alignment horizontal="center" vertical="center"/>
    </xf>
    <xf numFmtId="165" fontId="13" fillId="0" borderId="19" xfId="1" applyNumberFormat="1" applyFont="1" applyFill="1" applyBorder="1" applyAlignment="1">
      <alignment horizontal="right" vertical="center"/>
    </xf>
    <xf numFmtId="0" fontId="13" fillId="0" borderId="13" xfId="0" applyFont="1" applyBorder="1"/>
    <xf numFmtId="0" fontId="13" fillId="0" borderId="13" xfId="0" applyFont="1" applyBorder="1" applyAlignment="1">
      <alignment horizontal="left" wrapText="1"/>
    </xf>
    <xf numFmtId="0" fontId="13" fillId="0" borderId="1" xfId="0" applyFont="1" applyBorder="1"/>
    <xf numFmtId="0" fontId="13" fillId="0" borderId="0" xfId="0" applyFont="1" applyAlignment="1">
      <alignment vertical="center"/>
    </xf>
    <xf numFmtId="0" fontId="13" fillId="0" borderId="18" xfId="0" applyFont="1" applyBorder="1"/>
    <xf numFmtId="0" fontId="13" fillId="0" borderId="29" xfId="0" applyFont="1" applyBorder="1"/>
    <xf numFmtId="0" fontId="13" fillId="0" borderId="11" xfId="0" applyFont="1" applyBorder="1"/>
    <xf numFmtId="0" fontId="13" fillId="0" borderId="34" xfId="0" applyFont="1" applyBorder="1"/>
    <xf numFmtId="0" fontId="23" fillId="0" borderId="13" xfId="0" applyFont="1" applyBorder="1" applyAlignment="1">
      <alignment horizontal="left" vertical="center" wrapText="1"/>
    </xf>
    <xf numFmtId="0" fontId="23" fillId="0" borderId="13"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13" fillId="0" borderId="4" xfId="0" applyFont="1" applyBorder="1"/>
    <xf numFmtId="0" fontId="13" fillId="0" borderId="4" xfId="0" applyFont="1" applyBorder="1" applyAlignment="1">
      <alignment horizontal="center" vertical="center"/>
    </xf>
    <xf numFmtId="165" fontId="13" fillId="0" borderId="4" xfId="1" applyNumberFormat="1" applyFont="1" applyFill="1" applyBorder="1" applyAlignment="1">
      <alignment horizontal="center" vertical="center"/>
    </xf>
    <xf numFmtId="165" fontId="13" fillId="0" borderId="32" xfId="1" applyNumberFormat="1" applyFont="1" applyFill="1" applyBorder="1" applyAlignment="1">
      <alignment horizontal="right" vertical="center"/>
    </xf>
    <xf numFmtId="0" fontId="13" fillId="0" borderId="18" xfId="0" applyFont="1" applyFill="1" applyBorder="1" applyAlignment="1">
      <alignment horizontal="left" vertical="center" wrapText="1"/>
    </xf>
    <xf numFmtId="165" fontId="13" fillId="0" borderId="13" xfId="1" applyNumberFormat="1" applyFont="1" applyBorder="1" applyAlignment="1">
      <alignment vertical="center"/>
    </xf>
    <xf numFmtId="165" fontId="13" fillId="0" borderId="14" xfId="1" applyNumberFormat="1" applyFont="1" applyBorder="1" applyAlignment="1">
      <alignment vertical="center"/>
    </xf>
    <xf numFmtId="165" fontId="13" fillId="0" borderId="1" xfId="1" applyNumberFormat="1" applyFont="1" applyBorder="1" applyAlignment="1">
      <alignment vertical="center"/>
    </xf>
    <xf numFmtId="165" fontId="13" fillId="0" borderId="15" xfId="1" applyNumberFormat="1" applyFont="1" applyBorder="1" applyAlignment="1">
      <alignment vertical="center"/>
    </xf>
    <xf numFmtId="0" fontId="13" fillId="12" borderId="1" xfId="0" applyFont="1" applyFill="1" applyBorder="1" applyAlignment="1">
      <alignment horizontal="left" vertical="center" wrapText="1"/>
    </xf>
    <xf numFmtId="0" fontId="13" fillId="12" borderId="1" xfId="0" applyFont="1" applyFill="1" applyBorder="1"/>
    <xf numFmtId="0" fontId="13" fillId="12" borderId="1" xfId="0" applyFont="1" applyFill="1" applyBorder="1" applyAlignment="1">
      <alignment vertical="center"/>
    </xf>
    <xf numFmtId="165" fontId="13" fillId="12" borderId="1" xfId="1" applyNumberFormat="1" applyFont="1" applyFill="1" applyBorder="1" applyAlignment="1">
      <alignment vertical="center"/>
    </xf>
    <xf numFmtId="165" fontId="13" fillId="12" borderId="15" xfId="1" applyNumberFormat="1" applyFont="1" applyFill="1" applyBorder="1" applyAlignment="1">
      <alignment vertical="center"/>
    </xf>
    <xf numFmtId="165" fontId="13" fillId="0" borderId="18" xfId="1" applyNumberFormat="1" applyFont="1" applyBorder="1" applyAlignment="1">
      <alignment vertical="center"/>
    </xf>
    <xf numFmtId="165" fontId="13" fillId="0" borderId="19" xfId="1" applyNumberFormat="1" applyFont="1" applyBorder="1" applyAlignment="1">
      <alignment vertical="center"/>
    </xf>
    <xf numFmtId="0" fontId="13" fillId="8" borderId="1" xfId="0" applyFont="1" applyFill="1" applyBorder="1" applyAlignment="1">
      <alignment horizontal="left" vertical="center" wrapText="1"/>
    </xf>
    <xf numFmtId="0" fontId="13" fillId="8" borderId="1" xfId="0" applyFont="1" applyFill="1" applyBorder="1" applyAlignment="1">
      <alignment vertical="center"/>
    </xf>
    <xf numFmtId="0" fontId="13" fillId="8" borderId="1" xfId="0" applyFont="1" applyFill="1" applyBorder="1" applyAlignment="1">
      <alignment vertical="center" wrapText="1"/>
    </xf>
    <xf numFmtId="165" fontId="13" fillId="8" borderId="1" xfId="1" applyNumberFormat="1" applyFont="1" applyFill="1" applyBorder="1" applyAlignment="1">
      <alignment vertical="center"/>
    </xf>
    <xf numFmtId="165" fontId="13" fillId="8" borderId="15" xfId="1" applyNumberFormat="1" applyFont="1" applyFill="1" applyBorder="1" applyAlignment="1">
      <alignment vertical="center"/>
    </xf>
    <xf numFmtId="0" fontId="13" fillId="0" borderId="18" xfId="0" applyFont="1" applyBorder="1" applyAlignment="1">
      <alignment wrapText="1"/>
    </xf>
    <xf numFmtId="0" fontId="13" fillId="3" borderId="74" xfId="0" applyFont="1" applyFill="1" applyBorder="1" applyAlignment="1">
      <alignment vertical="center" wrapText="1"/>
    </xf>
    <xf numFmtId="0" fontId="13" fillId="3" borderId="84" xfId="0" applyFont="1" applyFill="1" applyBorder="1" applyAlignment="1">
      <alignment vertical="center" wrapText="1"/>
    </xf>
    <xf numFmtId="0" fontId="13" fillId="3" borderId="81" xfId="0" applyFont="1" applyFill="1" applyBorder="1" applyAlignment="1">
      <alignment horizontal="left" vertical="center" wrapText="1"/>
    </xf>
    <xf numFmtId="0" fontId="13" fillId="0" borderId="0" xfId="0" applyFont="1" applyAlignment="1">
      <alignment wrapText="1"/>
    </xf>
    <xf numFmtId="0" fontId="13" fillId="0" borderId="23" xfId="0" applyFont="1" applyBorder="1" applyAlignment="1">
      <alignment wrapText="1"/>
    </xf>
    <xf numFmtId="0" fontId="13" fillId="0" borderId="0" xfId="0" applyFont="1" applyBorder="1" applyAlignment="1">
      <alignment wrapText="1"/>
    </xf>
    <xf numFmtId="0" fontId="13" fillId="0" borderId="27" xfId="0" applyFont="1" applyBorder="1" applyAlignment="1">
      <alignment wrapText="1"/>
    </xf>
    <xf numFmtId="14" fontId="13" fillId="13" borderId="1" xfId="0" applyNumberFormat="1" applyFont="1" applyFill="1" applyBorder="1" applyAlignment="1">
      <alignment horizontal="center" vertical="center" wrapText="1"/>
    </xf>
    <xf numFmtId="14" fontId="13" fillId="0" borderId="18" xfId="0" applyNumberFormat="1" applyFont="1" applyBorder="1" applyAlignment="1">
      <alignment horizontal="center" vertical="center" wrapText="1"/>
    </xf>
    <xf numFmtId="14" fontId="13" fillId="12" borderId="1" xfId="0" applyNumberFormat="1" applyFont="1" applyFill="1" applyBorder="1" applyAlignment="1">
      <alignment horizontal="center" vertical="center"/>
    </xf>
    <xf numFmtId="14" fontId="13" fillId="8" borderId="1" xfId="0" applyNumberFormat="1" applyFont="1" applyFill="1" applyBorder="1" applyAlignment="1">
      <alignment horizontal="center" vertical="center"/>
    </xf>
    <xf numFmtId="0" fontId="7" fillId="0" borderId="40" xfId="0" applyFont="1" applyFill="1" applyBorder="1" applyAlignment="1">
      <alignment horizontal="center" vertical="center" wrapText="1"/>
    </xf>
    <xf numFmtId="165" fontId="13" fillId="3" borderId="73" xfId="1" applyNumberFormat="1" applyFont="1" applyFill="1" applyBorder="1" applyAlignment="1">
      <alignment horizontal="center" vertical="center" wrapText="1"/>
    </xf>
    <xf numFmtId="165" fontId="13" fillId="3" borderId="73" xfId="1" applyNumberFormat="1" applyFont="1" applyFill="1" applyBorder="1" applyAlignment="1">
      <alignment vertical="center" wrapText="1"/>
    </xf>
    <xf numFmtId="165" fontId="13" fillId="3" borderId="75" xfId="1" applyNumberFormat="1" applyFont="1" applyFill="1" applyBorder="1" applyAlignment="1">
      <alignment vertical="center" wrapText="1"/>
    </xf>
    <xf numFmtId="165" fontId="13" fillId="3" borderId="77" xfId="1" applyNumberFormat="1" applyFont="1" applyFill="1" applyBorder="1" applyAlignment="1">
      <alignment horizontal="center" vertical="center" wrapText="1"/>
    </xf>
    <xf numFmtId="165" fontId="13" fillId="3" borderId="77" xfId="1" applyNumberFormat="1" applyFont="1" applyFill="1" applyBorder="1" applyAlignment="1">
      <alignment vertical="center" wrapText="1"/>
    </xf>
    <xf numFmtId="165" fontId="13" fillId="3" borderId="79" xfId="1" applyNumberFormat="1" applyFont="1" applyFill="1" applyBorder="1" applyAlignment="1">
      <alignment vertical="center" wrapText="1"/>
    </xf>
    <xf numFmtId="165" fontId="13" fillId="3" borderId="78" xfId="1" applyNumberFormat="1" applyFont="1" applyFill="1" applyBorder="1" applyAlignment="1">
      <alignment vertical="center" wrapText="1"/>
    </xf>
    <xf numFmtId="14" fontId="13" fillId="3" borderId="81" xfId="0" applyNumberFormat="1" applyFont="1" applyFill="1" applyBorder="1" applyAlignment="1">
      <alignment horizontal="center" vertical="center" wrapText="1"/>
    </xf>
    <xf numFmtId="0" fontId="13" fillId="3" borderId="81" xfId="0" applyFont="1" applyFill="1" applyBorder="1" applyAlignment="1">
      <alignment horizontal="center" vertical="center" wrapText="1"/>
    </xf>
    <xf numFmtId="165" fontId="13" fillId="3" borderId="82" xfId="1" applyNumberFormat="1" applyFont="1" applyFill="1" applyBorder="1" applyAlignment="1">
      <alignment vertical="center" wrapText="1"/>
    </xf>
    <xf numFmtId="165" fontId="13" fillId="3" borderId="81" xfId="1" applyNumberFormat="1" applyFont="1" applyFill="1" applyBorder="1" applyAlignment="1">
      <alignment horizontal="center" vertical="center" wrapText="1"/>
    </xf>
    <xf numFmtId="165" fontId="13" fillId="3" borderId="81" xfId="1" applyNumberFormat="1" applyFont="1" applyFill="1" applyBorder="1" applyAlignment="1">
      <alignment vertical="center" wrapText="1"/>
    </xf>
    <xf numFmtId="165" fontId="13" fillId="3" borderId="83" xfId="1" applyNumberFormat="1" applyFont="1" applyFill="1" applyBorder="1" applyAlignment="1">
      <alignment vertical="center" wrapText="1"/>
    </xf>
    <xf numFmtId="0" fontId="16" fillId="0" borderId="6" xfId="0" applyFont="1" applyFill="1" applyBorder="1" applyAlignment="1">
      <alignment horizontal="left" vertical="center" wrapText="1"/>
    </xf>
    <xf numFmtId="0" fontId="16" fillId="4" borderId="14" xfId="0" applyFont="1" applyFill="1" applyBorder="1"/>
    <xf numFmtId="0" fontId="16" fillId="8" borderId="15" xfId="0" applyFont="1" applyFill="1" applyBorder="1"/>
    <xf numFmtId="0" fontId="16" fillId="16" borderId="19" xfId="0" applyFont="1" applyFill="1" applyBorder="1"/>
    <xf numFmtId="11" fontId="16" fillId="0" borderId="0" xfId="0" applyNumberFormat="1" applyFont="1"/>
    <xf numFmtId="11" fontId="16" fillId="0" borderId="0" xfId="0" applyNumberFormat="1" applyFont="1" applyAlignment="1">
      <alignment horizontal="center" wrapText="1"/>
    </xf>
    <xf numFmtId="11" fontId="16" fillId="0" borderId="0" xfId="0" applyNumberFormat="1" applyFont="1" applyAlignment="1">
      <alignment horizontal="center" vertical="center"/>
    </xf>
    <xf numFmtId="11" fontId="16" fillId="0" borderId="0" xfId="0" applyNumberFormat="1" applyFont="1" applyAlignment="1">
      <alignment vertical="center"/>
    </xf>
    <xf numFmtId="11" fontId="16" fillId="0" borderId="0" xfId="0" applyNumberFormat="1" applyFont="1" applyAlignment="1">
      <alignment horizontal="center"/>
    </xf>
    <xf numFmtId="0" fontId="16" fillId="16" borderId="50" xfId="0" applyFont="1" applyFill="1" applyBorder="1"/>
    <xf numFmtId="0" fontId="16" fillId="0" borderId="42" xfId="0" applyFont="1" applyBorder="1" applyAlignment="1">
      <alignment horizontal="center"/>
    </xf>
    <xf numFmtId="14" fontId="16" fillId="0" borderId="43" xfId="0" applyNumberFormat="1" applyFont="1" applyBorder="1" applyAlignment="1">
      <alignment horizontal="center" vertical="center"/>
    </xf>
    <xf numFmtId="0" fontId="16" fillId="16" borderId="52" xfId="0" applyFont="1" applyFill="1" applyBorder="1" applyAlignment="1"/>
    <xf numFmtId="0" fontId="16" fillId="16" borderId="35" xfId="0" applyFont="1" applyFill="1" applyBorder="1" applyAlignment="1"/>
    <xf numFmtId="0" fontId="16" fillId="16" borderId="36" xfId="0" applyFont="1" applyFill="1" applyBorder="1" applyAlignment="1"/>
    <xf numFmtId="0" fontId="16" fillId="16" borderId="48" xfId="0" applyFont="1" applyFill="1" applyBorder="1"/>
    <xf numFmtId="0" fontId="16" fillId="16" borderId="33" xfId="0" applyFont="1" applyFill="1" applyBorder="1"/>
    <xf numFmtId="0" fontId="16" fillId="16" borderId="6" xfId="0" applyFont="1" applyFill="1" applyBorder="1"/>
    <xf numFmtId="3" fontId="16" fillId="0" borderId="0" xfId="0" applyNumberFormat="1" applyFont="1"/>
    <xf numFmtId="0" fontId="16" fillId="16" borderId="37" xfId="0" applyFont="1" applyFill="1" applyBorder="1"/>
    <xf numFmtId="0" fontId="16" fillId="16" borderId="5" xfId="0" applyFont="1" applyFill="1" applyBorder="1"/>
    <xf numFmtId="0" fontId="16" fillId="16" borderId="35" xfId="0" applyFont="1" applyFill="1" applyBorder="1"/>
    <xf numFmtId="0" fontId="16" fillId="16" borderId="36" xfId="0" applyFont="1" applyFill="1" applyBorder="1"/>
    <xf numFmtId="0" fontId="16" fillId="16" borderId="6" xfId="0" applyFont="1" applyFill="1" applyBorder="1" applyAlignment="1">
      <alignment horizontal="center" vertical="center"/>
    </xf>
    <xf numFmtId="0" fontId="16" fillId="16" borderId="5" xfId="0" applyFont="1" applyFill="1" applyBorder="1" applyAlignment="1">
      <alignment horizontal="center" vertical="center"/>
    </xf>
    <xf numFmtId="0" fontId="16" fillId="16" borderId="8" xfId="0" applyFont="1" applyFill="1" applyBorder="1" applyAlignment="1">
      <alignment horizontal="center" vertical="center"/>
    </xf>
    <xf numFmtId="0" fontId="16" fillId="16" borderId="9" xfId="0" applyFont="1" applyFill="1" applyBorder="1" applyAlignment="1">
      <alignment horizontal="center" vertical="center"/>
    </xf>
    <xf numFmtId="0" fontId="16" fillId="16" borderId="37" xfId="0" applyFont="1" applyFill="1" applyBorder="1" applyAlignment="1">
      <alignment horizontal="center" vertical="center"/>
    </xf>
    <xf numFmtId="1" fontId="16" fillId="3" borderId="1" xfId="1" applyNumberFormat="1" applyFont="1" applyFill="1" applyBorder="1" applyAlignment="1">
      <alignment horizontal="center" vertical="center" wrapText="1"/>
    </xf>
    <xf numFmtId="165" fontId="16" fillId="3" borderId="1" xfId="1" applyNumberFormat="1" applyFont="1" applyFill="1" applyBorder="1" applyAlignment="1">
      <alignment vertical="center" wrapText="1"/>
    </xf>
    <xf numFmtId="14" fontId="16" fillId="3" borderId="1" xfId="0" applyNumberFormat="1" applyFont="1" applyFill="1" applyBorder="1" applyAlignment="1">
      <alignment horizontal="left" vertical="center" wrapText="1"/>
    </xf>
    <xf numFmtId="0" fontId="16" fillId="3" borderId="1" xfId="0" applyFont="1" applyFill="1" applyBorder="1" applyAlignment="1">
      <alignment vertical="center" wrapText="1"/>
    </xf>
    <xf numFmtId="1" fontId="16" fillId="3" borderId="13" xfId="1" applyNumberFormat="1" applyFont="1" applyFill="1" applyBorder="1" applyAlignment="1">
      <alignment horizontal="center" vertical="center" wrapText="1"/>
    </xf>
    <xf numFmtId="165" fontId="16" fillId="3" borderId="13" xfId="1" applyNumberFormat="1" applyFont="1" applyFill="1" applyBorder="1" applyAlignment="1">
      <alignment vertical="center" wrapText="1"/>
    </xf>
    <xf numFmtId="165" fontId="16" fillId="3" borderId="14" xfId="1" applyNumberFormat="1" applyFont="1" applyFill="1" applyBorder="1" applyAlignment="1">
      <alignment vertical="center" wrapText="1"/>
    </xf>
    <xf numFmtId="165" fontId="16" fillId="3" borderId="15" xfId="1" applyNumberFormat="1" applyFont="1" applyFill="1" applyBorder="1" applyAlignment="1">
      <alignment vertical="center" wrapText="1"/>
    </xf>
    <xf numFmtId="164" fontId="16" fillId="0" borderId="18" xfId="75" applyFont="1" applyBorder="1" applyAlignment="1">
      <alignment vertical="center"/>
    </xf>
    <xf numFmtId="164" fontId="16" fillId="0" borderId="19" xfId="75" applyFont="1" applyBorder="1" applyAlignment="1">
      <alignment vertical="center"/>
    </xf>
    <xf numFmtId="0" fontId="16" fillId="16" borderId="49" xfId="0" applyFont="1" applyFill="1" applyBorder="1" applyAlignment="1">
      <alignment horizontal="center"/>
    </xf>
    <xf numFmtId="0" fontId="0" fillId="0" borderId="13" xfId="0" applyBorder="1" applyAlignment="1">
      <alignment vertical="center" wrapText="1"/>
    </xf>
    <xf numFmtId="0" fontId="16" fillId="4" borderId="0" xfId="0" applyFont="1" applyFill="1" applyBorder="1"/>
    <xf numFmtId="0" fontId="16" fillId="11" borderId="0" xfId="0" applyFont="1" applyFill="1" applyBorder="1"/>
    <xf numFmtId="0" fontId="16" fillId="11" borderId="8" xfId="0" applyFont="1" applyFill="1" applyBorder="1"/>
    <xf numFmtId="0" fontId="16" fillId="0" borderId="18" xfId="0" applyFont="1" applyBorder="1" applyAlignment="1">
      <alignment horizontal="center"/>
    </xf>
    <xf numFmtId="0" fontId="16" fillId="17" borderId="33" xfId="0" applyFont="1" applyFill="1" applyBorder="1"/>
    <xf numFmtId="9" fontId="16" fillId="0" borderId="0" xfId="0" applyNumberFormat="1" applyFont="1"/>
    <xf numFmtId="0" fontId="16" fillId="11" borderId="37" xfId="0" applyFont="1" applyFill="1" applyBorder="1"/>
    <xf numFmtId="0" fontId="16" fillId="11" borderId="5" xfId="0" applyFont="1" applyFill="1" applyBorder="1"/>
    <xf numFmtId="0" fontId="16" fillId="0" borderId="3" xfId="0" applyFont="1" applyBorder="1" applyAlignment="1">
      <alignment vertical="center"/>
    </xf>
    <xf numFmtId="0" fontId="20" fillId="0" borderId="3" xfId="0" applyFont="1" applyFill="1" applyBorder="1" applyAlignment="1">
      <alignment horizontal="center" vertical="center" wrapText="1"/>
    </xf>
    <xf numFmtId="165" fontId="16" fillId="0" borderId="30" xfId="1" applyNumberFormat="1" applyFont="1" applyFill="1" applyBorder="1" applyAlignment="1">
      <alignment horizontal="right" vertical="center"/>
    </xf>
    <xf numFmtId="0" fontId="16" fillId="4" borderId="34" xfId="0" applyFont="1" applyFill="1" applyBorder="1"/>
    <xf numFmtId="0" fontId="16" fillId="10" borderId="0" xfId="0" applyFont="1" applyFill="1" applyBorder="1"/>
    <xf numFmtId="0" fontId="16" fillId="0" borderId="2" xfId="0" applyFont="1" applyBorder="1"/>
    <xf numFmtId="0" fontId="16" fillId="0" borderId="0" xfId="0" applyFont="1" applyAlignment="1"/>
    <xf numFmtId="9" fontId="16" fillId="9" borderId="57" xfId="0" applyNumberFormat="1" applyFont="1" applyFill="1" applyBorder="1" applyAlignment="1">
      <alignment horizontal="center"/>
    </xf>
    <xf numFmtId="0" fontId="16" fillId="0" borderId="3" xfId="0" applyFont="1" applyFill="1" applyBorder="1" applyAlignment="1">
      <alignment horizontal="center" vertical="center"/>
    </xf>
    <xf numFmtId="0" fontId="16" fillId="16" borderId="0" xfId="0" applyFont="1" applyFill="1" applyBorder="1"/>
    <xf numFmtId="0" fontId="16" fillId="16" borderId="8" xfId="0" applyFont="1" applyFill="1" applyBorder="1"/>
    <xf numFmtId="0" fontId="16" fillId="10" borderId="25" xfId="0" applyFont="1" applyFill="1" applyBorder="1" applyAlignment="1"/>
    <xf numFmtId="0" fontId="16" fillId="10" borderId="27" xfId="0" applyFont="1" applyFill="1" applyBorder="1" applyAlignment="1"/>
    <xf numFmtId="0" fontId="16" fillId="10" borderId="24" xfId="0" applyFont="1" applyFill="1" applyBorder="1" applyAlignment="1"/>
    <xf numFmtId="0" fontId="16" fillId="4" borderId="16" xfId="0" applyFont="1" applyFill="1" applyBorder="1" applyAlignment="1"/>
    <xf numFmtId="0" fontId="16" fillId="4" borderId="0" xfId="0" applyFont="1" applyFill="1" applyBorder="1" applyAlignment="1"/>
    <xf numFmtId="0" fontId="16" fillId="17" borderId="0" xfId="0" applyFont="1" applyFill="1" applyBorder="1" applyAlignment="1"/>
    <xf numFmtId="0" fontId="16" fillId="17" borderId="8" xfId="0" applyFont="1" applyFill="1" applyBorder="1" applyAlignment="1"/>
    <xf numFmtId="165" fontId="8" fillId="0" borderId="19" xfId="1" applyNumberFormat="1" applyFont="1" applyFill="1" applyBorder="1" applyAlignment="1" applyProtection="1">
      <alignment horizontal="center" vertical="center" wrapText="1"/>
      <protection hidden="1"/>
    </xf>
    <xf numFmtId="165" fontId="16" fillId="0" borderId="3" xfId="1" applyNumberFormat="1" applyFont="1" applyFill="1" applyBorder="1" applyAlignment="1">
      <alignment horizontal="center" vertical="center"/>
    </xf>
    <xf numFmtId="165" fontId="16" fillId="0" borderId="4" xfId="1" applyNumberFormat="1" applyFont="1" applyFill="1" applyBorder="1" applyAlignment="1">
      <alignment horizontal="center" vertical="center"/>
    </xf>
    <xf numFmtId="165" fontId="16" fillId="0" borderId="30" xfId="1" applyNumberFormat="1" applyFont="1" applyFill="1" applyBorder="1" applyAlignment="1">
      <alignment horizontal="center" vertical="center"/>
    </xf>
    <xf numFmtId="0" fontId="13" fillId="17" borderId="6" xfId="0" applyFont="1" applyFill="1" applyBorder="1" applyAlignment="1">
      <alignment horizontal="center" vertical="center" wrapText="1"/>
    </xf>
    <xf numFmtId="0" fontId="13" fillId="17" borderId="50" xfId="0" applyFont="1" applyFill="1" applyBorder="1" applyAlignment="1">
      <alignment horizontal="center" vertical="center" wrapText="1"/>
    </xf>
    <xf numFmtId="0" fontId="13" fillId="0" borderId="13" xfId="0" applyFont="1" applyFill="1" applyBorder="1" applyAlignment="1">
      <alignment horizontal="right" vertical="center" wrapText="1"/>
    </xf>
    <xf numFmtId="0" fontId="0" fillId="0" borderId="3" xfId="0" applyBorder="1"/>
    <xf numFmtId="14" fontId="0" fillId="0" borderId="3" xfId="0" applyNumberFormat="1" applyBorder="1" applyAlignment="1">
      <alignment vertical="center"/>
    </xf>
    <xf numFmtId="0" fontId="0" fillId="0" borderId="1" xfId="0" applyFill="1" applyBorder="1" applyAlignment="1">
      <alignment horizontal="left" vertical="center" wrapText="1"/>
    </xf>
    <xf numFmtId="0" fontId="0" fillId="0" borderId="1" xfId="0" applyBorder="1" applyAlignment="1">
      <alignment vertical="center" wrapText="1"/>
    </xf>
    <xf numFmtId="14" fontId="0" fillId="0" borderId="1" xfId="0" applyNumberFormat="1" applyBorder="1" applyAlignment="1">
      <alignment horizontal="center" vertical="center"/>
    </xf>
    <xf numFmtId="0" fontId="0" fillId="0" borderId="15" xfId="0" applyBorder="1"/>
    <xf numFmtId="0" fontId="0" fillId="0" borderId="18" xfId="0" applyFill="1" applyBorder="1" applyAlignment="1">
      <alignment horizontal="left" vertical="center" wrapText="1"/>
    </xf>
    <xf numFmtId="0" fontId="0" fillId="0" borderId="19" xfId="0" applyBorder="1"/>
    <xf numFmtId="0" fontId="0" fillId="0" borderId="3" xfId="0" applyFill="1" applyBorder="1" applyAlignment="1">
      <alignment horizontal="left" vertical="center" wrapText="1"/>
    </xf>
    <xf numFmtId="0" fontId="0" fillId="0" borderId="30" xfId="0" applyBorder="1"/>
    <xf numFmtId="0" fontId="16" fillId="0" borderId="0" xfId="0" applyFont="1" applyAlignment="1">
      <alignment horizontal="left" wrapText="1"/>
    </xf>
    <xf numFmtId="0" fontId="16" fillId="4" borderId="2" xfId="0" applyFont="1" applyFill="1" applyBorder="1"/>
    <xf numFmtId="164" fontId="16" fillId="0" borderId="1" xfId="75" applyFont="1" applyBorder="1" applyAlignment="1">
      <alignment vertical="center"/>
    </xf>
    <xf numFmtId="164" fontId="16" fillId="0" borderId="12" xfId="75" applyFont="1" applyBorder="1" applyAlignment="1">
      <alignment vertical="center"/>
    </xf>
    <xf numFmtId="164" fontId="16" fillId="0" borderId="13" xfId="75" applyFont="1" applyBorder="1" applyAlignment="1">
      <alignment vertical="center"/>
    </xf>
    <xf numFmtId="164" fontId="16" fillId="0" borderId="10" xfId="75" applyFont="1" applyBorder="1" applyAlignment="1">
      <alignment vertical="center"/>
    </xf>
    <xf numFmtId="164" fontId="16" fillId="0" borderId="71" xfId="75" applyFont="1" applyBorder="1" applyAlignment="1">
      <alignment vertical="center"/>
    </xf>
    <xf numFmtId="164" fontId="16" fillId="0" borderId="3" xfId="75" applyFont="1" applyBorder="1" applyAlignment="1">
      <alignment vertical="center"/>
    </xf>
    <xf numFmtId="0" fontId="24" fillId="2" borderId="71" xfId="0" applyFont="1" applyFill="1" applyBorder="1" applyAlignment="1">
      <alignment horizontal="center" vertical="center"/>
    </xf>
    <xf numFmtId="0" fontId="24" fillId="2" borderId="3" xfId="0" applyFont="1" applyFill="1" applyBorder="1" applyAlignment="1">
      <alignment horizontal="center" vertical="center"/>
    </xf>
    <xf numFmtId="0" fontId="24" fillId="2" borderId="95" xfId="0" applyFont="1" applyFill="1" applyBorder="1" applyAlignment="1">
      <alignment vertical="center"/>
    </xf>
    <xf numFmtId="0" fontId="24" fillId="2" borderId="96" xfId="0" applyFont="1" applyFill="1" applyBorder="1" applyAlignment="1">
      <alignment vertical="center"/>
    </xf>
    <xf numFmtId="0" fontId="24" fillId="2" borderId="97" xfId="0" applyFont="1" applyFill="1" applyBorder="1" applyAlignment="1">
      <alignment vertical="center"/>
    </xf>
    <xf numFmtId="164" fontId="24" fillId="2" borderId="14" xfId="75" applyFont="1" applyFill="1" applyBorder="1" applyAlignment="1">
      <alignment vertical="center"/>
    </xf>
    <xf numFmtId="164" fontId="24" fillId="2" borderId="15" xfId="75" applyFont="1" applyFill="1" applyBorder="1" applyAlignment="1">
      <alignment vertical="center"/>
    </xf>
    <xf numFmtId="164" fontId="24" fillId="2" borderId="19" xfId="75" applyFont="1" applyFill="1" applyBorder="1" applyAlignment="1">
      <alignment vertical="center"/>
    </xf>
    <xf numFmtId="167" fontId="24" fillId="2" borderId="43" xfId="222" applyNumberFormat="1" applyFont="1" applyFill="1" applyBorder="1" applyAlignment="1">
      <alignment horizontal="center" vertical="center"/>
    </xf>
    <xf numFmtId="0" fontId="16" fillId="4" borderId="3" xfId="0" applyFont="1" applyFill="1" applyBorder="1"/>
    <xf numFmtId="14" fontId="16" fillId="0" borderId="3" xfId="0" applyNumberFormat="1" applyFont="1" applyBorder="1" applyAlignment="1">
      <alignment vertical="center" wrapText="1"/>
    </xf>
    <xf numFmtId="165" fontId="16" fillId="0" borderId="3" xfId="1" applyNumberFormat="1" applyFont="1" applyBorder="1" applyAlignment="1">
      <alignment vertical="center" wrapText="1"/>
    </xf>
    <xf numFmtId="165" fontId="16" fillId="0" borderId="30" xfId="1" applyNumberFormat="1" applyFont="1" applyBorder="1" applyAlignment="1">
      <alignment vertical="center" wrapText="1"/>
    </xf>
    <xf numFmtId="0" fontId="16" fillId="0" borderId="1" xfId="0" applyFont="1" applyBorder="1" applyAlignment="1">
      <alignment wrapText="1"/>
    </xf>
    <xf numFmtId="0" fontId="16" fillId="0" borderId="18" xfId="0" applyFont="1" applyBorder="1" applyAlignment="1">
      <alignment wrapText="1"/>
    </xf>
    <xf numFmtId="0" fontId="16" fillId="0" borderId="13" xfId="0" applyFont="1" applyFill="1" applyBorder="1"/>
    <xf numFmtId="14" fontId="16" fillId="0" borderId="13" xfId="0" applyNumberFormat="1" applyFont="1" applyFill="1" applyBorder="1" applyAlignment="1">
      <alignment vertical="center"/>
    </xf>
    <xf numFmtId="0" fontId="16" fillId="0" borderId="13" xfId="0" applyFont="1" applyFill="1" applyBorder="1" applyAlignment="1">
      <alignment horizontal="left" vertical="center"/>
    </xf>
    <xf numFmtId="0" fontId="16" fillId="0" borderId="13" xfId="0" applyFont="1" applyFill="1" applyBorder="1" applyAlignment="1">
      <alignment vertical="center" wrapText="1"/>
    </xf>
    <xf numFmtId="0" fontId="16" fillId="0" borderId="13" xfId="0" applyFont="1" applyFill="1" applyBorder="1" applyAlignment="1">
      <alignment horizontal="center" vertical="center" wrapText="1"/>
    </xf>
    <xf numFmtId="0" fontId="16" fillId="0" borderId="4" xfId="0" applyFont="1" applyFill="1" applyBorder="1"/>
    <xf numFmtId="165" fontId="16" fillId="0" borderId="1" xfId="1" applyNumberFormat="1" applyFont="1" applyFill="1" applyBorder="1" applyAlignment="1">
      <alignment vertical="center"/>
    </xf>
    <xf numFmtId="165" fontId="16" fillId="0" borderId="15" xfId="1" applyNumberFormat="1" applyFont="1" applyFill="1" applyBorder="1" applyAlignment="1">
      <alignment vertical="center"/>
    </xf>
    <xf numFmtId="0" fontId="16" fillId="0" borderId="1" xfId="0" applyFont="1" applyFill="1" applyBorder="1"/>
    <xf numFmtId="0" fontId="16" fillId="0" borderId="1" xfId="0" applyFont="1" applyFill="1" applyBorder="1" applyAlignment="1">
      <alignment horizontal="left" vertical="center"/>
    </xf>
    <xf numFmtId="0" fontId="16" fillId="0" borderId="1" xfId="0" applyFont="1" applyFill="1" applyBorder="1" applyAlignment="1">
      <alignment vertical="center" wrapText="1"/>
    </xf>
    <xf numFmtId="14" fontId="8" fillId="0" borderId="11" xfId="2" applyNumberFormat="1" applyFont="1" applyFill="1" applyBorder="1" applyAlignment="1">
      <alignment horizontal="center" vertical="center" wrapText="1"/>
    </xf>
    <xf numFmtId="14" fontId="8" fillId="0" borderId="29" xfId="2" applyNumberFormat="1" applyFont="1" applyFill="1" applyBorder="1" applyAlignment="1">
      <alignment vertical="center" wrapText="1"/>
    </xf>
    <xf numFmtId="14" fontId="8" fillId="0" borderId="11" xfId="2" applyNumberFormat="1" applyFont="1" applyFill="1" applyBorder="1" applyAlignment="1">
      <alignment vertical="center" wrapText="1"/>
    </xf>
    <xf numFmtId="0" fontId="8" fillId="0" borderId="12" xfId="2" applyNumberFormat="1" applyFont="1" applyFill="1" applyBorder="1" applyAlignment="1">
      <alignment vertical="center" wrapText="1"/>
    </xf>
    <xf numFmtId="0" fontId="8" fillId="0" borderId="71" xfId="2" applyNumberFormat="1" applyFont="1" applyFill="1" applyBorder="1" applyAlignment="1">
      <alignment vertical="center" wrapText="1"/>
    </xf>
    <xf numFmtId="0" fontId="8" fillId="0" borderId="10" xfId="2" applyNumberFormat="1" applyFont="1" applyFill="1" applyBorder="1" applyAlignment="1">
      <alignment vertical="center" wrapText="1"/>
    </xf>
    <xf numFmtId="0" fontId="8" fillId="0" borderId="17" xfId="2" applyNumberFormat="1" applyFont="1" applyFill="1" applyBorder="1" applyAlignment="1">
      <alignment vertical="center" wrapText="1"/>
    </xf>
    <xf numFmtId="14" fontId="8" fillId="0" borderId="14" xfId="2" applyNumberFormat="1" applyFont="1" applyFill="1" applyBorder="1" applyAlignment="1">
      <alignment vertical="center" wrapText="1"/>
    </xf>
    <xf numFmtId="14" fontId="8" fillId="0" borderId="15" xfId="2" applyNumberFormat="1" applyFont="1" applyFill="1" applyBorder="1" applyAlignment="1">
      <alignment vertical="center" wrapText="1"/>
    </xf>
    <xf numFmtId="0" fontId="17" fillId="19" borderId="67" xfId="0" applyNumberFormat="1" applyFont="1" applyFill="1" applyBorder="1" applyAlignment="1">
      <alignment horizontal="center" vertical="center" wrapText="1"/>
    </xf>
    <xf numFmtId="0" fontId="17" fillId="19" borderId="28" xfId="0" applyNumberFormat="1" applyFont="1" applyFill="1" applyBorder="1" applyAlignment="1">
      <alignment horizontal="center" vertical="center" wrapText="1"/>
    </xf>
    <xf numFmtId="165" fontId="17" fillId="19" borderId="28" xfId="1" applyNumberFormat="1" applyFont="1" applyFill="1" applyBorder="1" applyAlignment="1">
      <alignment horizontal="center" vertical="center" wrapText="1"/>
    </xf>
    <xf numFmtId="165" fontId="17" fillId="19" borderId="65" xfId="1" applyNumberFormat="1" applyFont="1" applyFill="1" applyBorder="1" applyAlignment="1">
      <alignment horizontal="center" vertical="center" wrapText="1"/>
    </xf>
    <xf numFmtId="0" fontId="7" fillId="12" borderId="28" xfId="0" applyFont="1" applyFill="1" applyBorder="1" applyAlignment="1">
      <alignment horizontal="center" vertical="center" wrapText="1"/>
    </xf>
    <xf numFmtId="0" fontId="17" fillId="12" borderId="28" xfId="0" applyFont="1" applyFill="1" applyBorder="1" applyAlignment="1">
      <alignment horizontal="center" vertical="center" wrapText="1"/>
    </xf>
    <xf numFmtId="0" fontId="17" fillId="12" borderId="28" xfId="0" applyNumberFormat="1" applyFont="1" applyFill="1" applyBorder="1" applyAlignment="1">
      <alignment horizontal="center" vertical="center" wrapText="1"/>
    </xf>
    <xf numFmtId="0" fontId="17" fillId="12" borderId="65" xfId="0" applyNumberFormat="1" applyFont="1" applyFill="1" applyBorder="1" applyAlignment="1">
      <alignment horizontal="center" vertical="center" wrapText="1"/>
    </xf>
    <xf numFmtId="0" fontId="16" fillId="14" borderId="37" xfId="0" applyFont="1" applyFill="1" applyBorder="1"/>
    <xf numFmtId="0" fontId="16" fillId="15" borderId="98" xfId="0" applyFont="1" applyFill="1" applyBorder="1"/>
    <xf numFmtId="14" fontId="8" fillId="0" borderId="3" xfId="2" applyNumberFormat="1" applyFont="1" applyFill="1" applyBorder="1" applyAlignment="1">
      <alignment horizontal="right" vertical="center" wrapText="1"/>
    </xf>
    <xf numFmtId="14" fontId="8" fillId="0" borderId="30" xfId="2" applyNumberFormat="1" applyFont="1" applyFill="1" applyBorder="1" applyAlignment="1">
      <alignment horizontal="right" vertical="center" wrapText="1"/>
    </xf>
    <xf numFmtId="14" fontId="8" fillId="0" borderId="18" xfId="2" applyNumberFormat="1" applyFont="1" applyFill="1" applyBorder="1" applyAlignment="1">
      <alignment horizontal="right" vertical="center" wrapText="1"/>
    </xf>
    <xf numFmtId="14" fontId="8" fillId="0" borderId="19" xfId="2" applyNumberFormat="1" applyFont="1" applyFill="1" applyBorder="1" applyAlignment="1">
      <alignment horizontal="right" vertical="center" wrapText="1"/>
    </xf>
    <xf numFmtId="0" fontId="16" fillId="3" borderId="101" xfId="0" applyFont="1" applyFill="1" applyBorder="1" applyAlignment="1">
      <alignment vertical="center" wrapText="1"/>
    </xf>
    <xf numFmtId="0" fontId="16" fillId="3" borderId="102" xfId="0" applyFont="1" applyFill="1" applyBorder="1" applyAlignment="1">
      <alignment vertical="center" wrapText="1"/>
    </xf>
    <xf numFmtId="0" fontId="16" fillId="3" borderId="102" xfId="0" applyFont="1" applyFill="1" applyBorder="1" applyAlignment="1">
      <alignment horizontal="left" vertical="center" wrapText="1"/>
    </xf>
    <xf numFmtId="0" fontId="16" fillId="3" borderId="103" xfId="0" applyFont="1" applyFill="1" applyBorder="1" applyAlignment="1">
      <alignment horizontal="left" vertical="center" wrapText="1"/>
    </xf>
    <xf numFmtId="0" fontId="16" fillId="3" borderId="70" xfId="0" applyFont="1" applyFill="1" applyBorder="1" applyAlignment="1">
      <alignment vertical="center" wrapText="1"/>
    </xf>
    <xf numFmtId="0" fontId="16" fillId="3" borderId="10" xfId="0" applyFont="1" applyFill="1" applyBorder="1" applyAlignment="1">
      <alignment vertical="center" wrapText="1"/>
    </xf>
    <xf numFmtId="0" fontId="17" fillId="12" borderId="22" xfId="0" applyNumberFormat="1" applyFont="1" applyFill="1" applyBorder="1" applyAlignment="1">
      <alignment horizontal="center" vertical="center" wrapText="1"/>
    </xf>
    <xf numFmtId="14" fontId="16" fillId="3" borderId="106" xfId="0" applyNumberFormat="1" applyFont="1" applyFill="1" applyBorder="1" applyAlignment="1">
      <alignment horizontal="center" vertical="center" wrapText="1"/>
    </xf>
    <xf numFmtId="0" fontId="16" fillId="3" borderId="109" xfId="0" applyFont="1" applyFill="1" applyBorder="1" applyAlignment="1">
      <alignment horizontal="center" vertical="center" wrapText="1"/>
    </xf>
    <xf numFmtId="0" fontId="16" fillId="20" borderId="48" xfId="0" applyFont="1" applyFill="1" applyBorder="1"/>
    <xf numFmtId="0" fontId="16" fillId="20" borderId="50" xfId="0" applyFont="1" applyFill="1" applyBorder="1"/>
    <xf numFmtId="14" fontId="16" fillId="0" borderId="1" xfId="0" applyNumberFormat="1" applyFont="1" applyFill="1" applyBorder="1" applyAlignment="1">
      <alignment vertical="center"/>
    </xf>
    <xf numFmtId="0" fontId="16" fillId="0" borderId="1" xfId="0" applyFont="1" applyFill="1" applyBorder="1" applyAlignment="1">
      <alignment vertical="center"/>
    </xf>
    <xf numFmtId="14" fontId="0" fillId="0" borderId="29" xfId="0" applyNumberFormat="1" applyBorder="1" applyAlignment="1">
      <alignment vertical="center"/>
    </xf>
    <xf numFmtId="14" fontId="0" fillId="0" borderId="11" xfId="0" applyNumberFormat="1" applyBorder="1" applyAlignment="1">
      <alignment vertical="center"/>
    </xf>
    <xf numFmtId="14" fontId="0" fillId="0" borderId="11" xfId="0" applyNumberFormat="1" applyBorder="1" applyAlignment="1">
      <alignment horizontal="center" vertical="center"/>
    </xf>
    <xf numFmtId="14" fontId="0" fillId="0" borderId="99" xfId="0" applyNumberFormat="1" applyBorder="1" applyAlignment="1">
      <alignment vertical="center"/>
    </xf>
    <xf numFmtId="0" fontId="0" fillId="0" borderId="12" xfId="0" applyBorder="1" applyAlignment="1">
      <alignment horizontal="center" vertical="center" wrapText="1"/>
    </xf>
    <xf numFmtId="0" fontId="0" fillId="0" borderId="10" xfId="0" applyBorder="1" applyAlignment="1">
      <alignment horizontal="left" vertical="center" wrapText="1"/>
    </xf>
    <xf numFmtId="14" fontId="0" fillId="0" borderId="18" xfId="0" applyNumberFormat="1" applyBorder="1" applyAlignment="1">
      <alignment vertical="center"/>
    </xf>
    <xf numFmtId="14" fontId="0" fillId="0" borderId="34" xfId="0" applyNumberFormat="1" applyBorder="1" applyAlignment="1">
      <alignment vertical="center"/>
    </xf>
    <xf numFmtId="14" fontId="16" fillId="0" borderId="29" xfId="0" applyNumberFormat="1" applyFont="1" applyBorder="1" applyAlignment="1">
      <alignment vertical="center"/>
    </xf>
    <xf numFmtId="14" fontId="16" fillId="0" borderId="11" xfId="0" applyNumberFormat="1" applyFont="1" applyBorder="1" applyAlignment="1">
      <alignment vertical="center"/>
    </xf>
    <xf numFmtId="14" fontId="16" fillId="0" borderId="34" xfId="0" applyNumberFormat="1" applyFont="1" applyBorder="1" applyAlignment="1">
      <alignment vertical="center"/>
    </xf>
    <xf numFmtId="0" fontId="16" fillId="0" borderId="10" xfId="0" applyFont="1" applyBorder="1" applyAlignment="1">
      <alignment vertical="center" wrapText="1"/>
    </xf>
    <xf numFmtId="0" fontId="16" fillId="0" borderId="17" xfId="0" applyFont="1" applyBorder="1" applyAlignment="1">
      <alignment vertical="center" wrapText="1"/>
    </xf>
    <xf numFmtId="14" fontId="16" fillId="0" borderId="11" xfId="0" applyNumberFormat="1" applyFont="1" applyFill="1" applyBorder="1" applyAlignment="1">
      <alignment vertical="center"/>
    </xf>
    <xf numFmtId="0" fontId="16" fillId="0" borderId="10" xfId="0" applyFont="1" applyFill="1" applyBorder="1" applyAlignment="1">
      <alignment vertical="center"/>
    </xf>
    <xf numFmtId="14" fontId="16" fillId="0" borderId="11" xfId="0" applyNumberFormat="1" applyFont="1" applyBorder="1" applyAlignment="1">
      <alignment horizontal="right" vertical="center"/>
    </xf>
    <xf numFmtId="14" fontId="16" fillId="0" borderId="11" xfId="0" applyNumberFormat="1" applyFont="1" applyFill="1" applyBorder="1" applyAlignment="1">
      <alignment horizontal="right" vertical="center"/>
    </xf>
    <xf numFmtId="0" fontId="16" fillId="0" borderId="10" xfId="0" applyFont="1" applyFill="1" applyBorder="1" applyAlignment="1">
      <alignment horizontal="left" vertical="center" wrapText="1"/>
    </xf>
    <xf numFmtId="14" fontId="8" fillId="0" borderId="34" xfId="2" applyNumberFormat="1" applyFont="1" applyFill="1" applyBorder="1" applyAlignment="1">
      <alignment vertical="center" wrapText="1"/>
    </xf>
    <xf numFmtId="14" fontId="8" fillId="0" borderId="29" xfId="2" applyNumberFormat="1" applyFont="1" applyFill="1" applyBorder="1" applyAlignment="1">
      <alignment horizontal="center" vertical="center" wrapText="1"/>
    </xf>
    <xf numFmtId="14" fontId="8" fillId="0" borderId="11" xfId="0" applyNumberFormat="1" applyFont="1" applyBorder="1" applyAlignment="1">
      <alignment horizontal="center" vertical="center" wrapText="1"/>
    </xf>
    <xf numFmtId="14" fontId="8" fillId="3" borderId="11" xfId="0" applyNumberFormat="1" applyFont="1" applyFill="1" applyBorder="1" applyAlignment="1">
      <alignment horizontal="center" vertical="center" wrapText="1"/>
    </xf>
    <xf numFmtId="0" fontId="13" fillId="0" borderId="29" xfId="0" applyFont="1" applyFill="1" applyBorder="1" applyAlignment="1">
      <alignment horizontal="right" vertical="center" wrapText="1"/>
    </xf>
    <xf numFmtId="0" fontId="8" fillId="0" borderId="10" xfId="2" applyFont="1" applyFill="1" applyBorder="1" applyAlignment="1">
      <alignment vertical="center" wrapText="1"/>
    </xf>
    <xf numFmtId="0" fontId="8" fillId="0" borderId="10" xfId="0" applyFont="1" applyBorder="1" applyAlignment="1">
      <alignment vertical="center" wrapText="1"/>
    </xf>
    <xf numFmtId="0" fontId="8" fillId="3" borderId="10" xfId="0" applyNumberFormat="1" applyFont="1" applyFill="1" applyBorder="1" applyAlignment="1">
      <alignment vertical="center" wrapText="1"/>
    </xf>
    <xf numFmtId="0" fontId="13" fillId="0" borderId="12" xfId="0" applyFont="1" applyFill="1" applyBorder="1" applyAlignment="1">
      <alignment vertical="center" wrapText="1"/>
    </xf>
    <xf numFmtId="0" fontId="13" fillId="0" borderId="12" xfId="0" applyFont="1" applyBorder="1" applyAlignment="1">
      <alignment wrapText="1"/>
    </xf>
    <xf numFmtId="0" fontId="13" fillId="0" borderId="10" xfId="0" applyFont="1" applyBorder="1" applyAlignment="1">
      <alignment wrapText="1"/>
    </xf>
    <xf numFmtId="0" fontId="13" fillId="0" borderId="10" xfId="0" applyFont="1" applyBorder="1" applyAlignment="1">
      <alignment vertical="center" wrapText="1"/>
    </xf>
    <xf numFmtId="0" fontId="13" fillId="0" borderId="10" xfId="0" applyFont="1" applyBorder="1" applyAlignment="1">
      <alignment vertical="center"/>
    </xf>
    <xf numFmtId="14" fontId="16" fillId="0" borderId="34" xfId="0" applyNumberFormat="1" applyFont="1" applyBorder="1" applyAlignment="1">
      <alignment horizontal="center" vertical="center"/>
    </xf>
    <xf numFmtId="0" fontId="16" fillId="0" borderId="0" xfId="0" applyFont="1" applyBorder="1" applyAlignment="1">
      <alignment vertical="center"/>
    </xf>
    <xf numFmtId="0" fontId="16" fillId="0" borderId="17" xfId="0" applyFont="1" applyBorder="1" applyAlignment="1">
      <alignment horizontal="center" vertical="center" wrapText="1"/>
    </xf>
    <xf numFmtId="14" fontId="16" fillId="0" borderId="29" xfId="0" applyNumberFormat="1" applyFont="1" applyBorder="1" applyAlignment="1">
      <alignment horizontal="center" vertical="center"/>
    </xf>
    <xf numFmtId="14" fontId="16" fillId="0" borderId="11" xfId="0" applyNumberFormat="1" applyFont="1" applyBorder="1" applyAlignment="1">
      <alignment horizontal="center" vertical="center"/>
    </xf>
    <xf numFmtId="14" fontId="16" fillId="13" borderId="11" xfId="0" applyNumberFormat="1" applyFont="1" applyFill="1" applyBorder="1" applyAlignment="1">
      <alignment horizontal="center" vertical="center"/>
    </xf>
    <xf numFmtId="0" fontId="16" fillId="13" borderId="69" xfId="0" applyFont="1" applyFill="1" applyBorder="1" applyAlignment="1">
      <alignment horizontal="left" vertical="center"/>
    </xf>
    <xf numFmtId="0" fontId="16" fillId="0" borderId="70" xfId="0" applyFont="1" applyBorder="1" applyAlignment="1">
      <alignment vertical="center" wrapText="1"/>
    </xf>
    <xf numFmtId="14" fontId="16" fillId="0" borderId="29" xfId="0" applyNumberFormat="1" applyFont="1" applyBorder="1" applyAlignment="1">
      <alignment vertical="center" wrapText="1"/>
    </xf>
    <xf numFmtId="14" fontId="16" fillId="0" borderId="11" xfId="0" applyNumberFormat="1" applyFont="1" applyBorder="1" applyAlignment="1">
      <alignment vertical="center" wrapText="1"/>
    </xf>
    <xf numFmtId="14" fontId="16" fillId="0" borderId="99" xfId="0" applyNumberFormat="1" applyFont="1" applyBorder="1" applyAlignment="1">
      <alignment vertical="center" wrapText="1"/>
    </xf>
    <xf numFmtId="14" fontId="16" fillId="0" borderId="34" xfId="0" applyNumberFormat="1" applyFont="1" applyBorder="1" applyAlignment="1">
      <alignment vertical="center" wrapText="1"/>
    </xf>
    <xf numFmtId="0" fontId="16" fillId="0" borderId="71" xfId="0" applyFont="1" applyBorder="1" applyAlignment="1">
      <alignment vertical="center" wrapText="1"/>
    </xf>
    <xf numFmtId="0" fontId="16" fillId="0" borderId="10" xfId="0" applyFont="1" applyBorder="1" applyAlignment="1">
      <alignment vertical="center"/>
    </xf>
    <xf numFmtId="14" fontId="16" fillId="0" borderId="29" xfId="0" applyNumberFormat="1" applyFont="1" applyBorder="1" applyAlignment="1">
      <alignment horizontal="right" vertical="center"/>
    </xf>
    <xf numFmtId="14" fontId="16" fillId="0" borderId="29" xfId="0" applyNumberFormat="1" applyFont="1" applyFill="1" applyBorder="1" applyAlignment="1">
      <alignment horizontal="center" vertical="center"/>
    </xf>
    <xf numFmtId="14" fontId="16" fillId="0" borderId="99" xfId="0" applyNumberFormat="1" applyFont="1" applyBorder="1" applyAlignment="1">
      <alignment vertical="center"/>
    </xf>
    <xf numFmtId="0" fontId="16" fillId="0" borderId="12" xfId="0" applyFont="1" applyBorder="1" applyAlignment="1">
      <alignment vertical="center" wrapText="1"/>
    </xf>
    <xf numFmtId="14" fontId="16" fillId="3" borderId="3" xfId="0" applyNumberFormat="1" applyFont="1" applyFill="1" applyBorder="1" applyAlignment="1">
      <alignment horizontal="left" vertical="center" wrapText="1"/>
    </xf>
    <xf numFmtId="0" fontId="16" fillId="3" borderId="3" xfId="0" applyFont="1" applyFill="1" applyBorder="1" applyAlignment="1">
      <alignment vertical="center" wrapText="1"/>
    </xf>
    <xf numFmtId="165" fontId="16" fillId="3" borderId="3" xfId="1" applyNumberFormat="1" applyFont="1" applyFill="1" applyBorder="1" applyAlignment="1">
      <alignment vertical="center" wrapText="1"/>
    </xf>
    <xf numFmtId="165" fontId="16" fillId="3" borderId="30" xfId="1" applyNumberFormat="1" applyFont="1" applyFill="1" applyBorder="1" applyAlignment="1">
      <alignment vertical="center" wrapText="1"/>
    </xf>
    <xf numFmtId="164" fontId="16" fillId="0" borderId="15" xfId="75" applyFont="1" applyBorder="1" applyAlignment="1">
      <alignment vertical="center"/>
    </xf>
    <xf numFmtId="0" fontId="16" fillId="3" borderId="71" xfId="0" applyFont="1" applyFill="1" applyBorder="1" applyAlignment="1">
      <alignment vertical="center" wrapText="1"/>
    </xf>
    <xf numFmtId="164" fontId="16" fillId="3" borderId="3" xfId="75" applyFont="1" applyFill="1" applyBorder="1" applyAlignment="1">
      <alignment vertical="center" wrapText="1"/>
    </xf>
    <xf numFmtId="164" fontId="16" fillId="3" borderId="30" xfId="75" applyFont="1" applyFill="1" applyBorder="1" applyAlignment="1">
      <alignment vertical="center" wrapText="1"/>
    </xf>
    <xf numFmtId="164" fontId="13" fillId="0" borderId="0" xfId="75" applyFont="1"/>
    <xf numFmtId="164" fontId="16" fillId="0" borderId="30" xfId="75" applyFont="1" applyBorder="1" applyAlignment="1">
      <alignment vertical="center"/>
    </xf>
    <xf numFmtId="164" fontId="16" fillId="0" borderId="13" xfId="75" applyFont="1" applyBorder="1" applyAlignment="1">
      <alignment horizontal="right" vertical="center"/>
    </xf>
    <xf numFmtId="164" fontId="16" fillId="0" borderId="14" xfId="75" applyFont="1" applyBorder="1" applyAlignment="1">
      <alignment horizontal="right" vertical="center"/>
    </xf>
    <xf numFmtId="164" fontId="16" fillId="0" borderId="1" xfId="75" applyFont="1" applyBorder="1" applyAlignment="1">
      <alignment horizontal="right" vertical="center"/>
    </xf>
    <xf numFmtId="164" fontId="16" fillId="0" borderId="15" xfId="75" applyFont="1" applyBorder="1" applyAlignment="1">
      <alignment horizontal="right" vertical="center"/>
    </xf>
    <xf numFmtId="164" fontId="16" fillId="0" borderId="0" xfId="75" applyFont="1" applyBorder="1" applyAlignment="1">
      <alignment horizontal="right" vertical="center"/>
    </xf>
    <xf numFmtId="164" fontId="16" fillId="0" borderId="3" xfId="75" applyFont="1" applyBorder="1" applyAlignment="1">
      <alignment horizontal="right" vertical="center"/>
    </xf>
    <xf numFmtId="164" fontId="16" fillId="0" borderId="30" xfId="75" applyFont="1" applyBorder="1" applyAlignment="1">
      <alignment horizontal="right" vertical="center"/>
    </xf>
    <xf numFmtId="164" fontId="16" fillId="0" borderId="13" xfId="75" applyFont="1" applyFill="1" applyBorder="1" applyAlignment="1">
      <alignment horizontal="right" vertical="center"/>
    </xf>
    <xf numFmtId="164" fontId="16" fillId="0" borderId="14" xfId="75" applyFont="1" applyFill="1" applyBorder="1" applyAlignment="1">
      <alignment horizontal="right" vertical="center"/>
    </xf>
    <xf numFmtId="164" fontId="16" fillId="0" borderId="1" xfId="75" applyFont="1" applyFill="1" applyBorder="1" applyAlignment="1">
      <alignment vertical="center"/>
    </xf>
    <xf numFmtId="164" fontId="16" fillId="0" borderId="15" xfId="75" applyFont="1" applyFill="1" applyBorder="1" applyAlignment="1">
      <alignment vertical="center"/>
    </xf>
    <xf numFmtId="164" fontId="16" fillId="0" borderId="1" xfId="75" applyFont="1" applyFill="1" applyBorder="1" applyAlignment="1">
      <alignment horizontal="right" vertical="center"/>
    </xf>
    <xf numFmtId="164" fontId="16" fillId="0" borderId="15" xfId="75" applyFont="1" applyFill="1" applyBorder="1" applyAlignment="1">
      <alignment horizontal="right" vertical="center"/>
    </xf>
    <xf numFmtId="164" fontId="16" fillId="0" borderId="18" xfId="75" applyFont="1" applyBorder="1" applyAlignment="1">
      <alignment horizontal="right" vertical="center"/>
    </xf>
    <xf numFmtId="164" fontId="16" fillId="0" borderId="19" xfId="75" applyFont="1" applyBorder="1" applyAlignment="1">
      <alignment horizontal="right" vertical="center"/>
    </xf>
    <xf numFmtId="0" fontId="13" fillId="10" borderId="46" xfId="0" applyFont="1" applyFill="1" applyBorder="1" applyAlignment="1">
      <alignment horizontal="center" vertical="center" wrapText="1"/>
    </xf>
    <xf numFmtId="0" fontId="13" fillId="10" borderId="9" xfId="0" applyFont="1" applyFill="1" applyBorder="1" applyAlignment="1">
      <alignment horizontal="center" vertical="center" wrapText="1"/>
    </xf>
    <xf numFmtId="0" fontId="13" fillId="10" borderId="48" xfId="0" applyFont="1" applyFill="1" applyBorder="1" applyAlignment="1">
      <alignment wrapText="1"/>
    </xf>
    <xf numFmtId="0" fontId="13" fillId="10" borderId="33" xfId="0" applyFont="1" applyFill="1" applyBorder="1" applyAlignment="1">
      <alignment wrapText="1"/>
    </xf>
    <xf numFmtId="0" fontId="13" fillId="10" borderId="37" xfId="0" applyFont="1" applyFill="1" applyBorder="1"/>
    <xf numFmtId="0" fontId="13" fillId="10" borderId="5" xfId="0" applyFont="1" applyFill="1" applyBorder="1"/>
    <xf numFmtId="0" fontId="13" fillId="10" borderId="48" xfId="0" applyFont="1" applyFill="1" applyBorder="1"/>
    <xf numFmtId="0" fontId="13" fillId="10" borderId="33" xfId="0" applyFont="1" applyFill="1" applyBorder="1"/>
    <xf numFmtId="0" fontId="13" fillId="4" borderId="46" xfId="0" applyFont="1" applyFill="1" applyBorder="1" applyAlignment="1">
      <alignment horizontal="center" vertical="center" wrapText="1"/>
    </xf>
    <xf numFmtId="0" fontId="13" fillId="4" borderId="48" xfId="0" applyFont="1" applyFill="1" applyBorder="1" applyAlignment="1">
      <alignment wrapText="1"/>
    </xf>
    <xf numFmtId="0" fontId="13" fillId="4" borderId="37" xfId="0" applyFont="1" applyFill="1" applyBorder="1"/>
    <xf numFmtId="0" fontId="13" fillId="4" borderId="48" xfId="0" applyFont="1" applyFill="1" applyBorder="1"/>
    <xf numFmtId="0" fontId="13" fillId="17" borderId="6" xfId="0" applyFont="1" applyFill="1" applyBorder="1"/>
    <xf numFmtId="9" fontId="16" fillId="0" borderId="97" xfId="0" applyNumberFormat="1" applyFont="1" applyBorder="1" applyAlignment="1">
      <alignment horizontal="center" vertical="center" wrapText="1"/>
    </xf>
    <xf numFmtId="165" fontId="13" fillId="0" borderId="1" xfId="1" applyNumberFormat="1" applyFont="1" applyBorder="1" applyAlignment="1">
      <alignment horizontal="left" vertical="center"/>
    </xf>
    <xf numFmtId="165" fontId="13" fillId="0" borderId="15" xfId="1" applyNumberFormat="1" applyFont="1" applyBorder="1" applyAlignment="1">
      <alignment horizontal="left" vertical="center"/>
    </xf>
    <xf numFmtId="0" fontId="8" fillId="0" borderId="1" xfId="0" applyNumberFormat="1" applyFont="1" applyFill="1" applyBorder="1" applyAlignment="1" applyProtection="1">
      <alignment vertical="center" wrapText="1"/>
      <protection hidden="1"/>
    </xf>
    <xf numFmtId="165" fontId="8" fillId="0" borderId="1" xfId="1" applyNumberFormat="1" applyFont="1" applyFill="1" applyBorder="1" applyAlignment="1">
      <alignment vertical="center" wrapText="1"/>
    </xf>
    <xf numFmtId="165" fontId="8" fillId="0" borderId="15" xfId="1" applyNumberFormat="1" applyFont="1" applyFill="1" applyBorder="1" applyAlignment="1" applyProtection="1">
      <alignment vertical="center" wrapText="1"/>
      <protection hidden="1"/>
    </xf>
    <xf numFmtId="0" fontId="8" fillId="0" borderId="18" xfId="0" applyNumberFormat="1" applyFont="1" applyFill="1" applyBorder="1" applyAlignment="1" applyProtection="1">
      <alignment vertical="center" wrapText="1"/>
      <protection hidden="1"/>
    </xf>
    <xf numFmtId="165" fontId="8" fillId="0" borderId="18" xfId="1" applyNumberFormat="1" applyFont="1" applyFill="1" applyBorder="1" applyAlignment="1">
      <alignment vertical="center" wrapText="1"/>
    </xf>
    <xf numFmtId="165" fontId="8" fillId="0" borderId="19" xfId="1" applyNumberFormat="1" applyFont="1" applyFill="1" applyBorder="1" applyAlignment="1" applyProtection="1">
      <alignment vertical="center" wrapText="1"/>
      <protection hidden="1"/>
    </xf>
    <xf numFmtId="0" fontId="16" fillId="21" borderId="50" xfId="0" applyFont="1" applyFill="1" applyBorder="1"/>
    <xf numFmtId="0" fontId="16" fillId="10" borderId="50" xfId="0" applyFont="1" applyFill="1" applyBorder="1" applyAlignment="1">
      <alignment horizontal="center" vertical="center"/>
    </xf>
    <xf numFmtId="0" fontId="16" fillId="0" borderId="10" xfId="0" applyFont="1" applyBorder="1" applyAlignment="1">
      <alignment horizontal="center" vertical="center"/>
    </xf>
    <xf numFmtId="0" fontId="8" fillId="0" borderId="3" xfId="2" applyNumberFormat="1" applyFont="1" applyFill="1" applyBorder="1" applyAlignment="1">
      <alignment vertical="center" wrapText="1"/>
    </xf>
    <xf numFmtId="0" fontId="0" fillId="0" borderId="10" xfId="0" applyBorder="1" applyAlignment="1">
      <alignment vertical="center"/>
    </xf>
    <xf numFmtId="0" fontId="0" fillId="0" borderId="3" xfId="0" applyBorder="1" applyAlignment="1">
      <alignment vertical="center"/>
    </xf>
    <xf numFmtId="0" fontId="0" fillId="0" borderId="71" xfId="0" applyBorder="1" applyAlignment="1">
      <alignment vertical="center"/>
    </xf>
    <xf numFmtId="0" fontId="0" fillId="0" borderId="18" xfId="0" applyBorder="1" applyAlignment="1">
      <alignment vertical="center"/>
    </xf>
    <xf numFmtId="0" fontId="0" fillId="0" borderId="17" xfId="0" applyBorder="1" applyAlignment="1">
      <alignment vertical="center"/>
    </xf>
    <xf numFmtId="0" fontId="0" fillId="0" borderId="0" xfId="0" applyAlignment="1">
      <alignment vertical="center"/>
    </xf>
    <xf numFmtId="0" fontId="0" fillId="10" borderId="44" xfId="0" applyFill="1" applyBorder="1"/>
    <xf numFmtId="0" fontId="0" fillId="10" borderId="48" xfId="0" applyFill="1" applyBorder="1"/>
    <xf numFmtId="0" fontId="0" fillId="10" borderId="33" xfId="0" applyFill="1" applyBorder="1"/>
    <xf numFmtId="0" fontId="0" fillId="14" borderId="49" xfId="0" applyFill="1" applyBorder="1"/>
    <xf numFmtId="0" fontId="0" fillId="14" borderId="50" xfId="0" applyFill="1" applyBorder="1"/>
    <xf numFmtId="0" fontId="0" fillId="15" borderId="50" xfId="0" applyFill="1" applyBorder="1"/>
    <xf numFmtId="0" fontId="0" fillId="10" borderId="6" xfId="0" applyFill="1" applyBorder="1"/>
    <xf numFmtId="0" fontId="16" fillId="0" borderId="6" xfId="0" applyFont="1" applyBorder="1" applyAlignment="1">
      <alignment horizontal="center" vertical="center"/>
    </xf>
    <xf numFmtId="0" fontId="16" fillId="0" borderId="5" xfId="0" applyFont="1" applyBorder="1" applyAlignment="1">
      <alignment horizontal="center" vertical="center"/>
    </xf>
    <xf numFmtId="0" fontId="16" fillId="10" borderId="12" xfId="0" applyFont="1" applyFill="1" applyBorder="1" applyAlignment="1"/>
    <xf numFmtId="0" fontId="16" fillId="10" borderId="13" xfId="0" applyFont="1" applyFill="1" applyBorder="1" applyAlignment="1">
      <alignment vertical="center"/>
    </xf>
    <xf numFmtId="0" fontId="16" fillId="10" borderId="10" xfId="0" applyFont="1" applyFill="1" applyBorder="1" applyAlignment="1"/>
    <xf numFmtId="0" fontId="16" fillId="10" borderId="1" xfId="0" applyFont="1" applyFill="1" applyBorder="1" applyAlignment="1">
      <alignment vertical="center"/>
    </xf>
    <xf numFmtId="0" fontId="16" fillId="6" borderId="10" xfId="0" applyFont="1" applyFill="1" applyBorder="1" applyAlignment="1"/>
    <xf numFmtId="0" fontId="16" fillId="6" borderId="1" xfId="0" applyFont="1" applyFill="1" applyBorder="1" applyAlignment="1">
      <alignment vertical="center"/>
    </xf>
    <xf numFmtId="14" fontId="16" fillId="3" borderId="1" xfId="0" applyNumberFormat="1" applyFont="1" applyFill="1" applyBorder="1" applyAlignment="1">
      <alignment vertical="center" wrapText="1"/>
    </xf>
    <xf numFmtId="14" fontId="16" fillId="3" borderId="15" xfId="0" applyNumberFormat="1" applyFont="1" applyFill="1" applyBorder="1" applyAlignment="1">
      <alignment vertical="center" wrapText="1"/>
    </xf>
    <xf numFmtId="0" fontId="16" fillId="10" borderId="10" xfId="0" applyFont="1" applyFill="1" applyBorder="1"/>
    <xf numFmtId="0" fontId="16" fillId="10" borderId="1" xfId="0" applyFont="1" applyFill="1" applyBorder="1"/>
    <xf numFmtId="0" fontId="16" fillId="10" borderId="17" xfId="0" applyFont="1" applyFill="1" applyBorder="1"/>
    <xf numFmtId="0" fontId="16" fillId="10" borderId="18" xfId="0" applyFont="1" applyFill="1" applyBorder="1"/>
    <xf numFmtId="14" fontId="16" fillId="0" borderId="19" xfId="0" applyNumberFormat="1" applyFont="1" applyBorder="1" applyAlignment="1">
      <alignment vertical="center"/>
    </xf>
    <xf numFmtId="14" fontId="13" fillId="0" borderId="1" xfId="0" applyNumberFormat="1" applyFont="1" applyFill="1" applyBorder="1" applyAlignment="1">
      <alignment horizontal="right" vertical="center" wrapText="1"/>
    </xf>
    <xf numFmtId="14" fontId="13" fillId="0" borderId="11" xfId="0" applyNumberFormat="1" applyFont="1" applyFill="1" applyBorder="1" applyAlignment="1">
      <alignment horizontal="right" vertical="center" wrapText="1"/>
    </xf>
    <xf numFmtId="0" fontId="13" fillId="0" borderId="0" xfId="0" applyFont="1" applyBorder="1" applyAlignment="1">
      <alignment horizontal="center" vertical="center"/>
    </xf>
    <xf numFmtId="0" fontId="13" fillId="0" borderId="33" xfId="0" applyFont="1" applyBorder="1" applyAlignment="1">
      <alignment wrapText="1"/>
    </xf>
    <xf numFmtId="0" fontId="13" fillId="0" borderId="6" xfId="0" applyFont="1" applyBorder="1" applyAlignment="1">
      <alignment wrapText="1"/>
    </xf>
    <xf numFmtId="0" fontId="13" fillId="0" borderId="6" xfId="0" applyFont="1" applyBorder="1" applyAlignment="1">
      <alignment vertical="center" wrapText="1"/>
    </xf>
    <xf numFmtId="0" fontId="13" fillId="0" borderId="6" xfId="0" applyFont="1" applyBorder="1" applyAlignment="1">
      <alignment vertical="center"/>
    </xf>
    <xf numFmtId="9" fontId="22" fillId="9" borderId="40" xfId="222" applyFont="1" applyFill="1" applyBorder="1" applyAlignment="1">
      <alignment horizontal="center" vertical="center"/>
    </xf>
    <xf numFmtId="165" fontId="16" fillId="0" borderId="15" xfId="1" applyNumberFormat="1" applyFont="1" applyBorder="1" applyAlignment="1">
      <alignment horizontal="left" vertical="center"/>
    </xf>
    <xf numFmtId="14" fontId="16" fillId="0" borderId="4" xfId="0" applyNumberFormat="1" applyFont="1" applyBorder="1" applyAlignment="1">
      <alignment horizontal="center" vertical="center" wrapText="1"/>
    </xf>
    <xf numFmtId="14" fontId="16" fillId="0" borderId="100" xfId="0" applyNumberFormat="1" applyFont="1" applyBorder="1" applyAlignment="1">
      <alignment horizontal="center" vertical="center" wrapText="1"/>
    </xf>
    <xf numFmtId="14" fontId="16" fillId="0" borderId="1" xfId="0" applyNumberFormat="1" applyFont="1" applyBorder="1" applyAlignment="1">
      <alignment horizontal="center" vertical="center" wrapText="1"/>
    </xf>
    <xf numFmtId="14" fontId="16" fillId="0" borderId="11" xfId="0" applyNumberFormat="1" applyFont="1" applyBorder="1" applyAlignment="1">
      <alignment horizontal="center" vertical="center" wrapText="1"/>
    </xf>
    <xf numFmtId="14" fontId="16" fillId="0" borderId="18" xfId="0" applyNumberFormat="1" applyFont="1" applyBorder="1" applyAlignment="1">
      <alignment horizontal="center" vertical="center" wrapText="1"/>
    </xf>
    <xf numFmtId="14" fontId="16" fillId="0" borderId="34" xfId="0" applyNumberFormat="1" applyFont="1" applyBorder="1" applyAlignment="1">
      <alignment horizontal="center" vertical="center" wrapText="1"/>
    </xf>
    <xf numFmtId="0" fontId="17" fillId="12" borderId="42" xfId="0" applyFont="1" applyFill="1" applyBorder="1" applyAlignment="1">
      <alignment horizontal="center" vertical="center" wrapText="1"/>
    </xf>
    <xf numFmtId="0" fontId="17" fillId="12" borderId="42" xfId="0" applyNumberFormat="1" applyFont="1" applyFill="1" applyBorder="1" applyAlignment="1">
      <alignment horizontal="center" vertical="center" wrapText="1"/>
    </xf>
    <xf numFmtId="0" fontId="17" fillId="12" borderId="89" xfId="0" applyNumberFormat="1" applyFont="1" applyFill="1" applyBorder="1" applyAlignment="1">
      <alignment horizontal="center" vertical="center" wrapText="1"/>
    </xf>
    <xf numFmtId="0" fontId="16" fillId="4" borderId="45" xfId="0" applyFont="1" applyFill="1" applyBorder="1" applyAlignment="1">
      <alignment vertical="center"/>
    </xf>
    <xf numFmtId="0" fontId="0" fillId="0" borderId="46" xfId="0" applyBorder="1" applyAlignment="1">
      <alignment vertical="center" wrapText="1"/>
    </xf>
    <xf numFmtId="0" fontId="16" fillId="4" borderId="16" xfId="0" applyFont="1" applyFill="1" applyBorder="1" applyAlignment="1">
      <alignment vertical="center"/>
    </xf>
    <xf numFmtId="0" fontId="0" fillId="0" borderId="50" xfId="0" applyBorder="1" applyAlignment="1">
      <alignment vertical="center" wrapText="1"/>
    </xf>
    <xf numFmtId="0" fontId="16" fillId="4" borderId="49" xfId="0" applyFont="1" applyFill="1" applyBorder="1" applyAlignment="1">
      <alignment vertical="center"/>
    </xf>
    <xf numFmtId="0" fontId="16" fillId="4" borderId="51" xfId="0" applyFont="1" applyFill="1" applyBorder="1" applyAlignment="1">
      <alignment vertical="center"/>
    </xf>
    <xf numFmtId="0" fontId="0" fillId="0" borderId="35" xfId="0" applyBorder="1" applyAlignment="1">
      <alignment vertical="center" wrapText="1"/>
    </xf>
    <xf numFmtId="0" fontId="16" fillId="0" borderId="2" xfId="0" applyFont="1" applyBorder="1" applyAlignment="1">
      <alignment vertical="center" wrapText="1"/>
    </xf>
    <xf numFmtId="0" fontId="16" fillId="0" borderId="38" xfId="0" applyFont="1" applyBorder="1" applyAlignment="1">
      <alignment vertical="center" wrapText="1"/>
    </xf>
    <xf numFmtId="0" fontId="0" fillId="0" borderId="0" xfId="0" applyAlignment="1">
      <alignment vertical="center" wrapText="1"/>
    </xf>
    <xf numFmtId="14" fontId="16" fillId="0" borderId="2" xfId="0" applyNumberFormat="1" applyFont="1" applyFill="1" applyBorder="1" applyAlignment="1">
      <alignment vertical="center"/>
    </xf>
    <xf numFmtId="14" fontId="16" fillId="0" borderId="7" xfId="0" applyNumberFormat="1" applyFont="1" applyFill="1" applyBorder="1" applyAlignment="1">
      <alignment horizontal="center" vertical="center"/>
    </xf>
    <xf numFmtId="0" fontId="16" fillId="0" borderId="4" xfId="0" applyFont="1" applyFill="1" applyBorder="1" applyAlignment="1">
      <alignment vertical="center" wrapText="1"/>
    </xf>
    <xf numFmtId="0" fontId="16" fillId="0" borderId="4" xfId="0" applyFont="1" applyFill="1" applyBorder="1" applyAlignment="1">
      <alignment horizontal="center" vertical="center" wrapText="1"/>
    </xf>
    <xf numFmtId="164" fontId="16" fillId="0" borderId="4" xfId="75" applyFont="1" applyFill="1" applyBorder="1" applyAlignment="1">
      <alignment horizontal="right" vertical="center"/>
    </xf>
    <xf numFmtId="14" fontId="13" fillId="0" borderId="15" xfId="0" applyNumberFormat="1" applyFont="1" applyFill="1" applyBorder="1" applyAlignment="1">
      <alignment horizontal="center" vertical="center" wrapText="1"/>
    </xf>
    <xf numFmtId="0" fontId="16" fillId="0" borderId="69" xfId="0" applyFont="1" applyBorder="1" applyAlignment="1">
      <alignment vertical="center" wrapText="1"/>
    </xf>
    <xf numFmtId="3" fontId="13" fillId="0" borderId="3" xfId="0" applyNumberFormat="1" applyFont="1" applyBorder="1" applyAlignment="1">
      <alignment horizontal="center"/>
    </xf>
    <xf numFmtId="0" fontId="13" fillId="0" borderId="18" xfId="0" applyFont="1" applyFill="1" applyBorder="1" applyAlignment="1">
      <alignment horizontal="center" vertical="center" wrapText="1"/>
    </xf>
    <xf numFmtId="3" fontId="13" fillId="0" borderId="18" xfId="0" applyNumberFormat="1" applyFont="1" applyFill="1" applyBorder="1" applyAlignment="1">
      <alignment horizontal="center" vertical="center" wrapText="1"/>
    </xf>
    <xf numFmtId="165" fontId="13" fillId="0" borderId="18" xfId="1" applyNumberFormat="1" applyFont="1" applyFill="1" applyBorder="1" applyAlignment="1">
      <alignment horizontal="center" vertical="center" wrapText="1"/>
    </xf>
    <xf numFmtId="165" fontId="13" fillId="0" borderId="19" xfId="0" applyNumberFormat="1" applyFont="1" applyFill="1" applyBorder="1" applyAlignment="1">
      <alignment horizontal="center" vertical="center" wrapText="1"/>
    </xf>
    <xf numFmtId="14" fontId="13" fillId="0" borderId="18" xfId="0" applyNumberFormat="1" applyFont="1" applyFill="1" applyBorder="1" applyAlignment="1">
      <alignment horizontal="center" vertical="center" wrapText="1"/>
    </xf>
    <xf numFmtId="14" fontId="13" fillId="0" borderId="19" xfId="0" applyNumberFormat="1" applyFont="1" applyFill="1" applyBorder="1" applyAlignment="1">
      <alignment horizontal="center" vertical="center" wrapText="1"/>
    </xf>
    <xf numFmtId="0" fontId="16" fillId="0" borderId="28" xfId="0" applyFont="1" applyBorder="1" applyAlignment="1">
      <alignment vertical="center" wrapText="1"/>
    </xf>
    <xf numFmtId="9" fontId="0" fillId="0" borderId="0" xfId="0" applyNumberFormat="1"/>
    <xf numFmtId="0" fontId="28" fillId="0" borderId="0" xfId="0" applyFont="1" applyAlignment="1">
      <alignment horizontal="center" vertical="center"/>
    </xf>
    <xf numFmtId="0" fontId="29" fillId="0" borderId="0" xfId="0" applyFont="1" applyAlignment="1">
      <alignment horizontal="center" vertical="center"/>
    </xf>
    <xf numFmtId="9" fontId="0" fillId="0" borderId="0" xfId="0" applyNumberFormat="1" applyAlignment="1">
      <alignment vertical="center"/>
    </xf>
    <xf numFmtId="0" fontId="30" fillId="0" borderId="0" xfId="0" applyFont="1"/>
    <xf numFmtId="164" fontId="28" fillId="0" borderId="0" xfId="75" applyFont="1" applyAlignment="1">
      <alignment horizontal="center" vertical="center"/>
    </xf>
    <xf numFmtId="164" fontId="0" fillId="0" borderId="0" xfId="0" applyNumberFormat="1" applyAlignment="1">
      <alignment vertical="center"/>
    </xf>
    <xf numFmtId="164" fontId="16" fillId="0" borderId="0" xfId="75" applyFont="1"/>
    <xf numFmtId="0" fontId="8" fillId="0" borderId="2" xfId="2" applyNumberFormat="1" applyFont="1" applyFill="1" applyBorder="1" applyAlignment="1">
      <alignment vertical="center" wrapText="1"/>
    </xf>
    <xf numFmtId="0" fontId="8" fillId="0" borderId="2" xfId="0" applyNumberFormat="1" applyFont="1" applyFill="1" applyBorder="1" applyAlignment="1" applyProtection="1">
      <alignment vertical="center" wrapText="1"/>
      <protection hidden="1"/>
    </xf>
    <xf numFmtId="165" fontId="8" fillId="0" borderId="2" xfId="1" applyNumberFormat="1" applyFont="1" applyFill="1" applyBorder="1" applyAlignment="1">
      <alignment vertical="center" wrapText="1"/>
    </xf>
    <xf numFmtId="165" fontId="8" fillId="0" borderId="31" xfId="1" applyNumberFormat="1" applyFont="1" applyFill="1" applyBorder="1" applyAlignment="1" applyProtection="1">
      <alignment vertical="center" wrapText="1"/>
      <protection hidden="1"/>
    </xf>
    <xf numFmtId="0" fontId="16" fillId="0" borderId="8" xfId="0" applyFont="1" applyBorder="1" applyAlignment="1">
      <alignment horizontal="center" vertical="center"/>
    </xf>
    <xf numFmtId="0" fontId="32" fillId="0" borderId="0" xfId="0" applyFont="1"/>
    <xf numFmtId="0" fontId="33" fillId="12" borderId="28" xfId="0" applyFont="1" applyFill="1" applyBorder="1" applyAlignment="1">
      <alignment horizontal="center" vertical="center" wrapText="1"/>
    </xf>
    <xf numFmtId="0" fontId="33" fillId="12" borderId="28" xfId="0" applyNumberFormat="1" applyFont="1" applyFill="1" applyBorder="1" applyAlignment="1">
      <alignment horizontal="center" vertical="center" wrapText="1"/>
    </xf>
    <xf numFmtId="0" fontId="33" fillId="12" borderId="22" xfId="0" applyNumberFormat="1" applyFont="1" applyFill="1" applyBorder="1" applyAlignment="1">
      <alignment horizontal="center" vertical="center" wrapText="1"/>
    </xf>
    <xf numFmtId="0" fontId="33" fillId="19" borderId="67" xfId="0" applyNumberFormat="1" applyFont="1" applyFill="1" applyBorder="1" applyAlignment="1">
      <alignment horizontal="center" vertical="center" wrapText="1"/>
    </xf>
    <xf numFmtId="0" fontId="33" fillId="19" borderId="28" xfId="0" applyNumberFormat="1" applyFont="1" applyFill="1" applyBorder="1" applyAlignment="1">
      <alignment horizontal="center" vertical="center" wrapText="1"/>
    </xf>
    <xf numFmtId="165" fontId="33" fillId="19" borderId="28" xfId="1" applyNumberFormat="1" applyFont="1" applyFill="1" applyBorder="1" applyAlignment="1">
      <alignment horizontal="center" vertical="center" wrapText="1"/>
    </xf>
    <xf numFmtId="0" fontId="32" fillId="0" borderId="0" xfId="0" applyFont="1" applyAlignment="1">
      <alignment wrapText="1"/>
    </xf>
    <xf numFmtId="0" fontId="34" fillId="4" borderId="28" xfId="0" applyFont="1" applyFill="1" applyBorder="1" applyAlignment="1">
      <alignment horizontal="center" vertical="center" wrapText="1"/>
    </xf>
    <xf numFmtId="0" fontId="34" fillId="10" borderId="28" xfId="0" applyFont="1" applyFill="1" applyBorder="1" applyAlignment="1">
      <alignment horizontal="center" vertical="center" wrapText="1"/>
    </xf>
    <xf numFmtId="0" fontId="34" fillId="0" borderId="13" xfId="0" applyFont="1" applyBorder="1" applyAlignment="1">
      <alignment horizontal="center" vertical="center" wrapText="1"/>
    </xf>
    <xf numFmtId="0" fontId="34" fillId="4" borderId="4" xfId="0" applyFont="1" applyFill="1" applyBorder="1" applyAlignment="1">
      <alignment horizontal="center" vertical="center" wrapText="1"/>
    </xf>
    <xf numFmtId="0" fontId="34" fillId="10" borderId="4" xfId="0" applyFont="1" applyFill="1" applyBorder="1" applyAlignment="1">
      <alignment horizontal="center" vertical="center" wrapText="1"/>
    </xf>
    <xf numFmtId="0" fontId="34" fillId="4" borderId="1" xfId="0" applyFont="1" applyFill="1" applyBorder="1" applyAlignment="1">
      <alignment horizontal="center" vertical="center" wrapText="1"/>
    </xf>
    <xf numFmtId="0" fontId="34" fillId="10" borderId="1" xfId="0" applyFont="1" applyFill="1" applyBorder="1" applyAlignment="1">
      <alignment horizontal="center" vertical="center" wrapText="1"/>
    </xf>
    <xf numFmtId="165" fontId="33" fillId="19" borderId="22" xfId="1" applyNumberFormat="1" applyFont="1" applyFill="1" applyBorder="1" applyAlignment="1">
      <alignment horizontal="center" vertical="center" wrapText="1"/>
    </xf>
    <xf numFmtId="0" fontId="33" fillId="18" borderId="112" xfId="0" applyNumberFormat="1" applyFont="1" applyFill="1" applyBorder="1" applyAlignment="1">
      <alignment horizontal="center" vertical="center" wrapText="1"/>
    </xf>
    <xf numFmtId="0" fontId="33" fillId="18" borderId="112" xfId="0" applyFont="1" applyFill="1" applyBorder="1" applyAlignment="1">
      <alignment horizontal="center" vertical="center" wrapText="1"/>
    </xf>
    <xf numFmtId="165" fontId="33" fillId="18" borderId="112" xfId="1" applyNumberFormat="1" applyFont="1" applyFill="1" applyBorder="1" applyAlignment="1">
      <alignment horizontal="center" vertical="center" wrapText="1"/>
    </xf>
    <xf numFmtId="14" fontId="34" fillId="0" borderId="13" xfId="0" applyNumberFormat="1" applyFont="1" applyBorder="1" applyAlignment="1">
      <alignment horizontal="center" vertical="center" wrapText="1"/>
    </xf>
    <xf numFmtId="14" fontId="34" fillId="0" borderId="29" xfId="0" applyNumberFormat="1" applyFont="1" applyBorder="1" applyAlignment="1">
      <alignment horizontal="center" vertical="center" wrapText="1"/>
    </xf>
    <xf numFmtId="165" fontId="34" fillId="0" borderId="13" xfId="1" applyNumberFormat="1" applyFont="1" applyBorder="1" applyAlignment="1">
      <alignment horizontal="center" vertical="center" wrapText="1"/>
    </xf>
    <xf numFmtId="165" fontId="34" fillId="0" borderId="29" xfId="1" applyNumberFormat="1" applyFont="1" applyBorder="1" applyAlignment="1">
      <alignment horizontal="center" vertical="center" wrapText="1"/>
    </xf>
    <xf numFmtId="14" fontId="34" fillId="0" borderId="112" xfId="0" applyNumberFormat="1" applyFont="1" applyBorder="1" applyAlignment="1">
      <alignment horizontal="center" vertical="center" wrapText="1"/>
    </xf>
    <xf numFmtId="165" fontId="34" fillId="0" borderId="112" xfId="1" applyNumberFormat="1" applyFont="1" applyBorder="1" applyAlignment="1">
      <alignment horizontal="center" vertical="center" wrapText="1"/>
    </xf>
    <xf numFmtId="14" fontId="34" fillId="0" borderId="1" xfId="0" applyNumberFormat="1" applyFont="1" applyBorder="1" applyAlignment="1">
      <alignment horizontal="center" vertical="center" wrapText="1"/>
    </xf>
    <xf numFmtId="14" fontId="34" fillId="0" borderId="11" xfId="0" applyNumberFormat="1" applyFont="1" applyBorder="1" applyAlignment="1">
      <alignment horizontal="center" vertical="center" wrapText="1"/>
    </xf>
    <xf numFmtId="165" fontId="34" fillId="0" borderId="1" xfId="1" applyNumberFormat="1" applyFont="1" applyBorder="1" applyAlignment="1">
      <alignment horizontal="center" vertical="center" wrapText="1"/>
    </xf>
    <xf numFmtId="165" fontId="34" fillId="0" borderId="11" xfId="1" applyNumberFormat="1" applyFont="1" applyBorder="1" applyAlignment="1">
      <alignment horizontal="center" vertical="center" wrapText="1"/>
    </xf>
    <xf numFmtId="166" fontId="35" fillId="0" borderId="1" xfId="1" applyNumberFormat="1" applyFont="1" applyFill="1" applyBorder="1" applyAlignment="1">
      <alignment horizontal="center" vertical="center" wrapText="1"/>
    </xf>
    <xf numFmtId="166" fontId="35" fillId="0" borderId="112" xfId="1" applyNumberFormat="1" applyFont="1" applyFill="1" applyBorder="1" applyAlignment="1">
      <alignment horizontal="center" vertical="center" wrapText="1"/>
    </xf>
    <xf numFmtId="0" fontId="34" fillId="0" borderId="10" xfId="0" applyFont="1" applyBorder="1" applyAlignment="1">
      <alignment horizontal="center" vertical="center" wrapText="1"/>
    </xf>
    <xf numFmtId="0" fontId="34" fillId="0" borderId="112" xfId="0" applyFont="1" applyBorder="1" applyAlignment="1">
      <alignment horizontal="center" vertical="center" wrapText="1"/>
    </xf>
    <xf numFmtId="14" fontId="34" fillId="0" borderId="3" xfId="0" applyNumberFormat="1" applyFont="1" applyBorder="1" applyAlignment="1">
      <alignment horizontal="center" vertical="center" wrapText="1"/>
    </xf>
    <xf numFmtId="14" fontId="34" fillId="0" borderId="99" xfId="0" applyNumberFormat="1" applyFont="1" applyBorder="1" applyAlignment="1">
      <alignment horizontal="center" vertical="center" wrapText="1"/>
    </xf>
    <xf numFmtId="0" fontId="34" fillId="0" borderId="71" xfId="0" applyFont="1" applyBorder="1" applyAlignment="1">
      <alignment horizontal="center" vertical="center" wrapText="1"/>
    </xf>
    <xf numFmtId="165" fontId="34" fillId="0" borderId="3" xfId="1" applyNumberFormat="1" applyFont="1" applyBorder="1" applyAlignment="1">
      <alignment horizontal="center" vertical="center" wrapText="1"/>
    </xf>
    <xf numFmtId="165" fontId="34" fillId="0" borderId="99" xfId="1" applyNumberFormat="1" applyFont="1" applyBorder="1" applyAlignment="1">
      <alignment horizontal="center" vertical="center" wrapText="1"/>
    </xf>
    <xf numFmtId="14" fontId="34" fillId="0" borderId="18" xfId="0" applyNumberFormat="1" applyFont="1" applyBorder="1" applyAlignment="1">
      <alignment horizontal="center" vertical="center" wrapText="1"/>
    </xf>
    <xf numFmtId="14" fontId="34" fillId="0" borderId="34" xfId="0" applyNumberFormat="1" applyFont="1" applyBorder="1" applyAlignment="1">
      <alignment horizontal="center" vertical="center" wrapText="1"/>
    </xf>
    <xf numFmtId="0" fontId="34" fillId="0" borderId="17" xfId="0" applyFont="1" applyBorder="1" applyAlignment="1">
      <alignment horizontal="center" vertical="center" wrapText="1"/>
    </xf>
    <xf numFmtId="165" fontId="34" fillId="0" borderId="18" xfId="1" applyNumberFormat="1" applyFont="1" applyBorder="1" applyAlignment="1">
      <alignment horizontal="center" vertical="center" wrapText="1"/>
    </xf>
    <xf numFmtId="165" fontId="34" fillId="0" borderId="34" xfId="1" applyNumberFormat="1" applyFont="1" applyBorder="1" applyAlignment="1">
      <alignment horizontal="center" vertical="center" wrapText="1"/>
    </xf>
    <xf numFmtId="0" fontId="34" fillId="4" borderId="67" xfId="0" applyFont="1" applyFill="1" applyBorder="1" applyAlignment="1">
      <alignment horizontal="center" vertical="center" wrapText="1"/>
    </xf>
    <xf numFmtId="0" fontId="32" fillId="0" borderId="112" xfId="0" applyFont="1" applyBorder="1" applyAlignment="1">
      <alignment horizontal="center" vertical="center" wrapText="1"/>
    </xf>
    <xf numFmtId="0" fontId="32" fillId="0" borderId="0" xfId="0" applyFont="1" applyAlignment="1">
      <alignment horizontal="center" vertical="center" wrapText="1"/>
    </xf>
    <xf numFmtId="0" fontId="34" fillId="4" borderId="68" xfId="0" applyFont="1" applyFill="1" applyBorder="1" applyAlignment="1">
      <alignment horizontal="center" vertical="center" wrapText="1"/>
    </xf>
    <xf numFmtId="0" fontId="34" fillId="4" borderId="10" xfId="0" applyFont="1" applyFill="1" applyBorder="1" applyAlignment="1">
      <alignment horizontal="center" vertical="center" wrapText="1"/>
    </xf>
    <xf numFmtId="9" fontId="32" fillId="0" borderId="0" xfId="222" applyFont="1" applyAlignment="1">
      <alignment horizontal="center" vertical="center" wrapText="1"/>
    </xf>
    <xf numFmtId="0" fontId="36" fillId="18" borderId="112" xfId="0" applyFont="1" applyFill="1" applyBorder="1" applyAlignment="1">
      <alignment horizontal="center" vertical="center" wrapText="1"/>
    </xf>
    <xf numFmtId="9" fontId="36" fillId="18" borderId="112" xfId="222" applyFont="1" applyFill="1" applyBorder="1" applyAlignment="1">
      <alignment horizontal="center" vertical="center" textRotation="90" wrapText="1"/>
    </xf>
    <xf numFmtId="9" fontId="36" fillId="18" borderId="112" xfId="222" applyFont="1" applyFill="1" applyBorder="1" applyAlignment="1">
      <alignment horizontal="center" vertical="center" wrapText="1"/>
    </xf>
    <xf numFmtId="9" fontId="37" fillId="0" borderId="0" xfId="222" applyFont="1" applyAlignment="1">
      <alignment horizontal="center" vertical="center" wrapText="1"/>
    </xf>
    <xf numFmtId="0" fontId="38" fillId="0" borderId="0" xfId="0" applyFont="1" applyAlignment="1">
      <alignment horizontal="center" vertical="center" wrapText="1"/>
    </xf>
    <xf numFmtId="9" fontId="38" fillId="0" borderId="0" xfId="222" applyFont="1" applyAlignment="1">
      <alignment horizontal="center" vertical="center" wrapText="1"/>
    </xf>
    <xf numFmtId="14" fontId="16" fillId="0" borderId="0" xfId="0" applyNumberFormat="1" applyFont="1" applyAlignment="1">
      <alignment vertical="center"/>
    </xf>
    <xf numFmtId="165" fontId="33" fillId="19" borderId="0" xfId="1" applyNumberFormat="1" applyFont="1" applyFill="1" applyBorder="1" applyAlignment="1">
      <alignment horizontal="center" vertical="center" wrapText="1"/>
    </xf>
    <xf numFmtId="165" fontId="34" fillId="0" borderId="0" xfId="1" applyNumberFormat="1" applyFont="1" applyBorder="1" applyAlignment="1">
      <alignment horizontal="center" vertical="center" wrapText="1"/>
    </xf>
    <xf numFmtId="0" fontId="39" fillId="18" borderId="112" xfId="0" applyFont="1" applyFill="1" applyBorder="1" applyAlignment="1">
      <alignment horizontal="center" vertical="center" wrapText="1"/>
    </xf>
    <xf numFmtId="0" fontId="40" fillId="0" borderId="112" xfId="0" applyFont="1" applyFill="1" applyBorder="1" applyAlignment="1">
      <alignment horizontal="center" vertical="center" wrapText="1"/>
    </xf>
    <xf numFmtId="0" fontId="37" fillId="0" borderId="0" xfId="0" applyFont="1"/>
    <xf numFmtId="0" fontId="0" fillId="0" borderId="0" xfId="0" applyAlignment="1"/>
    <xf numFmtId="0" fontId="27" fillId="0" borderId="111" xfId="0" applyFont="1" applyFill="1" applyBorder="1" applyAlignment="1">
      <alignment vertical="center"/>
    </xf>
    <xf numFmtId="9" fontId="31" fillId="0" borderId="0" xfId="0" applyNumberFormat="1" applyFont="1"/>
    <xf numFmtId="0" fontId="31" fillId="0" borderId="0" xfId="0" applyFont="1"/>
    <xf numFmtId="9" fontId="41" fillId="23" borderId="0" xfId="0" applyNumberFormat="1" applyFont="1" applyFill="1" applyAlignment="1">
      <alignment vertical="center"/>
    </xf>
    <xf numFmtId="9" fontId="41" fillId="0" borderId="0" xfId="0" applyNumberFormat="1" applyFont="1" applyAlignment="1">
      <alignment vertical="center"/>
    </xf>
    <xf numFmtId="9" fontId="41" fillId="0" borderId="0" xfId="0" applyNumberFormat="1" applyFont="1" applyAlignment="1">
      <alignment horizontal="center" vertical="center" wrapText="1"/>
    </xf>
    <xf numFmtId="0" fontId="41" fillId="0" borderId="0" xfId="0" applyFont="1" applyAlignment="1">
      <alignment horizontal="justify" vertical="center" wrapText="1"/>
    </xf>
    <xf numFmtId="167" fontId="41" fillId="23" borderId="0" xfId="0" applyNumberFormat="1" applyFont="1" applyFill="1" applyAlignment="1">
      <alignment vertical="center"/>
    </xf>
    <xf numFmtId="167" fontId="41" fillId="0" borderId="0" xfId="0" applyNumberFormat="1" applyFont="1" applyAlignment="1">
      <alignment vertical="center"/>
    </xf>
    <xf numFmtId="0" fontId="41" fillId="0" borderId="0" xfId="0" applyFont="1" applyAlignment="1">
      <alignment vertical="center"/>
    </xf>
    <xf numFmtId="0" fontId="0" fillId="0" borderId="37" xfId="0" applyBorder="1"/>
    <xf numFmtId="0" fontId="0" fillId="0" borderId="46" xfId="0" applyBorder="1" applyAlignment="1">
      <alignment horizontal="center" vertical="center" textRotation="90" wrapText="1" shrinkToFit="1"/>
    </xf>
    <xf numFmtId="0" fontId="0" fillId="0" borderId="4" xfId="0" applyBorder="1" applyAlignment="1">
      <alignment horizontal="center" wrapText="1"/>
    </xf>
    <xf numFmtId="0" fontId="0" fillId="0" borderId="4" xfId="0" pivotButton="1" applyBorder="1" applyAlignment="1">
      <alignment horizontal="center"/>
    </xf>
    <xf numFmtId="0" fontId="0" fillId="0" borderId="4" xfId="0" applyBorder="1" applyAlignment="1">
      <alignment horizontal="center"/>
    </xf>
    <xf numFmtId="0" fontId="17" fillId="24" borderId="4" xfId="0" applyFont="1" applyFill="1" applyBorder="1" applyAlignment="1">
      <alignment horizontal="center" vertical="center" textRotation="90" wrapText="1" shrinkToFit="1"/>
    </xf>
    <xf numFmtId="0" fontId="17" fillId="0" borderId="4" xfId="0" applyFont="1" applyBorder="1" applyAlignment="1">
      <alignment horizontal="center" vertical="center" textRotation="90" wrapText="1" shrinkToFit="1"/>
    </xf>
    <xf numFmtId="0" fontId="0" fillId="0" borderId="0" xfId="0" applyAlignment="1">
      <alignment horizontal="left"/>
    </xf>
    <xf numFmtId="0" fontId="34" fillId="0" borderId="113" xfId="0" applyFont="1" applyBorder="1" applyAlignment="1">
      <alignment vertical="center" wrapText="1"/>
    </xf>
    <xf numFmtId="0" fontId="32" fillId="0" borderId="0" xfId="0" applyFont="1" applyAlignment="1">
      <alignment horizontal="left" vertical="center" wrapText="1"/>
    </xf>
    <xf numFmtId="0" fontId="34" fillId="0" borderId="112" xfId="0" applyFont="1" applyBorder="1" applyAlignment="1">
      <alignment horizontal="left" vertical="center" wrapText="1"/>
    </xf>
    <xf numFmtId="0" fontId="42" fillId="0" borderId="112" xfId="0" applyFont="1" applyBorder="1" applyAlignment="1">
      <alignment horizontal="center" vertical="center" wrapText="1"/>
    </xf>
    <xf numFmtId="9" fontId="0" fillId="0" borderId="0" xfId="222" applyFont="1"/>
    <xf numFmtId="9" fontId="44" fillId="0" borderId="0" xfId="222" applyNumberFormat="1" applyFont="1"/>
    <xf numFmtId="9" fontId="0" fillId="0" borderId="0" xfId="0" applyNumberFormat="1" applyFill="1" applyBorder="1"/>
    <xf numFmtId="0" fontId="0" fillId="0" borderId="0" xfId="0" applyAlignment="1">
      <alignment horizontal="left" vertical="center" wrapText="1" indent="1" shrinkToFit="1"/>
    </xf>
    <xf numFmtId="164" fontId="0" fillId="0" borderId="0" xfId="75" applyFont="1"/>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165" fontId="13" fillId="0" borderId="3" xfId="1" applyNumberFormat="1" applyFont="1" applyBorder="1" applyAlignment="1">
      <alignment horizontal="center" vertical="center"/>
    </xf>
    <xf numFmtId="165" fontId="13" fillId="0" borderId="4" xfId="1" applyNumberFormat="1" applyFont="1" applyBorder="1" applyAlignment="1">
      <alignment horizontal="center" vertical="center"/>
    </xf>
    <xf numFmtId="165" fontId="13" fillId="0" borderId="30" xfId="1" applyNumberFormat="1" applyFont="1" applyBorder="1" applyAlignment="1">
      <alignment horizontal="center" vertical="center"/>
    </xf>
    <xf numFmtId="165" fontId="13" fillId="0" borderId="32" xfId="1" applyNumberFormat="1" applyFont="1" applyBorder="1" applyAlignment="1">
      <alignment horizontal="center" vertical="center"/>
    </xf>
    <xf numFmtId="0" fontId="13" fillId="3" borderId="77" xfId="0" applyFont="1" applyFill="1" applyBorder="1" applyAlignment="1">
      <alignment horizontal="left" vertical="center" wrapText="1"/>
    </xf>
    <xf numFmtId="0" fontId="13" fillId="3" borderId="73" xfId="0" applyFont="1" applyFill="1" applyBorder="1" applyAlignment="1">
      <alignment horizontal="center" vertical="center" wrapText="1"/>
    </xf>
    <xf numFmtId="0" fontId="13" fillId="3" borderId="77" xfId="0" applyFont="1" applyFill="1" applyBorder="1" applyAlignment="1">
      <alignment horizontal="center" vertical="center" wrapText="1"/>
    </xf>
    <xf numFmtId="14" fontId="13" fillId="3" borderId="77" xfId="0" applyNumberFormat="1" applyFont="1" applyFill="1" applyBorder="1" applyAlignment="1">
      <alignment horizontal="center" vertical="center" wrapText="1"/>
    </xf>
    <xf numFmtId="0" fontId="8" fillId="0" borderId="1" xfId="0" applyNumberFormat="1" applyFont="1" applyFill="1" applyBorder="1" applyAlignment="1" applyProtection="1">
      <alignment horizontal="center" vertical="center" wrapText="1"/>
      <protection hidden="1"/>
    </xf>
    <xf numFmtId="165" fontId="8" fillId="0" borderId="1" xfId="1" applyNumberFormat="1" applyFont="1" applyFill="1" applyBorder="1" applyAlignment="1">
      <alignment horizontal="center" vertical="center" wrapText="1"/>
    </xf>
    <xf numFmtId="165" fontId="8" fillId="0" borderId="15" xfId="1" applyNumberFormat="1" applyFont="1" applyFill="1" applyBorder="1" applyAlignment="1" applyProtection="1">
      <alignment horizontal="center" vertical="center" wrapText="1"/>
      <protection hidden="1"/>
    </xf>
    <xf numFmtId="0" fontId="8" fillId="0" borderId="4" xfId="2" applyNumberFormat="1" applyFont="1" applyFill="1" applyBorder="1" applyAlignment="1">
      <alignment horizontal="left" vertical="center" wrapText="1"/>
    </xf>
    <xf numFmtId="0" fontId="8" fillId="0" borderId="4" xfId="0" applyNumberFormat="1" applyFont="1" applyFill="1" applyBorder="1" applyAlignment="1" applyProtection="1">
      <alignment horizontal="center" vertical="center" wrapText="1"/>
      <protection hidden="1"/>
    </xf>
    <xf numFmtId="165" fontId="8" fillId="0" borderId="4" xfId="1" applyNumberFormat="1" applyFont="1" applyFill="1" applyBorder="1" applyAlignment="1">
      <alignment horizontal="center" vertical="center" wrapText="1"/>
    </xf>
    <xf numFmtId="165" fontId="8" fillId="0" borderId="32" xfId="1" applyNumberFormat="1" applyFont="1" applyFill="1" applyBorder="1" applyAlignment="1" applyProtection="1">
      <alignment horizontal="center" vertical="center" wrapText="1"/>
      <protection hidden="1"/>
    </xf>
    <xf numFmtId="0" fontId="8" fillId="0" borderId="1" xfId="2" applyNumberFormat="1" applyFont="1" applyFill="1" applyBorder="1" applyAlignment="1">
      <alignment horizontal="left" vertical="center" wrapText="1"/>
    </xf>
    <xf numFmtId="14" fontId="8" fillId="0" borderId="1" xfId="2" applyNumberFormat="1" applyFont="1" applyFill="1" applyBorder="1" applyAlignment="1">
      <alignment horizontal="center" vertical="center" wrapText="1"/>
    </xf>
    <xf numFmtId="0" fontId="8" fillId="0" borderId="13" xfId="2" applyNumberFormat="1" applyFont="1" applyFill="1" applyBorder="1" applyAlignment="1">
      <alignment horizontal="left" vertical="center" wrapText="1"/>
    </xf>
    <xf numFmtId="0" fontId="8" fillId="0" borderId="13" xfId="0" applyNumberFormat="1" applyFont="1" applyFill="1" applyBorder="1" applyAlignment="1" applyProtection="1">
      <alignment horizontal="center" vertical="center" wrapText="1"/>
      <protection hidden="1"/>
    </xf>
    <xf numFmtId="165" fontId="8" fillId="0" borderId="13" xfId="1" applyNumberFormat="1" applyFont="1" applyFill="1" applyBorder="1" applyAlignment="1">
      <alignment horizontal="center" vertical="center" wrapText="1"/>
    </xf>
    <xf numFmtId="165" fontId="8" fillId="0" borderId="14" xfId="1" applyNumberFormat="1" applyFont="1" applyFill="1" applyBorder="1" applyAlignment="1" applyProtection="1">
      <alignment horizontal="center" vertical="center" wrapText="1"/>
      <protection hidden="1"/>
    </xf>
    <xf numFmtId="0" fontId="8" fillId="0" borderId="18" xfId="2" applyNumberFormat="1" applyFont="1" applyFill="1" applyBorder="1" applyAlignment="1">
      <alignment horizontal="left" vertical="center" wrapText="1"/>
    </xf>
    <xf numFmtId="0" fontId="8" fillId="0" borderId="18" xfId="0" applyNumberFormat="1" applyFont="1" applyFill="1" applyBorder="1" applyAlignment="1" applyProtection="1">
      <alignment horizontal="center" vertical="center" wrapText="1"/>
      <protection hidden="1"/>
    </xf>
    <xf numFmtId="165" fontId="8" fillId="0" borderId="18" xfId="1" applyNumberFormat="1" applyFont="1" applyFill="1" applyBorder="1" applyAlignment="1">
      <alignment horizontal="center" vertical="center" wrapText="1"/>
    </xf>
    <xf numFmtId="165" fontId="8" fillId="0" borderId="30" xfId="1" applyNumberFormat="1" applyFont="1" applyFill="1" applyBorder="1" applyAlignment="1" applyProtection="1">
      <alignment horizontal="center" vertical="center" wrapText="1"/>
      <protection hidden="1"/>
    </xf>
    <xf numFmtId="0" fontId="13" fillId="0" borderId="3" xfId="0" applyFont="1" applyBorder="1" applyAlignment="1">
      <alignment horizontal="left" vertical="center" wrapText="1"/>
    </xf>
    <xf numFmtId="0" fontId="13" fillId="0" borderId="4" xfId="0" applyFont="1" applyBorder="1" applyAlignment="1">
      <alignment horizontal="left" vertical="center" wrapText="1"/>
    </xf>
    <xf numFmtId="0" fontId="13" fillId="0" borderId="1" xfId="0" applyFont="1" applyBorder="1" applyAlignment="1">
      <alignment horizontal="left" vertical="center" wrapText="1"/>
    </xf>
    <xf numFmtId="0" fontId="13" fillId="0" borderId="18" xfId="0" applyFont="1" applyBorder="1" applyAlignment="1">
      <alignment horizontal="left" vertical="center" wrapText="1"/>
    </xf>
    <xf numFmtId="14" fontId="8" fillId="0" borderId="13" xfId="2" applyNumberFormat="1" applyFont="1" applyFill="1" applyBorder="1" applyAlignment="1">
      <alignment horizontal="center" vertical="center" wrapText="1"/>
    </xf>
    <xf numFmtId="14" fontId="8" fillId="0" borderId="18" xfId="2" applyNumberFormat="1" applyFont="1" applyFill="1" applyBorder="1" applyAlignment="1">
      <alignment horizontal="center" vertical="center" wrapText="1"/>
    </xf>
    <xf numFmtId="14" fontId="13" fillId="0" borderId="4" xfId="0" applyNumberFormat="1" applyFont="1" applyBorder="1" applyAlignment="1">
      <alignment horizontal="center" vertical="center"/>
    </xf>
    <xf numFmtId="0" fontId="13" fillId="0" borderId="13"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13" xfId="0" applyFont="1" applyBorder="1" applyAlignment="1">
      <alignment horizontal="left" vertical="center" wrapText="1"/>
    </xf>
    <xf numFmtId="0" fontId="13" fillId="0" borderId="4" xfId="0" applyFont="1" applyBorder="1" applyAlignment="1">
      <alignment horizontal="left" vertical="center"/>
    </xf>
    <xf numFmtId="0" fontId="13" fillId="0" borderId="3" xfId="0" applyFont="1" applyFill="1" applyBorder="1" applyAlignment="1">
      <alignment horizontal="left" vertical="center" wrapText="1"/>
    </xf>
    <xf numFmtId="165" fontId="13" fillId="0" borderId="1" xfId="1" applyNumberFormat="1" applyFont="1" applyFill="1" applyBorder="1" applyAlignment="1">
      <alignment horizontal="center" vertical="center" wrapText="1"/>
    </xf>
    <xf numFmtId="165" fontId="13" fillId="0" borderId="15" xfId="0" applyNumberFormat="1" applyFont="1" applyFill="1" applyBorder="1" applyAlignment="1">
      <alignment horizontal="center" vertical="center" wrapText="1"/>
    </xf>
    <xf numFmtId="0" fontId="13" fillId="0" borderId="8" xfId="0" applyFont="1" applyBorder="1" applyAlignment="1">
      <alignment vertical="center"/>
    </xf>
    <xf numFmtId="0" fontId="13" fillId="0" borderId="71" xfId="0" applyFont="1" applyFill="1" applyBorder="1" applyAlignment="1">
      <alignment vertical="center" wrapText="1"/>
    </xf>
    <xf numFmtId="3" fontId="13" fillId="0" borderId="3" xfId="0" applyNumberFormat="1" applyFont="1" applyFill="1" applyBorder="1" applyAlignment="1">
      <alignment horizontal="center" vertical="center" wrapText="1"/>
    </xf>
    <xf numFmtId="0" fontId="13" fillId="0" borderId="1" xfId="0" applyFont="1" applyFill="1" applyBorder="1" applyAlignment="1">
      <alignment horizontal="left" vertical="center" wrapText="1"/>
    </xf>
    <xf numFmtId="14" fontId="13" fillId="0" borderId="11" xfId="0" applyNumberFormat="1" applyFont="1" applyFill="1" applyBorder="1" applyAlignment="1">
      <alignment horizontal="center" vertical="center" wrapText="1"/>
    </xf>
    <xf numFmtId="0" fontId="13" fillId="0" borderId="10" xfId="0" applyFont="1" applyFill="1" applyBorder="1" applyAlignment="1">
      <alignment vertical="center" wrapText="1"/>
    </xf>
    <xf numFmtId="0" fontId="13" fillId="0" borderId="6" xfId="0" applyFont="1" applyFill="1" applyBorder="1" applyAlignment="1">
      <alignment horizontal="left" vertical="center" wrapText="1"/>
    </xf>
    <xf numFmtId="0" fontId="13" fillId="0" borderId="5" xfId="0" applyFont="1" applyFill="1" applyBorder="1" applyAlignment="1">
      <alignment horizontal="left" vertical="center" wrapText="1"/>
    </xf>
    <xf numFmtId="0" fontId="13" fillId="0" borderId="1" xfId="0" applyFont="1" applyFill="1" applyBorder="1" applyAlignment="1">
      <alignment horizontal="center" vertical="center" wrapText="1"/>
    </xf>
    <xf numFmtId="14" fontId="13" fillId="0" borderId="1" xfId="0" applyNumberFormat="1" applyFont="1" applyFill="1" applyBorder="1" applyAlignment="1">
      <alignment vertical="center" wrapText="1"/>
    </xf>
    <xf numFmtId="14" fontId="13" fillId="0" borderId="11" xfId="0" applyNumberFormat="1" applyFont="1" applyFill="1" applyBorder="1" applyAlignment="1">
      <alignment vertical="center" wrapText="1"/>
    </xf>
    <xf numFmtId="14" fontId="13" fillId="0" borderId="1" xfId="0" applyNumberFormat="1" applyFont="1" applyFill="1" applyBorder="1" applyAlignment="1">
      <alignment horizontal="center" vertical="center" wrapText="1"/>
    </xf>
    <xf numFmtId="0" fontId="8" fillId="0" borderId="5" xfId="2" applyNumberFormat="1" applyFont="1" applyFill="1" applyBorder="1" applyAlignment="1">
      <alignment horizontal="left" vertical="center" wrapText="1"/>
    </xf>
    <xf numFmtId="14" fontId="8" fillId="0" borderId="3" xfId="2" applyNumberFormat="1" applyFont="1" applyFill="1" applyBorder="1" applyAlignment="1">
      <alignment horizontal="center" vertical="center" wrapText="1"/>
    </xf>
    <xf numFmtId="14" fontId="8" fillId="0" borderId="99" xfId="2" applyNumberFormat="1" applyFont="1" applyFill="1" applyBorder="1" applyAlignment="1">
      <alignment horizontal="center" vertical="center" wrapText="1"/>
    </xf>
    <xf numFmtId="0" fontId="8" fillId="0" borderId="1" xfId="2" applyNumberFormat="1" applyFont="1" applyFill="1" applyBorder="1" applyAlignment="1">
      <alignment horizontal="center" vertical="center" wrapText="1"/>
    </xf>
    <xf numFmtId="0" fontId="8" fillId="0" borderId="3" xfId="2" applyNumberFormat="1" applyFont="1" applyFill="1" applyBorder="1" applyAlignment="1">
      <alignment horizontal="center" vertical="center" wrapText="1"/>
    </xf>
    <xf numFmtId="0" fontId="8" fillId="0" borderId="3" xfId="2" applyNumberFormat="1" applyFont="1" applyFill="1" applyBorder="1" applyAlignment="1">
      <alignment horizontal="left" vertical="center" wrapText="1"/>
    </xf>
    <xf numFmtId="3" fontId="13" fillId="0" borderId="1" xfId="0" applyNumberFormat="1" applyFont="1" applyFill="1" applyBorder="1" applyAlignment="1">
      <alignment horizontal="center" vertical="center" wrapText="1"/>
    </xf>
    <xf numFmtId="0" fontId="16" fillId="3" borderId="1" xfId="0" applyFont="1" applyFill="1" applyBorder="1" applyAlignment="1">
      <alignment horizontal="left" vertical="center" wrapText="1"/>
    </xf>
    <xf numFmtId="0" fontId="16" fillId="0" borderId="13" xfId="0" applyFont="1" applyBorder="1" applyAlignment="1">
      <alignment horizontal="left" vertical="center" wrapText="1"/>
    </xf>
    <xf numFmtId="0" fontId="16" fillId="0" borderId="1" xfId="0" applyFont="1" applyBorder="1" applyAlignment="1">
      <alignment horizontal="left" vertical="center" wrapText="1"/>
    </xf>
    <xf numFmtId="0" fontId="16" fillId="0" borderId="3" xfId="0" applyFont="1" applyBorder="1" applyAlignment="1">
      <alignment horizontal="left" vertical="center" wrapText="1"/>
    </xf>
    <xf numFmtId="0" fontId="16" fillId="0" borderId="71" xfId="0" applyFont="1" applyBorder="1" applyAlignment="1">
      <alignment horizontal="left" vertical="center" wrapText="1"/>
    </xf>
    <xf numFmtId="0" fontId="16" fillId="0" borderId="68" xfId="0" applyFont="1" applyBorder="1" applyAlignment="1">
      <alignment horizontal="left" vertical="center" wrapText="1"/>
    </xf>
    <xf numFmtId="0" fontId="16" fillId="0" borderId="4" xfId="0" applyFont="1" applyBorder="1" applyAlignment="1">
      <alignment horizontal="left" vertical="center" wrapText="1"/>
    </xf>
    <xf numFmtId="0" fontId="16" fillId="0" borderId="3" xfId="0" applyFont="1" applyFill="1" applyBorder="1" applyAlignment="1">
      <alignment horizontal="left" vertical="center" wrapText="1"/>
    </xf>
    <xf numFmtId="0" fontId="16" fillId="0" borderId="2" xfId="0" applyFont="1" applyFill="1" applyBorder="1" applyAlignment="1">
      <alignment horizontal="left" vertical="center" wrapText="1"/>
    </xf>
    <xf numFmtId="0" fontId="16" fillId="3" borderId="13" xfId="0" applyFont="1" applyFill="1" applyBorder="1" applyAlignment="1">
      <alignment horizontal="left" vertical="center" wrapText="1"/>
    </xf>
    <xf numFmtId="0" fontId="16" fillId="0" borderId="12" xfId="0" applyFont="1" applyBorder="1" applyAlignment="1">
      <alignment horizontal="left" vertical="center" wrapText="1"/>
    </xf>
    <xf numFmtId="0" fontId="16" fillId="0" borderId="10" xfId="0" applyFont="1" applyBorder="1" applyAlignment="1">
      <alignment horizontal="left" vertical="center" wrapText="1"/>
    </xf>
    <xf numFmtId="0" fontId="16" fillId="0" borderId="18" xfId="0" applyFont="1" applyBorder="1" applyAlignment="1">
      <alignment horizontal="left" vertical="center" wrapText="1"/>
    </xf>
    <xf numFmtId="14" fontId="16" fillId="0" borderId="4" xfId="0" applyNumberFormat="1" applyFont="1" applyBorder="1" applyAlignment="1">
      <alignment vertical="center"/>
    </xf>
    <xf numFmtId="14" fontId="16" fillId="0" borderId="100" xfId="0" applyNumberFormat="1" applyFont="1" applyBorder="1" applyAlignment="1">
      <alignment vertical="center"/>
    </xf>
    <xf numFmtId="0" fontId="16" fillId="0" borderId="71" xfId="0" applyFont="1" applyFill="1" applyBorder="1" applyAlignment="1">
      <alignment horizontal="left" vertical="center" wrapText="1"/>
    </xf>
    <xf numFmtId="0" fontId="16" fillId="0" borderId="4" xfId="0" applyFont="1" applyBorder="1" applyAlignment="1">
      <alignment horizontal="left" vertical="center"/>
    </xf>
    <xf numFmtId="0" fontId="16" fillId="0" borderId="1" xfId="0" applyFont="1" applyBorder="1" applyAlignment="1">
      <alignment horizontal="left" vertical="center"/>
    </xf>
    <xf numFmtId="0" fontId="16" fillId="0" borderId="4" xfId="0" applyFont="1" applyFill="1" applyBorder="1" applyAlignment="1">
      <alignment horizontal="left" vertical="center"/>
    </xf>
    <xf numFmtId="165" fontId="16" fillId="0" borderId="30" xfId="1" applyNumberFormat="1" applyFont="1" applyBorder="1" applyAlignment="1">
      <alignment horizontal="center" vertical="center"/>
    </xf>
    <xf numFmtId="165" fontId="16" fillId="0" borderId="32" xfId="1" applyNumberFormat="1" applyFont="1" applyBorder="1" applyAlignment="1">
      <alignment horizontal="center" vertical="center"/>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165" fontId="16" fillId="0" borderId="3" xfId="1" applyNumberFormat="1" applyFont="1" applyBorder="1" applyAlignment="1">
      <alignment horizontal="center" vertical="center"/>
    </xf>
    <xf numFmtId="165" fontId="16" fillId="0" borderId="4" xfId="1" applyNumberFormat="1" applyFont="1" applyBorder="1" applyAlignment="1">
      <alignment horizontal="center" vertical="center"/>
    </xf>
    <xf numFmtId="0" fontId="16" fillId="0" borderId="3" xfId="0" applyFont="1" applyBorder="1" applyAlignment="1">
      <alignment horizontal="left" vertical="center"/>
    </xf>
    <xf numFmtId="0" fontId="16" fillId="10" borderId="16" xfId="0" applyFont="1" applyFill="1" applyBorder="1" applyAlignment="1">
      <alignment horizontal="center"/>
    </xf>
    <xf numFmtId="0" fontId="16" fillId="10" borderId="8" xfId="0" applyFont="1" applyFill="1" applyBorder="1" applyAlignment="1">
      <alignment horizontal="center"/>
    </xf>
    <xf numFmtId="0" fontId="16" fillId="10" borderId="0" xfId="0" applyFont="1" applyFill="1" applyBorder="1" applyAlignment="1">
      <alignment horizontal="center"/>
    </xf>
    <xf numFmtId="0" fontId="16" fillId="0" borderId="13" xfId="0" applyFont="1" applyBorder="1" applyAlignment="1">
      <alignment horizontal="left" vertical="center"/>
    </xf>
    <xf numFmtId="0" fontId="16" fillId="10" borderId="2" xfId="0" applyFont="1" applyFill="1" applyBorder="1" applyAlignment="1">
      <alignment horizontal="center" vertical="center"/>
    </xf>
    <xf numFmtId="0" fontId="16" fillId="4" borderId="2" xfId="0" applyFont="1" applyFill="1" applyBorder="1" applyAlignment="1">
      <alignment horizontal="center" vertical="center"/>
    </xf>
    <xf numFmtId="0" fontId="13" fillId="0" borderId="1" xfId="0" applyFont="1" applyBorder="1" applyAlignment="1">
      <alignment vertical="center" wrapText="1"/>
    </xf>
    <xf numFmtId="0" fontId="13" fillId="0" borderId="13" xfId="0" applyFont="1" applyFill="1" applyBorder="1" applyAlignment="1">
      <alignment horizontal="left" vertical="center" wrapText="1"/>
    </xf>
    <xf numFmtId="0" fontId="13" fillId="0" borderId="13" xfId="0" applyFont="1" applyBorder="1" applyAlignment="1">
      <alignment horizontal="center" vertical="center"/>
    </xf>
    <xf numFmtId="0" fontId="13" fillId="0" borderId="1" xfId="0" applyFont="1" applyBorder="1" applyAlignment="1">
      <alignment horizontal="center" vertical="center"/>
    </xf>
    <xf numFmtId="14" fontId="13" fillId="0" borderId="13" xfId="0" applyNumberFormat="1" applyFont="1" applyBorder="1" applyAlignment="1">
      <alignment horizontal="center" vertical="center"/>
    </xf>
    <xf numFmtId="14" fontId="13" fillId="0" borderId="1" xfId="0" applyNumberFormat="1" applyFont="1" applyBorder="1" applyAlignment="1">
      <alignment horizontal="center" vertical="center"/>
    </xf>
    <xf numFmtId="0" fontId="18" fillId="0" borderId="1" xfId="2" applyNumberFormat="1" applyFont="1" applyFill="1" applyBorder="1" applyAlignment="1" applyProtection="1">
      <alignment horizontal="left" vertical="center" wrapText="1"/>
    </xf>
    <xf numFmtId="0" fontId="18" fillId="0" borderId="18" xfId="2" applyNumberFormat="1" applyFont="1" applyFill="1" applyBorder="1" applyAlignment="1" applyProtection="1">
      <alignment horizontal="left" vertical="center" wrapText="1"/>
    </xf>
    <xf numFmtId="0" fontId="18" fillId="0" borderId="13" xfId="2" applyNumberFormat="1" applyFont="1" applyFill="1" applyBorder="1" applyAlignment="1" applyProtection="1">
      <alignment horizontal="left" vertical="center" wrapText="1"/>
    </xf>
    <xf numFmtId="0" fontId="16" fillId="16" borderId="6" xfId="0" applyFont="1" applyFill="1" applyBorder="1" applyAlignment="1">
      <alignment horizontal="center"/>
    </xf>
    <xf numFmtId="0" fontId="16" fillId="16" borderId="50" xfId="0" applyFont="1" applyFill="1" applyBorder="1" applyAlignment="1">
      <alignment horizontal="center"/>
    </xf>
    <xf numFmtId="0" fontId="7" fillId="12" borderId="42" xfId="0" applyFont="1" applyFill="1" applyBorder="1" applyAlignment="1">
      <alignment horizontal="center" vertical="center" wrapText="1"/>
    </xf>
    <xf numFmtId="14" fontId="16" fillId="0" borderId="4" xfId="0" applyNumberFormat="1" applyFont="1" applyBorder="1" applyAlignment="1">
      <alignment horizontal="center" vertical="center"/>
    </xf>
    <xf numFmtId="14" fontId="16" fillId="0" borderId="100" xfId="0" applyNumberFormat="1" applyFont="1" applyBorder="1" applyAlignment="1">
      <alignment horizontal="center" vertical="center"/>
    </xf>
    <xf numFmtId="0" fontId="16" fillId="0" borderId="13"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18" xfId="0" applyFont="1" applyBorder="1" applyAlignment="1">
      <alignment horizontal="center" vertical="center" wrapText="1"/>
    </xf>
    <xf numFmtId="14" fontId="16" fillId="0" borderId="3" xfId="0" applyNumberFormat="1" applyFont="1" applyBorder="1" applyAlignment="1">
      <alignment horizontal="center" vertical="center"/>
    </xf>
    <xf numFmtId="14" fontId="16" fillId="0" borderId="99" xfId="0" applyNumberFormat="1" applyFont="1" applyBorder="1" applyAlignment="1">
      <alignment horizontal="center" vertical="center"/>
    </xf>
    <xf numFmtId="0" fontId="0" fillId="0" borderId="1" xfId="0" applyBorder="1" applyAlignment="1">
      <alignment horizontal="left" vertical="center" wrapText="1"/>
    </xf>
    <xf numFmtId="0" fontId="16" fillId="0" borderId="1" xfId="0" applyFont="1" applyFill="1" applyBorder="1" applyAlignment="1">
      <alignment horizontal="left" vertical="center" wrapText="1"/>
    </xf>
    <xf numFmtId="0" fontId="16" fillId="0" borderId="18" xfId="0" applyFont="1" applyFill="1" applyBorder="1" applyAlignment="1">
      <alignment horizontal="left" vertical="center" wrapText="1"/>
    </xf>
    <xf numFmtId="0" fontId="8" fillId="0" borderId="3" xfId="0" applyNumberFormat="1" applyFont="1" applyFill="1" applyBorder="1" applyAlignment="1" applyProtection="1">
      <alignment horizontal="center" vertical="center" wrapText="1"/>
      <protection hidden="1"/>
    </xf>
    <xf numFmtId="165" fontId="8" fillId="0" borderId="3" xfId="1" applyNumberFormat="1" applyFont="1" applyFill="1" applyBorder="1" applyAlignment="1">
      <alignment horizontal="center" vertical="center" wrapText="1"/>
    </xf>
    <xf numFmtId="14" fontId="16" fillId="3" borderId="77" xfId="0" applyNumberFormat="1" applyFont="1" applyFill="1" applyBorder="1" applyAlignment="1">
      <alignment horizontal="center" vertical="center" wrapText="1"/>
    </xf>
    <xf numFmtId="14" fontId="16" fillId="3" borderId="105" xfId="0" applyNumberFormat="1" applyFont="1" applyFill="1" applyBorder="1" applyAlignment="1">
      <alignment horizontal="center" vertical="center" wrapText="1"/>
    </xf>
    <xf numFmtId="0" fontId="16" fillId="3" borderId="108" xfId="0" applyFont="1" applyFill="1" applyBorder="1" applyAlignment="1">
      <alignment horizontal="center" vertical="center" wrapText="1"/>
    </xf>
    <xf numFmtId="0" fontId="16" fillId="3" borderId="73" xfId="0" applyFont="1" applyFill="1" applyBorder="1" applyAlignment="1">
      <alignment horizontal="center" vertical="center" wrapText="1"/>
    </xf>
    <xf numFmtId="0" fontId="16" fillId="3" borderId="77" xfId="0" applyFont="1" applyFill="1" applyBorder="1" applyAlignment="1">
      <alignment horizontal="center" vertical="center" wrapText="1"/>
    </xf>
    <xf numFmtId="0" fontId="16" fillId="3" borderId="77" xfId="0" applyFont="1" applyFill="1" applyBorder="1" applyAlignment="1">
      <alignment horizontal="left" vertical="center" wrapText="1"/>
    </xf>
    <xf numFmtId="0" fontId="16" fillId="0" borderId="0" xfId="0" applyFont="1" applyBorder="1" applyAlignment="1">
      <alignment horizontal="left" vertical="center" wrapText="1"/>
    </xf>
    <xf numFmtId="0" fontId="16" fillId="6" borderId="10" xfId="0" applyFont="1" applyFill="1" applyBorder="1" applyAlignment="1">
      <alignment horizontal="center"/>
    </xf>
    <xf numFmtId="0" fontId="16" fillId="6" borderId="1" xfId="0" applyFont="1" applyFill="1" applyBorder="1" applyAlignment="1">
      <alignment horizontal="center" vertical="center"/>
    </xf>
    <xf numFmtId="0" fontId="16" fillId="10" borderId="1" xfId="0" applyFont="1" applyFill="1" applyBorder="1" applyAlignment="1">
      <alignment horizontal="center" vertical="center"/>
    </xf>
    <xf numFmtId="0" fontId="16" fillId="3" borderId="10" xfId="0" applyFont="1" applyFill="1" applyBorder="1" applyAlignment="1">
      <alignment horizontal="left" vertical="center" wrapText="1"/>
    </xf>
    <xf numFmtId="1" fontId="16" fillId="3" borderId="3" xfId="1" applyNumberFormat="1" applyFont="1" applyFill="1" applyBorder="1" applyAlignment="1">
      <alignment horizontal="center" vertical="center" wrapText="1"/>
    </xf>
    <xf numFmtId="0" fontId="16" fillId="0" borderId="13" xfId="0" applyFont="1" applyFill="1" applyBorder="1" applyAlignment="1">
      <alignment horizontal="left" vertical="center" wrapText="1"/>
    </xf>
    <xf numFmtId="14" fontId="16" fillId="0" borderId="1" xfId="0" applyNumberFormat="1" applyFont="1" applyBorder="1" applyAlignment="1">
      <alignment horizontal="center" vertical="center"/>
    </xf>
    <xf numFmtId="14" fontId="16" fillId="0" borderId="15" xfId="0" applyNumberFormat="1" applyFont="1" applyBorder="1" applyAlignment="1">
      <alignment horizontal="center" vertical="center"/>
    </xf>
    <xf numFmtId="0" fontId="16" fillId="0" borderId="17" xfId="0" applyFont="1" applyBorder="1" applyAlignment="1">
      <alignment horizontal="left" vertical="center" wrapText="1"/>
    </xf>
    <xf numFmtId="0" fontId="16" fillId="0" borderId="1" xfId="0" applyFont="1" applyBorder="1" applyAlignment="1">
      <alignment horizontal="center" vertical="center"/>
    </xf>
    <xf numFmtId="0" fontId="16" fillId="0" borderId="18" xfId="0" applyFont="1" applyBorder="1" applyAlignment="1">
      <alignment horizontal="center" vertical="center"/>
    </xf>
    <xf numFmtId="0" fontId="16" fillId="0" borderId="38" xfId="0" applyFont="1" applyBorder="1" applyAlignment="1">
      <alignment horizontal="center" vertical="center" wrapText="1"/>
    </xf>
    <xf numFmtId="0" fontId="34" fillId="0" borderId="3" xfId="0" applyFont="1" applyBorder="1" applyAlignment="1">
      <alignment horizontal="center" vertical="center" wrapText="1"/>
    </xf>
    <xf numFmtId="0" fontId="34" fillId="4" borderId="69" xfId="0" applyFont="1" applyFill="1" applyBorder="1" applyAlignment="1">
      <alignment horizontal="center" vertical="center" wrapText="1"/>
    </xf>
    <xf numFmtId="0" fontId="34" fillId="4" borderId="3" xfId="0" applyFont="1" applyFill="1" applyBorder="1" applyAlignment="1">
      <alignment horizontal="center" vertical="center" wrapText="1"/>
    </xf>
    <xf numFmtId="0" fontId="34" fillId="4" borderId="2" xfId="0" applyFont="1" applyFill="1" applyBorder="1" applyAlignment="1">
      <alignment horizontal="center" vertical="center" wrapText="1"/>
    </xf>
    <xf numFmtId="0" fontId="34" fillId="0" borderId="1" xfId="0" applyFont="1" applyBorder="1" applyAlignment="1">
      <alignment horizontal="center" vertical="center" wrapText="1"/>
    </xf>
    <xf numFmtId="0" fontId="34" fillId="0" borderId="18" xfId="0" applyFont="1" applyBorder="1" applyAlignment="1">
      <alignment horizontal="center" vertical="center" wrapText="1"/>
    </xf>
    <xf numFmtId="0" fontId="34" fillId="10" borderId="2" xfId="0" applyFont="1" applyFill="1" applyBorder="1" applyAlignment="1">
      <alignment horizontal="center" vertical="center" wrapText="1"/>
    </xf>
    <xf numFmtId="0" fontId="0" fillId="0" borderId="0" xfId="0" pivotButton="1" applyAlignment="1">
      <alignment horizontal="center" vertical="center" wrapText="1" shrinkToFit="1"/>
    </xf>
    <xf numFmtId="0" fontId="0" fillId="0" borderId="0" xfId="0" applyAlignment="1">
      <alignment horizontal="center" vertical="center" wrapText="1"/>
    </xf>
    <xf numFmtId="0" fontId="0" fillId="0" borderId="0" xfId="0" applyAlignment="1">
      <alignment horizontal="left" vertical="center" wrapText="1" shrinkToFit="1"/>
    </xf>
    <xf numFmtId="9" fontId="38" fillId="0" borderId="0" xfId="222" applyNumberFormat="1" applyFont="1" applyAlignment="1">
      <alignment horizontal="center" vertical="center" wrapText="1"/>
    </xf>
    <xf numFmtId="0" fontId="32" fillId="0" borderId="0" xfId="0" applyFont="1" applyAlignment="1">
      <alignment horizontal="left" vertical="center"/>
    </xf>
    <xf numFmtId="0" fontId="35" fillId="18" borderId="112" xfId="0" applyFont="1" applyFill="1" applyBorder="1" applyAlignment="1">
      <alignment horizontal="center" vertical="center" wrapText="1"/>
    </xf>
    <xf numFmtId="0" fontId="0" fillId="0" borderId="0" xfId="0" applyAlignment="1">
      <alignment horizontal="left" indent="2"/>
    </xf>
    <xf numFmtId="0" fontId="16" fillId="0" borderId="1" xfId="0" applyFont="1" applyBorder="1" applyAlignment="1">
      <alignment horizontal="left" vertical="center" wrapText="1"/>
    </xf>
    <xf numFmtId="0" fontId="16" fillId="0" borderId="1" xfId="0" applyFont="1" applyBorder="1" applyAlignment="1">
      <alignment horizontal="left" vertical="center" wrapText="1"/>
    </xf>
    <xf numFmtId="14" fontId="16" fillId="0" borderId="1" xfId="0" applyNumberFormat="1" applyFont="1" applyBorder="1" applyAlignment="1">
      <alignment horizontal="center" vertical="center"/>
    </xf>
    <xf numFmtId="0" fontId="16" fillId="0" borderId="10" xfId="0" applyFont="1" applyBorder="1" applyAlignment="1">
      <alignment horizontal="left" vertical="center" wrapText="1"/>
    </xf>
    <xf numFmtId="0" fontId="16" fillId="0" borderId="1" xfId="0" applyFont="1" applyBorder="1" applyAlignment="1">
      <alignment horizontal="center" vertical="center" wrapText="1"/>
    </xf>
    <xf numFmtId="9" fontId="37" fillId="25" borderId="0" xfId="222" applyFont="1" applyFill="1" applyAlignment="1">
      <alignment horizontal="center" vertical="center" wrapText="1"/>
    </xf>
    <xf numFmtId="18" fontId="34" fillId="0" borderId="112" xfId="0" applyNumberFormat="1" applyFont="1" applyBorder="1" applyAlignment="1">
      <alignment horizontal="center" vertical="center" wrapText="1"/>
    </xf>
    <xf numFmtId="164" fontId="0" fillId="0" borderId="0" xfId="75" applyFont="1" applyAlignment="1">
      <alignment vertical="center"/>
    </xf>
    <xf numFmtId="10" fontId="0" fillId="0" borderId="0" xfId="222" applyNumberFormat="1" applyFont="1" applyAlignment="1">
      <alignment vertical="center"/>
    </xf>
    <xf numFmtId="0" fontId="0" fillId="0" borderId="0" xfId="0" applyAlignment="1">
      <alignment horizontal="left" indent="3"/>
    </xf>
    <xf numFmtId="9" fontId="48" fillId="0" borderId="0" xfId="0" applyNumberFormat="1" applyFont="1"/>
    <xf numFmtId="0" fontId="48" fillId="0" borderId="0" xfId="0" applyFont="1"/>
    <xf numFmtId="9" fontId="50" fillId="26" borderId="1" xfId="0" applyNumberFormat="1" applyFont="1" applyFill="1" applyBorder="1" applyAlignment="1">
      <alignment horizontal="center" vertical="center" wrapText="1"/>
    </xf>
    <xf numFmtId="9" fontId="41" fillId="0" borderId="1" xfId="0" applyNumberFormat="1" applyFont="1" applyBorder="1" applyAlignment="1">
      <alignment horizontal="center" vertical="center" wrapText="1"/>
    </xf>
    <xf numFmtId="9" fontId="49" fillId="27" borderId="1" xfId="0" applyNumberFormat="1" applyFont="1" applyFill="1" applyBorder="1" applyAlignment="1">
      <alignment horizontal="center" vertical="center" wrapText="1"/>
    </xf>
    <xf numFmtId="0" fontId="32" fillId="0" borderId="1" xfId="0" applyFont="1" applyBorder="1" applyAlignment="1">
      <alignment horizontal="center" vertical="center" wrapText="1" shrinkToFit="1"/>
    </xf>
    <xf numFmtId="0" fontId="27" fillId="22" borderId="37" xfId="0" applyFont="1" applyFill="1" applyBorder="1" applyAlignment="1">
      <alignment horizontal="center" vertical="center"/>
    </xf>
    <xf numFmtId="0" fontId="27" fillId="22" borderId="5" xfId="0" applyFont="1" applyFill="1" applyBorder="1" applyAlignment="1">
      <alignment horizontal="center" vertical="center"/>
    </xf>
    <xf numFmtId="0" fontId="27" fillId="22" borderId="46" xfId="0" applyFont="1" applyFill="1" applyBorder="1" applyAlignment="1">
      <alignment horizontal="center" vertical="center"/>
    </xf>
    <xf numFmtId="0" fontId="27" fillId="22" borderId="9" xfId="0" applyFont="1" applyFill="1" applyBorder="1" applyAlignment="1">
      <alignment horizontal="center" vertical="center"/>
    </xf>
    <xf numFmtId="0" fontId="0" fillId="5" borderId="99" xfId="0" applyFill="1" applyBorder="1" applyAlignment="1">
      <alignment horizontal="center" vertical="center" wrapText="1" shrinkToFit="1"/>
    </xf>
    <xf numFmtId="0" fontId="0" fillId="5" borderId="37" xfId="0" applyFill="1" applyBorder="1" applyAlignment="1">
      <alignment horizontal="center" vertical="center" wrapText="1" shrinkToFit="1"/>
    </xf>
    <xf numFmtId="0" fontId="0" fillId="5" borderId="5" xfId="0" applyFill="1" applyBorder="1" applyAlignment="1">
      <alignment horizontal="center" vertical="center" wrapText="1" shrinkToFit="1"/>
    </xf>
    <xf numFmtId="0" fontId="0" fillId="5" borderId="100" xfId="0" applyFill="1" applyBorder="1" applyAlignment="1">
      <alignment horizontal="center" vertical="center" wrapText="1" shrinkToFit="1"/>
    </xf>
    <xf numFmtId="0" fontId="0" fillId="5" borderId="46" xfId="0" applyFill="1" applyBorder="1" applyAlignment="1">
      <alignment horizontal="center" vertical="center" wrapText="1" shrinkToFit="1"/>
    </xf>
    <xf numFmtId="0" fontId="0" fillId="5" borderId="9" xfId="0" applyFill="1" applyBorder="1" applyAlignment="1">
      <alignment horizontal="center" vertical="center" wrapText="1" shrinkToFit="1"/>
    </xf>
    <xf numFmtId="0" fontId="16" fillId="0" borderId="60" xfId="0" applyFont="1" applyFill="1" applyBorder="1" applyAlignment="1">
      <alignment horizontal="left" vertical="center" wrapText="1"/>
    </xf>
    <xf numFmtId="0" fontId="16" fillId="0" borderId="61" xfId="0" applyFont="1" applyFill="1" applyBorder="1" applyAlignment="1">
      <alignment horizontal="left" vertical="center"/>
    </xf>
    <xf numFmtId="0" fontId="16" fillId="0" borderId="62" xfId="0" applyFont="1" applyFill="1" applyBorder="1" applyAlignment="1">
      <alignment horizontal="left" vertical="center"/>
    </xf>
    <xf numFmtId="0" fontId="8" fillId="0" borderId="12" xfId="2" applyNumberFormat="1" applyFont="1" applyFill="1" applyBorder="1" applyAlignment="1">
      <alignment horizontal="left" vertical="center" wrapText="1"/>
    </xf>
    <xf numFmtId="0" fontId="8" fillId="0" borderId="68" xfId="2" applyNumberFormat="1" applyFont="1" applyFill="1" applyBorder="1" applyAlignment="1">
      <alignment horizontal="left" vertical="center" wrapText="1"/>
    </xf>
    <xf numFmtId="0" fontId="8" fillId="0" borderId="10" xfId="2" applyNumberFormat="1" applyFont="1" applyFill="1" applyBorder="1" applyAlignment="1">
      <alignment horizontal="left" vertical="center" wrapText="1"/>
    </xf>
    <xf numFmtId="0" fontId="8" fillId="0" borderId="71" xfId="2" applyNumberFormat="1" applyFont="1" applyFill="1" applyBorder="1" applyAlignment="1">
      <alignment horizontal="left" vertical="center" wrapText="1"/>
    </xf>
    <xf numFmtId="0" fontId="8" fillId="0" borderId="17" xfId="2" applyNumberFormat="1" applyFont="1" applyFill="1" applyBorder="1" applyAlignment="1">
      <alignment horizontal="left" vertical="center" wrapText="1"/>
    </xf>
    <xf numFmtId="0" fontId="8" fillId="0" borderId="28" xfId="2" applyNumberFormat="1" applyFont="1" applyFill="1" applyBorder="1" applyAlignment="1">
      <alignment horizontal="left" vertical="center" wrapText="1"/>
    </xf>
    <xf numFmtId="0" fontId="8" fillId="0" borderId="4" xfId="2" applyNumberFormat="1" applyFont="1" applyFill="1" applyBorder="1" applyAlignment="1">
      <alignment horizontal="left" vertical="center" wrapText="1"/>
    </xf>
    <xf numFmtId="0" fontId="8" fillId="0" borderId="28" xfId="0" applyNumberFormat="1" applyFont="1" applyFill="1" applyBorder="1" applyAlignment="1" applyProtection="1">
      <alignment horizontal="center" vertical="center" wrapText="1"/>
      <protection hidden="1"/>
    </xf>
    <xf numFmtId="0" fontId="8" fillId="0" borderId="4" xfId="0" applyNumberFormat="1" applyFont="1" applyFill="1" applyBorder="1" applyAlignment="1" applyProtection="1">
      <alignment horizontal="center" vertical="center" wrapText="1"/>
      <protection hidden="1"/>
    </xf>
    <xf numFmtId="165" fontId="8" fillId="0" borderId="28" xfId="1" applyNumberFormat="1" applyFont="1" applyFill="1" applyBorder="1" applyAlignment="1">
      <alignment horizontal="center" vertical="center" wrapText="1"/>
    </xf>
    <xf numFmtId="165" fontId="8" fillId="0" borderId="4" xfId="1" applyNumberFormat="1" applyFont="1" applyFill="1" applyBorder="1" applyAlignment="1">
      <alignment horizontal="center" vertical="center" wrapText="1"/>
    </xf>
    <xf numFmtId="165" fontId="8" fillId="0" borderId="65" xfId="1" applyNumberFormat="1" applyFont="1" applyFill="1" applyBorder="1" applyAlignment="1" applyProtection="1">
      <alignment horizontal="center" vertical="center" wrapText="1"/>
      <protection hidden="1"/>
    </xf>
    <xf numFmtId="165" fontId="8" fillId="0" borderId="32" xfId="1" applyNumberFormat="1" applyFont="1" applyFill="1" applyBorder="1" applyAlignment="1" applyProtection="1">
      <alignment horizontal="center" vertical="center" wrapText="1"/>
      <protection hidden="1"/>
    </xf>
    <xf numFmtId="0" fontId="16" fillId="0" borderId="61" xfId="0" applyFont="1" applyFill="1" applyBorder="1" applyAlignment="1">
      <alignment horizontal="left" vertical="center" wrapText="1"/>
    </xf>
    <xf numFmtId="0" fontId="8" fillId="0" borderId="68" xfId="2" applyNumberFormat="1" applyFont="1" applyFill="1" applyBorder="1" applyAlignment="1">
      <alignment horizontal="center" vertical="center" wrapText="1"/>
    </xf>
    <xf numFmtId="0" fontId="8" fillId="0" borderId="10" xfId="2" applyNumberFormat="1" applyFont="1" applyFill="1" applyBorder="1" applyAlignment="1">
      <alignment horizontal="center" vertical="center" wrapText="1"/>
    </xf>
    <xf numFmtId="0" fontId="8" fillId="0" borderId="71" xfId="2" applyNumberFormat="1" applyFont="1" applyFill="1" applyBorder="1" applyAlignment="1">
      <alignment horizontal="center" vertical="center" wrapText="1"/>
    </xf>
    <xf numFmtId="0" fontId="16" fillId="0" borderId="67" xfId="0" applyFont="1" applyBorder="1" applyAlignment="1">
      <alignment horizontal="left" vertical="center" wrapText="1"/>
    </xf>
    <xf numFmtId="0" fontId="16" fillId="0" borderId="69" xfId="0" applyFont="1" applyBorder="1" applyAlignment="1">
      <alignment horizontal="left" vertical="center" wrapText="1"/>
    </xf>
    <xf numFmtId="0" fontId="8" fillId="0" borderId="1" xfId="2" applyNumberFormat="1" applyFont="1" applyFill="1" applyBorder="1" applyAlignment="1">
      <alignment horizontal="left" vertical="center" wrapText="1"/>
    </xf>
    <xf numFmtId="0" fontId="8" fillId="0" borderId="1" xfId="0" applyNumberFormat="1" applyFont="1" applyFill="1" applyBorder="1" applyAlignment="1" applyProtection="1">
      <alignment horizontal="center" vertical="center" wrapText="1"/>
      <protection hidden="1"/>
    </xf>
    <xf numFmtId="165" fontId="8" fillId="0" borderId="1" xfId="1" applyNumberFormat="1" applyFont="1" applyFill="1" applyBorder="1" applyAlignment="1">
      <alignment horizontal="center" vertical="center" wrapText="1"/>
    </xf>
    <xf numFmtId="165" fontId="8" fillId="0" borderId="15" xfId="1" applyNumberFormat="1" applyFont="1" applyFill="1" applyBorder="1" applyAlignment="1" applyProtection="1">
      <alignment horizontal="center" vertical="center" wrapText="1"/>
      <protection hidden="1"/>
    </xf>
    <xf numFmtId="0" fontId="16" fillId="0" borderId="70" xfId="0" applyFont="1" applyBorder="1" applyAlignment="1">
      <alignment horizontal="left" vertical="center" wrapText="1"/>
    </xf>
    <xf numFmtId="0" fontId="16" fillId="0" borderId="1" xfId="0" applyFont="1" applyBorder="1" applyAlignment="1">
      <alignment horizontal="center" vertical="center"/>
    </xf>
    <xf numFmtId="0" fontId="16" fillId="0" borderId="18" xfId="0" applyFont="1" applyBorder="1" applyAlignment="1">
      <alignment horizontal="center" vertical="center"/>
    </xf>
    <xf numFmtId="165" fontId="16" fillId="0" borderId="1" xfId="1" applyNumberFormat="1" applyFont="1" applyBorder="1" applyAlignment="1">
      <alignment horizontal="right" vertical="center"/>
    </xf>
    <xf numFmtId="165" fontId="16" fillId="0" borderId="18" xfId="1" applyNumberFormat="1" applyFont="1" applyBorder="1" applyAlignment="1">
      <alignment horizontal="right" vertical="center"/>
    </xf>
    <xf numFmtId="165" fontId="16" fillId="0" borderId="15" xfId="1" applyNumberFormat="1" applyFont="1" applyBorder="1" applyAlignment="1">
      <alignment horizontal="right" vertical="center"/>
    </xf>
    <xf numFmtId="165" fontId="16" fillId="0" borderId="19" xfId="1" applyNumberFormat="1" applyFont="1" applyBorder="1" applyAlignment="1">
      <alignment horizontal="right" vertical="center"/>
    </xf>
    <xf numFmtId="0" fontId="16" fillId="6" borderId="10" xfId="0" applyFont="1" applyFill="1" applyBorder="1" applyAlignment="1">
      <alignment horizontal="center"/>
    </xf>
    <xf numFmtId="0" fontId="16" fillId="6" borderId="1" xfId="0" applyFont="1" applyFill="1" applyBorder="1" applyAlignment="1">
      <alignment horizontal="center" vertical="center"/>
    </xf>
    <xf numFmtId="0" fontId="16" fillId="10"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16" fillId="0" borderId="1" xfId="0" applyFont="1" applyBorder="1" applyAlignment="1">
      <alignment horizontal="left" vertical="center" wrapText="1"/>
    </xf>
    <xf numFmtId="0" fontId="16" fillId="0" borderId="18" xfId="0" applyFont="1" applyBorder="1" applyAlignment="1">
      <alignment horizontal="left" vertical="center" wrapText="1"/>
    </xf>
    <xf numFmtId="14" fontId="16" fillId="0" borderId="1" xfId="0" applyNumberFormat="1" applyFont="1" applyBorder="1" applyAlignment="1">
      <alignment horizontal="center" vertical="center"/>
    </xf>
    <xf numFmtId="1" fontId="16" fillId="3" borderId="3" xfId="1" applyNumberFormat="1" applyFont="1" applyFill="1" applyBorder="1" applyAlignment="1">
      <alignment horizontal="center" vertical="center" wrapText="1"/>
    </xf>
    <xf numFmtId="1" fontId="16" fillId="3" borderId="4" xfId="1" applyNumberFormat="1" applyFont="1" applyFill="1" applyBorder="1" applyAlignment="1">
      <alignment horizontal="center" vertical="center" wrapText="1"/>
    </xf>
    <xf numFmtId="165" fontId="16" fillId="3" borderId="3" xfId="1" applyNumberFormat="1" applyFont="1" applyFill="1" applyBorder="1" applyAlignment="1">
      <alignment horizontal="center" vertical="center" wrapText="1"/>
    </xf>
    <xf numFmtId="165" fontId="16" fillId="3" borderId="4" xfId="1" applyNumberFormat="1" applyFont="1" applyFill="1" applyBorder="1" applyAlignment="1">
      <alignment horizontal="center" vertical="center" wrapText="1"/>
    </xf>
    <xf numFmtId="165" fontId="16" fillId="3" borderId="30" xfId="1" applyNumberFormat="1" applyFont="1" applyFill="1" applyBorder="1" applyAlignment="1">
      <alignment horizontal="center" vertical="center" wrapText="1"/>
    </xf>
    <xf numFmtId="165" fontId="16" fillId="3" borderId="32" xfId="1" applyNumberFormat="1" applyFont="1" applyFill="1" applyBorder="1" applyAlignment="1">
      <alignment horizontal="center" vertical="center" wrapText="1"/>
    </xf>
    <xf numFmtId="0" fontId="16" fillId="10" borderId="10" xfId="0" applyFont="1" applyFill="1" applyBorder="1" applyAlignment="1">
      <alignment horizontal="center"/>
    </xf>
    <xf numFmtId="14" fontId="16" fillId="3" borderId="1" xfId="0" applyNumberFormat="1" applyFont="1" applyFill="1" applyBorder="1" applyAlignment="1">
      <alignment horizontal="center" vertical="center" wrapText="1"/>
    </xf>
    <xf numFmtId="14" fontId="16" fillId="3" borderId="15" xfId="0" applyNumberFormat="1" applyFont="1" applyFill="1" applyBorder="1" applyAlignment="1">
      <alignment horizontal="center" vertical="center" wrapText="1"/>
    </xf>
    <xf numFmtId="0" fontId="16" fillId="3" borderId="10" xfId="0" applyFont="1" applyFill="1" applyBorder="1" applyAlignment="1">
      <alignment horizontal="left" vertical="center" wrapText="1"/>
    </xf>
    <xf numFmtId="0" fontId="16" fillId="3" borderId="71" xfId="0" applyFont="1" applyFill="1" applyBorder="1" applyAlignment="1">
      <alignment horizontal="left" vertical="center" wrapText="1"/>
    </xf>
    <xf numFmtId="0" fontId="16" fillId="0" borderId="13" xfId="0" applyFont="1" applyFill="1" applyBorder="1" applyAlignment="1">
      <alignment horizontal="left" vertical="center" wrapText="1"/>
    </xf>
    <xf numFmtId="0" fontId="16" fillId="0" borderId="1" xfId="0" applyFont="1" applyFill="1" applyBorder="1" applyAlignment="1">
      <alignment horizontal="left" vertical="center" wrapText="1"/>
    </xf>
    <xf numFmtId="0" fontId="16" fillId="0" borderId="18" xfId="0" applyFont="1" applyFill="1" applyBorder="1" applyAlignment="1">
      <alignment horizontal="left" vertical="center" wrapText="1"/>
    </xf>
    <xf numFmtId="0" fontId="16" fillId="3" borderId="13" xfId="0" applyFont="1" applyFill="1" applyBorder="1" applyAlignment="1">
      <alignment horizontal="left" vertical="center" wrapText="1"/>
    </xf>
    <xf numFmtId="0" fontId="16" fillId="3" borderId="13" xfId="0" applyFont="1" applyFill="1" applyBorder="1" applyAlignment="1">
      <alignment horizontal="center" vertical="center" wrapText="1"/>
    </xf>
    <xf numFmtId="0" fontId="16" fillId="3" borderId="1" xfId="0" applyFont="1" applyFill="1" applyBorder="1" applyAlignment="1">
      <alignment horizontal="center" vertical="center" wrapText="1"/>
    </xf>
    <xf numFmtId="14" fontId="16" fillId="3" borderId="13" xfId="0" applyNumberFormat="1" applyFont="1" applyFill="1" applyBorder="1" applyAlignment="1">
      <alignment horizontal="center" vertical="center" wrapText="1"/>
    </xf>
    <xf numFmtId="14" fontId="16" fillId="3" borderId="14" xfId="0" applyNumberFormat="1" applyFont="1" applyFill="1" applyBorder="1" applyAlignment="1">
      <alignment horizontal="center" vertical="center" wrapText="1"/>
    </xf>
    <xf numFmtId="0" fontId="16" fillId="3" borderId="12" xfId="0" applyFont="1" applyFill="1" applyBorder="1" applyAlignment="1">
      <alignment horizontal="left" vertical="center" wrapText="1"/>
    </xf>
    <xf numFmtId="165" fontId="16" fillId="3" borderId="13" xfId="1" applyNumberFormat="1" applyFont="1" applyFill="1" applyBorder="1" applyAlignment="1">
      <alignment horizontal="left" vertical="center" wrapText="1"/>
    </xf>
    <xf numFmtId="165" fontId="16" fillId="3" borderId="1" xfId="1" applyNumberFormat="1" applyFont="1" applyFill="1" applyBorder="1" applyAlignment="1">
      <alignment horizontal="left" vertical="center" wrapText="1"/>
    </xf>
    <xf numFmtId="0" fontId="16" fillId="3" borderId="3" xfId="0" applyFont="1" applyFill="1" applyBorder="1" applyAlignment="1">
      <alignment horizontal="left" vertical="center" wrapText="1"/>
    </xf>
    <xf numFmtId="0" fontId="16" fillId="3" borderId="4" xfId="0" applyFont="1" applyFill="1" applyBorder="1" applyAlignment="1">
      <alignment horizontal="left" vertical="center" wrapText="1"/>
    </xf>
    <xf numFmtId="14" fontId="16" fillId="0" borderId="15" xfId="0" applyNumberFormat="1" applyFont="1" applyBorder="1" applyAlignment="1">
      <alignment horizontal="center" vertical="center"/>
    </xf>
    <xf numFmtId="0" fontId="16" fillId="0" borderId="10" xfId="0" applyFont="1" applyBorder="1" applyAlignment="1">
      <alignment horizontal="left" vertical="center" wrapText="1"/>
    </xf>
    <xf numFmtId="0" fontId="16" fillId="0" borderId="17" xfId="0" applyFont="1" applyBorder="1" applyAlignment="1">
      <alignment horizontal="left" vertical="center" wrapText="1"/>
    </xf>
    <xf numFmtId="0" fontId="16" fillId="0" borderId="28" xfId="0" applyFont="1" applyFill="1" applyBorder="1" applyAlignment="1">
      <alignment horizontal="left" vertical="center" wrapText="1"/>
    </xf>
    <xf numFmtId="0" fontId="16" fillId="0" borderId="2" xfId="0" applyFont="1" applyFill="1" applyBorder="1" applyAlignment="1">
      <alignment horizontal="left" vertical="center"/>
    </xf>
    <xf numFmtId="0" fontId="16" fillId="0" borderId="4" xfId="0" applyFont="1" applyFill="1" applyBorder="1" applyAlignment="1">
      <alignment horizontal="left" vertical="center"/>
    </xf>
    <xf numFmtId="0" fontId="16" fillId="0" borderId="13" xfId="0" applyFont="1" applyBorder="1" applyAlignment="1">
      <alignment horizontal="left" vertical="center" wrapText="1"/>
    </xf>
    <xf numFmtId="0" fontId="16" fillId="0" borderId="28" xfId="0" applyFont="1" applyBorder="1" applyAlignment="1">
      <alignment horizontal="left" vertical="center" wrapText="1"/>
    </xf>
    <xf numFmtId="0" fontId="16" fillId="0" borderId="4" xfId="0" applyFont="1" applyBorder="1" applyAlignment="1">
      <alignment horizontal="left" vertical="center" wrapText="1"/>
    </xf>
    <xf numFmtId="0" fontId="16" fillId="0" borderId="67" xfId="0" applyFont="1" applyBorder="1" applyAlignment="1">
      <alignment vertical="center" wrapText="1"/>
    </xf>
    <xf numFmtId="0" fontId="16" fillId="0" borderId="68" xfId="0" applyFont="1" applyBorder="1" applyAlignment="1">
      <alignment vertical="center" wrapText="1"/>
    </xf>
    <xf numFmtId="0" fontId="16" fillId="0" borderId="38" xfId="0" applyFont="1" applyFill="1" applyBorder="1" applyAlignment="1">
      <alignment horizontal="left" vertical="center"/>
    </xf>
    <xf numFmtId="0" fontId="16" fillId="0" borderId="13"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18" xfId="0" applyFont="1" applyBorder="1" applyAlignment="1">
      <alignment horizontal="center" vertical="center" wrapText="1"/>
    </xf>
    <xf numFmtId="14" fontId="16" fillId="0" borderId="28" xfId="0" applyNumberFormat="1" applyFont="1" applyBorder="1" applyAlignment="1">
      <alignment horizontal="center" vertical="center"/>
    </xf>
    <xf numFmtId="14" fontId="16" fillId="0" borderId="4" xfId="0" applyNumberFormat="1" applyFont="1" applyBorder="1" applyAlignment="1">
      <alignment horizontal="center" vertical="center"/>
    </xf>
    <xf numFmtId="14" fontId="16" fillId="0" borderId="22" xfId="0" applyNumberFormat="1" applyFont="1" applyBorder="1" applyAlignment="1">
      <alignment horizontal="center" vertical="center"/>
    </xf>
    <xf numFmtId="14" fontId="16" fillId="0" borderId="100" xfId="0" applyNumberFormat="1" applyFont="1" applyBorder="1" applyAlignment="1">
      <alignment horizontal="center" vertical="center"/>
    </xf>
    <xf numFmtId="0" fontId="16" fillId="0" borderId="68" xfId="0" applyFont="1" applyBorder="1" applyAlignment="1">
      <alignment horizontal="left" vertical="center" wrapText="1"/>
    </xf>
    <xf numFmtId="0" fontId="16" fillId="0" borderId="3" xfId="0" applyFont="1" applyBorder="1" applyAlignment="1">
      <alignment horizontal="left" vertical="center" wrapText="1"/>
    </xf>
    <xf numFmtId="0" fontId="16" fillId="0" borderId="2" xfId="0" applyFont="1" applyBorder="1" applyAlignment="1">
      <alignment horizontal="left" vertical="center" wrapText="1"/>
    </xf>
    <xf numFmtId="0" fontId="16" fillId="0" borderId="38" xfId="0" applyFont="1" applyBorder="1" applyAlignment="1">
      <alignment horizontal="left" vertical="center" wrapText="1"/>
    </xf>
    <xf numFmtId="14" fontId="16" fillId="0" borderId="3" xfId="0" applyNumberFormat="1" applyFont="1" applyBorder="1" applyAlignment="1">
      <alignment horizontal="center" vertical="center"/>
    </xf>
    <xf numFmtId="14" fontId="16" fillId="0" borderId="2" xfId="0" applyNumberFormat="1" applyFont="1" applyBorder="1" applyAlignment="1">
      <alignment horizontal="center" vertical="center"/>
    </xf>
    <xf numFmtId="14" fontId="16" fillId="0" borderId="38" xfId="0" applyNumberFormat="1" applyFont="1" applyBorder="1" applyAlignment="1">
      <alignment horizontal="center" vertical="center"/>
    </xf>
    <xf numFmtId="14" fontId="16" fillId="0" borderId="99" xfId="0" applyNumberFormat="1" applyFont="1" applyBorder="1" applyAlignment="1">
      <alignment horizontal="center" vertical="center"/>
    </xf>
    <xf numFmtId="14" fontId="16" fillId="0" borderId="7" xfId="0" applyNumberFormat="1" applyFont="1" applyBorder="1" applyAlignment="1">
      <alignment horizontal="center" vertical="center"/>
    </xf>
    <xf numFmtId="14" fontId="16" fillId="0" borderId="26" xfId="0" applyNumberFormat="1" applyFont="1" applyBorder="1" applyAlignment="1">
      <alignment horizontal="center" vertical="center"/>
    </xf>
    <xf numFmtId="0" fontId="16" fillId="0" borderId="71" xfId="0" applyFont="1" applyBorder="1" applyAlignment="1">
      <alignment horizontal="left" vertical="center" wrapText="1"/>
    </xf>
    <xf numFmtId="0" fontId="16" fillId="0" borderId="28" xfId="0" applyFont="1" applyBorder="1" applyAlignment="1">
      <alignment horizontal="left" vertical="center"/>
    </xf>
    <xf numFmtId="0" fontId="16" fillId="0" borderId="4" xfId="0" applyFont="1" applyBorder="1" applyAlignment="1">
      <alignment horizontal="left" vertical="center"/>
    </xf>
    <xf numFmtId="0" fontId="16" fillId="0" borderId="3" xfId="0" applyFont="1" applyFill="1" applyBorder="1" applyAlignment="1">
      <alignment horizontal="left" vertical="center" wrapText="1"/>
    </xf>
    <xf numFmtId="0" fontId="33" fillId="12" borderId="39" xfId="0" applyFont="1" applyFill="1" applyBorder="1" applyAlignment="1">
      <alignment horizontal="center" vertical="center" wrapText="1"/>
    </xf>
    <xf numFmtId="0" fontId="33" fillId="12" borderId="40" xfId="0" applyFont="1" applyFill="1" applyBorder="1" applyAlignment="1">
      <alignment horizontal="center" vertical="center" wrapText="1"/>
    </xf>
    <xf numFmtId="0" fontId="33" fillId="12" borderId="41" xfId="0" applyFont="1" applyFill="1" applyBorder="1" applyAlignment="1">
      <alignment horizontal="center" vertical="center" wrapText="1"/>
    </xf>
    <xf numFmtId="0" fontId="34" fillId="0" borderId="28"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38" xfId="0" applyFont="1" applyFill="1" applyBorder="1" applyAlignment="1">
      <alignment horizontal="center" vertical="center" wrapText="1"/>
    </xf>
    <xf numFmtId="0" fontId="34" fillId="0" borderId="28"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4" xfId="0" applyFont="1" applyBorder="1" applyAlignment="1">
      <alignment horizontal="center" vertical="center" wrapText="1"/>
    </xf>
    <xf numFmtId="0" fontId="34" fillId="4" borderId="71" xfId="0" applyFont="1" applyFill="1" applyBorder="1" applyAlignment="1">
      <alignment horizontal="center" vertical="center" wrapText="1"/>
    </xf>
    <xf numFmtId="0" fontId="34" fillId="4" borderId="69" xfId="0" applyFont="1" applyFill="1" applyBorder="1" applyAlignment="1">
      <alignment horizontal="center" vertical="center" wrapText="1"/>
    </xf>
    <xf numFmtId="0" fontId="34" fillId="4" borderId="3" xfId="0" applyFont="1" applyFill="1" applyBorder="1" applyAlignment="1">
      <alignment horizontal="center" vertical="center" wrapText="1"/>
    </xf>
    <xf numFmtId="0" fontId="34" fillId="4" borderId="2" xfId="0" applyFont="1" applyFill="1" applyBorder="1" applyAlignment="1">
      <alignment horizontal="center" vertical="center" wrapText="1"/>
    </xf>
    <xf numFmtId="0" fontId="34" fillId="10" borderId="3" xfId="0" applyFont="1" applyFill="1" applyBorder="1" applyAlignment="1">
      <alignment horizontal="center" vertical="center" wrapText="1"/>
    </xf>
    <xf numFmtId="0" fontId="34" fillId="10" borderId="2" xfId="0" applyFont="1" applyFill="1" applyBorder="1" applyAlignment="1">
      <alignment horizontal="center" vertical="center" wrapText="1"/>
    </xf>
    <xf numFmtId="0" fontId="34" fillId="0" borderId="3" xfId="0" applyFont="1" applyBorder="1" applyAlignment="1">
      <alignment horizontal="center" vertical="center" wrapText="1"/>
    </xf>
    <xf numFmtId="0" fontId="16" fillId="0" borderId="2" xfId="0" applyFont="1" applyFill="1" applyBorder="1" applyAlignment="1">
      <alignment horizontal="left" vertical="center" wrapText="1"/>
    </xf>
    <xf numFmtId="0" fontId="16" fillId="0" borderId="38" xfId="0" applyFont="1" applyFill="1" applyBorder="1" applyAlignment="1">
      <alignment horizontal="left" vertical="center" wrapText="1"/>
    </xf>
    <xf numFmtId="0" fontId="16" fillId="0" borderId="71" xfId="0" applyFont="1" applyBorder="1" applyAlignment="1">
      <alignment horizontal="left" vertical="center"/>
    </xf>
    <xf numFmtId="0" fontId="16" fillId="0" borderId="69" xfId="0" applyFont="1" applyBorder="1" applyAlignment="1">
      <alignment horizontal="left" vertical="center"/>
    </xf>
    <xf numFmtId="0" fontId="16" fillId="0" borderId="68" xfId="0" applyFont="1" applyBorder="1" applyAlignment="1">
      <alignment horizontal="left" vertical="center"/>
    </xf>
    <xf numFmtId="0" fontId="16" fillId="10" borderId="51" xfId="0" applyFont="1" applyFill="1" applyBorder="1" applyAlignment="1">
      <alignment horizontal="center"/>
    </xf>
    <xf numFmtId="0" fontId="16" fillId="10" borderId="16" xfId="0" applyFont="1" applyFill="1" applyBorder="1" applyAlignment="1">
      <alignment horizontal="center"/>
    </xf>
    <xf numFmtId="0" fontId="16" fillId="10" borderId="45" xfId="0" applyFont="1" applyFill="1" applyBorder="1" applyAlignment="1">
      <alignment horizontal="center"/>
    </xf>
    <xf numFmtId="0" fontId="16" fillId="10" borderId="37" xfId="0" applyFont="1" applyFill="1" applyBorder="1" applyAlignment="1">
      <alignment horizontal="center"/>
    </xf>
    <xf numFmtId="0" fontId="16" fillId="10" borderId="0" xfId="0" applyFont="1" applyFill="1" applyBorder="1" applyAlignment="1">
      <alignment horizontal="center"/>
    </xf>
    <xf numFmtId="0" fontId="16" fillId="10" borderId="46" xfId="0" applyFont="1" applyFill="1" applyBorder="1" applyAlignment="1">
      <alignment horizontal="center"/>
    </xf>
    <xf numFmtId="0" fontId="16" fillId="10" borderId="5" xfId="0" applyFont="1" applyFill="1" applyBorder="1" applyAlignment="1">
      <alignment horizontal="center"/>
    </xf>
    <xf numFmtId="0" fontId="16" fillId="10" borderId="8" xfId="0" applyFont="1" applyFill="1" applyBorder="1" applyAlignment="1">
      <alignment horizontal="center"/>
    </xf>
    <xf numFmtId="0" fontId="16" fillId="10" borderId="9" xfId="0" applyFont="1" applyFill="1" applyBorder="1" applyAlignment="1">
      <alignment horizontal="center"/>
    </xf>
    <xf numFmtId="0" fontId="34" fillId="4" borderId="70" xfId="0" applyFont="1" applyFill="1" applyBorder="1" applyAlignment="1">
      <alignment horizontal="center" vertical="center" wrapText="1"/>
    </xf>
    <xf numFmtId="0" fontId="34" fillId="4" borderId="38" xfId="0" applyFont="1" applyFill="1" applyBorder="1" applyAlignment="1">
      <alignment horizontal="center" vertical="center" wrapText="1"/>
    </xf>
    <xf numFmtId="0" fontId="34" fillId="0" borderId="1" xfId="0" applyFont="1" applyBorder="1" applyAlignment="1">
      <alignment horizontal="center" vertical="center" wrapText="1"/>
    </xf>
    <xf numFmtId="0" fontId="34" fillId="0" borderId="18" xfId="0" applyFont="1" applyBorder="1" applyAlignment="1">
      <alignment horizontal="center" vertical="center" wrapText="1"/>
    </xf>
    <xf numFmtId="0" fontId="34" fillId="10" borderId="38" xfId="0" applyFont="1" applyFill="1" applyBorder="1" applyAlignment="1">
      <alignment horizontal="center" vertical="center" wrapText="1"/>
    </xf>
    <xf numFmtId="0" fontId="16" fillId="0" borderId="3" xfId="0" applyFont="1" applyBorder="1" applyAlignment="1">
      <alignment horizontal="left" vertical="center"/>
    </xf>
    <xf numFmtId="0" fontId="16" fillId="0" borderId="2" xfId="0" applyFont="1" applyBorder="1" applyAlignment="1">
      <alignment horizontal="left" vertical="center"/>
    </xf>
    <xf numFmtId="0" fontId="16" fillId="0" borderId="4" xfId="0" applyFont="1" applyFill="1" applyBorder="1" applyAlignment="1">
      <alignment horizontal="left" vertical="center" wrapText="1"/>
    </xf>
    <xf numFmtId="0" fontId="16" fillId="0" borderId="5"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9" xfId="0" applyFont="1" applyBorder="1" applyAlignment="1">
      <alignment horizontal="center" vertical="center" wrapText="1"/>
    </xf>
    <xf numFmtId="165" fontId="16" fillId="0" borderId="30" xfId="1" applyNumberFormat="1" applyFont="1" applyBorder="1" applyAlignment="1">
      <alignment horizontal="left" vertical="center"/>
    </xf>
    <xf numFmtId="165" fontId="16" fillId="0" borderId="31" xfId="1" applyNumberFormat="1" applyFont="1" applyBorder="1" applyAlignment="1">
      <alignment horizontal="left" vertical="center"/>
    </xf>
    <xf numFmtId="165" fontId="16" fillId="0" borderId="32" xfId="1" applyNumberFormat="1" applyFont="1" applyBorder="1" applyAlignment="1">
      <alignment horizontal="left" vertical="center"/>
    </xf>
    <xf numFmtId="0" fontId="16" fillId="0" borderId="3"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4" xfId="0" applyFont="1" applyBorder="1" applyAlignment="1">
      <alignment horizontal="center" vertical="center" wrapText="1"/>
    </xf>
    <xf numFmtId="165" fontId="16" fillId="0" borderId="3" xfId="1" applyNumberFormat="1" applyFont="1" applyBorder="1" applyAlignment="1">
      <alignment horizontal="center" vertical="center"/>
    </xf>
    <xf numFmtId="165" fontId="16" fillId="0" borderId="2" xfId="1" applyNumberFormat="1" applyFont="1" applyBorder="1" applyAlignment="1">
      <alignment horizontal="center" vertical="center"/>
    </xf>
    <xf numFmtId="165" fontId="16" fillId="0" borderId="4" xfId="1" applyNumberFormat="1" applyFont="1" applyBorder="1" applyAlignment="1">
      <alignment horizontal="center" vertical="center"/>
    </xf>
    <xf numFmtId="165" fontId="16" fillId="0" borderId="30" xfId="1" applyNumberFormat="1" applyFont="1" applyBorder="1" applyAlignment="1">
      <alignment horizontal="center" vertical="center"/>
    </xf>
    <xf numFmtId="165" fontId="16" fillId="0" borderId="31" xfId="1" applyNumberFormat="1" applyFont="1" applyBorder="1" applyAlignment="1">
      <alignment horizontal="center" vertical="center"/>
    </xf>
    <xf numFmtId="165" fontId="16" fillId="0" borderId="32" xfId="1" applyNumberFormat="1" applyFont="1" applyBorder="1" applyAlignment="1">
      <alignment horizontal="center" vertical="center"/>
    </xf>
    <xf numFmtId="0" fontId="13" fillId="0" borderId="28"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8" fillId="0" borderId="33" xfId="2" applyNumberFormat="1" applyFont="1" applyFill="1" applyBorder="1" applyAlignment="1">
      <alignment horizontal="left" vertical="center" wrapText="1"/>
    </xf>
    <xf numFmtId="0" fontId="8" fillId="0" borderId="6" xfId="2" applyNumberFormat="1" applyFont="1" applyFill="1" applyBorder="1" applyAlignment="1">
      <alignment horizontal="left" vertical="center" wrapText="1"/>
    </xf>
    <xf numFmtId="0" fontId="13" fillId="0" borderId="3" xfId="0" applyFont="1" applyFill="1" applyBorder="1" applyAlignment="1">
      <alignment horizontal="left" vertical="center" wrapText="1"/>
    </xf>
    <xf numFmtId="0" fontId="13" fillId="0" borderId="4" xfId="0" applyFont="1" applyFill="1" applyBorder="1" applyAlignment="1">
      <alignment horizontal="left" vertical="center"/>
    </xf>
    <xf numFmtId="0" fontId="8" fillId="0" borderId="4" xfId="2" applyNumberFormat="1" applyFont="1" applyFill="1" applyBorder="1" applyAlignment="1">
      <alignment horizontal="center" vertical="center" wrapText="1"/>
    </xf>
    <xf numFmtId="0" fontId="8" fillId="0" borderId="1" xfId="2" applyNumberFormat="1" applyFont="1" applyFill="1" applyBorder="1" applyAlignment="1">
      <alignment horizontal="center" vertical="center" wrapText="1"/>
    </xf>
    <xf numFmtId="0" fontId="8" fillId="0" borderId="3" xfId="2" applyNumberFormat="1" applyFont="1" applyFill="1" applyBorder="1" applyAlignment="1">
      <alignment horizontal="center" vertical="center" wrapText="1"/>
    </xf>
    <xf numFmtId="14" fontId="8" fillId="0" borderId="2" xfId="2" applyNumberFormat="1" applyFont="1" applyFill="1" applyBorder="1" applyAlignment="1">
      <alignment horizontal="center" vertical="center" wrapText="1"/>
    </xf>
    <xf numFmtId="14" fontId="8" fillId="0" borderId="7" xfId="2" applyNumberFormat="1" applyFont="1" applyFill="1" applyBorder="1" applyAlignment="1">
      <alignment horizontal="center" vertical="center" wrapText="1"/>
    </xf>
    <xf numFmtId="0" fontId="8" fillId="0" borderId="100" xfId="2" applyNumberFormat="1" applyFont="1" applyFill="1" applyBorder="1" applyAlignment="1">
      <alignment horizontal="center" vertical="center" wrapText="1"/>
    </xf>
    <xf numFmtId="0" fontId="8" fillId="0" borderId="67" xfId="2" applyNumberFormat="1" applyFont="1" applyFill="1" applyBorder="1" applyAlignment="1">
      <alignment vertical="center" wrapText="1"/>
    </xf>
    <xf numFmtId="0" fontId="8" fillId="0" borderId="68" xfId="2" applyNumberFormat="1" applyFont="1" applyFill="1" applyBorder="1" applyAlignment="1">
      <alignment vertical="center" wrapText="1"/>
    </xf>
    <xf numFmtId="14" fontId="8" fillId="0" borderId="3" xfId="2" applyNumberFormat="1" applyFont="1" applyFill="1" applyBorder="1" applyAlignment="1">
      <alignment horizontal="center" vertical="center" wrapText="1"/>
    </xf>
    <xf numFmtId="0" fontId="8" fillId="0" borderId="2" xfId="2" applyNumberFormat="1" applyFont="1" applyFill="1" applyBorder="1" applyAlignment="1">
      <alignment horizontal="center" vertical="center" wrapText="1"/>
    </xf>
    <xf numFmtId="14" fontId="8" fillId="0" borderId="99" xfId="2" applyNumberFormat="1" applyFont="1" applyFill="1" applyBorder="1" applyAlignment="1">
      <alignment horizontal="center" vertical="center" wrapText="1"/>
    </xf>
    <xf numFmtId="0" fontId="8" fillId="0" borderId="7" xfId="2" applyNumberFormat="1" applyFont="1" applyFill="1" applyBorder="1" applyAlignment="1">
      <alignment horizontal="center" vertical="center" wrapText="1"/>
    </xf>
    <xf numFmtId="0" fontId="16" fillId="0" borderId="13" xfId="0" applyFont="1" applyBorder="1" applyAlignment="1">
      <alignment horizontal="center"/>
    </xf>
    <xf numFmtId="0" fontId="16" fillId="0" borderId="1" xfId="0" applyFont="1" applyBorder="1" applyAlignment="1">
      <alignment horizontal="center"/>
    </xf>
    <xf numFmtId="14" fontId="8" fillId="0" borderId="26" xfId="2" applyNumberFormat="1" applyFont="1" applyFill="1" applyBorder="1" applyAlignment="1">
      <alignment horizontal="center" vertical="center" wrapText="1"/>
    </xf>
    <xf numFmtId="0" fontId="17" fillId="0" borderId="28" xfId="2" applyNumberFormat="1" applyFont="1" applyFill="1" applyBorder="1" applyAlignment="1" applyProtection="1">
      <alignment horizontal="left" vertical="center" wrapText="1"/>
    </xf>
    <xf numFmtId="0" fontId="17" fillId="0" borderId="2" xfId="2" applyNumberFormat="1" applyFont="1" applyFill="1" applyBorder="1" applyAlignment="1" applyProtection="1">
      <alignment horizontal="left" vertical="center" wrapText="1"/>
    </xf>
    <xf numFmtId="0" fontId="17" fillId="0" borderId="38" xfId="2" applyNumberFormat="1" applyFont="1" applyFill="1" applyBorder="1" applyAlignment="1" applyProtection="1">
      <alignment horizontal="left" vertical="center" wrapText="1"/>
    </xf>
    <xf numFmtId="0" fontId="18" fillId="0" borderId="13" xfId="2" applyNumberFormat="1" applyFont="1" applyFill="1" applyBorder="1" applyAlignment="1" applyProtection="1">
      <alignment horizontal="left" vertical="center" wrapText="1"/>
    </xf>
    <xf numFmtId="0" fontId="18" fillId="0" borderId="1" xfId="2" applyNumberFormat="1" applyFont="1" applyFill="1" applyBorder="1" applyAlignment="1" applyProtection="1">
      <alignment horizontal="left" vertical="center" wrapText="1"/>
    </xf>
    <xf numFmtId="0" fontId="13" fillId="0" borderId="2" xfId="0" applyFont="1" applyFill="1" applyBorder="1" applyAlignment="1">
      <alignment horizontal="left" vertical="center"/>
    </xf>
    <xf numFmtId="0" fontId="8" fillId="0" borderId="6" xfId="0" applyFont="1" applyBorder="1" applyAlignment="1">
      <alignment horizontal="left" vertical="center" wrapText="1"/>
    </xf>
    <xf numFmtId="0" fontId="13" fillId="0" borderId="33" xfId="0" applyFont="1" applyFill="1" applyBorder="1" applyAlignment="1">
      <alignment horizontal="left" vertical="center" wrapText="1"/>
    </xf>
    <xf numFmtId="0" fontId="13" fillId="0" borderId="6" xfId="0" applyFont="1" applyFill="1" applyBorder="1" applyAlignment="1">
      <alignment horizontal="left" vertical="center" wrapText="1"/>
    </xf>
    <xf numFmtId="0" fontId="16" fillId="0" borderId="28"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3" fillId="0" borderId="38" xfId="0" applyFont="1" applyFill="1" applyBorder="1" applyAlignment="1">
      <alignment horizontal="left" vertical="center" wrapText="1"/>
    </xf>
    <xf numFmtId="0" fontId="13" fillId="0" borderId="9" xfId="0" applyFont="1" applyFill="1" applyBorder="1" applyAlignment="1" applyProtection="1">
      <alignment horizontal="left" vertical="center" wrapText="1"/>
    </xf>
    <xf numFmtId="0" fontId="13" fillId="0" borderId="6" xfId="0" applyFont="1" applyFill="1" applyBorder="1" applyAlignment="1" applyProtection="1">
      <alignment horizontal="left" vertical="center" wrapText="1"/>
    </xf>
    <xf numFmtId="0" fontId="13" fillId="0" borderId="5" xfId="0" applyFont="1" applyFill="1" applyBorder="1" applyAlignment="1" applyProtection="1">
      <alignment horizontal="left" vertical="center" wrapText="1"/>
    </xf>
    <xf numFmtId="0" fontId="8" fillId="0" borderId="3" xfId="2" applyNumberFormat="1" applyFont="1" applyFill="1" applyBorder="1" applyAlignment="1">
      <alignment horizontal="left" vertical="center" wrapText="1"/>
    </xf>
    <xf numFmtId="0" fontId="8" fillId="0" borderId="2" xfId="2" applyNumberFormat="1" applyFont="1" applyFill="1" applyBorder="1" applyAlignment="1">
      <alignment horizontal="left" vertical="center" wrapText="1"/>
    </xf>
    <xf numFmtId="0" fontId="8" fillId="0" borderId="38" xfId="2" applyNumberFormat="1" applyFont="1" applyFill="1" applyBorder="1" applyAlignment="1">
      <alignment horizontal="left" vertical="center" wrapText="1"/>
    </xf>
    <xf numFmtId="0" fontId="8" fillId="0" borderId="5" xfId="2" applyNumberFormat="1" applyFont="1" applyFill="1" applyBorder="1" applyAlignment="1">
      <alignment horizontal="left" vertical="center" wrapText="1"/>
    </xf>
    <xf numFmtId="0" fontId="8" fillId="0" borderId="8" xfId="2" applyNumberFormat="1" applyFont="1" applyFill="1" applyBorder="1" applyAlignment="1">
      <alignment horizontal="left" vertical="center" wrapText="1"/>
    </xf>
    <xf numFmtId="0" fontId="13" fillId="0" borderId="1" xfId="0" applyFont="1" applyBorder="1" applyAlignment="1">
      <alignment horizontal="left" vertical="center" wrapText="1"/>
    </xf>
    <xf numFmtId="0" fontId="13" fillId="0" borderId="18" xfId="0" applyFont="1" applyBorder="1" applyAlignment="1">
      <alignment horizontal="left" vertical="center" wrapText="1"/>
    </xf>
    <xf numFmtId="0" fontId="16" fillId="0" borderId="28" xfId="0" applyFont="1" applyBorder="1" applyAlignment="1">
      <alignment horizontal="center" vertical="center" wrapText="1"/>
    </xf>
    <xf numFmtId="0" fontId="16" fillId="0" borderId="38" xfId="0" applyFont="1" applyBorder="1" applyAlignment="1">
      <alignment horizontal="center" vertical="center" wrapText="1"/>
    </xf>
    <xf numFmtId="0" fontId="16" fillId="0" borderId="67" xfId="0" applyFont="1" applyBorder="1" applyAlignment="1">
      <alignment horizontal="center" vertical="center" wrapText="1"/>
    </xf>
    <xf numFmtId="0" fontId="16" fillId="0" borderId="69" xfId="0" applyFont="1" applyBorder="1" applyAlignment="1">
      <alignment horizontal="center" vertical="center" wrapText="1"/>
    </xf>
    <xf numFmtId="0" fontId="16" fillId="0" borderId="70" xfId="0" applyFont="1" applyBorder="1" applyAlignment="1">
      <alignment horizontal="center" vertical="center" wrapText="1"/>
    </xf>
    <xf numFmtId="0" fontId="18" fillId="0" borderId="18" xfId="2" applyNumberFormat="1" applyFont="1" applyFill="1" applyBorder="1" applyAlignment="1" applyProtection="1">
      <alignment horizontal="left" vertical="center" wrapText="1"/>
    </xf>
    <xf numFmtId="0" fontId="19" fillId="0" borderId="1" xfId="2" applyNumberFormat="1" applyFont="1" applyFill="1" applyBorder="1" applyAlignment="1" applyProtection="1">
      <alignment horizontal="left" vertical="center" wrapText="1"/>
    </xf>
    <xf numFmtId="0" fontId="16" fillId="0" borderId="1" xfId="0" applyFont="1" applyBorder="1" applyAlignment="1">
      <alignment horizontal="left" vertical="center"/>
    </xf>
    <xf numFmtId="0" fontId="16" fillId="0" borderId="2" xfId="0" applyFont="1" applyBorder="1" applyAlignment="1">
      <alignment horizontal="center" vertical="center"/>
    </xf>
    <xf numFmtId="0" fontId="16" fillId="0" borderId="38" xfId="0" applyFont="1" applyBorder="1" applyAlignment="1">
      <alignment horizontal="center" vertical="center"/>
    </xf>
    <xf numFmtId="0" fontId="16" fillId="0" borderId="7" xfId="0" applyFont="1" applyBorder="1" applyAlignment="1">
      <alignment horizontal="center" vertical="center"/>
    </xf>
    <xf numFmtId="0" fontId="16" fillId="0" borderId="26" xfId="0" applyFont="1" applyBorder="1" applyAlignment="1">
      <alignment horizontal="center" vertical="center"/>
    </xf>
    <xf numFmtId="0" fontId="8" fillId="0" borderId="28" xfId="2" applyNumberFormat="1" applyFont="1" applyFill="1" applyBorder="1" applyAlignment="1">
      <alignment horizontal="center" vertical="center" wrapText="1"/>
    </xf>
    <xf numFmtId="0" fontId="8" fillId="0" borderId="38" xfId="2" applyNumberFormat="1" applyFont="1" applyFill="1" applyBorder="1" applyAlignment="1">
      <alignment horizontal="center" vertical="center" wrapText="1"/>
    </xf>
    <xf numFmtId="0" fontId="8" fillId="0" borderId="9" xfId="2" applyNumberFormat="1" applyFont="1" applyFill="1" applyBorder="1" applyAlignment="1">
      <alignment horizontal="left" vertical="center" wrapText="1"/>
    </xf>
    <xf numFmtId="14" fontId="8" fillId="0" borderId="38" xfId="2" applyNumberFormat="1" applyFont="1" applyFill="1" applyBorder="1" applyAlignment="1">
      <alignment horizontal="center" vertical="center" wrapText="1"/>
    </xf>
    <xf numFmtId="0" fontId="18" fillId="0" borderId="4" xfId="2" applyNumberFormat="1" applyFont="1" applyFill="1" applyBorder="1" applyAlignment="1" applyProtection="1">
      <alignment horizontal="left" vertical="center" wrapText="1"/>
    </xf>
    <xf numFmtId="0" fontId="13" fillId="0" borderId="38" xfId="0" applyFont="1" applyFill="1" applyBorder="1" applyAlignment="1">
      <alignment horizontal="left" vertical="center"/>
    </xf>
    <xf numFmtId="0" fontId="8" fillId="0" borderId="67" xfId="2" applyNumberFormat="1" applyFont="1" applyFill="1" applyBorder="1" applyAlignment="1">
      <alignment horizontal="left" vertical="center" wrapText="1"/>
    </xf>
    <xf numFmtId="0" fontId="8" fillId="0" borderId="69" xfId="2" applyNumberFormat="1" applyFont="1" applyFill="1" applyBorder="1" applyAlignment="1">
      <alignment horizontal="left" vertical="center" wrapText="1"/>
    </xf>
    <xf numFmtId="0" fontId="13" fillId="0" borderId="5"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3" fillId="0" borderId="1" xfId="0" applyFont="1" applyFill="1" applyBorder="1" applyAlignment="1">
      <alignment horizontal="center" vertical="center" wrapText="1"/>
    </xf>
    <xf numFmtId="0" fontId="13" fillId="0" borderId="3" xfId="0" applyFont="1" applyFill="1" applyBorder="1" applyAlignment="1">
      <alignment horizontal="center" vertical="center" wrapText="1"/>
    </xf>
    <xf numFmtId="14" fontId="13" fillId="0" borderId="1" xfId="0" applyNumberFormat="1"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14" fontId="13" fillId="0" borderId="11" xfId="0" applyNumberFormat="1" applyFont="1" applyFill="1" applyBorder="1" applyAlignment="1">
      <alignment horizontal="center" vertical="center" wrapText="1"/>
    </xf>
    <xf numFmtId="49" fontId="13" fillId="0" borderId="11" xfId="0" applyNumberFormat="1" applyFont="1" applyFill="1" applyBorder="1" applyAlignment="1">
      <alignment horizontal="center" vertical="center" wrapText="1"/>
    </xf>
    <xf numFmtId="49" fontId="13" fillId="0" borderId="3" xfId="0" applyNumberFormat="1" applyFont="1" applyFill="1" applyBorder="1" applyAlignment="1">
      <alignment horizontal="center" vertical="center" wrapText="1"/>
    </xf>
    <xf numFmtId="49" fontId="13" fillId="0" borderId="99" xfId="0" applyNumberFormat="1"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0" xfId="0" applyFont="1" applyFill="1" applyBorder="1" applyAlignment="1">
      <alignment vertical="center" wrapText="1"/>
    </xf>
    <xf numFmtId="165" fontId="13" fillId="0" borderId="30" xfId="0" applyNumberFormat="1" applyFont="1" applyFill="1" applyBorder="1" applyAlignment="1">
      <alignment horizontal="center" vertical="center" wrapText="1"/>
    </xf>
    <xf numFmtId="0" fontId="13" fillId="0" borderId="31" xfId="0" applyFont="1" applyFill="1" applyBorder="1" applyAlignment="1">
      <alignment horizontal="center" vertical="center" wrapText="1"/>
    </xf>
    <xf numFmtId="0" fontId="13" fillId="0" borderId="32" xfId="0" applyFont="1" applyFill="1" applyBorder="1" applyAlignment="1">
      <alignment horizontal="center" vertical="center" wrapText="1"/>
    </xf>
    <xf numFmtId="0" fontId="13" fillId="0" borderId="8" xfId="0" applyFont="1" applyFill="1" applyBorder="1" applyAlignment="1">
      <alignment horizontal="left" vertical="center" wrapText="1"/>
    </xf>
    <xf numFmtId="0" fontId="13" fillId="0" borderId="9" xfId="0" applyFont="1" applyFill="1" applyBorder="1" applyAlignment="1">
      <alignment horizontal="left" vertical="center" wrapText="1"/>
    </xf>
    <xf numFmtId="14" fontId="13" fillId="0" borderId="1" xfId="0" applyNumberFormat="1" applyFont="1" applyFill="1" applyBorder="1" applyAlignment="1">
      <alignment vertical="center" wrapText="1"/>
    </xf>
    <xf numFmtId="0" fontId="13" fillId="0" borderId="1" xfId="0" applyFont="1" applyFill="1" applyBorder="1" applyAlignment="1">
      <alignment vertical="center" wrapText="1"/>
    </xf>
    <xf numFmtId="14" fontId="13" fillId="0" borderId="11" xfId="0" applyNumberFormat="1" applyFont="1" applyFill="1" applyBorder="1" applyAlignment="1">
      <alignment vertical="center" wrapText="1"/>
    </xf>
    <xf numFmtId="0" fontId="13" fillId="0" borderId="11" xfId="0" applyFont="1" applyFill="1" applyBorder="1" applyAlignment="1">
      <alignment vertical="center" wrapText="1"/>
    </xf>
    <xf numFmtId="0" fontId="13" fillId="0" borderId="4"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38" xfId="0" applyFont="1" applyFill="1" applyBorder="1" applyAlignment="1">
      <alignment horizontal="center" vertical="center" wrapText="1"/>
    </xf>
    <xf numFmtId="14" fontId="13" fillId="0" borderId="3" xfId="0" applyNumberFormat="1" applyFont="1" applyFill="1" applyBorder="1" applyAlignment="1">
      <alignment horizontal="center" vertical="center" wrapText="1"/>
    </xf>
    <xf numFmtId="14" fontId="13" fillId="0" borderId="2" xfId="0" applyNumberFormat="1" applyFont="1" applyFill="1" applyBorder="1" applyAlignment="1">
      <alignment horizontal="center" vertical="center" wrapText="1"/>
    </xf>
    <xf numFmtId="14" fontId="13" fillId="0" borderId="38" xfId="0" applyNumberFormat="1" applyFont="1" applyFill="1" applyBorder="1" applyAlignment="1">
      <alignment horizontal="center" vertical="center" wrapText="1"/>
    </xf>
    <xf numFmtId="0" fontId="13" fillId="0" borderId="71" xfId="0" applyFont="1" applyFill="1" applyBorder="1" applyAlignment="1">
      <alignment vertical="center" wrapText="1"/>
    </xf>
    <xf numFmtId="0" fontId="13" fillId="0" borderId="69" xfId="0" applyFont="1" applyFill="1" applyBorder="1" applyAlignment="1">
      <alignment vertical="center" wrapText="1"/>
    </xf>
    <xf numFmtId="0" fontId="13" fillId="0" borderId="68" xfId="0" applyFont="1" applyFill="1" applyBorder="1" applyAlignment="1">
      <alignment vertical="center" wrapText="1"/>
    </xf>
    <xf numFmtId="14" fontId="13" fillId="0" borderId="99" xfId="0" applyNumberFormat="1" applyFont="1" applyFill="1" applyBorder="1" applyAlignment="1">
      <alignment horizontal="center" vertical="center" wrapText="1"/>
    </xf>
    <xf numFmtId="14" fontId="13" fillId="0" borderId="7" xfId="0" applyNumberFormat="1" applyFont="1" applyFill="1" applyBorder="1" applyAlignment="1">
      <alignment horizontal="center" vertical="center" wrapText="1"/>
    </xf>
    <xf numFmtId="14" fontId="13" fillId="0" borderId="26" xfId="0" applyNumberFormat="1" applyFont="1" applyFill="1" applyBorder="1" applyAlignment="1">
      <alignment horizontal="center" vertical="center" wrapText="1"/>
    </xf>
    <xf numFmtId="0" fontId="13" fillId="0" borderId="28" xfId="0" applyFont="1" applyBorder="1" applyAlignment="1">
      <alignment horizontal="left" vertical="center" wrapText="1"/>
    </xf>
    <xf numFmtId="0" fontId="13" fillId="0" borderId="2" xfId="0" applyFont="1" applyBorder="1" applyAlignment="1">
      <alignment horizontal="left" vertical="center" wrapText="1"/>
    </xf>
    <xf numFmtId="0" fontId="13" fillId="0" borderId="4" xfId="0" applyFont="1" applyBorder="1" applyAlignment="1">
      <alignment horizontal="left" vertical="center" wrapText="1"/>
    </xf>
    <xf numFmtId="0" fontId="13" fillId="0" borderId="1" xfId="0" applyFont="1" applyFill="1" applyBorder="1" applyAlignment="1">
      <alignment horizontal="left" vertical="center"/>
    </xf>
    <xf numFmtId="0" fontId="13" fillId="0" borderId="3" xfId="0" applyFont="1" applyBorder="1" applyAlignment="1">
      <alignment vertical="center" wrapText="1"/>
    </xf>
    <xf numFmtId="0" fontId="13" fillId="0" borderId="2" xfId="0" applyFont="1" applyBorder="1" applyAlignment="1">
      <alignment vertical="center" wrapText="1"/>
    </xf>
    <xf numFmtId="0" fontId="13" fillId="0" borderId="4" xfId="0" applyFont="1" applyBorder="1" applyAlignment="1">
      <alignment vertical="center" wrapText="1"/>
    </xf>
    <xf numFmtId="0" fontId="13" fillId="0" borderId="3"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13" xfId="0" applyFont="1" applyFill="1" applyBorder="1" applyAlignment="1">
      <alignment horizontal="left" vertical="center" wrapText="1"/>
    </xf>
    <xf numFmtId="0" fontId="13" fillId="0" borderId="13" xfId="0" applyFont="1" applyBorder="1" applyAlignment="1">
      <alignment horizontal="left" vertical="center" wrapText="1"/>
    </xf>
    <xf numFmtId="0" fontId="13" fillId="0" borderId="13" xfId="0" applyFont="1" applyBorder="1" applyAlignment="1">
      <alignment horizontal="center" vertical="center"/>
    </xf>
    <xf numFmtId="0" fontId="13" fillId="0" borderId="1" xfId="0" applyFont="1" applyBorder="1" applyAlignment="1">
      <alignment horizontal="center" vertical="center"/>
    </xf>
    <xf numFmtId="14" fontId="13" fillId="0" borderId="13" xfId="0" applyNumberFormat="1" applyFont="1" applyBorder="1" applyAlignment="1">
      <alignment horizontal="center" vertical="center"/>
    </xf>
    <xf numFmtId="14" fontId="13" fillId="0" borderId="1" xfId="0" applyNumberFormat="1" applyFont="1" applyBorder="1" applyAlignment="1">
      <alignment horizontal="center" vertical="center"/>
    </xf>
    <xf numFmtId="14" fontId="13" fillId="0" borderId="14" xfId="0" applyNumberFormat="1" applyFont="1" applyBorder="1" applyAlignment="1">
      <alignment horizontal="center" vertical="center"/>
    </xf>
    <xf numFmtId="14" fontId="13" fillId="0" borderId="15" xfId="0" applyNumberFormat="1" applyFont="1" applyBorder="1" applyAlignment="1">
      <alignment horizontal="center" vertical="center"/>
    </xf>
    <xf numFmtId="0" fontId="13" fillId="0" borderId="10" xfId="0" applyFont="1" applyFill="1" applyBorder="1" applyAlignment="1">
      <alignment horizontal="left" vertical="center" wrapText="1"/>
    </xf>
    <xf numFmtId="0" fontId="13" fillId="0" borderId="17" xfId="0" applyFont="1" applyFill="1" applyBorder="1" applyAlignment="1">
      <alignment horizontal="left" vertical="center" wrapText="1"/>
    </xf>
    <xf numFmtId="0" fontId="13" fillId="0" borderId="1" xfId="0" applyFont="1" applyBorder="1" applyAlignment="1">
      <alignment vertical="center" wrapText="1"/>
    </xf>
    <xf numFmtId="0" fontId="13" fillId="0" borderId="71" xfId="0" applyFont="1" applyBorder="1" applyAlignment="1">
      <alignment vertical="center"/>
    </xf>
    <xf numFmtId="0" fontId="13" fillId="0" borderId="68" xfId="0" applyFont="1" applyBorder="1" applyAlignment="1">
      <alignment vertical="center"/>
    </xf>
    <xf numFmtId="0" fontId="13" fillId="0" borderId="69" xfId="0" applyFont="1" applyBorder="1" applyAlignment="1">
      <alignment vertical="center"/>
    </xf>
    <xf numFmtId="0" fontId="13" fillId="0" borderId="3" xfId="0" applyFont="1" applyBorder="1" applyAlignment="1">
      <alignment vertical="center"/>
    </xf>
    <xf numFmtId="0" fontId="13" fillId="0" borderId="2" xfId="0" applyFont="1" applyBorder="1" applyAlignment="1">
      <alignment vertical="center"/>
    </xf>
    <xf numFmtId="3" fontId="13" fillId="0" borderId="1" xfId="0" applyNumberFormat="1" applyFont="1" applyFill="1" applyBorder="1" applyAlignment="1">
      <alignment horizontal="center" vertical="center" wrapText="1"/>
    </xf>
    <xf numFmtId="165" fontId="13" fillId="0" borderId="1" xfId="1" applyNumberFormat="1" applyFont="1" applyFill="1" applyBorder="1" applyAlignment="1">
      <alignment horizontal="center" vertical="center" wrapText="1"/>
    </xf>
    <xf numFmtId="165" fontId="13" fillId="0" borderId="15" xfId="0" applyNumberFormat="1" applyFont="1" applyFill="1" applyBorder="1" applyAlignment="1">
      <alignment horizontal="center" vertical="center" wrapText="1"/>
    </xf>
    <xf numFmtId="165" fontId="13" fillId="0" borderId="31" xfId="0" applyNumberFormat="1" applyFont="1" applyFill="1" applyBorder="1" applyAlignment="1">
      <alignment horizontal="center" vertical="center" wrapText="1"/>
    </xf>
    <xf numFmtId="165" fontId="13" fillId="0" borderId="32" xfId="0" applyNumberFormat="1" applyFont="1" applyFill="1" applyBorder="1" applyAlignment="1">
      <alignment horizontal="center" vertical="center" wrapText="1"/>
    </xf>
    <xf numFmtId="0" fontId="13" fillId="0" borderId="15" xfId="0" applyFont="1" applyFill="1" applyBorder="1" applyAlignment="1">
      <alignment horizontal="center" vertical="center" wrapText="1"/>
    </xf>
    <xf numFmtId="14" fontId="16" fillId="0" borderId="28" xfId="0" applyNumberFormat="1" applyFont="1" applyBorder="1" applyAlignment="1">
      <alignment horizontal="right" vertical="center"/>
    </xf>
    <xf numFmtId="14" fontId="16" fillId="0" borderId="2" xfId="0" applyNumberFormat="1" applyFont="1" applyBorder="1" applyAlignment="1">
      <alignment horizontal="right" vertical="center"/>
    </xf>
    <xf numFmtId="14" fontId="16" fillId="0" borderId="38" xfId="0" applyNumberFormat="1" applyFont="1" applyBorder="1" applyAlignment="1">
      <alignment horizontal="right" vertical="center"/>
    </xf>
    <xf numFmtId="14" fontId="16" fillId="0" borderId="22" xfId="0" applyNumberFormat="1" applyFont="1" applyBorder="1" applyAlignment="1">
      <alignment horizontal="right" vertical="center"/>
    </xf>
    <xf numFmtId="14" fontId="16" fillId="0" borderId="7" xfId="0" applyNumberFormat="1" applyFont="1" applyBorder="1" applyAlignment="1">
      <alignment horizontal="right" vertical="center"/>
    </xf>
    <xf numFmtId="14" fontId="16" fillId="0" borderId="26" xfId="0" applyNumberFormat="1" applyFont="1" applyBorder="1" applyAlignment="1">
      <alignment horizontal="right" vertical="center"/>
    </xf>
    <xf numFmtId="3" fontId="13" fillId="0" borderId="3" xfId="0" applyNumberFormat="1" applyFont="1" applyFill="1" applyBorder="1" applyAlignment="1">
      <alignment horizontal="center" vertical="center" wrapText="1"/>
    </xf>
    <xf numFmtId="3" fontId="13" fillId="0" borderId="4" xfId="0" applyNumberFormat="1" applyFont="1" applyFill="1" applyBorder="1" applyAlignment="1">
      <alignment horizontal="center" vertical="center" wrapText="1"/>
    </xf>
    <xf numFmtId="164" fontId="13" fillId="0" borderId="3" xfId="75" applyFont="1" applyFill="1" applyBorder="1" applyAlignment="1">
      <alignment horizontal="center" vertical="center" wrapText="1"/>
    </xf>
    <xf numFmtId="164" fontId="13" fillId="0" borderId="4" xfId="75" applyFont="1" applyFill="1" applyBorder="1" applyAlignment="1">
      <alignment horizontal="center" vertical="center" wrapText="1"/>
    </xf>
    <xf numFmtId="14" fontId="13" fillId="0" borderId="4" xfId="0" applyNumberFormat="1" applyFont="1" applyFill="1" applyBorder="1" applyAlignment="1">
      <alignment horizontal="center" vertical="center" wrapText="1"/>
    </xf>
    <xf numFmtId="14" fontId="13" fillId="0" borderId="100" xfId="0" applyNumberFormat="1" applyFont="1" applyFill="1" applyBorder="1" applyAlignment="1">
      <alignment horizontal="center" vertical="center" wrapText="1"/>
    </xf>
    <xf numFmtId="3" fontId="13" fillId="0" borderId="2" xfId="0" applyNumberFormat="1" applyFont="1" applyFill="1" applyBorder="1" applyAlignment="1">
      <alignment horizontal="center" vertical="center" wrapText="1"/>
    </xf>
    <xf numFmtId="0" fontId="16" fillId="10" borderId="20" xfId="0" applyFont="1" applyFill="1" applyBorder="1" applyAlignment="1">
      <alignment horizontal="center"/>
    </xf>
    <xf numFmtId="0" fontId="16" fillId="10" borderId="23" xfId="0" applyFont="1" applyFill="1" applyBorder="1" applyAlignment="1">
      <alignment horizontal="center"/>
    </xf>
    <xf numFmtId="0" fontId="16" fillId="10" borderId="21" xfId="0" applyFont="1" applyFill="1" applyBorder="1" applyAlignment="1">
      <alignment horizontal="center"/>
    </xf>
    <xf numFmtId="14" fontId="16" fillId="0" borderId="4" xfId="0" applyNumberFormat="1" applyFont="1" applyBorder="1" applyAlignment="1">
      <alignment horizontal="right" vertical="center"/>
    </xf>
    <xf numFmtId="14" fontId="16" fillId="0" borderId="100" xfId="0" applyNumberFormat="1" applyFont="1" applyBorder="1" applyAlignment="1">
      <alignment horizontal="right" vertical="center"/>
    </xf>
    <xf numFmtId="0" fontId="16" fillId="0" borderId="71" xfId="0" applyFont="1" applyFill="1" applyBorder="1" applyAlignment="1">
      <alignment horizontal="left" vertical="center" wrapText="1"/>
    </xf>
    <xf numFmtId="0" fontId="16" fillId="0" borderId="68" xfId="0" applyFont="1" applyFill="1" applyBorder="1" applyAlignment="1">
      <alignment horizontal="left" vertical="center" wrapText="1"/>
    </xf>
    <xf numFmtId="164" fontId="16" fillId="0" borderId="3" xfId="75" applyFont="1" applyFill="1" applyBorder="1" applyAlignment="1">
      <alignment horizontal="center" vertical="center"/>
    </xf>
    <xf numFmtId="164" fontId="16" fillId="0" borderId="4" xfId="75" applyFont="1" applyFill="1" applyBorder="1" applyAlignment="1">
      <alignment horizontal="center" vertical="center"/>
    </xf>
    <xf numFmtId="164" fontId="16" fillId="0" borderId="30" xfId="75" applyFont="1" applyFill="1" applyBorder="1" applyAlignment="1">
      <alignment horizontal="center" vertical="center"/>
    </xf>
    <xf numFmtId="164" fontId="16" fillId="0" borderId="32" xfId="75" applyFont="1" applyFill="1" applyBorder="1" applyAlignment="1">
      <alignment horizontal="center" vertical="center"/>
    </xf>
    <xf numFmtId="14" fontId="16" fillId="0" borderId="3" xfId="0" applyNumberFormat="1" applyFont="1" applyBorder="1" applyAlignment="1">
      <alignment horizontal="right" vertical="center" wrapText="1"/>
    </xf>
    <xf numFmtId="0" fontId="16" fillId="0" borderId="4" xfId="0" applyFont="1" applyBorder="1" applyAlignment="1">
      <alignment horizontal="right" vertical="center" wrapText="1"/>
    </xf>
    <xf numFmtId="14" fontId="16" fillId="0" borderId="99" xfId="0" applyNumberFormat="1" applyFont="1" applyBorder="1" applyAlignment="1">
      <alignment horizontal="right" vertical="center"/>
    </xf>
    <xf numFmtId="0" fontId="16" fillId="0" borderId="100" xfId="0" applyFont="1" applyBorder="1" applyAlignment="1">
      <alignment horizontal="right" vertical="center"/>
    </xf>
    <xf numFmtId="0" fontId="16" fillId="10" borderId="24" xfId="0" applyFont="1" applyFill="1" applyBorder="1" applyAlignment="1">
      <alignment horizontal="center"/>
    </xf>
    <xf numFmtId="0" fontId="16" fillId="10" borderId="27" xfId="0" applyFont="1" applyFill="1" applyBorder="1" applyAlignment="1">
      <alignment horizontal="center"/>
    </xf>
    <xf numFmtId="0" fontId="16" fillId="10" borderId="25" xfId="0" applyFont="1" applyFill="1" applyBorder="1" applyAlignment="1">
      <alignment horizontal="center"/>
    </xf>
    <xf numFmtId="0" fontId="16" fillId="16" borderId="37" xfId="0" applyFont="1" applyFill="1" applyBorder="1" applyAlignment="1">
      <alignment horizontal="center"/>
    </xf>
    <xf numFmtId="0" fontId="16" fillId="16" borderId="46" xfId="0" applyFont="1" applyFill="1" applyBorder="1" applyAlignment="1">
      <alignment horizontal="center"/>
    </xf>
    <xf numFmtId="0" fontId="16" fillId="16" borderId="5" xfId="0" applyFont="1" applyFill="1" applyBorder="1" applyAlignment="1">
      <alignment horizontal="center"/>
    </xf>
    <xf numFmtId="0" fontId="16" fillId="16" borderId="9" xfId="0" applyFont="1" applyFill="1" applyBorder="1" applyAlignment="1">
      <alignment horizontal="center"/>
    </xf>
    <xf numFmtId="0" fontId="16" fillId="0" borderId="67" xfId="0" applyFont="1" applyFill="1" applyBorder="1" applyAlignment="1">
      <alignment horizontal="left" vertical="center" wrapText="1"/>
    </xf>
    <xf numFmtId="0" fontId="16" fillId="0" borderId="69" xfId="0" applyFont="1" applyFill="1" applyBorder="1" applyAlignment="1">
      <alignment horizontal="left" vertical="center" wrapText="1"/>
    </xf>
    <xf numFmtId="14" fontId="16" fillId="0" borderId="3" xfId="0" applyNumberFormat="1" applyFont="1" applyFill="1" applyBorder="1" applyAlignment="1">
      <alignment horizontal="right" vertical="center" wrapText="1"/>
    </xf>
    <xf numFmtId="14" fontId="16" fillId="0" borderId="2" xfId="0" applyNumberFormat="1" applyFont="1" applyFill="1" applyBorder="1" applyAlignment="1">
      <alignment horizontal="right" vertical="center" wrapText="1"/>
    </xf>
    <xf numFmtId="14" fontId="16" fillId="0" borderId="4" xfId="0" applyNumberFormat="1" applyFont="1" applyFill="1" applyBorder="1" applyAlignment="1">
      <alignment horizontal="right" vertical="center" wrapText="1"/>
    </xf>
    <xf numFmtId="14" fontId="16" fillId="0" borderId="99" xfId="0" applyNumberFormat="1" applyFont="1" applyFill="1" applyBorder="1" applyAlignment="1">
      <alignment horizontal="right" vertical="center"/>
    </xf>
    <xf numFmtId="14" fontId="16" fillId="0" borderId="7" xfId="0" applyNumberFormat="1" applyFont="1" applyFill="1" applyBorder="1" applyAlignment="1">
      <alignment horizontal="right" vertical="center"/>
    </xf>
    <xf numFmtId="14" fontId="16" fillId="0" borderId="100" xfId="0" applyNumberFormat="1" applyFont="1" applyFill="1" applyBorder="1" applyAlignment="1">
      <alignment horizontal="right" vertical="center"/>
    </xf>
    <xf numFmtId="0" fontId="16" fillId="4" borderId="20" xfId="0" applyFont="1" applyFill="1" applyBorder="1" applyAlignment="1">
      <alignment horizontal="center"/>
    </xf>
    <xf numFmtId="0" fontId="16" fillId="4" borderId="16" xfId="0" applyFont="1" applyFill="1" applyBorder="1" applyAlignment="1">
      <alignment horizontal="center"/>
    </xf>
    <xf numFmtId="0" fontId="16" fillId="4" borderId="23" xfId="0" applyFont="1" applyFill="1" applyBorder="1" applyAlignment="1">
      <alignment horizontal="center"/>
    </xf>
    <xf numFmtId="0" fontId="16" fillId="4" borderId="0" xfId="0" applyFont="1" applyFill="1" applyBorder="1" applyAlignment="1">
      <alignment horizontal="center"/>
    </xf>
    <xf numFmtId="0" fontId="16" fillId="16" borderId="23" xfId="0" applyFont="1" applyFill="1" applyBorder="1" applyAlignment="1">
      <alignment horizontal="center"/>
    </xf>
    <xf numFmtId="0" fontId="16" fillId="16" borderId="0" xfId="0" applyFont="1" applyFill="1" applyBorder="1" applyAlignment="1">
      <alignment horizontal="center"/>
    </xf>
    <xf numFmtId="0" fontId="16" fillId="16" borderId="21" xfId="0" applyFont="1" applyFill="1" applyBorder="1" applyAlignment="1">
      <alignment horizontal="center"/>
    </xf>
    <xf numFmtId="0" fontId="16" fillId="16" borderId="8" xfId="0" applyFont="1" applyFill="1" applyBorder="1" applyAlignment="1">
      <alignment horizontal="center"/>
    </xf>
    <xf numFmtId="0" fontId="16" fillId="0" borderId="12" xfId="0" applyFont="1" applyBorder="1" applyAlignment="1">
      <alignment horizontal="left" vertical="center" wrapText="1"/>
    </xf>
    <xf numFmtId="0" fontId="16" fillId="10" borderId="44" xfId="0" applyFont="1" applyFill="1" applyBorder="1" applyAlignment="1">
      <alignment horizontal="center"/>
    </xf>
    <xf numFmtId="0" fontId="16" fillId="10" borderId="49" xfId="0" applyFont="1" applyFill="1" applyBorder="1" applyAlignment="1">
      <alignment horizontal="center"/>
    </xf>
    <xf numFmtId="0" fontId="16" fillId="10" borderId="48" xfId="0" applyFont="1" applyFill="1" applyBorder="1" applyAlignment="1">
      <alignment horizontal="center"/>
    </xf>
    <xf numFmtId="0" fontId="16" fillId="10" borderId="50" xfId="0" applyFont="1" applyFill="1" applyBorder="1" applyAlignment="1">
      <alignment horizontal="center"/>
    </xf>
    <xf numFmtId="0" fontId="16" fillId="16" borderId="48" xfId="0" applyFont="1" applyFill="1" applyBorder="1" applyAlignment="1">
      <alignment horizontal="center"/>
    </xf>
    <xf numFmtId="0" fontId="16" fillId="16" borderId="50" xfId="0" applyFont="1" applyFill="1" applyBorder="1" applyAlignment="1">
      <alignment horizontal="center"/>
    </xf>
    <xf numFmtId="0" fontId="16" fillId="16" borderId="33" xfId="0" applyFont="1" applyFill="1" applyBorder="1" applyAlignment="1">
      <alignment horizontal="center"/>
    </xf>
    <xf numFmtId="0" fontId="16" fillId="16" borderId="6" xfId="0" applyFont="1" applyFill="1" applyBorder="1" applyAlignment="1">
      <alignment horizontal="center"/>
    </xf>
    <xf numFmtId="14" fontId="16" fillId="0" borderId="28" xfId="0" applyNumberFormat="1" applyFont="1" applyBorder="1" applyAlignment="1">
      <alignment vertical="center"/>
    </xf>
    <xf numFmtId="14" fontId="16" fillId="0" borderId="4" xfId="0" applyNumberFormat="1" applyFont="1" applyBorder="1" applyAlignment="1">
      <alignment vertical="center"/>
    </xf>
    <xf numFmtId="14" fontId="16" fillId="0" borderId="22" xfId="0" applyNumberFormat="1" applyFont="1" applyBorder="1" applyAlignment="1">
      <alignment vertical="center"/>
    </xf>
    <xf numFmtId="14" fontId="16" fillId="0" borderId="100" xfId="0" applyNumberFormat="1" applyFont="1" applyBorder="1" applyAlignment="1">
      <alignment vertical="center"/>
    </xf>
    <xf numFmtId="3" fontId="16" fillId="0" borderId="28" xfId="1" applyNumberFormat="1" applyFont="1" applyBorder="1" applyAlignment="1">
      <alignment horizontal="center" vertical="center"/>
    </xf>
    <xf numFmtId="3" fontId="16" fillId="0" borderId="2" xfId="1" applyNumberFormat="1" applyFont="1" applyBorder="1" applyAlignment="1">
      <alignment horizontal="center" vertical="center"/>
    </xf>
    <xf numFmtId="3" fontId="16" fillId="0" borderId="4" xfId="1" applyNumberFormat="1" applyFont="1" applyBorder="1" applyAlignment="1">
      <alignment horizontal="center" vertical="center"/>
    </xf>
    <xf numFmtId="164" fontId="16" fillId="0" borderId="28" xfId="75" applyFont="1" applyBorder="1" applyAlignment="1">
      <alignment horizontal="right" vertical="center"/>
    </xf>
    <xf numFmtId="164" fontId="16" fillId="0" borderId="2" xfId="75" applyFont="1" applyBorder="1" applyAlignment="1">
      <alignment horizontal="right" vertical="center"/>
    </xf>
    <xf numFmtId="164" fontId="16" fillId="0" borderId="4" xfId="75" applyFont="1" applyBorder="1" applyAlignment="1">
      <alignment horizontal="right" vertical="center"/>
    </xf>
    <xf numFmtId="164" fontId="16" fillId="0" borderId="65" xfId="75" applyFont="1" applyBorder="1" applyAlignment="1">
      <alignment horizontal="right" vertical="center"/>
    </xf>
    <xf numFmtId="164" fontId="16" fillId="0" borderId="31" xfId="75" applyFont="1" applyBorder="1" applyAlignment="1">
      <alignment horizontal="right" vertical="center"/>
    </xf>
    <xf numFmtId="164" fontId="16" fillId="0" borderId="32" xfId="75" applyFont="1" applyBorder="1" applyAlignment="1">
      <alignment horizontal="right" vertical="center"/>
    </xf>
    <xf numFmtId="0" fontId="16" fillId="14" borderId="20" xfId="0" applyFont="1" applyFill="1" applyBorder="1" applyAlignment="1">
      <alignment horizontal="center"/>
    </xf>
    <xf numFmtId="0" fontId="16" fillId="14" borderId="16" xfId="0" applyFont="1" applyFill="1" applyBorder="1" applyAlignment="1">
      <alignment horizontal="center"/>
    </xf>
    <xf numFmtId="0" fontId="16" fillId="14" borderId="24" xfId="0" applyFont="1" applyFill="1" applyBorder="1" applyAlignment="1">
      <alignment horizontal="center"/>
    </xf>
    <xf numFmtId="0" fontId="16" fillId="14" borderId="23" xfId="0" applyFont="1" applyFill="1" applyBorder="1" applyAlignment="1">
      <alignment horizontal="center" vertical="center"/>
    </xf>
    <xf numFmtId="0" fontId="16" fillId="14" borderId="0" xfId="0" applyFont="1" applyFill="1" applyBorder="1" applyAlignment="1">
      <alignment horizontal="center" vertical="center"/>
    </xf>
    <xf numFmtId="0" fontId="16" fillId="14" borderId="27" xfId="0" applyFont="1" applyFill="1" applyBorder="1" applyAlignment="1">
      <alignment horizontal="center" vertical="center"/>
    </xf>
    <xf numFmtId="0" fontId="16" fillId="15" borderId="23" xfId="0" applyFont="1" applyFill="1" applyBorder="1" applyAlignment="1">
      <alignment horizontal="center" vertical="center"/>
    </xf>
    <xf numFmtId="0" fontId="16" fillId="15" borderId="0" xfId="0" applyFont="1" applyFill="1" applyBorder="1" applyAlignment="1">
      <alignment horizontal="center" vertical="center"/>
    </xf>
    <xf numFmtId="0" fontId="16" fillId="15" borderId="27" xfId="0" applyFont="1" applyFill="1" applyBorder="1" applyAlignment="1">
      <alignment horizontal="center" vertical="center"/>
    </xf>
    <xf numFmtId="0" fontId="16" fillId="10" borderId="58" xfId="0" applyFont="1" applyFill="1" applyBorder="1" applyAlignment="1">
      <alignment horizontal="center" vertical="center"/>
    </xf>
    <xf numFmtId="0" fontId="16" fillId="10" borderId="59" xfId="0" applyFont="1" applyFill="1" applyBorder="1" applyAlignment="1">
      <alignment horizontal="center" vertical="center"/>
    </xf>
    <xf numFmtId="0" fontId="16" fillId="10" borderId="53" xfId="0" applyFont="1" applyFill="1" applyBorder="1" applyAlignment="1">
      <alignment horizontal="center" vertical="center"/>
    </xf>
    <xf numFmtId="0" fontId="16" fillId="0" borderId="69" xfId="0" applyFont="1" applyFill="1" applyBorder="1" applyAlignment="1">
      <alignment horizontal="left" vertical="center"/>
    </xf>
    <xf numFmtId="0" fontId="16" fillId="0" borderId="70" xfId="0" applyFont="1" applyFill="1" applyBorder="1" applyAlignment="1">
      <alignment horizontal="left" vertical="center"/>
    </xf>
    <xf numFmtId="0" fontId="16" fillId="3" borderId="91" xfId="0" applyFont="1" applyFill="1" applyBorder="1" applyAlignment="1">
      <alignment horizontal="center" vertical="center" wrapText="1"/>
    </xf>
    <xf numFmtId="0" fontId="16" fillId="3" borderId="92" xfId="0" applyFont="1" applyFill="1" applyBorder="1" applyAlignment="1">
      <alignment horizontal="center" vertical="center" wrapText="1"/>
    </xf>
    <xf numFmtId="0" fontId="16" fillId="3" borderId="93" xfId="0" applyFont="1" applyFill="1" applyBorder="1" applyAlignment="1">
      <alignment horizontal="center" vertical="center" wrapText="1"/>
    </xf>
    <xf numFmtId="0" fontId="16" fillId="3" borderId="73" xfId="0" applyFont="1" applyFill="1" applyBorder="1" applyAlignment="1">
      <alignment horizontal="left" vertical="center" wrapText="1"/>
    </xf>
    <xf numFmtId="0" fontId="16" fillId="3" borderId="77" xfId="0" applyFont="1" applyFill="1" applyBorder="1" applyAlignment="1">
      <alignment horizontal="left" vertical="center" wrapText="1"/>
    </xf>
    <xf numFmtId="0" fontId="16" fillId="3" borderId="73" xfId="0" applyFont="1" applyFill="1" applyBorder="1" applyAlignment="1">
      <alignment horizontal="center" vertical="center" wrapText="1"/>
    </xf>
    <xf numFmtId="0" fontId="16" fillId="3" borderId="77" xfId="0" applyFont="1" applyFill="1" applyBorder="1" applyAlignment="1">
      <alignment horizontal="center" vertical="center" wrapText="1"/>
    </xf>
    <xf numFmtId="14" fontId="16" fillId="3" borderId="73" xfId="0" applyNumberFormat="1" applyFont="1" applyFill="1" applyBorder="1" applyAlignment="1">
      <alignment horizontal="center" vertical="center" wrapText="1"/>
    </xf>
    <xf numFmtId="14" fontId="16" fillId="3" borderId="77" xfId="0" applyNumberFormat="1" applyFont="1" applyFill="1" applyBorder="1" applyAlignment="1">
      <alignment horizontal="center" vertical="center" wrapText="1"/>
    </xf>
    <xf numFmtId="14" fontId="16" fillId="3" borderId="104" xfId="0" applyNumberFormat="1" applyFont="1" applyFill="1" applyBorder="1" applyAlignment="1">
      <alignment horizontal="center" vertical="center" wrapText="1"/>
    </xf>
    <xf numFmtId="14" fontId="16" fillId="3" borderId="105" xfId="0" applyNumberFormat="1" applyFont="1" applyFill="1" applyBorder="1" applyAlignment="1">
      <alignment horizontal="center" vertical="center" wrapText="1"/>
    </xf>
    <xf numFmtId="0" fontId="16" fillId="3" borderId="107" xfId="0" applyFont="1" applyFill="1" applyBorder="1" applyAlignment="1">
      <alignment horizontal="center" vertical="center" wrapText="1"/>
    </xf>
    <xf numFmtId="0" fontId="16" fillId="3" borderId="108" xfId="0" applyFont="1" applyFill="1" applyBorder="1" applyAlignment="1">
      <alignment horizontal="center" vertical="center" wrapText="1"/>
    </xf>
    <xf numFmtId="165" fontId="16" fillId="3" borderId="74" xfId="1" applyNumberFormat="1" applyFont="1" applyFill="1" applyBorder="1" applyAlignment="1">
      <alignment horizontal="left" vertical="center" wrapText="1"/>
    </xf>
    <xf numFmtId="165" fontId="16" fillId="3" borderId="94" xfId="1" applyNumberFormat="1" applyFont="1" applyFill="1" applyBorder="1" applyAlignment="1">
      <alignment horizontal="left" vertical="center" wrapText="1"/>
    </xf>
    <xf numFmtId="0" fontId="0" fillId="0" borderId="3" xfId="0" applyBorder="1" applyAlignment="1">
      <alignment horizontal="left" vertical="center" wrapText="1"/>
    </xf>
    <xf numFmtId="0" fontId="0" fillId="0" borderId="2" xfId="0" applyBorder="1" applyAlignment="1">
      <alignment horizontal="left" vertical="center" wrapText="1"/>
    </xf>
    <xf numFmtId="0" fontId="0" fillId="0" borderId="71" xfId="0" applyBorder="1" applyAlignment="1">
      <alignment horizontal="left" vertical="center" wrapText="1"/>
    </xf>
    <xf numFmtId="0" fontId="0" fillId="0" borderId="69" xfId="0" applyBorder="1" applyAlignment="1">
      <alignment horizontal="left" vertical="center" wrapText="1"/>
    </xf>
    <xf numFmtId="0" fontId="0" fillId="0" borderId="68" xfId="0" applyBorder="1" applyAlignment="1">
      <alignment horizontal="left" vertical="center" wrapText="1"/>
    </xf>
    <xf numFmtId="0" fontId="0" fillId="4" borderId="51" xfId="0" applyFill="1" applyBorder="1" applyAlignment="1">
      <alignment horizontal="center"/>
    </xf>
    <xf numFmtId="0" fontId="0" fillId="4" borderId="16" xfId="0" applyFill="1" applyBorder="1" applyAlignment="1">
      <alignment horizontal="center"/>
    </xf>
    <xf numFmtId="0" fontId="0" fillId="4" borderId="24" xfId="0" applyFill="1" applyBorder="1" applyAlignment="1">
      <alignment horizontal="center"/>
    </xf>
    <xf numFmtId="0" fontId="0" fillId="4" borderId="37" xfId="0" applyFill="1" applyBorder="1" applyAlignment="1">
      <alignment horizontal="center"/>
    </xf>
    <xf numFmtId="0" fontId="0" fillId="4" borderId="0" xfId="0" applyFill="1" applyBorder="1" applyAlignment="1">
      <alignment horizontal="center"/>
    </xf>
    <xf numFmtId="0" fontId="0" fillId="4" borderId="27" xfId="0" applyFill="1" applyBorder="1" applyAlignment="1">
      <alignment horizontal="center"/>
    </xf>
    <xf numFmtId="0" fontId="0" fillId="14" borderId="37" xfId="0" applyFill="1" applyBorder="1" applyAlignment="1">
      <alignment horizontal="center"/>
    </xf>
    <xf numFmtId="0" fontId="0" fillId="14" borderId="0" xfId="0" applyFill="1" applyBorder="1" applyAlignment="1">
      <alignment horizontal="center"/>
    </xf>
    <xf numFmtId="0" fontId="0" fillId="14" borderId="27" xfId="0" applyFill="1" applyBorder="1" applyAlignment="1">
      <alignment horizontal="center"/>
    </xf>
    <xf numFmtId="0" fontId="0" fillId="15" borderId="5" xfId="0" applyFill="1" applyBorder="1" applyAlignment="1">
      <alignment horizontal="center"/>
    </xf>
    <xf numFmtId="0" fontId="0" fillId="15" borderId="8" xfId="0" applyFill="1" applyBorder="1" applyAlignment="1">
      <alignment horizontal="center"/>
    </xf>
    <xf numFmtId="0" fontId="0" fillId="15" borderId="25" xfId="0" applyFill="1" applyBorder="1" applyAlignment="1">
      <alignment horizontal="center"/>
    </xf>
    <xf numFmtId="165" fontId="8" fillId="0" borderId="13" xfId="1" applyNumberFormat="1" applyFont="1" applyFill="1" applyBorder="1" applyAlignment="1">
      <alignment horizontal="center" vertical="center" wrapText="1"/>
    </xf>
    <xf numFmtId="165" fontId="8" fillId="0" borderId="14" xfId="1" applyNumberFormat="1"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wrapText="1"/>
      <protection hidden="1"/>
    </xf>
    <xf numFmtId="0" fontId="8" fillId="0" borderId="2" xfId="0" applyNumberFormat="1" applyFont="1" applyFill="1" applyBorder="1" applyAlignment="1" applyProtection="1">
      <alignment horizontal="center" vertical="center" wrapText="1"/>
      <protection hidden="1"/>
    </xf>
    <xf numFmtId="165" fontId="8" fillId="0" borderId="3" xfId="1" applyNumberFormat="1" applyFont="1" applyFill="1" applyBorder="1" applyAlignment="1">
      <alignment horizontal="center" vertical="center" wrapText="1"/>
    </xf>
    <xf numFmtId="165" fontId="8" fillId="0" borderId="2" xfId="1" applyNumberFormat="1" applyFont="1" applyFill="1" applyBorder="1" applyAlignment="1">
      <alignment horizontal="center" vertical="center" wrapText="1"/>
    </xf>
    <xf numFmtId="165" fontId="8" fillId="0" borderId="30" xfId="1" applyNumberFormat="1" applyFont="1" applyFill="1" applyBorder="1" applyAlignment="1" applyProtection="1">
      <alignment horizontal="center" vertical="center" wrapText="1"/>
      <protection hidden="1"/>
    </xf>
    <xf numFmtId="165" fontId="8" fillId="0" borderId="31" xfId="1" applyNumberFormat="1" applyFont="1" applyFill="1" applyBorder="1" applyAlignment="1" applyProtection="1">
      <alignment horizontal="center" vertical="center" wrapText="1"/>
      <protection hidden="1"/>
    </xf>
    <xf numFmtId="0" fontId="0" fillId="0" borderId="1" xfId="0" applyBorder="1" applyAlignment="1">
      <alignment horizontal="left" vertical="center" wrapText="1"/>
    </xf>
    <xf numFmtId="0" fontId="0" fillId="0" borderId="18" xfId="0" applyBorder="1" applyAlignment="1">
      <alignment horizontal="left" vertical="center" wrapText="1"/>
    </xf>
    <xf numFmtId="0" fontId="16" fillId="0" borderId="95" xfId="0" applyFont="1" applyFill="1" applyBorder="1" applyAlignment="1">
      <alignment horizontal="left" vertical="center" wrapText="1"/>
    </xf>
    <xf numFmtId="0" fontId="16" fillId="0" borderId="96" xfId="0" applyFont="1" applyFill="1" applyBorder="1" applyAlignment="1">
      <alignment horizontal="left" vertical="center"/>
    </xf>
    <xf numFmtId="0" fontId="16" fillId="0" borderId="97" xfId="0" applyFont="1" applyFill="1" applyBorder="1" applyAlignment="1">
      <alignment horizontal="left" vertical="center"/>
    </xf>
    <xf numFmtId="0" fontId="8" fillId="0" borderId="12" xfId="2" applyNumberFormat="1" applyFont="1" applyFill="1" applyBorder="1" applyAlignment="1">
      <alignment horizontal="center" vertical="center" wrapText="1"/>
    </xf>
    <xf numFmtId="0" fontId="8" fillId="0" borderId="17" xfId="2" applyNumberFormat="1" applyFont="1" applyFill="1" applyBorder="1" applyAlignment="1">
      <alignment horizontal="center" vertical="center" wrapText="1"/>
    </xf>
    <xf numFmtId="14" fontId="8" fillId="0" borderId="13" xfId="2" applyNumberFormat="1" applyFont="1" applyFill="1" applyBorder="1" applyAlignment="1">
      <alignment horizontal="center" vertical="center" wrapText="1"/>
    </xf>
    <xf numFmtId="14" fontId="8" fillId="0" borderId="1" xfId="2" applyNumberFormat="1" applyFont="1" applyFill="1" applyBorder="1" applyAlignment="1">
      <alignment horizontal="center" vertical="center" wrapText="1"/>
    </xf>
    <xf numFmtId="14" fontId="8" fillId="0" borderId="18" xfId="2" applyNumberFormat="1" applyFont="1" applyFill="1" applyBorder="1" applyAlignment="1">
      <alignment horizontal="center" vertical="center" wrapText="1"/>
    </xf>
    <xf numFmtId="14" fontId="8" fillId="0" borderId="14" xfId="2" applyNumberFormat="1" applyFont="1" applyFill="1" applyBorder="1" applyAlignment="1">
      <alignment horizontal="center" vertical="center" wrapText="1"/>
    </xf>
    <xf numFmtId="14" fontId="8" fillId="0" borderId="15" xfId="2" applyNumberFormat="1" applyFont="1" applyFill="1" applyBorder="1" applyAlignment="1">
      <alignment horizontal="center" vertical="center" wrapText="1"/>
    </xf>
    <xf numFmtId="14" fontId="8" fillId="0" borderId="19" xfId="2" applyNumberFormat="1" applyFont="1" applyFill="1" applyBorder="1" applyAlignment="1">
      <alignment horizontal="center" vertical="center" wrapText="1"/>
    </xf>
    <xf numFmtId="0" fontId="16" fillId="3" borderId="67" xfId="0" applyFont="1" applyFill="1" applyBorder="1" applyAlignment="1">
      <alignment horizontal="left" vertical="center" wrapText="1"/>
    </xf>
    <xf numFmtId="0" fontId="16" fillId="3" borderId="69" xfId="0" applyFont="1" applyFill="1" applyBorder="1" applyAlignment="1">
      <alignment horizontal="left" vertical="center" wrapText="1"/>
    </xf>
    <xf numFmtId="0" fontId="16" fillId="3" borderId="68" xfId="0" applyFont="1" applyFill="1" applyBorder="1" applyAlignment="1">
      <alignment horizontal="left" vertical="center" wrapText="1"/>
    </xf>
    <xf numFmtId="0" fontId="8" fillId="0" borderId="13" xfId="2" applyNumberFormat="1" applyFont="1" applyFill="1" applyBorder="1" applyAlignment="1">
      <alignment horizontal="left" vertical="center" wrapText="1"/>
    </xf>
    <xf numFmtId="0" fontId="8" fillId="0" borderId="13" xfId="0" applyNumberFormat="1" applyFont="1" applyFill="1" applyBorder="1" applyAlignment="1" applyProtection="1">
      <alignment horizontal="center" vertical="center" wrapText="1"/>
      <protection hidden="1"/>
    </xf>
    <xf numFmtId="0" fontId="16" fillId="3" borderId="28" xfId="0" applyFont="1" applyFill="1" applyBorder="1" applyAlignment="1">
      <alignment horizontal="left" vertical="center" wrapText="1"/>
    </xf>
    <xf numFmtId="0" fontId="16" fillId="3" borderId="2" xfId="0" applyFont="1" applyFill="1" applyBorder="1" applyAlignment="1">
      <alignment horizontal="left" vertical="center" wrapText="1"/>
    </xf>
    <xf numFmtId="0" fontId="16" fillId="3" borderId="38" xfId="0" applyFont="1" applyFill="1" applyBorder="1" applyAlignment="1">
      <alignment horizontal="left" vertical="center" wrapText="1"/>
    </xf>
    <xf numFmtId="0" fontId="13" fillId="0" borderId="3" xfId="0" applyFont="1" applyBorder="1" applyAlignment="1">
      <alignment horizontal="left" vertical="center" wrapText="1"/>
    </xf>
    <xf numFmtId="0" fontId="11" fillId="0" borderId="13" xfId="0" applyFont="1" applyBorder="1" applyAlignment="1" applyProtection="1">
      <alignment horizontal="center" wrapText="1"/>
      <protection locked="0"/>
    </xf>
    <xf numFmtId="0" fontId="11" fillId="0" borderId="1" xfId="0" applyFont="1" applyBorder="1" applyAlignment="1" applyProtection="1">
      <alignment horizontal="center" wrapText="1"/>
      <protection locked="0"/>
    </xf>
    <xf numFmtId="0" fontId="11" fillId="0" borderId="18" xfId="0" applyFont="1" applyBorder="1" applyAlignment="1" applyProtection="1">
      <alignment horizontal="center" wrapText="1"/>
      <protection locked="0"/>
    </xf>
    <xf numFmtId="0" fontId="12" fillId="0" borderId="22" xfId="0" applyFont="1" applyBorder="1" applyAlignment="1" applyProtection="1">
      <alignment horizontal="center" vertical="center" wrapText="1"/>
      <protection locked="0"/>
    </xf>
    <xf numFmtId="0" fontId="12" fillId="0" borderId="23" xfId="0" applyFont="1" applyBorder="1" applyAlignment="1" applyProtection="1">
      <alignment horizontal="center" vertical="center" wrapText="1"/>
      <protection locked="0"/>
    </xf>
    <xf numFmtId="14" fontId="12" fillId="0" borderId="23" xfId="0" applyNumberFormat="1" applyFont="1" applyBorder="1" applyAlignment="1" applyProtection="1">
      <alignment horizontal="center" vertical="center" wrapText="1"/>
      <protection locked="0"/>
    </xf>
    <xf numFmtId="0" fontId="12" fillId="0" borderId="21"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4" fontId="12" fillId="0" borderId="0" xfId="0" applyNumberFormat="1" applyFont="1" applyBorder="1" applyAlignment="1" applyProtection="1">
      <alignment horizontal="center" vertical="center" wrapText="1"/>
      <protection locked="0"/>
    </xf>
    <xf numFmtId="0" fontId="12" fillId="0" borderId="8" xfId="0" applyFont="1" applyBorder="1" applyAlignment="1" applyProtection="1">
      <alignment horizontal="center" vertical="center" wrapText="1"/>
      <protection locked="0"/>
    </xf>
    <xf numFmtId="0" fontId="12" fillId="0" borderId="26" xfId="0" applyFont="1" applyBorder="1" applyAlignment="1" applyProtection="1">
      <alignment horizontal="center" vertical="center" wrapText="1"/>
      <protection locked="0"/>
    </xf>
    <xf numFmtId="0" fontId="12" fillId="0" borderId="27" xfId="0" applyFont="1" applyBorder="1" applyAlignment="1" applyProtection="1">
      <alignment horizontal="center" vertical="center" wrapText="1"/>
      <protection locked="0"/>
    </xf>
    <xf numFmtId="14" fontId="12" fillId="0" borderId="27" xfId="0" applyNumberFormat="1" applyFont="1" applyBorder="1" applyAlignment="1" applyProtection="1">
      <alignment horizontal="center" vertical="center" wrapText="1"/>
      <protection locked="0"/>
    </xf>
    <xf numFmtId="0" fontId="12" fillId="0" borderId="25" xfId="0" applyFont="1" applyBorder="1" applyAlignment="1" applyProtection="1">
      <alignment horizontal="center" vertical="center" wrapText="1"/>
      <protection locked="0"/>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 xfId="0" applyFont="1" applyBorder="1" applyAlignment="1">
      <alignment horizontal="center" vertical="center"/>
    </xf>
    <xf numFmtId="0" fontId="7" fillId="0" borderId="15" xfId="0" applyFont="1" applyBorder="1" applyAlignment="1">
      <alignment horizontal="center" vertical="center"/>
    </xf>
    <xf numFmtId="0" fontId="7" fillId="0" borderId="18" xfId="0" applyFont="1" applyBorder="1" applyAlignment="1">
      <alignment horizontal="center" vertical="center"/>
    </xf>
    <xf numFmtId="0" fontId="7" fillId="0" borderId="19" xfId="0" applyFont="1" applyBorder="1" applyAlignment="1">
      <alignment horizontal="center" vertical="center"/>
    </xf>
    <xf numFmtId="0" fontId="13" fillId="0" borderId="5" xfId="0" applyFont="1" applyBorder="1" applyAlignment="1">
      <alignment horizontal="left" vertical="center" wrapText="1"/>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0" fontId="13" fillId="0" borderId="5" xfId="0" applyFont="1" applyBorder="1" applyAlignment="1">
      <alignment vertical="center"/>
    </xf>
    <xf numFmtId="0" fontId="13" fillId="0" borderId="9" xfId="0" applyFont="1" applyBorder="1" applyAlignment="1">
      <alignment vertical="center"/>
    </xf>
    <xf numFmtId="0" fontId="13" fillId="0" borderId="8" xfId="0" applyFont="1" applyBorder="1" applyAlignment="1">
      <alignment vertical="center"/>
    </xf>
    <xf numFmtId="0" fontId="13" fillId="0" borderId="38" xfId="0" applyFont="1" applyBorder="1" applyAlignment="1">
      <alignment horizontal="left" vertical="center" wrapText="1"/>
    </xf>
    <xf numFmtId="0" fontId="13" fillId="0" borderId="38" xfId="0" applyFont="1" applyBorder="1" applyAlignment="1">
      <alignment vertical="center"/>
    </xf>
    <xf numFmtId="14" fontId="13" fillId="0" borderId="28" xfId="0" applyNumberFormat="1" applyFont="1" applyBorder="1" applyAlignment="1">
      <alignment horizontal="center" vertical="center"/>
    </xf>
    <xf numFmtId="14" fontId="13" fillId="0" borderId="2" xfId="0" applyNumberFormat="1" applyFont="1" applyBorder="1" applyAlignment="1">
      <alignment horizontal="center" vertical="center"/>
    </xf>
    <xf numFmtId="14" fontId="13" fillId="0" borderId="38" xfId="0" applyNumberFormat="1" applyFont="1" applyBorder="1" applyAlignment="1">
      <alignment horizontal="center" vertical="center"/>
    </xf>
    <xf numFmtId="165" fontId="13" fillId="0" borderId="30" xfId="1" applyNumberFormat="1" applyFont="1" applyBorder="1" applyAlignment="1">
      <alignment horizontal="center" vertical="center"/>
    </xf>
    <xf numFmtId="165" fontId="13" fillId="0" borderId="31" xfId="1" applyNumberFormat="1" applyFont="1" applyBorder="1" applyAlignment="1">
      <alignment horizontal="center" vertical="center"/>
    </xf>
    <xf numFmtId="165" fontId="13" fillId="0" borderId="32" xfId="1" applyNumberFormat="1" applyFont="1" applyBorder="1" applyAlignment="1">
      <alignment horizontal="center" vertical="center"/>
    </xf>
    <xf numFmtId="0" fontId="13" fillId="0" borderId="3" xfId="0" applyFont="1" applyBorder="1" applyAlignment="1">
      <alignment horizontal="left" vertical="center"/>
    </xf>
    <xf numFmtId="0" fontId="13" fillId="0" borderId="2" xfId="0" applyFont="1" applyBorder="1" applyAlignment="1">
      <alignment horizontal="left" vertical="center"/>
    </xf>
    <xf numFmtId="0" fontId="13" fillId="0" borderId="4" xfId="0" applyFont="1" applyBorder="1" applyAlignment="1">
      <alignment horizontal="left" vertical="center"/>
    </xf>
    <xf numFmtId="0" fontId="8" fillId="0" borderId="28" xfId="2" applyNumberFormat="1" applyFont="1" applyFill="1" applyBorder="1" applyAlignment="1" applyProtection="1">
      <alignment horizontal="left" vertical="center" wrapText="1"/>
    </xf>
    <xf numFmtId="0" fontId="8" fillId="0" borderId="2" xfId="2" applyNumberFormat="1" applyFont="1" applyFill="1" applyBorder="1" applyAlignment="1" applyProtection="1">
      <alignment horizontal="left" vertical="center" wrapText="1"/>
    </xf>
    <xf numFmtId="0" fontId="8" fillId="0" borderId="4" xfId="2" applyNumberFormat="1" applyFont="1" applyFill="1" applyBorder="1" applyAlignment="1" applyProtection="1">
      <alignment horizontal="left" vertical="center" wrapText="1"/>
    </xf>
    <xf numFmtId="0" fontId="13" fillId="0" borderId="28"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38" xfId="0" applyFont="1" applyBorder="1" applyAlignment="1">
      <alignment horizontal="left" vertical="center"/>
    </xf>
    <xf numFmtId="0" fontId="8" fillId="0" borderId="3" xfId="2" applyNumberFormat="1" applyFont="1" applyFill="1" applyBorder="1" applyAlignment="1" applyProtection="1">
      <alignment horizontal="left" vertical="center" wrapText="1"/>
    </xf>
    <xf numFmtId="0" fontId="8" fillId="0" borderId="38" xfId="2" applyNumberFormat="1" applyFont="1" applyFill="1" applyBorder="1" applyAlignment="1" applyProtection="1">
      <alignment horizontal="left" vertical="center" wrapText="1"/>
    </xf>
    <xf numFmtId="0" fontId="7" fillId="0" borderId="28" xfId="2" applyNumberFormat="1" applyFont="1" applyFill="1" applyBorder="1" applyAlignment="1" applyProtection="1">
      <alignment horizontal="center" vertical="center" wrapText="1"/>
    </xf>
    <xf numFmtId="0" fontId="7" fillId="0" borderId="2" xfId="2" applyNumberFormat="1" applyFont="1" applyFill="1" applyBorder="1" applyAlignment="1" applyProtection="1">
      <alignment horizontal="center" vertical="center" wrapText="1"/>
    </xf>
    <xf numFmtId="0" fontId="7" fillId="0" borderId="38" xfId="2" applyNumberFormat="1" applyFont="1" applyFill="1" applyBorder="1" applyAlignment="1" applyProtection="1">
      <alignment horizontal="center" vertical="center" wrapText="1"/>
    </xf>
    <xf numFmtId="0" fontId="13" fillId="0" borderId="67" xfId="0" applyFont="1" applyBorder="1" applyAlignment="1">
      <alignment horizontal="center" vertical="center" wrapText="1"/>
    </xf>
    <xf numFmtId="0" fontId="13" fillId="0" borderId="69" xfId="0" applyFont="1" applyBorder="1" applyAlignment="1">
      <alignment horizontal="center" vertical="center" wrapText="1"/>
    </xf>
    <xf numFmtId="0" fontId="13" fillId="0" borderId="70" xfId="0" applyFont="1" applyBorder="1" applyAlignment="1">
      <alignment horizontal="center" vertical="center" wrapText="1"/>
    </xf>
    <xf numFmtId="0" fontId="13" fillId="0" borderId="33" xfId="0" applyFont="1" applyBorder="1" applyAlignment="1">
      <alignment horizontal="left" vertical="center" wrapText="1"/>
    </xf>
    <xf numFmtId="0" fontId="13" fillId="0" borderId="6" xfId="0" applyFont="1" applyBorder="1" applyAlignment="1">
      <alignment horizontal="left" vertical="center" wrapText="1"/>
    </xf>
    <xf numFmtId="0" fontId="13" fillId="0" borderId="22" xfId="0" applyFont="1" applyBorder="1" applyAlignment="1">
      <alignment horizontal="center" vertical="center"/>
    </xf>
    <xf numFmtId="0" fontId="13" fillId="0" borderId="7" xfId="0" applyFont="1" applyBorder="1" applyAlignment="1">
      <alignment horizontal="center" vertical="center"/>
    </xf>
    <xf numFmtId="14" fontId="13" fillId="0" borderId="4" xfId="0" applyNumberFormat="1" applyFont="1" applyBorder="1" applyAlignment="1">
      <alignment horizontal="center" vertical="center"/>
    </xf>
    <xf numFmtId="0" fontId="13" fillId="0" borderId="38" xfId="0" applyFont="1" applyBorder="1" applyAlignment="1">
      <alignment horizontal="center" vertical="center"/>
    </xf>
    <xf numFmtId="0" fontId="13" fillId="0" borderId="28" xfId="0" applyFont="1" applyBorder="1" applyAlignment="1">
      <alignment vertical="center" wrapText="1"/>
    </xf>
    <xf numFmtId="0" fontId="13" fillId="0" borderId="28" xfId="0" applyFont="1" applyBorder="1" applyAlignment="1">
      <alignment horizontal="left" vertical="center"/>
    </xf>
    <xf numFmtId="14" fontId="13" fillId="0" borderId="3" xfId="0" applyNumberFormat="1" applyFont="1" applyBorder="1" applyAlignment="1">
      <alignment horizontal="center" vertical="center"/>
    </xf>
    <xf numFmtId="0" fontId="13" fillId="0" borderId="28" xfId="0" applyFont="1" applyBorder="1" applyAlignment="1">
      <alignment horizontal="center"/>
    </xf>
    <xf numFmtId="0" fontId="13" fillId="0" borderId="2" xfId="0" applyFont="1" applyBorder="1" applyAlignment="1">
      <alignment horizontal="center"/>
    </xf>
    <xf numFmtId="0" fontId="13" fillId="0" borderId="38" xfId="0" applyFont="1" applyBorder="1" applyAlignment="1">
      <alignment horizontal="center"/>
    </xf>
    <xf numFmtId="0" fontId="13" fillId="0" borderId="2" xfId="0" applyFont="1" applyBorder="1" applyAlignment="1">
      <alignment horizontal="center" vertical="center"/>
    </xf>
    <xf numFmtId="0" fontId="8" fillId="0" borderId="67" xfId="2" applyNumberFormat="1" applyFont="1" applyFill="1" applyBorder="1" applyAlignment="1">
      <alignment horizontal="center" vertical="center" wrapText="1"/>
    </xf>
    <xf numFmtId="0" fontId="8" fillId="0" borderId="69" xfId="2" applyNumberFormat="1" applyFont="1" applyFill="1" applyBorder="1" applyAlignment="1">
      <alignment horizontal="center" vertical="center" wrapText="1"/>
    </xf>
    <xf numFmtId="0" fontId="8" fillId="0" borderId="70" xfId="2" applyNumberFormat="1" applyFont="1" applyFill="1" applyBorder="1" applyAlignment="1">
      <alignment horizontal="center" vertical="center" wrapText="1"/>
    </xf>
    <xf numFmtId="0" fontId="13" fillId="3" borderId="28" xfId="0" applyFont="1" applyFill="1" applyBorder="1" applyAlignment="1">
      <alignment horizontal="left" vertical="center" wrapText="1"/>
    </xf>
    <xf numFmtId="0" fontId="13" fillId="3" borderId="2" xfId="0" applyFont="1" applyFill="1" applyBorder="1" applyAlignment="1">
      <alignment horizontal="left" vertical="center" wrapText="1"/>
    </xf>
    <xf numFmtId="0" fontId="13" fillId="3" borderId="38" xfId="0" applyFont="1" applyFill="1" applyBorder="1" applyAlignment="1">
      <alignment horizontal="left" vertical="center" wrapText="1"/>
    </xf>
    <xf numFmtId="0" fontId="13" fillId="0" borderId="13"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8" xfId="0" applyFont="1" applyBorder="1" applyAlignment="1">
      <alignment horizontal="center" vertical="center" wrapText="1"/>
    </xf>
    <xf numFmtId="0" fontId="8" fillId="0" borderId="18" xfId="2" applyNumberFormat="1" applyFont="1" applyFill="1" applyBorder="1" applyAlignment="1">
      <alignment horizontal="left" vertical="center" wrapText="1"/>
    </xf>
    <xf numFmtId="0" fontId="8" fillId="0" borderId="18" xfId="0" applyNumberFormat="1" applyFont="1" applyFill="1" applyBorder="1" applyAlignment="1" applyProtection="1">
      <alignment horizontal="center" vertical="center" wrapText="1"/>
      <protection hidden="1"/>
    </xf>
    <xf numFmtId="165" fontId="8" fillId="0" borderId="18" xfId="1" applyNumberFormat="1" applyFont="1" applyFill="1" applyBorder="1" applyAlignment="1">
      <alignment horizontal="center" vertical="center" wrapText="1"/>
    </xf>
    <xf numFmtId="165" fontId="8" fillId="0" borderId="110" xfId="1" applyNumberFormat="1" applyFont="1" applyFill="1" applyBorder="1" applyAlignment="1" applyProtection="1">
      <alignment horizontal="center" vertical="center" wrapText="1"/>
      <protection hidden="1"/>
    </xf>
    <xf numFmtId="14" fontId="8" fillId="0" borderId="4" xfId="2" applyNumberFormat="1" applyFont="1" applyFill="1" applyBorder="1" applyAlignment="1">
      <alignment horizontal="center" vertical="center" wrapText="1"/>
    </xf>
    <xf numFmtId="0" fontId="16" fillId="0" borderId="47" xfId="0" applyFont="1" applyBorder="1" applyAlignment="1">
      <alignment horizontal="left"/>
    </xf>
    <xf numFmtId="0" fontId="16" fillId="0" borderId="42" xfId="0" applyFont="1" applyBorder="1" applyAlignment="1">
      <alignment horizontal="left"/>
    </xf>
    <xf numFmtId="165" fontId="13" fillId="0" borderId="3" xfId="1" applyNumberFormat="1" applyFont="1" applyBorder="1" applyAlignment="1">
      <alignment horizontal="center" vertical="center"/>
    </xf>
    <xf numFmtId="165" fontId="13" fillId="0" borderId="4" xfId="1" applyNumberFormat="1" applyFont="1" applyBorder="1" applyAlignment="1">
      <alignment horizontal="center" vertical="center"/>
    </xf>
    <xf numFmtId="165" fontId="13" fillId="3" borderId="74" xfId="1" applyNumberFormat="1" applyFont="1" applyFill="1" applyBorder="1" applyAlignment="1">
      <alignment horizontal="left" vertical="center" wrapText="1"/>
    </xf>
    <xf numFmtId="165" fontId="13" fillId="3" borderId="78" xfId="1" applyNumberFormat="1" applyFont="1" applyFill="1" applyBorder="1" applyAlignment="1">
      <alignment horizontal="left" vertical="center" wrapText="1"/>
    </xf>
    <xf numFmtId="0" fontId="22" fillId="9" borderId="39" xfId="0" applyFont="1" applyFill="1" applyBorder="1" applyAlignment="1">
      <alignment horizontal="center" vertical="center" wrapText="1"/>
    </xf>
    <xf numFmtId="0" fontId="22" fillId="9" borderId="40" xfId="0" applyFont="1" applyFill="1" applyBorder="1" applyAlignment="1">
      <alignment horizontal="center" vertical="center" wrapText="1"/>
    </xf>
    <xf numFmtId="0" fontId="13" fillId="3" borderId="72" xfId="0" applyFont="1" applyFill="1" applyBorder="1" applyAlignment="1">
      <alignment horizontal="center" vertical="center" wrapText="1"/>
    </xf>
    <xf numFmtId="0" fontId="13" fillId="3" borderId="76" xfId="0" applyFont="1" applyFill="1" applyBorder="1" applyAlignment="1">
      <alignment horizontal="center" vertical="center" wrapText="1"/>
    </xf>
    <xf numFmtId="0" fontId="13" fillId="3" borderId="80" xfId="0" applyFont="1" applyFill="1" applyBorder="1" applyAlignment="1">
      <alignment horizontal="center" vertical="center" wrapText="1"/>
    </xf>
    <xf numFmtId="0" fontId="13" fillId="3" borderId="73" xfId="0" applyFont="1" applyFill="1" applyBorder="1" applyAlignment="1">
      <alignment horizontal="left" vertical="center" wrapText="1"/>
    </xf>
    <xf numFmtId="0" fontId="13" fillId="3" borderId="77" xfId="0" applyFont="1" applyFill="1" applyBorder="1" applyAlignment="1">
      <alignment horizontal="left" vertical="center" wrapText="1"/>
    </xf>
    <xf numFmtId="0" fontId="13" fillId="3" borderId="73" xfId="0" applyFont="1" applyFill="1" applyBorder="1" applyAlignment="1">
      <alignment horizontal="center" vertical="center" wrapText="1"/>
    </xf>
    <xf numFmtId="0" fontId="13" fillId="3" borderId="77" xfId="0" applyFont="1" applyFill="1" applyBorder="1" applyAlignment="1">
      <alignment horizontal="center" vertical="center" wrapText="1"/>
    </xf>
    <xf numFmtId="14" fontId="13" fillId="3" borderId="73" xfId="0" applyNumberFormat="1" applyFont="1" applyFill="1" applyBorder="1" applyAlignment="1">
      <alignment horizontal="center" vertical="center" wrapText="1"/>
    </xf>
    <xf numFmtId="14" fontId="13" fillId="3" borderId="77" xfId="0" applyNumberFormat="1" applyFont="1" applyFill="1" applyBorder="1" applyAlignment="1">
      <alignment horizontal="center" vertical="center" wrapText="1"/>
    </xf>
    <xf numFmtId="0" fontId="21" fillId="9" borderId="55" xfId="0" applyFont="1" applyFill="1" applyBorder="1" applyAlignment="1">
      <alignment horizontal="center"/>
    </xf>
    <xf numFmtId="0" fontId="21" fillId="9" borderId="54" xfId="0" applyFont="1" applyFill="1" applyBorder="1" applyAlignment="1">
      <alignment horizontal="center"/>
    </xf>
    <xf numFmtId="0" fontId="21" fillId="9" borderId="56" xfId="0" applyFont="1" applyFill="1" applyBorder="1" applyAlignment="1">
      <alignment horizontal="center"/>
    </xf>
    <xf numFmtId="0" fontId="16" fillId="0" borderId="20" xfId="0" applyFont="1" applyBorder="1" applyAlignment="1">
      <alignment horizontal="left" vertical="center" wrapText="1" indent="1"/>
    </xf>
    <xf numFmtId="0" fontId="16" fillId="0" borderId="23" xfId="0" applyFont="1" applyBorder="1" applyAlignment="1">
      <alignment horizontal="left" vertical="center" wrapText="1" indent="1"/>
    </xf>
    <xf numFmtId="0" fontId="16" fillId="0" borderId="58" xfId="0" applyFont="1" applyBorder="1" applyAlignment="1">
      <alignment horizontal="left" vertical="center" wrapText="1" indent="1"/>
    </xf>
    <xf numFmtId="0" fontId="16" fillId="0" borderId="16" xfId="0" applyFont="1" applyBorder="1" applyAlignment="1">
      <alignment horizontal="left" vertical="center" wrapText="1" indent="1"/>
    </xf>
    <xf numFmtId="0" fontId="16" fillId="0" borderId="0" xfId="0" applyFont="1" applyBorder="1" applyAlignment="1">
      <alignment horizontal="left" vertical="center" wrapText="1" indent="1"/>
    </xf>
    <xf numFmtId="0" fontId="16" fillId="0" borderId="59" xfId="0" applyFont="1" applyBorder="1" applyAlignment="1">
      <alignment horizontal="left" vertical="center" wrapText="1" indent="1"/>
    </xf>
    <xf numFmtId="0" fontId="16" fillId="0" borderId="24" xfId="0" applyFont="1" applyBorder="1" applyAlignment="1">
      <alignment horizontal="left" vertical="center" wrapText="1" indent="1"/>
    </xf>
    <xf numFmtId="0" fontId="16" fillId="0" borderId="27" xfId="0" applyFont="1" applyBorder="1" applyAlignment="1">
      <alignment horizontal="left" vertical="center" wrapText="1" indent="1"/>
    </xf>
    <xf numFmtId="0" fontId="16" fillId="0" borderId="53" xfId="0" applyFont="1" applyBorder="1" applyAlignment="1">
      <alignment horizontal="left" vertical="center" wrapText="1" indent="1"/>
    </xf>
    <xf numFmtId="0" fontId="16" fillId="0" borderId="52" xfId="0" applyFont="1" applyBorder="1" applyAlignment="1">
      <alignment horizontal="left" vertical="center"/>
    </xf>
    <xf numFmtId="0" fontId="16" fillId="0" borderId="35" xfId="0" applyFont="1" applyBorder="1" applyAlignment="1">
      <alignment horizontal="left" vertical="center"/>
    </xf>
    <xf numFmtId="0" fontId="16" fillId="0" borderId="36" xfId="0" applyFont="1" applyBorder="1" applyAlignment="1">
      <alignment horizontal="left" vertical="center"/>
    </xf>
    <xf numFmtId="0" fontId="16" fillId="0" borderId="49" xfId="0" applyFont="1" applyBorder="1" applyAlignment="1">
      <alignment horizontal="left" vertical="center"/>
    </xf>
    <xf numFmtId="0" fontId="16" fillId="0" borderId="50" xfId="0" applyFont="1" applyBorder="1" applyAlignment="1">
      <alignment horizontal="left" vertical="center"/>
    </xf>
    <xf numFmtId="0" fontId="16" fillId="0" borderId="6" xfId="0" applyFont="1" applyBorder="1" applyAlignment="1">
      <alignment horizontal="left" vertical="center"/>
    </xf>
    <xf numFmtId="0" fontId="11" fillId="0" borderId="12" xfId="0" applyFont="1" applyBorder="1" applyAlignment="1" applyProtection="1">
      <alignment horizontal="center" wrapText="1"/>
      <protection locked="0"/>
    </xf>
    <xf numFmtId="0" fontId="11" fillId="0" borderId="10" xfId="0" applyFont="1" applyBorder="1" applyAlignment="1" applyProtection="1">
      <alignment horizontal="center" wrapText="1"/>
      <protection locked="0"/>
    </xf>
    <xf numFmtId="0" fontId="11" fillId="0" borderId="17" xfId="0" applyFont="1" applyBorder="1" applyAlignment="1" applyProtection="1">
      <alignment horizontal="center" wrapText="1"/>
      <protection locked="0"/>
    </xf>
    <xf numFmtId="0" fontId="16" fillId="0" borderId="12" xfId="0" applyFont="1" applyBorder="1" applyAlignment="1">
      <alignment horizontal="left" vertical="center"/>
    </xf>
    <xf numFmtId="0" fontId="16" fillId="0" borderId="13" xfId="0" applyFont="1" applyBorder="1" applyAlignment="1">
      <alignment horizontal="left" vertical="center"/>
    </xf>
    <xf numFmtId="0" fontId="7" fillId="12" borderId="39" xfId="0" applyFont="1" applyFill="1" applyBorder="1" applyAlignment="1">
      <alignment horizontal="center" vertical="center" wrapText="1"/>
    </xf>
    <xf numFmtId="0" fontId="7" fillId="12" borderId="40" xfId="0" applyFont="1" applyFill="1" applyBorder="1" applyAlignment="1">
      <alignment horizontal="center" vertical="center" wrapText="1"/>
    </xf>
    <xf numFmtId="0" fontId="7" fillId="12" borderId="41" xfId="0" applyFont="1" applyFill="1" applyBorder="1" applyAlignment="1">
      <alignment horizontal="center" vertical="center" wrapText="1"/>
    </xf>
    <xf numFmtId="0" fontId="16" fillId="0" borderId="20" xfId="0" applyFont="1" applyBorder="1" applyAlignment="1">
      <alignment horizontal="left" vertical="center" wrapText="1"/>
    </xf>
    <xf numFmtId="0" fontId="16" fillId="0" borderId="58" xfId="0" applyFont="1" applyBorder="1" applyAlignment="1">
      <alignment horizontal="left" vertical="center" wrapText="1"/>
    </xf>
    <xf numFmtId="0" fontId="16" fillId="0" borderId="16" xfId="0" applyFont="1" applyBorder="1" applyAlignment="1">
      <alignment horizontal="left" vertical="center" wrapText="1"/>
    </xf>
    <xf numFmtId="0" fontId="16" fillId="0" borderId="59" xfId="0" applyFont="1" applyBorder="1" applyAlignment="1">
      <alignment horizontal="left" vertical="center" wrapText="1"/>
    </xf>
    <xf numFmtId="0" fontId="16" fillId="0" borderId="24" xfId="0" applyFont="1" applyBorder="1" applyAlignment="1">
      <alignment horizontal="left" vertical="center" wrapText="1"/>
    </xf>
    <xf numFmtId="0" fontId="16" fillId="0" borderId="53" xfId="0" applyFont="1" applyBorder="1" applyAlignment="1">
      <alignment horizontal="left" vertical="center" wrapText="1"/>
    </xf>
    <xf numFmtId="9" fontId="16" fillId="0" borderId="60" xfId="0" applyNumberFormat="1" applyFont="1" applyBorder="1" applyAlignment="1">
      <alignment horizontal="center" vertical="center" wrapText="1"/>
    </xf>
    <xf numFmtId="9" fontId="16" fillId="0" borderId="61" xfId="0" applyNumberFormat="1" applyFont="1" applyBorder="1" applyAlignment="1">
      <alignment horizontal="center" vertical="center" wrapText="1"/>
    </xf>
    <xf numFmtId="9" fontId="16" fillId="0" borderId="62" xfId="0" applyNumberFormat="1" applyFont="1" applyBorder="1" applyAlignment="1">
      <alignment horizontal="center" vertical="center" wrapText="1"/>
    </xf>
    <xf numFmtId="0" fontId="21" fillId="9" borderId="39" xfId="0" applyFont="1" applyFill="1" applyBorder="1" applyAlignment="1">
      <alignment horizontal="center"/>
    </xf>
    <xf numFmtId="0" fontId="21" fillId="9" borderId="40" xfId="0" applyFont="1" applyFill="1" applyBorder="1" applyAlignment="1">
      <alignment horizontal="center"/>
    </xf>
    <xf numFmtId="0" fontId="21" fillId="9" borderId="90" xfId="0" applyFont="1" applyFill="1" applyBorder="1" applyAlignment="1">
      <alignment horizontal="center"/>
    </xf>
    <xf numFmtId="0" fontId="25" fillId="2" borderId="39" xfId="0" applyFont="1" applyFill="1" applyBorder="1" applyAlignment="1">
      <alignment horizontal="center"/>
    </xf>
    <xf numFmtId="0" fontId="25" fillId="2" borderId="40" xfId="0" applyFont="1" applyFill="1" applyBorder="1" applyAlignment="1">
      <alignment horizontal="center"/>
    </xf>
    <xf numFmtId="0" fontId="26" fillId="2" borderId="39" xfId="0" applyFont="1" applyFill="1" applyBorder="1" applyAlignment="1">
      <alignment horizontal="center"/>
    </xf>
    <xf numFmtId="0" fontId="26" fillId="2" borderId="40" xfId="0" applyFont="1" applyFill="1" applyBorder="1" applyAlignment="1">
      <alignment horizontal="center"/>
    </xf>
    <xf numFmtId="0" fontId="26" fillId="2" borderId="90" xfId="0" applyFont="1" applyFill="1" applyBorder="1" applyAlignment="1">
      <alignment horizontal="center"/>
    </xf>
    <xf numFmtId="0" fontId="16" fillId="0" borderId="10" xfId="0" applyFont="1" applyBorder="1" applyAlignment="1">
      <alignment horizontal="left" vertical="center"/>
    </xf>
    <xf numFmtId="0" fontId="24" fillId="2" borderId="47" xfId="0" applyFont="1" applyFill="1" applyBorder="1" applyAlignment="1">
      <alignment horizontal="left" vertical="center"/>
    </xf>
    <xf numFmtId="0" fontId="16" fillId="2" borderId="42" xfId="0" applyFont="1" applyFill="1" applyBorder="1" applyAlignment="1">
      <alignment horizontal="left" vertical="center"/>
    </xf>
    <xf numFmtId="0" fontId="24" fillId="2" borderId="42" xfId="0" applyFont="1" applyFill="1" applyBorder="1" applyAlignment="1">
      <alignment horizontal="left" vertical="center"/>
    </xf>
    <xf numFmtId="0" fontId="24" fillId="18" borderId="12" xfId="0" applyFont="1" applyFill="1" applyBorder="1" applyAlignment="1">
      <alignment horizontal="center" vertical="center"/>
    </xf>
    <xf numFmtId="0" fontId="24" fillId="18" borderId="13" xfId="0" applyFont="1" applyFill="1" applyBorder="1" applyAlignment="1">
      <alignment horizontal="center" vertical="center"/>
    </xf>
    <xf numFmtId="0" fontId="24" fillId="18" borderId="14" xfId="0" applyFont="1" applyFill="1" applyBorder="1" applyAlignment="1">
      <alignment horizontal="center" vertical="center"/>
    </xf>
    <xf numFmtId="0" fontId="24" fillId="18" borderId="30" xfId="0" applyFont="1" applyFill="1" applyBorder="1" applyAlignment="1">
      <alignment horizontal="center" vertical="center"/>
    </xf>
    <xf numFmtId="0" fontId="16" fillId="0" borderId="61" xfId="0" applyFont="1" applyBorder="1" applyAlignment="1">
      <alignment horizontal="center" vertical="center" wrapText="1"/>
    </xf>
    <xf numFmtId="0" fontId="16" fillId="0" borderId="62" xfId="0" applyFont="1" applyBorder="1" applyAlignment="1">
      <alignment horizontal="center" vertical="center" wrapText="1"/>
    </xf>
    <xf numFmtId="0" fontId="16" fillId="4" borderId="3" xfId="0" applyFont="1" applyFill="1" applyBorder="1" applyAlignment="1">
      <alignment horizontal="center" vertical="center"/>
    </xf>
    <xf numFmtId="0" fontId="16" fillId="4" borderId="2" xfId="0" applyFont="1" applyFill="1" applyBorder="1" applyAlignment="1">
      <alignment horizontal="center" vertical="center"/>
    </xf>
    <xf numFmtId="0" fontId="16" fillId="4" borderId="71" xfId="0" applyFont="1" applyFill="1" applyBorder="1" applyAlignment="1">
      <alignment horizontal="center"/>
    </xf>
    <xf numFmtId="0" fontId="16" fillId="4" borderId="69" xfId="0" applyFont="1" applyFill="1" applyBorder="1" applyAlignment="1">
      <alignment horizontal="center"/>
    </xf>
    <xf numFmtId="0" fontId="16" fillId="4" borderId="70" xfId="0" applyFont="1" applyFill="1" applyBorder="1" applyAlignment="1">
      <alignment horizontal="center"/>
    </xf>
    <xf numFmtId="0" fontId="16" fillId="4" borderId="3" xfId="0" applyFont="1" applyFill="1" applyBorder="1" applyAlignment="1">
      <alignment horizontal="center"/>
    </xf>
    <xf numFmtId="0" fontId="16" fillId="4" borderId="2" xfId="0" applyFont="1" applyFill="1" applyBorder="1" applyAlignment="1">
      <alignment horizontal="center"/>
    </xf>
    <xf numFmtId="0" fontId="16" fillId="4" borderId="38" xfId="0" applyFont="1" applyFill="1" applyBorder="1" applyAlignment="1">
      <alignment horizontal="center"/>
    </xf>
    <xf numFmtId="0" fontId="16" fillId="10" borderId="2" xfId="0" applyFont="1" applyFill="1" applyBorder="1" applyAlignment="1">
      <alignment horizontal="center"/>
    </xf>
    <xf numFmtId="0" fontId="16" fillId="10" borderId="38" xfId="0" applyFont="1" applyFill="1" applyBorder="1" applyAlignment="1">
      <alignment horizontal="center"/>
    </xf>
    <xf numFmtId="0" fontId="16" fillId="10" borderId="3" xfId="0" applyFont="1" applyFill="1" applyBorder="1" applyAlignment="1">
      <alignment horizontal="center" vertical="center"/>
    </xf>
    <xf numFmtId="0" fontId="16" fillId="10" borderId="2" xfId="0" applyFont="1" applyFill="1" applyBorder="1" applyAlignment="1">
      <alignment horizontal="center" vertical="center"/>
    </xf>
    <xf numFmtId="0" fontId="16" fillId="0" borderId="60" xfId="0" applyFont="1" applyBorder="1" applyAlignment="1">
      <alignment horizontal="center" vertical="center" wrapText="1"/>
    </xf>
    <xf numFmtId="0" fontId="16" fillId="0" borderId="52" xfId="0" applyFont="1" applyBorder="1" applyAlignment="1">
      <alignment horizontal="left" vertical="center" wrapText="1"/>
    </xf>
    <xf numFmtId="0" fontId="16" fillId="0" borderId="87" xfId="0" applyFont="1" applyBorder="1" applyAlignment="1">
      <alignment horizontal="left" vertical="center" wrapText="1"/>
    </xf>
    <xf numFmtId="0" fontId="16" fillId="0" borderId="20" xfId="0" quotePrefix="1" applyFont="1" applyBorder="1" applyAlignment="1">
      <alignment horizontal="left" vertical="center" wrapText="1"/>
    </xf>
    <xf numFmtId="0" fontId="16" fillId="0" borderId="10" xfId="0" applyFont="1" applyBorder="1" applyAlignment="1">
      <alignment horizontal="left"/>
    </xf>
    <xf numFmtId="0" fontId="16" fillId="0" borderId="1" xfId="0" applyFont="1" applyBorder="1" applyAlignment="1">
      <alignment horizontal="left"/>
    </xf>
    <xf numFmtId="0" fontId="16" fillId="0" borderId="52" xfId="0" applyFont="1" applyBorder="1" applyAlignment="1">
      <alignment horizontal="left"/>
    </xf>
    <xf numFmtId="0" fontId="16" fillId="0" borderId="35" xfId="0" applyFont="1" applyBorder="1" applyAlignment="1">
      <alignment horizontal="left"/>
    </xf>
    <xf numFmtId="0" fontId="16" fillId="0" borderId="36" xfId="0" applyFont="1" applyBorder="1" applyAlignment="1">
      <alignment horizontal="left"/>
    </xf>
    <xf numFmtId="0" fontId="7" fillId="12" borderId="47" xfId="0" applyFont="1" applyFill="1" applyBorder="1" applyAlignment="1">
      <alignment horizontal="center" vertical="center" wrapText="1"/>
    </xf>
    <xf numFmtId="0" fontId="7" fillId="12" borderId="42" xfId="0" applyFont="1" applyFill="1" applyBorder="1" applyAlignment="1">
      <alignment horizontal="center" vertical="center" wrapText="1"/>
    </xf>
    <xf numFmtId="0" fontId="16" fillId="0" borderId="12" xfId="0" applyFont="1" applyBorder="1" applyAlignment="1">
      <alignment horizontal="left"/>
    </xf>
    <xf numFmtId="0" fontId="16" fillId="0" borderId="13" xfId="0" applyFont="1" applyBorder="1" applyAlignment="1">
      <alignment horizontal="left"/>
    </xf>
    <xf numFmtId="0" fontId="21" fillId="9" borderId="20" xfId="0" applyFont="1" applyFill="1" applyBorder="1" applyAlignment="1">
      <alignment horizontal="center"/>
    </xf>
    <xf numFmtId="0" fontId="21" fillId="9" borderId="23" xfId="0" applyFont="1" applyFill="1" applyBorder="1" applyAlignment="1">
      <alignment horizontal="center"/>
    </xf>
    <xf numFmtId="0" fontId="21" fillId="9" borderId="58" xfId="0" applyFont="1" applyFill="1" applyBorder="1" applyAlignment="1">
      <alignment horizontal="center"/>
    </xf>
    <xf numFmtId="0" fontId="25" fillId="2" borderId="90" xfId="0" applyFont="1" applyFill="1" applyBorder="1" applyAlignment="1">
      <alignment horizontal="center"/>
    </xf>
    <xf numFmtId="0" fontId="11" fillId="0" borderId="20" xfId="0" applyFont="1" applyBorder="1" applyAlignment="1" applyProtection="1">
      <alignment horizontal="center" wrapText="1"/>
      <protection locked="0"/>
    </xf>
    <xf numFmtId="0" fontId="11" fillId="0" borderId="23" xfId="0" applyFont="1" applyBorder="1" applyAlignment="1" applyProtection="1">
      <alignment horizontal="center" wrapText="1"/>
      <protection locked="0"/>
    </xf>
    <xf numFmtId="0" fontId="11" fillId="0" borderId="21" xfId="0" applyFont="1" applyBorder="1" applyAlignment="1" applyProtection="1">
      <alignment horizontal="center" wrapText="1"/>
      <protection locked="0"/>
    </xf>
    <xf numFmtId="0" fontId="11" fillId="0" borderId="16" xfId="0" applyFont="1" applyBorder="1" applyAlignment="1" applyProtection="1">
      <alignment horizontal="center" wrapText="1"/>
      <protection locked="0"/>
    </xf>
    <xf numFmtId="0" fontId="11" fillId="0" borderId="0" xfId="0" applyFont="1" applyBorder="1" applyAlignment="1" applyProtection="1">
      <alignment horizontal="center" wrapText="1"/>
      <protection locked="0"/>
    </xf>
    <xf numFmtId="0" fontId="11" fillId="0" borderId="8" xfId="0" applyFont="1" applyBorder="1" applyAlignment="1" applyProtection="1">
      <alignment horizontal="center" wrapText="1"/>
      <protection locked="0"/>
    </xf>
    <xf numFmtId="0" fontId="11" fillId="0" borderId="24" xfId="0" applyFont="1" applyBorder="1" applyAlignment="1" applyProtection="1">
      <alignment horizontal="center" wrapText="1"/>
      <protection locked="0"/>
    </xf>
    <xf numFmtId="0" fontId="11" fillId="0" borderId="27" xfId="0" applyFont="1" applyBorder="1" applyAlignment="1" applyProtection="1">
      <alignment horizontal="center" wrapText="1"/>
      <protection locked="0"/>
    </xf>
    <xf numFmtId="0" fontId="11" fillId="0" borderId="25" xfId="0" applyFont="1" applyBorder="1" applyAlignment="1" applyProtection="1">
      <alignment horizontal="center" wrapText="1"/>
      <protection locked="0"/>
    </xf>
    <xf numFmtId="0" fontId="16" fillId="0" borderId="23" xfId="0" applyFont="1" applyBorder="1" applyAlignment="1">
      <alignment horizontal="left" vertical="center" wrapText="1"/>
    </xf>
    <xf numFmtId="0" fontId="16" fillId="0" borderId="0" xfId="0" applyFont="1" applyBorder="1" applyAlignment="1">
      <alignment horizontal="left" vertical="center" wrapText="1"/>
    </xf>
    <xf numFmtId="0" fontId="16" fillId="0" borderId="27" xfId="0" applyFont="1" applyBorder="1" applyAlignment="1">
      <alignment horizontal="left" vertical="center" wrapText="1"/>
    </xf>
    <xf numFmtId="9" fontId="52" fillId="23" borderId="0" xfId="0" applyNumberFormat="1" applyFont="1" applyFill="1" applyAlignment="1">
      <alignment vertical="center"/>
    </xf>
    <xf numFmtId="9" fontId="52" fillId="0" borderId="0" xfId="0" applyNumberFormat="1" applyFont="1" applyAlignment="1">
      <alignment vertical="center"/>
    </xf>
    <xf numFmtId="167" fontId="52" fillId="23" borderId="0" xfId="0" applyNumberFormat="1" applyFont="1" applyFill="1" applyAlignment="1">
      <alignment vertical="center"/>
    </xf>
    <xf numFmtId="167" fontId="52" fillId="0" borderId="0" xfId="0" applyNumberFormat="1" applyFont="1" applyAlignment="1">
      <alignment vertical="center"/>
    </xf>
    <xf numFmtId="0" fontId="52" fillId="0" borderId="0" xfId="0" applyFont="1" applyAlignment="1">
      <alignment horizontal="justify" vertical="center" wrapText="1"/>
    </xf>
    <xf numFmtId="0" fontId="33" fillId="0" borderId="114" xfId="0" applyFont="1" applyBorder="1" applyAlignment="1">
      <alignment horizontal="center" vertical="center" wrapText="1"/>
    </xf>
    <xf numFmtId="0" fontId="35" fillId="0" borderId="90" xfId="0" applyFont="1" applyBorder="1" applyAlignment="1">
      <alignment horizontal="center" vertical="center" wrapText="1"/>
    </xf>
    <xf numFmtId="0" fontId="33" fillId="0" borderId="115" xfId="0" applyFont="1" applyBorder="1" applyAlignment="1">
      <alignment horizontal="center" vertical="center" wrapText="1"/>
    </xf>
    <xf numFmtId="0" fontId="53" fillId="0" borderId="1" xfId="0" applyFont="1" applyBorder="1" applyAlignment="1">
      <alignment horizontal="center" vertical="center"/>
    </xf>
  </cellXfs>
  <cellStyles count="1033">
    <cellStyle name="Hipervínculo" xfId="341" builtinId="8" hidden="1"/>
    <cellStyle name="Hipervínculo" xfId="343" builtinId="8" hidden="1"/>
    <cellStyle name="Hipervínculo" xfId="345" builtinId="8" hidden="1"/>
    <cellStyle name="Hipervínculo" xfId="349" builtinId="8" hidden="1"/>
    <cellStyle name="Hipervínculo" xfId="351" builtinId="8" hidden="1"/>
    <cellStyle name="Hipervínculo" xfId="353" builtinId="8" hidden="1"/>
    <cellStyle name="Hipervínculo" xfId="357" builtinId="8" hidden="1"/>
    <cellStyle name="Hipervínculo" xfId="359" builtinId="8" hidden="1"/>
    <cellStyle name="Hipervínculo" xfId="361" builtinId="8" hidden="1"/>
    <cellStyle name="Hipervínculo" xfId="365" builtinId="8" hidden="1"/>
    <cellStyle name="Hipervínculo" xfId="367" builtinId="8" hidden="1"/>
    <cellStyle name="Hipervínculo" xfId="369" builtinId="8" hidden="1"/>
    <cellStyle name="Hipervínculo" xfId="373" builtinId="8" hidden="1"/>
    <cellStyle name="Hipervínculo" xfId="375" builtinId="8" hidden="1"/>
    <cellStyle name="Hipervínculo" xfId="377" builtinId="8" hidden="1"/>
    <cellStyle name="Hipervínculo" xfId="381" builtinId="8" hidden="1"/>
    <cellStyle name="Hipervínculo" xfId="383" builtinId="8" hidden="1"/>
    <cellStyle name="Hipervínculo" xfId="385" builtinId="8" hidden="1"/>
    <cellStyle name="Hipervínculo" xfId="389" builtinId="8" hidden="1"/>
    <cellStyle name="Hipervínculo" xfId="391" builtinId="8" hidden="1"/>
    <cellStyle name="Hipervínculo" xfId="393" builtinId="8" hidden="1"/>
    <cellStyle name="Hipervínculo" xfId="397" builtinId="8" hidden="1"/>
    <cellStyle name="Hipervínculo" xfId="399" builtinId="8" hidden="1"/>
    <cellStyle name="Hipervínculo" xfId="401" builtinId="8" hidden="1"/>
    <cellStyle name="Hipervínculo" xfId="405" builtinId="8" hidden="1"/>
    <cellStyle name="Hipervínculo" xfId="407" builtinId="8" hidden="1"/>
    <cellStyle name="Hipervínculo" xfId="409" builtinId="8" hidden="1"/>
    <cellStyle name="Hipervínculo" xfId="413" builtinId="8" hidden="1"/>
    <cellStyle name="Hipervínculo" xfId="415" builtinId="8" hidden="1"/>
    <cellStyle name="Hipervínculo" xfId="417" builtinId="8" hidden="1"/>
    <cellStyle name="Hipervínculo" xfId="421" builtinId="8" hidden="1"/>
    <cellStyle name="Hipervínculo" xfId="423" builtinId="8" hidden="1"/>
    <cellStyle name="Hipervínculo" xfId="425" builtinId="8" hidden="1"/>
    <cellStyle name="Hipervínculo" xfId="429" builtinId="8" hidden="1"/>
    <cellStyle name="Hipervínculo" xfId="431" builtinId="8" hidden="1"/>
    <cellStyle name="Hipervínculo" xfId="433" builtinId="8" hidden="1"/>
    <cellStyle name="Hipervínculo" xfId="437" builtinId="8" hidden="1"/>
    <cellStyle name="Hipervínculo" xfId="439" builtinId="8" hidden="1"/>
    <cellStyle name="Hipervínculo" xfId="441" builtinId="8" hidden="1"/>
    <cellStyle name="Hipervínculo" xfId="445" builtinId="8" hidden="1"/>
    <cellStyle name="Hipervínculo" xfId="447" builtinId="8" hidden="1"/>
    <cellStyle name="Hipervínculo" xfId="449" builtinId="8" hidden="1"/>
    <cellStyle name="Hipervínculo" xfId="453" builtinId="8" hidden="1"/>
    <cellStyle name="Hipervínculo" xfId="455" builtinId="8" hidden="1"/>
    <cellStyle name="Hipervínculo" xfId="457" builtinId="8" hidden="1"/>
    <cellStyle name="Hipervínculo" xfId="461" builtinId="8" hidden="1"/>
    <cellStyle name="Hipervínculo" xfId="463" builtinId="8" hidden="1"/>
    <cellStyle name="Hipervínculo" xfId="465" builtinId="8" hidden="1"/>
    <cellStyle name="Hipervínculo" xfId="469" builtinId="8" hidden="1"/>
    <cellStyle name="Hipervínculo" xfId="471" builtinId="8" hidden="1"/>
    <cellStyle name="Hipervínculo" xfId="473" builtinId="8" hidden="1"/>
    <cellStyle name="Hipervínculo" xfId="477" builtinId="8" hidden="1"/>
    <cellStyle name="Hipervínculo" xfId="479" builtinId="8" hidden="1"/>
    <cellStyle name="Hipervínculo" xfId="481" builtinId="8" hidden="1"/>
    <cellStyle name="Hipervínculo" xfId="485" builtinId="8" hidden="1"/>
    <cellStyle name="Hipervínculo" xfId="487" builtinId="8" hidden="1"/>
    <cellStyle name="Hipervínculo" xfId="489" builtinId="8" hidden="1"/>
    <cellStyle name="Hipervínculo" xfId="493" builtinId="8" hidden="1"/>
    <cellStyle name="Hipervínculo" xfId="495" builtinId="8" hidden="1"/>
    <cellStyle name="Hipervínculo" xfId="497" builtinId="8" hidden="1"/>
    <cellStyle name="Hipervínculo" xfId="501" builtinId="8" hidden="1"/>
    <cellStyle name="Hipervínculo" xfId="503" builtinId="8" hidden="1"/>
    <cellStyle name="Hipervínculo" xfId="505" builtinId="8" hidden="1"/>
    <cellStyle name="Hipervínculo" xfId="509" builtinId="8" hidden="1"/>
    <cellStyle name="Hipervínculo" xfId="511" builtinId="8" hidden="1"/>
    <cellStyle name="Hipervínculo" xfId="513" builtinId="8" hidden="1"/>
    <cellStyle name="Hipervínculo" xfId="517" builtinId="8" hidden="1"/>
    <cellStyle name="Hipervínculo" xfId="519" builtinId="8" hidden="1"/>
    <cellStyle name="Hipervínculo" xfId="521" builtinId="8" hidden="1"/>
    <cellStyle name="Hipervínculo" xfId="525" builtinId="8" hidden="1"/>
    <cellStyle name="Hipervínculo" xfId="527" builtinId="8" hidden="1"/>
    <cellStyle name="Hipervínculo" xfId="529" builtinId="8" hidden="1"/>
    <cellStyle name="Hipervínculo" xfId="533" builtinId="8" hidden="1"/>
    <cellStyle name="Hipervínculo" xfId="535" builtinId="8" hidden="1"/>
    <cellStyle name="Hipervínculo" xfId="537" builtinId="8" hidden="1"/>
    <cellStyle name="Hipervínculo" xfId="541" builtinId="8" hidden="1"/>
    <cellStyle name="Hipervínculo" xfId="543" builtinId="8" hidden="1"/>
    <cellStyle name="Hipervínculo" xfId="545" builtinId="8" hidden="1"/>
    <cellStyle name="Hipervínculo" xfId="549" builtinId="8" hidden="1"/>
    <cellStyle name="Hipervínculo" xfId="551" builtinId="8" hidden="1"/>
    <cellStyle name="Hipervínculo" xfId="553" builtinId="8" hidden="1"/>
    <cellStyle name="Hipervínculo" xfId="557" builtinId="8" hidden="1"/>
    <cellStyle name="Hipervínculo" xfId="559" builtinId="8" hidden="1"/>
    <cellStyle name="Hipervínculo" xfId="561" builtinId="8" hidden="1"/>
    <cellStyle name="Hipervínculo" xfId="565" builtinId="8" hidden="1"/>
    <cellStyle name="Hipervínculo" xfId="567" builtinId="8" hidden="1"/>
    <cellStyle name="Hipervínculo" xfId="569" builtinId="8" hidden="1"/>
    <cellStyle name="Hipervínculo" xfId="573" builtinId="8" hidden="1"/>
    <cellStyle name="Hipervínculo" xfId="575" builtinId="8" hidden="1"/>
    <cellStyle name="Hipervínculo" xfId="577" builtinId="8" hidden="1"/>
    <cellStyle name="Hipervínculo" xfId="581" builtinId="8" hidden="1"/>
    <cellStyle name="Hipervínculo" xfId="583" builtinId="8" hidden="1"/>
    <cellStyle name="Hipervínculo" xfId="585" builtinId="8" hidden="1"/>
    <cellStyle name="Hipervínculo" xfId="589" builtinId="8" hidden="1"/>
    <cellStyle name="Hipervínculo" xfId="591" builtinId="8" hidden="1"/>
    <cellStyle name="Hipervínculo" xfId="593" builtinId="8" hidden="1"/>
    <cellStyle name="Hipervínculo" xfId="597" builtinId="8" hidden="1"/>
    <cellStyle name="Hipervínculo" xfId="599" builtinId="8" hidden="1"/>
    <cellStyle name="Hipervínculo" xfId="601" builtinId="8" hidden="1"/>
    <cellStyle name="Hipervínculo" xfId="605" builtinId="8" hidden="1"/>
    <cellStyle name="Hipervínculo" xfId="607" builtinId="8" hidden="1"/>
    <cellStyle name="Hipervínculo" xfId="609" builtinId="8" hidden="1"/>
    <cellStyle name="Hipervínculo" xfId="613" builtinId="8" hidden="1"/>
    <cellStyle name="Hipervínculo" xfId="615" builtinId="8" hidden="1"/>
    <cellStyle name="Hipervínculo" xfId="617" builtinId="8" hidden="1"/>
    <cellStyle name="Hipervínculo" xfId="621" builtinId="8" hidden="1"/>
    <cellStyle name="Hipervínculo" xfId="623" builtinId="8" hidden="1"/>
    <cellStyle name="Hipervínculo" xfId="625" builtinId="8" hidden="1"/>
    <cellStyle name="Hipervínculo" xfId="629" builtinId="8" hidden="1"/>
    <cellStyle name="Hipervínculo" xfId="631" builtinId="8" hidden="1"/>
    <cellStyle name="Hipervínculo" xfId="633" builtinId="8" hidden="1"/>
    <cellStyle name="Hipervínculo" xfId="637" builtinId="8" hidden="1"/>
    <cellStyle name="Hipervínculo" xfId="639" builtinId="8" hidden="1"/>
    <cellStyle name="Hipervínculo" xfId="641" builtinId="8" hidden="1"/>
    <cellStyle name="Hipervínculo" xfId="645" builtinId="8" hidden="1"/>
    <cellStyle name="Hipervínculo" xfId="647" builtinId="8" hidden="1"/>
    <cellStyle name="Hipervínculo" xfId="649" builtinId="8" hidden="1"/>
    <cellStyle name="Hipervínculo" xfId="653" builtinId="8" hidden="1"/>
    <cellStyle name="Hipervínculo" xfId="655" builtinId="8" hidden="1"/>
    <cellStyle name="Hipervínculo" xfId="657" builtinId="8" hidden="1"/>
    <cellStyle name="Hipervínculo" xfId="661" builtinId="8" hidden="1"/>
    <cellStyle name="Hipervínculo" xfId="663" builtinId="8" hidden="1"/>
    <cellStyle name="Hipervínculo" xfId="665" builtinId="8" hidden="1"/>
    <cellStyle name="Hipervínculo" xfId="669" builtinId="8" hidden="1"/>
    <cellStyle name="Hipervínculo" xfId="671" builtinId="8" hidden="1"/>
    <cellStyle name="Hipervínculo" xfId="673" builtinId="8" hidden="1"/>
    <cellStyle name="Hipervínculo" xfId="677" builtinId="8" hidden="1"/>
    <cellStyle name="Hipervínculo" xfId="679" builtinId="8" hidden="1"/>
    <cellStyle name="Hipervínculo" xfId="681" builtinId="8" hidden="1"/>
    <cellStyle name="Hipervínculo" xfId="685" builtinId="8" hidden="1"/>
    <cellStyle name="Hipervínculo" xfId="687" builtinId="8" hidden="1"/>
    <cellStyle name="Hipervínculo" xfId="689" builtinId="8" hidden="1"/>
    <cellStyle name="Hipervínculo" xfId="693" builtinId="8" hidden="1"/>
    <cellStyle name="Hipervínculo" xfId="695" builtinId="8" hidden="1"/>
    <cellStyle name="Hipervínculo" xfId="697" builtinId="8" hidden="1"/>
    <cellStyle name="Hipervínculo" xfId="701" builtinId="8" hidden="1"/>
    <cellStyle name="Hipervínculo" xfId="703" builtinId="8" hidden="1"/>
    <cellStyle name="Hipervínculo" xfId="705" builtinId="8" hidden="1"/>
    <cellStyle name="Hipervínculo" xfId="709" builtinId="8" hidden="1"/>
    <cellStyle name="Hipervínculo" xfId="711" builtinId="8" hidden="1"/>
    <cellStyle name="Hipervínculo" xfId="713" builtinId="8" hidden="1"/>
    <cellStyle name="Hipervínculo" xfId="717" builtinId="8" hidden="1"/>
    <cellStyle name="Hipervínculo" xfId="719" builtinId="8" hidden="1"/>
    <cellStyle name="Hipervínculo" xfId="721" builtinId="8" hidden="1"/>
    <cellStyle name="Hipervínculo" xfId="725" builtinId="8" hidden="1"/>
    <cellStyle name="Hipervínculo" xfId="727" builtinId="8" hidden="1"/>
    <cellStyle name="Hipervínculo" xfId="729" builtinId="8" hidden="1"/>
    <cellStyle name="Hipervínculo" xfId="733" builtinId="8" hidden="1"/>
    <cellStyle name="Hipervínculo" xfId="735" builtinId="8" hidden="1"/>
    <cellStyle name="Hipervínculo" xfId="737" builtinId="8" hidden="1"/>
    <cellStyle name="Hipervínculo" xfId="741" builtinId="8" hidden="1"/>
    <cellStyle name="Hipervínculo" xfId="743" builtinId="8" hidden="1"/>
    <cellStyle name="Hipervínculo" xfId="745" builtinId="8" hidden="1"/>
    <cellStyle name="Hipervínculo" xfId="749" builtinId="8" hidden="1"/>
    <cellStyle name="Hipervínculo" xfId="751" builtinId="8" hidden="1"/>
    <cellStyle name="Hipervínculo" xfId="753" builtinId="8" hidden="1"/>
    <cellStyle name="Hipervínculo" xfId="757" builtinId="8" hidden="1"/>
    <cellStyle name="Hipervínculo" xfId="759" builtinId="8" hidden="1"/>
    <cellStyle name="Hipervínculo" xfId="761" builtinId="8" hidden="1"/>
    <cellStyle name="Hipervínculo" xfId="765" builtinId="8" hidden="1"/>
    <cellStyle name="Hipervínculo" xfId="767" builtinId="8" hidden="1"/>
    <cellStyle name="Hipervínculo" xfId="769" builtinId="8" hidden="1"/>
    <cellStyle name="Hipervínculo" xfId="773" builtinId="8" hidden="1"/>
    <cellStyle name="Hipervínculo" xfId="775" builtinId="8" hidden="1"/>
    <cellStyle name="Hipervínculo" xfId="777" builtinId="8" hidden="1"/>
    <cellStyle name="Hipervínculo" xfId="781" builtinId="8" hidden="1"/>
    <cellStyle name="Hipervínculo" xfId="783" builtinId="8" hidden="1"/>
    <cellStyle name="Hipervínculo" xfId="785" builtinId="8" hidden="1"/>
    <cellStyle name="Hipervínculo" xfId="789" builtinId="8" hidden="1"/>
    <cellStyle name="Hipervínculo" xfId="791" builtinId="8" hidden="1"/>
    <cellStyle name="Hipervínculo" xfId="793" builtinId="8" hidden="1"/>
    <cellStyle name="Hipervínculo" xfId="797" builtinId="8" hidden="1"/>
    <cellStyle name="Hipervínculo" xfId="799" builtinId="8" hidden="1"/>
    <cellStyle name="Hipervínculo" xfId="801" builtinId="8" hidden="1"/>
    <cellStyle name="Hipervínculo" xfId="805" builtinId="8" hidden="1"/>
    <cellStyle name="Hipervínculo" xfId="807" builtinId="8" hidden="1"/>
    <cellStyle name="Hipervínculo" xfId="809" builtinId="8" hidden="1"/>
    <cellStyle name="Hipervínculo" xfId="813" builtinId="8" hidden="1"/>
    <cellStyle name="Hipervínculo" xfId="815" builtinId="8" hidden="1"/>
    <cellStyle name="Hipervínculo" xfId="817" builtinId="8" hidden="1"/>
    <cellStyle name="Hipervínculo" xfId="821" builtinId="8" hidden="1"/>
    <cellStyle name="Hipervínculo" xfId="823" builtinId="8" hidden="1"/>
    <cellStyle name="Hipervínculo" xfId="825" builtinId="8" hidden="1"/>
    <cellStyle name="Hipervínculo" xfId="829" builtinId="8" hidden="1"/>
    <cellStyle name="Hipervínculo" xfId="831" builtinId="8" hidden="1"/>
    <cellStyle name="Hipervínculo" xfId="833" builtinId="8" hidden="1"/>
    <cellStyle name="Hipervínculo" xfId="837" builtinId="8" hidden="1"/>
    <cellStyle name="Hipervínculo" xfId="839" builtinId="8" hidden="1"/>
    <cellStyle name="Hipervínculo" xfId="841" builtinId="8" hidden="1"/>
    <cellStyle name="Hipervínculo" xfId="845" builtinId="8" hidden="1"/>
    <cellStyle name="Hipervínculo" xfId="847" builtinId="8" hidden="1"/>
    <cellStyle name="Hipervínculo" xfId="849" builtinId="8" hidden="1"/>
    <cellStyle name="Hipervínculo" xfId="853" builtinId="8" hidden="1"/>
    <cellStyle name="Hipervínculo" xfId="855" builtinId="8" hidden="1"/>
    <cellStyle name="Hipervínculo" xfId="857" builtinId="8" hidden="1"/>
    <cellStyle name="Hipervínculo" xfId="861" builtinId="8" hidden="1"/>
    <cellStyle name="Hipervínculo" xfId="863" builtinId="8" hidden="1"/>
    <cellStyle name="Hipervínculo" xfId="865" builtinId="8" hidden="1"/>
    <cellStyle name="Hipervínculo" xfId="869" builtinId="8" hidden="1"/>
    <cellStyle name="Hipervínculo" xfId="871" builtinId="8" hidden="1"/>
    <cellStyle name="Hipervínculo" xfId="873" builtinId="8" hidden="1"/>
    <cellStyle name="Hipervínculo" xfId="877" builtinId="8" hidden="1"/>
    <cellStyle name="Hipervínculo" xfId="879" builtinId="8" hidden="1"/>
    <cellStyle name="Hipervínculo" xfId="881" builtinId="8" hidden="1"/>
    <cellStyle name="Hipervínculo" xfId="885" builtinId="8" hidden="1"/>
    <cellStyle name="Hipervínculo" xfId="887" builtinId="8" hidden="1"/>
    <cellStyle name="Hipervínculo" xfId="889" builtinId="8" hidden="1"/>
    <cellStyle name="Hipervínculo" xfId="893" builtinId="8" hidden="1"/>
    <cellStyle name="Hipervínculo" xfId="895" builtinId="8" hidden="1"/>
    <cellStyle name="Hipervínculo" xfId="897" builtinId="8" hidden="1"/>
    <cellStyle name="Hipervínculo" xfId="901" builtinId="8" hidden="1"/>
    <cellStyle name="Hipervínculo" xfId="903" builtinId="8" hidden="1"/>
    <cellStyle name="Hipervínculo" xfId="905" builtinId="8" hidden="1"/>
    <cellStyle name="Hipervínculo" xfId="909" builtinId="8" hidden="1"/>
    <cellStyle name="Hipervínculo" xfId="907" builtinId="8" hidden="1"/>
    <cellStyle name="Hipervínculo" xfId="899" builtinId="8" hidden="1"/>
    <cellStyle name="Hipervínculo" xfId="891" builtinId="8" hidden="1"/>
    <cellStyle name="Hipervínculo" xfId="883" builtinId="8" hidden="1"/>
    <cellStyle name="Hipervínculo" xfId="875" builtinId="8" hidden="1"/>
    <cellStyle name="Hipervínculo" xfId="867" builtinId="8" hidden="1"/>
    <cellStyle name="Hipervínculo" xfId="859" builtinId="8" hidden="1"/>
    <cellStyle name="Hipervínculo" xfId="851" builtinId="8" hidden="1"/>
    <cellStyle name="Hipervínculo" xfId="843" builtinId="8" hidden="1"/>
    <cellStyle name="Hipervínculo" xfId="835" builtinId="8" hidden="1"/>
    <cellStyle name="Hipervínculo" xfId="827" builtinId="8" hidden="1"/>
    <cellStyle name="Hipervínculo" xfId="819" builtinId="8" hidden="1"/>
    <cellStyle name="Hipervínculo" xfId="811" builtinId="8" hidden="1"/>
    <cellStyle name="Hipervínculo" xfId="803" builtinId="8" hidden="1"/>
    <cellStyle name="Hipervínculo" xfId="795" builtinId="8" hidden="1"/>
    <cellStyle name="Hipervínculo" xfId="787" builtinId="8" hidden="1"/>
    <cellStyle name="Hipervínculo" xfId="779" builtinId="8" hidden="1"/>
    <cellStyle name="Hipervínculo" xfId="771" builtinId="8" hidden="1"/>
    <cellStyle name="Hipervínculo" xfId="763" builtinId="8" hidden="1"/>
    <cellStyle name="Hipervínculo" xfId="755" builtinId="8" hidden="1"/>
    <cellStyle name="Hipervínculo" xfId="747" builtinId="8" hidden="1"/>
    <cellStyle name="Hipervínculo" xfId="739" builtinId="8" hidden="1"/>
    <cellStyle name="Hipervínculo" xfId="731" builtinId="8" hidden="1"/>
    <cellStyle name="Hipervínculo" xfId="723" builtinId="8" hidden="1"/>
    <cellStyle name="Hipervínculo" xfId="715" builtinId="8" hidden="1"/>
    <cellStyle name="Hipervínculo" xfId="707" builtinId="8" hidden="1"/>
    <cellStyle name="Hipervínculo" xfId="699" builtinId="8" hidden="1"/>
    <cellStyle name="Hipervínculo" xfId="691" builtinId="8" hidden="1"/>
    <cellStyle name="Hipervínculo" xfId="683" builtinId="8" hidden="1"/>
    <cellStyle name="Hipervínculo" xfId="675" builtinId="8" hidden="1"/>
    <cellStyle name="Hipervínculo" xfId="667" builtinId="8" hidden="1"/>
    <cellStyle name="Hipervínculo" xfId="659" builtinId="8" hidden="1"/>
    <cellStyle name="Hipervínculo" xfId="651" builtinId="8" hidden="1"/>
    <cellStyle name="Hipervínculo" xfId="643" builtinId="8" hidden="1"/>
    <cellStyle name="Hipervínculo" xfId="635" builtinId="8" hidden="1"/>
    <cellStyle name="Hipervínculo" xfId="627" builtinId="8" hidden="1"/>
    <cellStyle name="Hipervínculo" xfId="619" builtinId="8" hidden="1"/>
    <cellStyle name="Hipervínculo" xfId="611" builtinId="8" hidden="1"/>
    <cellStyle name="Hipervínculo" xfId="603" builtinId="8" hidden="1"/>
    <cellStyle name="Hipervínculo" xfId="595" builtinId="8" hidden="1"/>
    <cellStyle name="Hipervínculo" xfId="587" builtinId="8" hidden="1"/>
    <cellStyle name="Hipervínculo" xfId="579" builtinId="8" hidden="1"/>
    <cellStyle name="Hipervínculo" xfId="571" builtinId="8" hidden="1"/>
    <cellStyle name="Hipervínculo" xfId="563" builtinId="8" hidden="1"/>
    <cellStyle name="Hipervínculo" xfId="555" builtinId="8" hidden="1"/>
    <cellStyle name="Hipervínculo" xfId="547" builtinId="8" hidden="1"/>
    <cellStyle name="Hipervínculo" xfId="539" builtinId="8" hidden="1"/>
    <cellStyle name="Hipervínculo" xfId="531" builtinId="8" hidden="1"/>
    <cellStyle name="Hipervínculo" xfId="523" builtinId="8" hidden="1"/>
    <cellStyle name="Hipervínculo" xfId="515" builtinId="8" hidden="1"/>
    <cellStyle name="Hipervínculo" xfId="507" builtinId="8" hidden="1"/>
    <cellStyle name="Hipervínculo" xfId="499" builtinId="8" hidden="1"/>
    <cellStyle name="Hipervínculo" xfId="491" builtinId="8" hidden="1"/>
    <cellStyle name="Hipervínculo" xfId="483" builtinId="8" hidden="1"/>
    <cellStyle name="Hipervínculo" xfId="475" builtinId="8" hidden="1"/>
    <cellStyle name="Hipervínculo" xfId="467" builtinId="8" hidden="1"/>
    <cellStyle name="Hipervínculo" xfId="459" builtinId="8" hidden="1"/>
    <cellStyle name="Hipervínculo" xfId="451" builtinId="8" hidden="1"/>
    <cellStyle name="Hipervínculo" xfId="443" builtinId="8" hidden="1"/>
    <cellStyle name="Hipervínculo" xfId="435" builtinId="8" hidden="1"/>
    <cellStyle name="Hipervínculo" xfId="427" builtinId="8" hidden="1"/>
    <cellStyle name="Hipervínculo" xfId="419" builtinId="8" hidden="1"/>
    <cellStyle name="Hipervínculo" xfId="411" builtinId="8" hidden="1"/>
    <cellStyle name="Hipervínculo" xfId="403" builtinId="8" hidden="1"/>
    <cellStyle name="Hipervínculo" xfId="395" builtinId="8" hidden="1"/>
    <cellStyle name="Hipervínculo" xfId="387" builtinId="8" hidden="1"/>
    <cellStyle name="Hipervínculo" xfId="379" builtinId="8" hidden="1"/>
    <cellStyle name="Hipervínculo" xfId="371" builtinId="8" hidden="1"/>
    <cellStyle name="Hipervínculo" xfId="363" builtinId="8" hidden="1"/>
    <cellStyle name="Hipervínculo" xfId="355" builtinId="8" hidden="1"/>
    <cellStyle name="Hipervínculo" xfId="347" builtinId="8" hidden="1"/>
    <cellStyle name="Hipervínculo" xfId="339" builtinId="8" hidden="1"/>
    <cellStyle name="Hipervínculo" xfId="154" builtinId="8" hidden="1"/>
    <cellStyle name="Hipervínculo" xfId="156" builtinId="8" hidden="1"/>
    <cellStyle name="Hipervínculo" xfId="158" builtinId="8" hidden="1"/>
    <cellStyle name="Hipervínculo" xfId="160" builtinId="8" hidden="1"/>
    <cellStyle name="Hipervínculo" xfId="164" builtinId="8" hidden="1"/>
    <cellStyle name="Hipervínculo" xfId="166" builtinId="8" hidden="1"/>
    <cellStyle name="Hipervínculo" xfId="168" builtinId="8" hidden="1"/>
    <cellStyle name="Hipervínculo" xfId="170" builtinId="8" hidden="1"/>
    <cellStyle name="Hipervínculo" xfId="172" builtinId="8" hidden="1"/>
    <cellStyle name="Hipervínculo" xfId="174" builtinId="8" hidden="1"/>
    <cellStyle name="Hipervínculo" xfId="176" builtinId="8" hidden="1"/>
    <cellStyle name="Hipervínculo" xfId="180" builtinId="8" hidden="1"/>
    <cellStyle name="Hipervínculo" xfId="182" builtinId="8" hidden="1"/>
    <cellStyle name="Hipervínculo" xfId="184" builtinId="8" hidden="1"/>
    <cellStyle name="Hipervínculo" xfId="186" builtinId="8" hidden="1"/>
    <cellStyle name="Hipervínculo" xfId="188" builtinId="8" hidden="1"/>
    <cellStyle name="Hipervínculo" xfId="190" builtinId="8" hidden="1"/>
    <cellStyle name="Hipervínculo" xfId="192" builtinId="8" hidden="1"/>
    <cellStyle name="Hipervínculo" xfId="196" builtinId="8" hidden="1"/>
    <cellStyle name="Hipervínculo" xfId="198" builtinId="8" hidden="1"/>
    <cellStyle name="Hipervínculo" xfId="200" builtinId="8" hidden="1"/>
    <cellStyle name="Hipervínculo" xfId="202" builtinId="8" hidden="1"/>
    <cellStyle name="Hipervínculo" xfId="204" builtinId="8" hidden="1"/>
    <cellStyle name="Hipervínculo" xfId="206" builtinId="8" hidden="1"/>
    <cellStyle name="Hipervínculo" xfId="208" builtinId="8" hidden="1"/>
    <cellStyle name="Hipervínculo" xfId="212" builtinId="8" hidden="1"/>
    <cellStyle name="Hipervínculo" xfId="214" builtinId="8" hidden="1"/>
    <cellStyle name="Hipervínculo" xfId="216" builtinId="8" hidden="1"/>
    <cellStyle name="Hipervínculo" xfId="218" builtinId="8" hidden="1"/>
    <cellStyle name="Hipervínculo" xfId="220" builtinId="8" hidden="1"/>
    <cellStyle name="Hipervínculo" xfId="223" builtinId="8" hidden="1"/>
    <cellStyle name="Hipervínculo" xfId="225" builtinId="8" hidden="1"/>
    <cellStyle name="Hipervínculo" xfId="229" builtinId="8" hidden="1"/>
    <cellStyle name="Hipervínculo" xfId="231" builtinId="8" hidden="1"/>
    <cellStyle name="Hipervínculo" xfId="233" builtinId="8" hidden="1"/>
    <cellStyle name="Hipervínculo" xfId="235" builtinId="8" hidden="1"/>
    <cellStyle name="Hipervínculo" xfId="237" builtinId="8" hidden="1"/>
    <cellStyle name="Hipervínculo" xfId="239" builtinId="8" hidden="1"/>
    <cellStyle name="Hipervínculo" xfId="241" builtinId="8" hidden="1"/>
    <cellStyle name="Hipervínculo" xfId="245" builtinId="8" hidden="1"/>
    <cellStyle name="Hipervínculo" xfId="247" builtinId="8" hidden="1"/>
    <cellStyle name="Hipervínculo" xfId="249" builtinId="8" hidden="1"/>
    <cellStyle name="Hipervínculo" xfId="251" builtinId="8" hidden="1"/>
    <cellStyle name="Hipervínculo" xfId="253" builtinId="8" hidden="1"/>
    <cellStyle name="Hipervínculo" xfId="255" builtinId="8" hidden="1"/>
    <cellStyle name="Hipervínculo" xfId="257" builtinId="8" hidden="1"/>
    <cellStyle name="Hipervínculo" xfId="261" builtinId="8" hidden="1"/>
    <cellStyle name="Hipervínculo" xfId="263" builtinId="8" hidden="1"/>
    <cellStyle name="Hipervínculo" xfId="265" builtinId="8" hidden="1"/>
    <cellStyle name="Hipervínculo" xfId="267" builtinId="8" hidden="1"/>
    <cellStyle name="Hipervínculo" xfId="269" builtinId="8" hidden="1"/>
    <cellStyle name="Hipervínculo" xfId="271" builtinId="8" hidden="1"/>
    <cellStyle name="Hipervínculo" xfId="273" builtinId="8" hidden="1"/>
    <cellStyle name="Hipervínculo" xfId="277" builtinId="8" hidden="1"/>
    <cellStyle name="Hipervínculo" xfId="279" builtinId="8" hidden="1"/>
    <cellStyle name="Hipervínculo" xfId="281" builtinId="8" hidden="1"/>
    <cellStyle name="Hipervínculo" xfId="283" builtinId="8" hidden="1"/>
    <cellStyle name="Hipervínculo" xfId="285" builtinId="8" hidden="1"/>
    <cellStyle name="Hipervínculo" xfId="287" builtinId="8" hidden="1"/>
    <cellStyle name="Hipervínculo" xfId="289" builtinId="8" hidden="1"/>
    <cellStyle name="Hipervínculo" xfId="293" builtinId="8" hidden="1"/>
    <cellStyle name="Hipervínculo" xfId="295" builtinId="8" hidden="1"/>
    <cellStyle name="Hipervínculo" xfId="297" builtinId="8" hidden="1"/>
    <cellStyle name="Hipervínculo" xfId="299" builtinId="8" hidden="1"/>
    <cellStyle name="Hipervínculo" xfId="301" builtinId="8" hidden="1"/>
    <cellStyle name="Hipervínculo" xfId="303" builtinId="8" hidden="1"/>
    <cellStyle name="Hipervínculo" xfId="305" builtinId="8" hidden="1"/>
    <cellStyle name="Hipervínculo" xfId="309" builtinId="8" hidden="1"/>
    <cellStyle name="Hipervínculo" xfId="311" builtinId="8" hidden="1"/>
    <cellStyle name="Hipervínculo" xfId="313" builtinId="8" hidden="1"/>
    <cellStyle name="Hipervínculo" xfId="315" builtinId="8" hidden="1"/>
    <cellStyle name="Hipervínculo" xfId="317" builtinId="8" hidden="1"/>
    <cellStyle name="Hipervínculo" xfId="319" builtinId="8" hidden="1"/>
    <cellStyle name="Hipervínculo" xfId="321" builtinId="8" hidden="1"/>
    <cellStyle name="Hipervínculo" xfId="325" builtinId="8" hidden="1"/>
    <cellStyle name="Hipervínculo" xfId="327" builtinId="8" hidden="1"/>
    <cellStyle name="Hipervínculo" xfId="329" builtinId="8" hidden="1"/>
    <cellStyle name="Hipervínculo" xfId="331" builtinId="8" hidden="1"/>
    <cellStyle name="Hipervínculo" xfId="333" builtinId="8" hidden="1"/>
    <cellStyle name="Hipervínculo" xfId="335" builtinId="8" hidden="1"/>
    <cellStyle name="Hipervínculo" xfId="337" builtinId="8" hidden="1"/>
    <cellStyle name="Hipervínculo" xfId="323" builtinId="8" hidden="1"/>
    <cellStyle name="Hipervínculo" xfId="307" builtinId="8" hidden="1"/>
    <cellStyle name="Hipervínculo" xfId="291" builtinId="8" hidden="1"/>
    <cellStyle name="Hipervínculo" xfId="275" builtinId="8" hidden="1"/>
    <cellStyle name="Hipervínculo" xfId="259" builtinId="8" hidden="1"/>
    <cellStyle name="Hipervínculo" xfId="243" builtinId="8" hidden="1"/>
    <cellStyle name="Hipervínculo" xfId="227" builtinId="8" hidden="1"/>
    <cellStyle name="Hipervínculo" xfId="210" builtinId="8" hidden="1"/>
    <cellStyle name="Hipervínculo" xfId="194" builtinId="8" hidden="1"/>
    <cellStyle name="Hipervínculo" xfId="178" builtinId="8" hidden="1"/>
    <cellStyle name="Hipervínculo" xfId="162" builtinId="8" hidden="1"/>
    <cellStyle name="Hipervínculo" xfId="80" builtinId="8" hidden="1"/>
    <cellStyle name="Hipervínculo" xfId="82" builtinId="8" hidden="1"/>
    <cellStyle name="Hipervínculo" xfId="84" builtinId="8" hidden="1"/>
    <cellStyle name="Hipervínculo" xfId="86" builtinId="8" hidden="1"/>
    <cellStyle name="Hipervínculo" xfId="88" builtinId="8" hidden="1"/>
    <cellStyle name="Hipervínculo" xfId="90" builtinId="8" hidden="1"/>
    <cellStyle name="Hipervínculo" xfId="92" builtinId="8" hidden="1"/>
    <cellStyle name="Hipervínculo" xfId="94" builtinId="8" hidden="1"/>
    <cellStyle name="Hipervínculo" xfId="96" builtinId="8" hidden="1"/>
    <cellStyle name="Hipervínculo" xfId="100" builtinId="8" hidden="1"/>
    <cellStyle name="Hipervínculo" xfId="102" builtinId="8" hidden="1"/>
    <cellStyle name="Hipervínculo" xfId="104" builtinId="8" hidden="1"/>
    <cellStyle name="Hipervínculo" xfId="106" builtinId="8" hidden="1"/>
    <cellStyle name="Hipervínculo" xfId="108" builtinId="8" hidden="1"/>
    <cellStyle name="Hipervínculo" xfId="110" builtinId="8" hidden="1"/>
    <cellStyle name="Hipervínculo" xfId="112" builtinId="8" hidden="1"/>
    <cellStyle name="Hipervínculo" xfId="114" builtinId="8" hidden="1"/>
    <cellStyle name="Hipervínculo" xfId="116" builtinId="8" hidden="1"/>
    <cellStyle name="Hipervínculo" xfId="118" builtinId="8" hidden="1"/>
    <cellStyle name="Hipervínculo" xfId="120" builtinId="8" hidden="1"/>
    <cellStyle name="Hipervínculo" xfId="122" builtinId="8" hidden="1"/>
    <cellStyle name="Hipervínculo" xfId="124" builtinId="8" hidden="1"/>
    <cellStyle name="Hipervínculo" xfId="126" builtinId="8" hidden="1"/>
    <cellStyle name="Hipervínculo" xfId="128" builtinId="8" hidden="1"/>
    <cellStyle name="Hipervínculo" xfId="132" builtinId="8" hidden="1"/>
    <cellStyle name="Hipervínculo" xfId="134" builtinId="8" hidden="1"/>
    <cellStyle name="Hipervínculo" xfId="136" builtinId="8" hidden="1"/>
    <cellStyle name="Hipervínculo" xfId="138" builtinId="8" hidden="1"/>
    <cellStyle name="Hipervínculo" xfId="140" builtinId="8" hidden="1"/>
    <cellStyle name="Hipervínculo" xfId="142" builtinId="8" hidden="1"/>
    <cellStyle name="Hipervínculo" xfId="144" builtinId="8" hidden="1"/>
    <cellStyle name="Hipervínculo" xfId="146" builtinId="8" hidden="1"/>
    <cellStyle name="Hipervínculo" xfId="148" builtinId="8" hidden="1"/>
    <cellStyle name="Hipervínculo" xfId="150" builtinId="8" hidden="1"/>
    <cellStyle name="Hipervínculo" xfId="152" builtinId="8" hidden="1"/>
    <cellStyle name="Hipervínculo" xfId="130" builtinId="8" hidden="1"/>
    <cellStyle name="Hipervínculo" xfId="98"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7" builtinId="8" hidden="1"/>
    <cellStyle name="Hipervínculo" xfId="69" builtinId="8" hidden="1"/>
    <cellStyle name="Hipervínculo" xfId="71" builtinId="8" hidden="1"/>
    <cellStyle name="Hipervínculo" xfId="73" builtinId="8" hidden="1"/>
    <cellStyle name="Hipervínculo" xfId="76" builtinId="8" hidden="1"/>
    <cellStyle name="Hipervínculo" xfId="78" builtinId="8" hidden="1"/>
    <cellStyle name="Hipervínculo" xfId="65"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21" builtinId="8" hidden="1"/>
    <cellStyle name="Hipervínculo" xfId="23" builtinId="8" hidden="1"/>
    <cellStyle name="Hipervínculo" xfId="25" builtinId="8" hidden="1"/>
    <cellStyle name="Hipervínculo" xfId="27" builtinId="8" hidden="1"/>
    <cellStyle name="Hipervínculo" xfId="12" builtinId="8" hidden="1"/>
    <cellStyle name="Hipervínculo" xfId="14" builtinId="8" hidden="1"/>
    <cellStyle name="Hipervínculo" xfId="10" builtinId="8" hidden="1"/>
    <cellStyle name="Hipervínculo" xfId="911" builtinId="8" hidden="1"/>
    <cellStyle name="Hipervínculo" xfId="913" builtinId="8" hidden="1"/>
    <cellStyle name="Hipervínculo" xfId="915" builtinId="8" hidden="1"/>
    <cellStyle name="Hipervínculo" xfId="917" builtinId="8" hidden="1"/>
    <cellStyle name="Hipervínculo" xfId="919" builtinId="8" hidden="1"/>
    <cellStyle name="Hipervínculo" xfId="921" builtinId="8" hidden="1"/>
    <cellStyle name="Hipervínculo" xfId="923" builtinId="8" hidden="1"/>
    <cellStyle name="Hipervínculo" xfId="925" builtinId="8" hidden="1"/>
    <cellStyle name="Hipervínculo" xfId="927" builtinId="8" hidden="1"/>
    <cellStyle name="Hipervínculo" xfId="929" builtinId="8" hidden="1"/>
    <cellStyle name="Hipervínculo" xfId="931" builtinId="8" hidden="1"/>
    <cellStyle name="Hipervínculo" xfId="933" builtinId="8" hidden="1"/>
    <cellStyle name="Hipervínculo" xfId="935" builtinId="8" hidden="1"/>
    <cellStyle name="Hipervínculo" xfId="937" builtinId="8" hidden="1"/>
    <cellStyle name="Hipervínculo" xfId="939" builtinId="8" hidden="1"/>
    <cellStyle name="Hipervínculo" xfId="941" builtinId="8" hidden="1"/>
    <cellStyle name="Hipervínculo" xfId="943" builtinId="8" hidden="1"/>
    <cellStyle name="Hipervínculo" xfId="945" builtinId="8" hidden="1"/>
    <cellStyle name="Hipervínculo" xfId="947" builtinId="8" hidden="1"/>
    <cellStyle name="Hipervínculo" xfId="949" builtinId="8" hidden="1"/>
    <cellStyle name="Hipervínculo" xfId="951" builtinId="8" hidden="1"/>
    <cellStyle name="Hipervínculo" xfId="953" builtinId="8" hidden="1"/>
    <cellStyle name="Hipervínculo" xfId="955" builtinId="8" hidden="1"/>
    <cellStyle name="Hipervínculo" xfId="957" builtinId="8" hidden="1"/>
    <cellStyle name="Hipervínculo" xfId="959" builtinId="8" hidden="1"/>
    <cellStyle name="Hipervínculo" xfId="961" builtinId="8" hidden="1"/>
    <cellStyle name="Hipervínculo" xfId="963" builtinId="8" hidden="1"/>
    <cellStyle name="Hipervínculo" xfId="965" builtinId="8" hidden="1"/>
    <cellStyle name="Hipervínculo" xfId="967" builtinId="8" hidden="1"/>
    <cellStyle name="Hipervínculo" xfId="969" builtinId="8" hidden="1"/>
    <cellStyle name="Hipervínculo" xfId="971" builtinId="8" hidden="1"/>
    <cellStyle name="Hipervínculo" xfId="973" builtinId="8" hidden="1"/>
    <cellStyle name="Hipervínculo" xfId="975" builtinId="8" hidden="1"/>
    <cellStyle name="Hipervínculo" xfId="977" builtinId="8" hidden="1"/>
    <cellStyle name="Hipervínculo" xfId="979" builtinId="8" hidden="1"/>
    <cellStyle name="Hipervínculo" xfId="981" builtinId="8" hidden="1"/>
    <cellStyle name="Hipervínculo" xfId="983" builtinId="8" hidden="1"/>
    <cellStyle name="Hipervínculo" xfId="985" builtinId="8" hidden="1"/>
    <cellStyle name="Hipervínculo" xfId="987" builtinId="8" hidden="1"/>
    <cellStyle name="Hipervínculo" xfId="989" builtinId="8" hidden="1"/>
    <cellStyle name="Hipervínculo" xfId="991" builtinId="8" hidden="1"/>
    <cellStyle name="Hipervínculo" xfId="993" builtinId="8" hidden="1"/>
    <cellStyle name="Hipervínculo" xfId="995" builtinId="8" hidden="1"/>
    <cellStyle name="Hipervínculo" xfId="997" builtinId="8" hidden="1"/>
    <cellStyle name="Hipervínculo" xfId="999" builtinId="8" hidden="1"/>
    <cellStyle name="Hipervínculo" xfId="1001" builtinId="8" hidden="1"/>
    <cellStyle name="Hipervínculo" xfId="1003" builtinId="8" hidden="1"/>
    <cellStyle name="Hipervínculo" xfId="1005" builtinId="8" hidden="1"/>
    <cellStyle name="Hipervínculo" xfId="1007" builtinId="8" hidden="1"/>
    <cellStyle name="Hipervínculo" xfId="1009" builtinId="8" hidden="1"/>
    <cellStyle name="Hipervínculo" xfId="1011" builtinId="8" hidden="1"/>
    <cellStyle name="Hipervínculo" xfId="1013" builtinId="8" hidden="1"/>
    <cellStyle name="Hipervínculo" xfId="1015" builtinId="8" hidden="1"/>
    <cellStyle name="Hipervínculo" xfId="1017" builtinId="8" hidden="1"/>
    <cellStyle name="Hipervínculo" xfId="1019" builtinId="8" hidden="1"/>
    <cellStyle name="Hipervínculo" xfId="1021" builtinId="8" hidden="1"/>
    <cellStyle name="Hipervínculo" xfId="1023" builtinId="8" hidden="1"/>
    <cellStyle name="Hipervínculo" xfId="1025" builtinId="8" hidden="1"/>
    <cellStyle name="Hipervínculo" xfId="1027" builtinId="8" hidden="1"/>
    <cellStyle name="Hipervínculo" xfId="1029" builtinId="8" hidden="1"/>
    <cellStyle name="Hipervínculo" xfId="1031" builtinId="8" hidden="1"/>
    <cellStyle name="Hipervínculo visitado" xfId="83" builtinId="9" hidden="1"/>
    <cellStyle name="Hipervínculo visitado" xfId="87" builtinId="9" hidden="1"/>
    <cellStyle name="Hipervínculo visitado" xfId="91" builtinId="9" hidden="1"/>
    <cellStyle name="Hipervínculo visitado" xfId="95" builtinId="9" hidden="1"/>
    <cellStyle name="Hipervínculo visitado" xfId="99" builtinId="9" hidden="1"/>
    <cellStyle name="Hipervínculo visitado" xfId="103" builtinId="9" hidden="1"/>
    <cellStyle name="Hipervínculo visitado" xfId="107" builtinId="9" hidden="1"/>
    <cellStyle name="Hipervínculo visitado" xfId="111" builtinId="9" hidden="1"/>
    <cellStyle name="Hipervínculo visitado" xfId="115" builtinId="9" hidden="1"/>
    <cellStyle name="Hipervínculo visitado" xfId="119" builtinId="9" hidden="1"/>
    <cellStyle name="Hipervínculo visitado" xfId="123" builtinId="9" hidden="1"/>
    <cellStyle name="Hipervínculo visitado" xfId="127" builtinId="9" hidden="1"/>
    <cellStyle name="Hipervínculo visitado" xfId="131" builtinId="9" hidden="1"/>
    <cellStyle name="Hipervínculo visitado" xfId="135" builtinId="9" hidden="1"/>
    <cellStyle name="Hipervínculo visitado" xfId="139" builtinId="9" hidden="1"/>
    <cellStyle name="Hipervínculo visitado" xfId="143" builtinId="9" hidden="1"/>
    <cellStyle name="Hipervínculo visitado" xfId="147" builtinId="9" hidden="1"/>
    <cellStyle name="Hipervínculo visitado" xfId="151" builtinId="9" hidden="1"/>
    <cellStyle name="Hipervínculo visitado" xfId="155" builtinId="9" hidden="1"/>
    <cellStyle name="Hipervínculo visitado" xfId="159" builtinId="9" hidden="1"/>
    <cellStyle name="Hipervínculo visitado" xfId="163" builtinId="9" hidden="1"/>
    <cellStyle name="Hipervínculo visitado" xfId="167" builtinId="9" hidden="1"/>
    <cellStyle name="Hipervínculo visitado" xfId="171" builtinId="9" hidden="1"/>
    <cellStyle name="Hipervínculo visitado" xfId="175" builtinId="9" hidden="1"/>
    <cellStyle name="Hipervínculo visitado" xfId="179" builtinId="9" hidden="1"/>
    <cellStyle name="Hipervínculo visitado" xfId="183" builtinId="9" hidden="1"/>
    <cellStyle name="Hipervínculo visitado" xfId="187" builtinId="9" hidden="1"/>
    <cellStyle name="Hipervínculo visitado" xfId="191" builtinId="9" hidden="1"/>
    <cellStyle name="Hipervínculo visitado" xfId="195" builtinId="9" hidden="1"/>
    <cellStyle name="Hipervínculo visitado" xfId="199" builtinId="9" hidden="1"/>
    <cellStyle name="Hipervínculo visitado" xfId="203" builtinId="9" hidden="1"/>
    <cellStyle name="Hipervínculo visitado" xfId="207" builtinId="9" hidden="1"/>
    <cellStyle name="Hipervínculo visitado" xfId="211" builtinId="9" hidden="1"/>
    <cellStyle name="Hipervínculo visitado" xfId="215" builtinId="9" hidden="1"/>
    <cellStyle name="Hipervínculo visitado" xfId="219" builtinId="9" hidden="1"/>
    <cellStyle name="Hipervínculo visitado" xfId="224" builtinId="9" hidden="1"/>
    <cellStyle name="Hipervínculo visitado" xfId="228" builtinId="9" hidden="1"/>
    <cellStyle name="Hipervínculo visitado" xfId="232" builtinId="9" hidden="1"/>
    <cellStyle name="Hipervínculo visitado" xfId="236" builtinId="9" hidden="1"/>
    <cellStyle name="Hipervínculo visitado" xfId="240" builtinId="9" hidden="1"/>
    <cellStyle name="Hipervínculo visitado" xfId="244" builtinId="9" hidden="1"/>
    <cellStyle name="Hipervínculo visitado" xfId="248" builtinId="9" hidden="1"/>
    <cellStyle name="Hipervínculo visitado" xfId="252" builtinId="9" hidden="1"/>
    <cellStyle name="Hipervínculo visitado" xfId="256" builtinId="9" hidden="1"/>
    <cellStyle name="Hipervínculo visitado" xfId="260" builtinId="9" hidden="1"/>
    <cellStyle name="Hipervínculo visitado" xfId="264" builtinId="9" hidden="1"/>
    <cellStyle name="Hipervínculo visitado" xfId="268" builtinId="9" hidden="1"/>
    <cellStyle name="Hipervínculo visitado" xfId="272" builtinId="9" hidden="1"/>
    <cellStyle name="Hipervínculo visitado" xfId="276" builtinId="9" hidden="1"/>
    <cellStyle name="Hipervínculo visitado" xfId="280" builtinId="9" hidden="1"/>
    <cellStyle name="Hipervínculo visitado" xfId="284" builtinId="9" hidden="1"/>
    <cellStyle name="Hipervínculo visitado" xfId="288" builtinId="9" hidden="1"/>
    <cellStyle name="Hipervínculo visitado" xfId="292" builtinId="9" hidden="1"/>
    <cellStyle name="Hipervínculo visitado" xfId="296" builtinId="9" hidden="1"/>
    <cellStyle name="Hipervínculo visitado" xfId="300" builtinId="9" hidden="1"/>
    <cellStyle name="Hipervínculo visitado" xfId="304" builtinId="9" hidden="1"/>
    <cellStyle name="Hipervínculo visitado" xfId="308" builtinId="9" hidden="1"/>
    <cellStyle name="Hipervínculo visitado" xfId="312" builtinId="9" hidden="1"/>
    <cellStyle name="Hipervínculo visitado" xfId="316" builtinId="9" hidden="1"/>
    <cellStyle name="Hipervínculo visitado" xfId="320" builtinId="9" hidden="1"/>
    <cellStyle name="Hipervínculo visitado" xfId="324" builtinId="9" hidden="1"/>
    <cellStyle name="Hipervínculo visitado" xfId="328" builtinId="9" hidden="1"/>
    <cellStyle name="Hipervínculo visitado" xfId="332" builtinId="9" hidden="1"/>
    <cellStyle name="Hipervínculo visitado" xfId="336" builtinId="9" hidden="1"/>
    <cellStyle name="Hipervínculo visitado" xfId="340" builtinId="9" hidden="1"/>
    <cellStyle name="Hipervínculo visitado" xfId="344" builtinId="9" hidden="1"/>
    <cellStyle name="Hipervínculo visitado" xfId="348" builtinId="9" hidden="1"/>
    <cellStyle name="Hipervínculo visitado" xfId="352" builtinId="9" hidden="1"/>
    <cellStyle name="Hipervínculo visitado" xfId="356" builtinId="9" hidden="1"/>
    <cellStyle name="Hipervínculo visitado" xfId="360" builtinId="9" hidden="1"/>
    <cellStyle name="Hipervínculo visitado" xfId="364" builtinId="9" hidden="1"/>
    <cellStyle name="Hipervínculo visitado" xfId="368" builtinId="9" hidden="1"/>
    <cellStyle name="Hipervínculo visitado" xfId="372" builtinId="9" hidden="1"/>
    <cellStyle name="Hipervínculo visitado" xfId="376" builtinId="9" hidden="1"/>
    <cellStyle name="Hipervínculo visitado" xfId="380" builtinId="9" hidden="1"/>
    <cellStyle name="Hipervínculo visitado" xfId="384" builtinId="9" hidden="1"/>
    <cellStyle name="Hipervínculo visitado" xfId="388" builtinId="9" hidden="1"/>
    <cellStyle name="Hipervínculo visitado" xfId="392" builtinId="9" hidden="1"/>
    <cellStyle name="Hipervínculo visitado" xfId="396" builtinId="9" hidden="1"/>
    <cellStyle name="Hipervínculo visitado" xfId="400" builtinId="9" hidden="1"/>
    <cellStyle name="Hipervínculo visitado" xfId="404" builtinId="9" hidden="1"/>
    <cellStyle name="Hipervínculo visitado" xfId="408" builtinId="9" hidden="1"/>
    <cellStyle name="Hipervínculo visitado" xfId="412" builtinId="9" hidden="1"/>
    <cellStyle name="Hipervínculo visitado" xfId="416" builtinId="9" hidden="1"/>
    <cellStyle name="Hipervínculo visitado" xfId="420" builtinId="9" hidden="1"/>
    <cellStyle name="Hipervínculo visitado" xfId="424" builtinId="9" hidden="1"/>
    <cellStyle name="Hipervínculo visitado" xfId="428" builtinId="9" hidden="1"/>
    <cellStyle name="Hipervínculo visitado" xfId="432" builtinId="9" hidden="1"/>
    <cellStyle name="Hipervínculo visitado" xfId="436" builtinId="9" hidden="1"/>
    <cellStyle name="Hipervínculo visitado" xfId="440" builtinId="9" hidden="1"/>
    <cellStyle name="Hipervínculo visitado" xfId="444" builtinId="9" hidden="1"/>
    <cellStyle name="Hipervínculo visitado" xfId="448" builtinId="9" hidden="1"/>
    <cellStyle name="Hipervínculo visitado" xfId="452" builtinId="9" hidden="1"/>
    <cellStyle name="Hipervínculo visitado" xfId="456" builtinId="9" hidden="1"/>
    <cellStyle name="Hipervínculo visitado" xfId="460" builtinId="9" hidden="1"/>
    <cellStyle name="Hipervínculo visitado" xfId="464" builtinId="9" hidden="1"/>
    <cellStyle name="Hipervínculo visitado" xfId="468" builtinId="9" hidden="1"/>
    <cellStyle name="Hipervínculo visitado" xfId="472" builtinId="9" hidden="1"/>
    <cellStyle name="Hipervínculo visitado" xfId="476" builtinId="9" hidden="1"/>
    <cellStyle name="Hipervínculo visitado" xfId="480" builtinId="9" hidden="1"/>
    <cellStyle name="Hipervínculo visitado" xfId="484" builtinId="9" hidden="1"/>
    <cellStyle name="Hipervínculo visitado" xfId="488" builtinId="9" hidden="1"/>
    <cellStyle name="Hipervínculo visitado" xfId="492" builtinId="9" hidden="1"/>
    <cellStyle name="Hipervínculo visitado" xfId="496" builtinId="9" hidden="1"/>
    <cellStyle name="Hipervínculo visitado" xfId="500" builtinId="9" hidden="1"/>
    <cellStyle name="Hipervínculo visitado" xfId="504" builtinId="9" hidden="1"/>
    <cellStyle name="Hipervínculo visitado" xfId="508" builtinId="9" hidden="1"/>
    <cellStyle name="Hipervínculo visitado" xfId="512" builtinId="9" hidden="1"/>
    <cellStyle name="Hipervínculo visitado" xfId="516" builtinId="9" hidden="1"/>
    <cellStyle name="Hipervínculo visitado" xfId="520" builtinId="9" hidden="1"/>
    <cellStyle name="Hipervínculo visitado" xfId="524" builtinId="9" hidden="1"/>
    <cellStyle name="Hipervínculo visitado" xfId="528" builtinId="9" hidden="1"/>
    <cellStyle name="Hipervínculo visitado" xfId="532" builtinId="9" hidden="1"/>
    <cellStyle name="Hipervínculo visitado" xfId="536" builtinId="9" hidden="1"/>
    <cellStyle name="Hipervínculo visitado" xfId="540" builtinId="9" hidden="1"/>
    <cellStyle name="Hipervínculo visitado" xfId="544" builtinId="9" hidden="1"/>
    <cellStyle name="Hipervínculo visitado" xfId="548" builtinId="9" hidden="1"/>
    <cellStyle name="Hipervínculo visitado" xfId="552" builtinId="9" hidden="1"/>
    <cellStyle name="Hipervínculo visitado" xfId="556" builtinId="9" hidden="1"/>
    <cellStyle name="Hipervínculo visitado" xfId="560" builtinId="9" hidden="1"/>
    <cellStyle name="Hipervínculo visitado" xfId="564" builtinId="9" hidden="1"/>
    <cellStyle name="Hipervínculo visitado" xfId="568" builtinId="9" hidden="1"/>
    <cellStyle name="Hipervínculo visitado" xfId="572" builtinId="9" hidden="1"/>
    <cellStyle name="Hipervínculo visitado" xfId="576" builtinId="9" hidden="1"/>
    <cellStyle name="Hipervínculo visitado" xfId="580" builtinId="9" hidden="1"/>
    <cellStyle name="Hipervínculo visitado" xfId="584" builtinId="9" hidden="1"/>
    <cellStyle name="Hipervínculo visitado" xfId="588" builtinId="9" hidden="1"/>
    <cellStyle name="Hipervínculo visitado" xfId="592" builtinId="9" hidden="1"/>
    <cellStyle name="Hipervínculo visitado" xfId="596" builtinId="9" hidden="1"/>
    <cellStyle name="Hipervínculo visitado" xfId="600" builtinId="9" hidden="1"/>
    <cellStyle name="Hipervínculo visitado" xfId="604" builtinId="9" hidden="1"/>
    <cellStyle name="Hipervínculo visitado" xfId="608" builtinId="9" hidden="1"/>
    <cellStyle name="Hipervínculo visitado" xfId="612" builtinId="9" hidden="1"/>
    <cellStyle name="Hipervínculo visitado" xfId="616" builtinId="9" hidden="1"/>
    <cellStyle name="Hipervínculo visitado" xfId="620" builtinId="9" hidden="1"/>
    <cellStyle name="Hipervínculo visitado" xfId="624" builtinId="9" hidden="1"/>
    <cellStyle name="Hipervínculo visitado" xfId="628" builtinId="9" hidden="1"/>
    <cellStyle name="Hipervínculo visitado" xfId="632" builtinId="9" hidden="1"/>
    <cellStyle name="Hipervínculo visitado" xfId="636" builtinId="9" hidden="1"/>
    <cellStyle name="Hipervínculo visitado" xfId="640" builtinId="9" hidden="1"/>
    <cellStyle name="Hipervínculo visitado" xfId="644" builtinId="9" hidden="1"/>
    <cellStyle name="Hipervínculo visitado" xfId="648" builtinId="9" hidden="1"/>
    <cellStyle name="Hipervínculo visitado" xfId="652" builtinId="9" hidden="1"/>
    <cellStyle name="Hipervínculo visitado" xfId="656" builtinId="9" hidden="1"/>
    <cellStyle name="Hipervínculo visitado" xfId="660" builtinId="9" hidden="1"/>
    <cellStyle name="Hipervínculo visitado" xfId="664" builtinId="9" hidden="1"/>
    <cellStyle name="Hipervínculo visitado" xfId="668" builtinId="9" hidden="1"/>
    <cellStyle name="Hipervínculo visitado" xfId="672" builtinId="9" hidden="1"/>
    <cellStyle name="Hipervínculo visitado" xfId="676" builtinId="9" hidden="1"/>
    <cellStyle name="Hipervínculo visitado" xfId="680" builtinId="9" hidden="1"/>
    <cellStyle name="Hipervínculo visitado" xfId="684" builtinId="9" hidden="1"/>
    <cellStyle name="Hipervínculo visitado" xfId="688" builtinId="9" hidden="1"/>
    <cellStyle name="Hipervínculo visitado" xfId="692" builtinId="9" hidden="1"/>
    <cellStyle name="Hipervínculo visitado" xfId="696" builtinId="9" hidden="1"/>
    <cellStyle name="Hipervínculo visitado" xfId="700" builtinId="9" hidden="1"/>
    <cellStyle name="Hipervínculo visitado" xfId="704" builtinId="9" hidden="1"/>
    <cellStyle name="Hipervínculo visitado" xfId="708" builtinId="9" hidden="1"/>
    <cellStyle name="Hipervínculo visitado" xfId="712" builtinId="9" hidden="1"/>
    <cellStyle name="Hipervínculo visitado" xfId="716" builtinId="9" hidden="1"/>
    <cellStyle name="Hipervínculo visitado" xfId="720" builtinId="9" hidden="1"/>
    <cellStyle name="Hipervínculo visitado" xfId="724" builtinId="9" hidden="1"/>
    <cellStyle name="Hipervínculo visitado" xfId="728" builtinId="9" hidden="1"/>
    <cellStyle name="Hipervínculo visitado" xfId="732" builtinId="9" hidden="1"/>
    <cellStyle name="Hipervínculo visitado" xfId="736" builtinId="9" hidden="1"/>
    <cellStyle name="Hipervínculo visitado" xfId="740" builtinId="9" hidden="1"/>
    <cellStyle name="Hipervínculo visitado" xfId="744" builtinId="9" hidden="1"/>
    <cellStyle name="Hipervínculo visitado" xfId="748" builtinId="9" hidden="1"/>
    <cellStyle name="Hipervínculo visitado" xfId="752" builtinId="9" hidden="1"/>
    <cellStyle name="Hipervínculo visitado" xfId="756" builtinId="9" hidden="1"/>
    <cellStyle name="Hipervínculo visitado" xfId="760" builtinId="9" hidden="1"/>
    <cellStyle name="Hipervínculo visitado" xfId="764" builtinId="9" hidden="1"/>
    <cellStyle name="Hipervínculo visitado" xfId="768" builtinId="9" hidden="1"/>
    <cellStyle name="Hipervínculo visitado" xfId="772" builtinId="9" hidden="1"/>
    <cellStyle name="Hipervínculo visitado" xfId="776" builtinId="9" hidden="1"/>
    <cellStyle name="Hipervínculo visitado" xfId="780" builtinId="9" hidden="1"/>
    <cellStyle name="Hipervínculo visitado" xfId="784" builtinId="9" hidden="1"/>
    <cellStyle name="Hipervínculo visitado" xfId="788" builtinId="9" hidden="1"/>
    <cellStyle name="Hipervínculo visitado" xfId="792" builtinId="9" hidden="1"/>
    <cellStyle name="Hipervínculo visitado" xfId="796" builtinId="9" hidden="1"/>
    <cellStyle name="Hipervínculo visitado" xfId="800" builtinId="9" hidden="1"/>
    <cellStyle name="Hipervínculo visitado" xfId="804" builtinId="9" hidden="1"/>
    <cellStyle name="Hipervínculo visitado" xfId="808" builtinId="9" hidden="1"/>
    <cellStyle name="Hipervínculo visitado" xfId="812" builtinId="9" hidden="1"/>
    <cellStyle name="Hipervínculo visitado" xfId="816" builtinId="9" hidden="1"/>
    <cellStyle name="Hipervínculo visitado" xfId="820" builtinId="9" hidden="1"/>
    <cellStyle name="Hipervínculo visitado" xfId="824" builtinId="9" hidden="1"/>
    <cellStyle name="Hipervínculo visitado" xfId="828" builtinId="9" hidden="1"/>
    <cellStyle name="Hipervínculo visitado" xfId="832" builtinId="9" hidden="1"/>
    <cellStyle name="Hipervínculo visitado" xfId="836" builtinId="9" hidden="1"/>
    <cellStyle name="Hipervínculo visitado" xfId="840" builtinId="9" hidden="1"/>
    <cellStyle name="Hipervínculo visitado" xfId="844" builtinId="9" hidden="1"/>
    <cellStyle name="Hipervínculo visitado" xfId="848" builtinId="9" hidden="1"/>
    <cellStyle name="Hipervínculo visitado" xfId="852" builtinId="9" hidden="1"/>
    <cellStyle name="Hipervínculo visitado" xfId="856" builtinId="9" hidden="1"/>
    <cellStyle name="Hipervínculo visitado" xfId="860" builtinId="9" hidden="1"/>
    <cellStyle name="Hipervínculo visitado" xfId="864" builtinId="9" hidden="1"/>
    <cellStyle name="Hipervínculo visitado" xfId="868" builtinId="9" hidden="1"/>
    <cellStyle name="Hipervínculo visitado" xfId="872" builtinId="9" hidden="1"/>
    <cellStyle name="Hipervínculo visitado" xfId="876" builtinId="9" hidden="1"/>
    <cellStyle name="Hipervínculo visitado" xfId="880" builtinId="9" hidden="1"/>
    <cellStyle name="Hipervínculo visitado" xfId="884" builtinId="9" hidden="1"/>
    <cellStyle name="Hipervínculo visitado" xfId="888" builtinId="9" hidden="1"/>
    <cellStyle name="Hipervínculo visitado" xfId="892" builtinId="9" hidden="1"/>
    <cellStyle name="Hipervínculo visitado" xfId="896" builtinId="9" hidden="1"/>
    <cellStyle name="Hipervínculo visitado" xfId="900" builtinId="9" hidden="1"/>
    <cellStyle name="Hipervínculo visitado" xfId="904" builtinId="9" hidden="1"/>
    <cellStyle name="Hipervínculo visitado" xfId="908" builtinId="9" hidden="1"/>
    <cellStyle name="Hipervínculo visitado" xfId="910" builtinId="9" hidden="1"/>
    <cellStyle name="Hipervínculo visitado" xfId="906" builtinId="9" hidden="1"/>
    <cellStyle name="Hipervínculo visitado" xfId="902" builtinId="9" hidden="1"/>
    <cellStyle name="Hipervínculo visitado" xfId="898" builtinId="9" hidden="1"/>
    <cellStyle name="Hipervínculo visitado" xfId="894" builtinId="9" hidden="1"/>
    <cellStyle name="Hipervínculo visitado" xfId="890" builtinId="9" hidden="1"/>
    <cellStyle name="Hipervínculo visitado" xfId="886" builtinId="9" hidden="1"/>
    <cellStyle name="Hipervínculo visitado" xfId="882" builtinId="9" hidden="1"/>
    <cellStyle name="Hipervínculo visitado" xfId="878" builtinId="9" hidden="1"/>
    <cellStyle name="Hipervínculo visitado" xfId="874" builtinId="9" hidden="1"/>
    <cellStyle name="Hipervínculo visitado" xfId="870" builtinId="9" hidden="1"/>
    <cellStyle name="Hipervínculo visitado" xfId="866" builtinId="9" hidden="1"/>
    <cellStyle name="Hipervínculo visitado" xfId="862" builtinId="9" hidden="1"/>
    <cellStyle name="Hipervínculo visitado" xfId="858" builtinId="9" hidden="1"/>
    <cellStyle name="Hipervínculo visitado" xfId="854" builtinId="9" hidden="1"/>
    <cellStyle name="Hipervínculo visitado" xfId="850" builtinId="9" hidden="1"/>
    <cellStyle name="Hipervínculo visitado" xfId="846" builtinId="9" hidden="1"/>
    <cellStyle name="Hipervínculo visitado" xfId="842" builtinId="9" hidden="1"/>
    <cellStyle name="Hipervínculo visitado" xfId="838" builtinId="9" hidden="1"/>
    <cellStyle name="Hipervínculo visitado" xfId="834" builtinId="9" hidden="1"/>
    <cellStyle name="Hipervínculo visitado" xfId="830" builtinId="9" hidden="1"/>
    <cellStyle name="Hipervínculo visitado" xfId="826" builtinId="9" hidden="1"/>
    <cellStyle name="Hipervínculo visitado" xfId="822" builtinId="9" hidden="1"/>
    <cellStyle name="Hipervínculo visitado" xfId="818" builtinId="9" hidden="1"/>
    <cellStyle name="Hipervínculo visitado" xfId="814" builtinId="9" hidden="1"/>
    <cellStyle name="Hipervínculo visitado" xfId="810" builtinId="9" hidden="1"/>
    <cellStyle name="Hipervínculo visitado" xfId="806" builtinId="9" hidden="1"/>
    <cellStyle name="Hipervínculo visitado" xfId="802" builtinId="9" hidden="1"/>
    <cellStyle name="Hipervínculo visitado" xfId="798" builtinId="9" hidden="1"/>
    <cellStyle name="Hipervínculo visitado" xfId="794" builtinId="9" hidden="1"/>
    <cellStyle name="Hipervínculo visitado" xfId="790" builtinId="9" hidden="1"/>
    <cellStyle name="Hipervínculo visitado" xfId="786" builtinId="9" hidden="1"/>
    <cellStyle name="Hipervínculo visitado" xfId="782" builtinId="9" hidden="1"/>
    <cellStyle name="Hipervínculo visitado" xfId="778" builtinId="9" hidden="1"/>
    <cellStyle name="Hipervínculo visitado" xfId="774" builtinId="9" hidden="1"/>
    <cellStyle name="Hipervínculo visitado" xfId="770" builtinId="9" hidden="1"/>
    <cellStyle name="Hipervínculo visitado" xfId="766" builtinId="9" hidden="1"/>
    <cellStyle name="Hipervínculo visitado" xfId="762" builtinId="9" hidden="1"/>
    <cellStyle name="Hipervínculo visitado" xfId="758" builtinId="9" hidden="1"/>
    <cellStyle name="Hipervínculo visitado" xfId="754" builtinId="9" hidden="1"/>
    <cellStyle name="Hipervínculo visitado" xfId="750" builtinId="9" hidden="1"/>
    <cellStyle name="Hipervínculo visitado" xfId="746" builtinId="9" hidden="1"/>
    <cellStyle name="Hipervínculo visitado" xfId="742" builtinId="9" hidden="1"/>
    <cellStyle name="Hipervínculo visitado" xfId="738" builtinId="9" hidden="1"/>
    <cellStyle name="Hipervínculo visitado" xfId="734" builtinId="9" hidden="1"/>
    <cellStyle name="Hipervínculo visitado" xfId="730" builtinId="9" hidden="1"/>
    <cellStyle name="Hipervínculo visitado" xfId="726" builtinId="9" hidden="1"/>
    <cellStyle name="Hipervínculo visitado" xfId="722" builtinId="9" hidden="1"/>
    <cellStyle name="Hipervínculo visitado" xfId="718" builtinId="9" hidden="1"/>
    <cellStyle name="Hipervínculo visitado" xfId="714" builtinId="9" hidden="1"/>
    <cellStyle name="Hipervínculo visitado" xfId="710" builtinId="9" hidden="1"/>
    <cellStyle name="Hipervínculo visitado" xfId="706" builtinId="9" hidden="1"/>
    <cellStyle name="Hipervínculo visitado" xfId="702" builtinId="9" hidden="1"/>
    <cellStyle name="Hipervínculo visitado" xfId="698" builtinId="9" hidden="1"/>
    <cellStyle name="Hipervínculo visitado" xfId="694" builtinId="9" hidden="1"/>
    <cellStyle name="Hipervínculo visitado" xfId="690" builtinId="9" hidden="1"/>
    <cellStyle name="Hipervínculo visitado" xfId="686" builtinId="9" hidden="1"/>
    <cellStyle name="Hipervínculo visitado" xfId="682" builtinId="9" hidden="1"/>
    <cellStyle name="Hipervínculo visitado" xfId="678" builtinId="9" hidden="1"/>
    <cellStyle name="Hipervínculo visitado" xfId="674" builtinId="9" hidden="1"/>
    <cellStyle name="Hipervínculo visitado" xfId="670" builtinId="9" hidden="1"/>
    <cellStyle name="Hipervínculo visitado" xfId="666" builtinId="9" hidden="1"/>
    <cellStyle name="Hipervínculo visitado" xfId="662" builtinId="9" hidden="1"/>
    <cellStyle name="Hipervínculo visitado" xfId="658" builtinId="9" hidden="1"/>
    <cellStyle name="Hipervínculo visitado" xfId="654" builtinId="9" hidden="1"/>
    <cellStyle name="Hipervínculo visitado" xfId="650" builtinId="9" hidden="1"/>
    <cellStyle name="Hipervínculo visitado" xfId="646" builtinId="9" hidden="1"/>
    <cellStyle name="Hipervínculo visitado" xfId="642" builtinId="9" hidden="1"/>
    <cellStyle name="Hipervínculo visitado" xfId="638" builtinId="9" hidden="1"/>
    <cellStyle name="Hipervínculo visitado" xfId="634" builtinId="9" hidden="1"/>
    <cellStyle name="Hipervínculo visitado" xfId="630" builtinId="9" hidden="1"/>
    <cellStyle name="Hipervínculo visitado" xfId="626" builtinId="9" hidden="1"/>
    <cellStyle name="Hipervínculo visitado" xfId="622" builtinId="9" hidden="1"/>
    <cellStyle name="Hipervínculo visitado" xfId="618" builtinId="9" hidden="1"/>
    <cellStyle name="Hipervínculo visitado" xfId="614" builtinId="9" hidden="1"/>
    <cellStyle name="Hipervínculo visitado" xfId="610" builtinId="9" hidden="1"/>
    <cellStyle name="Hipervínculo visitado" xfId="606" builtinId="9" hidden="1"/>
    <cellStyle name="Hipervínculo visitado" xfId="602" builtinId="9" hidden="1"/>
    <cellStyle name="Hipervínculo visitado" xfId="598" builtinId="9" hidden="1"/>
    <cellStyle name="Hipervínculo visitado" xfId="594" builtinId="9" hidden="1"/>
    <cellStyle name="Hipervínculo visitado" xfId="590" builtinId="9" hidden="1"/>
    <cellStyle name="Hipervínculo visitado" xfId="586" builtinId="9" hidden="1"/>
    <cellStyle name="Hipervínculo visitado" xfId="582" builtinId="9" hidden="1"/>
    <cellStyle name="Hipervínculo visitado" xfId="578" builtinId="9" hidden="1"/>
    <cellStyle name="Hipervínculo visitado" xfId="574" builtinId="9" hidden="1"/>
    <cellStyle name="Hipervínculo visitado" xfId="570" builtinId="9" hidden="1"/>
    <cellStyle name="Hipervínculo visitado" xfId="566" builtinId="9" hidden="1"/>
    <cellStyle name="Hipervínculo visitado" xfId="562" builtinId="9" hidden="1"/>
    <cellStyle name="Hipervínculo visitado" xfId="558" builtinId="9" hidden="1"/>
    <cellStyle name="Hipervínculo visitado" xfId="554" builtinId="9" hidden="1"/>
    <cellStyle name="Hipervínculo visitado" xfId="550" builtinId="9" hidden="1"/>
    <cellStyle name="Hipervínculo visitado" xfId="546" builtinId="9" hidden="1"/>
    <cellStyle name="Hipervínculo visitado" xfId="542" builtinId="9" hidden="1"/>
    <cellStyle name="Hipervínculo visitado" xfId="538" builtinId="9" hidden="1"/>
    <cellStyle name="Hipervínculo visitado" xfId="534" builtinId="9" hidden="1"/>
    <cellStyle name="Hipervínculo visitado" xfId="530" builtinId="9" hidden="1"/>
    <cellStyle name="Hipervínculo visitado" xfId="526" builtinId="9" hidden="1"/>
    <cellStyle name="Hipervínculo visitado" xfId="522" builtinId="9" hidden="1"/>
    <cellStyle name="Hipervínculo visitado" xfId="518" builtinId="9" hidden="1"/>
    <cellStyle name="Hipervínculo visitado" xfId="514" builtinId="9" hidden="1"/>
    <cellStyle name="Hipervínculo visitado" xfId="510" builtinId="9" hidden="1"/>
    <cellStyle name="Hipervínculo visitado" xfId="506" builtinId="9" hidden="1"/>
    <cellStyle name="Hipervínculo visitado" xfId="502" builtinId="9" hidden="1"/>
    <cellStyle name="Hipervínculo visitado" xfId="498" builtinId="9" hidden="1"/>
    <cellStyle name="Hipervínculo visitado" xfId="494" builtinId="9" hidden="1"/>
    <cellStyle name="Hipervínculo visitado" xfId="490" builtinId="9" hidden="1"/>
    <cellStyle name="Hipervínculo visitado" xfId="486" builtinId="9" hidden="1"/>
    <cellStyle name="Hipervínculo visitado" xfId="482" builtinId="9" hidden="1"/>
    <cellStyle name="Hipervínculo visitado" xfId="478" builtinId="9" hidden="1"/>
    <cellStyle name="Hipervínculo visitado" xfId="474" builtinId="9" hidden="1"/>
    <cellStyle name="Hipervínculo visitado" xfId="470" builtinId="9" hidden="1"/>
    <cellStyle name="Hipervínculo visitado" xfId="466" builtinId="9" hidden="1"/>
    <cellStyle name="Hipervínculo visitado" xfId="462" builtinId="9" hidden="1"/>
    <cellStyle name="Hipervínculo visitado" xfId="458" builtinId="9" hidden="1"/>
    <cellStyle name="Hipervínculo visitado" xfId="454" builtinId="9" hidden="1"/>
    <cellStyle name="Hipervínculo visitado" xfId="450" builtinId="9" hidden="1"/>
    <cellStyle name="Hipervínculo visitado" xfId="446" builtinId="9" hidden="1"/>
    <cellStyle name="Hipervínculo visitado" xfId="442" builtinId="9" hidden="1"/>
    <cellStyle name="Hipervínculo visitado" xfId="438" builtinId="9" hidden="1"/>
    <cellStyle name="Hipervínculo visitado" xfId="434" builtinId="9" hidden="1"/>
    <cellStyle name="Hipervínculo visitado" xfId="430" builtinId="9" hidden="1"/>
    <cellStyle name="Hipervínculo visitado" xfId="426" builtinId="9" hidden="1"/>
    <cellStyle name="Hipervínculo visitado" xfId="422" builtinId="9" hidden="1"/>
    <cellStyle name="Hipervínculo visitado" xfId="418" builtinId="9" hidden="1"/>
    <cellStyle name="Hipervínculo visitado" xfId="414" builtinId="9" hidden="1"/>
    <cellStyle name="Hipervínculo visitado" xfId="410" builtinId="9" hidden="1"/>
    <cellStyle name="Hipervínculo visitado" xfId="406" builtinId="9" hidden="1"/>
    <cellStyle name="Hipervínculo visitado" xfId="402" builtinId="9" hidden="1"/>
    <cellStyle name="Hipervínculo visitado" xfId="398" builtinId="9" hidden="1"/>
    <cellStyle name="Hipervínculo visitado" xfId="394" builtinId="9" hidden="1"/>
    <cellStyle name="Hipervínculo visitado" xfId="390" builtinId="9" hidden="1"/>
    <cellStyle name="Hipervínculo visitado" xfId="386" builtinId="9" hidden="1"/>
    <cellStyle name="Hipervínculo visitado" xfId="382" builtinId="9" hidden="1"/>
    <cellStyle name="Hipervínculo visitado" xfId="378" builtinId="9" hidden="1"/>
    <cellStyle name="Hipervínculo visitado" xfId="374" builtinId="9" hidden="1"/>
    <cellStyle name="Hipervínculo visitado" xfId="370" builtinId="9" hidden="1"/>
    <cellStyle name="Hipervínculo visitado" xfId="366" builtinId="9" hidden="1"/>
    <cellStyle name="Hipervínculo visitado" xfId="362" builtinId="9" hidden="1"/>
    <cellStyle name="Hipervínculo visitado" xfId="358" builtinId="9" hidden="1"/>
    <cellStyle name="Hipervínculo visitado" xfId="354" builtinId="9" hidden="1"/>
    <cellStyle name="Hipervínculo visitado" xfId="350" builtinId="9" hidden="1"/>
    <cellStyle name="Hipervínculo visitado" xfId="346" builtinId="9" hidden="1"/>
    <cellStyle name="Hipervínculo visitado" xfId="342" builtinId="9" hidden="1"/>
    <cellStyle name="Hipervínculo visitado" xfId="338" builtinId="9" hidden="1"/>
    <cellStyle name="Hipervínculo visitado" xfId="334" builtinId="9" hidden="1"/>
    <cellStyle name="Hipervínculo visitado" xfId="330" builtinId="9" hidden="1"/>
    <cellStyle name="Hipervínculo visitado" xfId="326" builtinId="9" hidden="1"/>
    <cellStyle name="Hipervínculo visitado" xfId="322" builtinId="9" hidden="1"/>
    <cellStyle name="Hipervínculo visitado" xfId="318" builtinId="9" hidden="1"/>
    <cellStyle name="Hipervínculo visitado" xfId="314" builtinId="9" hidden="1"/>
    <cellStyle name="Hipervínculo visitado" xfId="310" builtinId="9" hidden="1"/>
    <cellStyle name="Hipervínculo visitado" xfId="306" builtinId="9" hidden="1"/>
    <cellStyle name="Hipervínculo visitado" xfId="302" builtinId="9" hidden="1"/>
    <cellStyle name="Hipervínculo visitado" xfId="298" builtinId="9" hidden="1"/>
    <cellStyle name="Hipervínculo visitado" xfId="294" builtinId="9" hidden="1"/>
    <cellStyle name="Hipervínculo visitado" xfId="290" builtinId="9" hidden="1"/>
    <cellStyle name="Hipervínculo visitado" xfId="286" builtinId="9" hidden="1"/>
    <cellStyle name="Hipervínculo visitado" xfId="282" builtinId="9" hidden="1"/>
    <cellStyle name="Hipervínculo visitado" xfId="278" builtinId="9" hidden="1"/>
    <cellStyle name="Hipervínculo visitado" xfId="274" builtinId="9" hidden="1"/>
    <cellStyle name="Hipervínculo visitado" xfId="270" builtinId="9" hidden="1"/>
    <cellStyle name="Hipervínculo visitado" xfId="266" builtinId="9" hidden="1"/>
    <cellStyle name="Hipervínculo visitado" xfId="262" builtinId="9" hidden="1"/>
    <cellStyle name="Hipervínculo visitado" xfId="258" builtinId="9" hidden="1"/>
    <cellStyle name="Hipervínculo visitado" xfId="254" builtinId="9" hidden="1"/>
    <cellStyle name="Hipervínculo visitado" xfId="250" builtinId="9" hidden="1"/>
    <cellStyle name="Hipervínculo visitado" xfId="246" builtinId="9" hidden="1"/>
    <cellStyle name="Hipervínculo visitado" xfId="242" builtinId="9" hidden="1"/>
    <cellStyle name="Hipervínculo visitado" xfId="238" builtinId="9" hidden="1"/>
    <cellStyle name="Hipervínculo visitado" xfId="234" builtinId="9" hidden="1"/>
    <cellStyle name="Hipervínculo visitado" xfId="230" builtinId="9" hidden="1"/>
    <cellStyle name="Hipervínculo visitado" xfId="226" builtinId="9" hidden="1"/>
    <cellStyle name="Hipervínculo visitado" xfId="221" builtinId="9" hidden="1"/>
    <cellStyle name="Hipervínculo visitado" xfId="217" builtinId="9" hidden="1"/>
    <cellStyle name="Hipervínculo visitado" xfId="213" builtinId="9" hidden="1"/>
    <cellStyle name="Hipervínculo visitado" xfId="209" builtinId="9" hidden="1"/>
    <cellStyle name="Hipervínculo visitado" xfId="205" builtinId="9" hidden="1"/>
    <cellStyle name="Hipervínculo visitado" xfId="201" builtinId="9" hidden="1"/>
    <cellStyle name="Hipervínculo visitado" xfId="197" builtinId="9" hidden="1"/>
    <cellStyle name="Hipervínculo visitado" xfId="193" builtinId="9" hidden="1"/>
    <cellStyle name="Hipervínculo visitado" xfId="189" builtinId="9" hidden="1"/>
    <cellStyle name="Hipervínculo visitado" xfId="185" builtinId="9" hidden="1"/>
    <cellStyle name="Hipervínculo visitado" xfId="181" builtinId="9" hidden="1"/>
    <cellStyle name="Hipervínculo visitado" xfId="177" builtinId="9" hidden="1"/>
    <cellStyle name="Hipervínculo visitado" xfId="173" builtinId="9" hidden="1"/>
    <cellStyle name="Hipervínculo visitado" xfId="169" builtinId="9" hidden="1"/>
    <cellStyle name="Hipervínculo visitado" xfId="165" builtinId="9" hidden="1"/>
    <cellStyle name="Hipervínculo visitado" xfId="161" builtinId="9" hidden="1"/>
    <cellStyle name="Hipervínculo visitado" xfId="157" builtinId="9" hidden="1"/>
    <cellStyle name="Hipervínculo visitado" xfId="153" builtinId="9" hidden="1"/>
    <cellStyle name="Hipervínculo visitado" xfId="149" builtinId="9" hidden="1"/>
    <cellStyle name="Hipervínculo visitado" xfId="145" builtinId="9" hidden="1"/>
    <cellStyle name="Hipervínculo visitado" xfId="141" builtinId="9" hidden="1"/>
    <cellStyle name="Hipervínculo visitado" xfId="137" builtinId="9" hidden="1"/>
    <cellStyle name="Hipervínculo visitado" xfId="133" builtinId="9" hidden="1"/>
    <cellStyle name="Hipervínculo visitado" xfId="129" builtinId="9" hidden="1"/>
    <cellStyle name="Hipervínculo visitado" xfId="125" builtinId="9" hidden="1"/>
    <cellStyle name="Hipervínculo visitado" xfId="121" builtinId="9" hidden="1"/>
    <cellStyle name="Hipervínculo visitado" xfId="117" builtinId="9" hidden="1"/>
    <cellStyle name="Hipervínculo visitado" xfId="113" builtinId="9" hidden="1"/>
    <cellStyle name="Hipervínculo visitado" xfId="109" builtinId="9" hidden="1"/>
    <cellStyle name="Hipervínculo visitado" xfId="105" builtinId="9" hidden="1"/>
    <cellStyle name="Hipervínculo visitado" xfId="101" builtinId="9" hidden="1"/>
    <cellStyle name="Hipervínculo visitado" xfId="97" builtinId="9" hidden="1"/>
    <cellStyle name="Hipervínculo visitado" xfId="93" builtinId="9" hidden="1"/>
    <cellStyle name="Hipervínculo visitado" xfId="89" builtinId="9" hidden="1"/>
    <cellStyle name="Hipervínculo visitado" xfId="85" builtinId="9" hidden="1"/>
    <cellStyle name="Hipervínculo visitado" xfId="81" builtinId="9" hidden="1"/>
    <cellStyle name="Hipervínculo visitado" xfId="38" builtinId="9" hidden="1"/>
    <cellStyle name="Hipervínculo visitado" xfId="40" builtinId="9" hidden="1"/>
    <cellStyle name="Hipervínculo visitado" xfId="42" builtinId="9" hidden="1"/>
    <cellStyle name="Hipervínculo visitado" xfId="46" builtinId="9" hidden="1"/>
    <cellStyle name="Hipervínculo visitado" xfId="48" builtinId="9" hidden="1"/>
    <cellStyle name="Hipervínculo visitado" xfId="50" builtinId="9" hidden="1"/>
    <cellStyle name="Hipervínculo visitado" xfId="54" builtinId="9" hidden="1"/>
    <cellStyle name="Hipervínculo visitado" xfId="56" builtinId="9" hidden="1"/>
    <cellStyle name="Hipervínculo visitado" xfId="58" builtinId="9" hidden="1"/>
    <cellStyle name="Hipervínculo visitado" xfId="62" builtinId="9" hidden="1"/>
    <cellStyle name="Hipervínculo visitado" xfId="64" builtinId="9" hidden="1"/>
    <cellStyle name="Hipervínculo visitado" xfId="66" builtinId="9" hidden="1"/>
    <cellStyle name="Hipervínculo visitado" xfId="70" builtinId="9" hidden="1"/>
    <cellStyle name="Hipervínculo visitado" xfId="72" builtinId="9" hidden="1"/>
    <cellStyle name="Hipervínculo visitado" xfId="74" builtinId="9" hidden="1"/>
    <cellStyle name="Hipervínculo visitado" xfId="79" builtinId="9" hidden="1"/>
    <cellStyle name="Hipervínculo visitado" xfId="77" builtinId="9" hidden="1"/>
    <cellStyle name="Hipervínculo visitado" xfId="68" builtinId="9" hidden="1"/>
    <cellStyle name="Hipervínculo visitado" xfId="60" builtinId="9" hidden="1"/>
    <cellStyle name="Hipervínculo visitado" xfId="52" builtinId="9" hidden="1"/>
    <cellStyle name="Hipervínculo visitado" xfId="44" builtinId="9" hidden="1"/>
    <cellStyle name="Hipervínculo visitado" xfId="36" builtinId="9" hidden="1"/>
    <cellStyle name="Hipervínculo visitado" xfId="24" builtinId="9" hidden="1"/>
    <cellStyle name="Hipervínculo visitado" xfId="26" builtinId="9" hidden="1"/>
    <cellStyle name="Hipervínculo visitado" xfId="30" builtinId="9" hidden="1"/>
    <cellStyle name="Hipervínculo visitado" xfId="32" builtinId="9" hidden="1"/>
    <cellStyle name="Hipervínculo visitado" xfId="34" builtinId="9" hidden="1"/>
    <cellStyle name="Hipervínculo visitado" xfId="28" builtinId="9" hidden="1"/>
    <cellStyle name="Hipervínculo visitado" xfId="15" builtinId="9" hidden="1"/>
    <cellStyle name="Hipervínculo visitado" xfId="22" builtinId="9" hidden="1"/>
    <cellStyle name="Hipervínculo visitado" xfId="13" builtinId="9" hidden="1"/>
    <cellStyle name="Hipervínculo visitado" xfId="11" builtinId="9" hidden="1"/>
    <cellStyle name="Hipervínculo visitado" xfId="912" builtinId="9" hidden="1"/>
    <cellStyle name="Hipervínculo visitado" xfId="914" builtinId="9" hidden="1"/>
    <cellStyle name="Hipervínculo visitado" xfId="916" builtinId="9" hidden="1"/>
    <cellStyle name="Hipervínculo visitado" xfId="918" builtinId="9" hidden="1"/>
    <cellStyle name="Hipervínculo visitado" xfId="920" builtinId="9" hidden="1"/>
    <cellStyle name="Hipervínculo visitado" xfId="922" builtinId="9" hidden="1"/>
    <cellStyle name="Hipervínculo visitado" xfId="924" builtinId="9" hidden="1"/>
    <cellStyle name="Hipervínculo visitado" xfId="926" builtinId="9" hidden="1"/>
    <cellStyle name="Hipervínculo visitado" xfId="928" builtinId="9" hidden="1"/>
    <cellStyle name="Hipervínculo visitado" xfId="930" builtinId="9" hidden="1"/>
    <cellStyle name="Hipervínculo visitado" xfId="932" builtinId="9" hidden="1"/>
    <cellStyle name="Hipervínculo visitado" xfId="934" builtinId="9" hidden="1"/>
    <cellStyle name="Hipervínculo visitado" xfId="936" builtinId="9" hidden="1"/>
    <cellStyle name="Hipervínculo visitado" xfId="938" builtinId="9" hidden="1"/>
    <cellStyle name="Hipervínculo visitado" xfId="940" builtinId="9" hidden="1"/>
    <cellStyle name="Hipervínculo visitado" xfId="942" builtinId="9" hidden="1"/>
    <cellStyle name="Hipervínculo visitado" xfId="944" builtinId="9" hidden="1"/>
    <cellStyle name="Hipervínculo visitado" xfId="946" builtinId="9" hidden="1"/>
    <cellStyle name="Hipervínculo visitado" xfId="948" builtinId="9" hidden="1"/>
    <cellStyle name="Hipervínculo visitado" xfId="950" builtinId="9" hidden="1"/>
    <cellStyle name="Hipervínculo visitado" xfId="952" builtinId="9" hidden="1"/>
    <cellStyle name="Hipervínculo visitado" xfId="954" builtinId="9" hidden="1"/>
    <cellStyle name="Hipervínculo visitado" xfId="956" builtinId="9" hidden="1"/>
    <cellStyle name="Hipervínculo visitado" xfId="958" builtinId="9" hidden="1"/>
    <cellStyle name="Hipervínculo visitado" xfId="960" builtinId="9" hidden="1"/>
    <cellStyle name="Hipervínculo visitado" xfId="962" builtinId="9" hidden="1"/>
    <cellStyle name="Hipervínculo visitado" xfId="964" builtinId="9" hidden="1"/>
    <cellStyle name="Hipervínculo visitado" xfId="966" builtinId="9" hidden="1"/>
    <cellStyle name="Hipervínculo visitado" xfId="968" builtinId="9" hidden="1"/>
    <cellStyle name="Hipervínculo visitado" xfId="970" builtinId="9" hidden="1"/>
    <cellStyle name="Hipervínculo visitado" xfId="972" builtinId="9" hidden="1"/>
    <cellStyle name="Hipervínculo visitado" xfId="974" builtinId="9" hidden="1"/>
    <cellStyle name="Hipervínculo visitado" xfId="976" builtinId="9" hidden="1"/>
    <cellStyle name="Hipervínculo visitado" xfId="978" builtinId="9" hidden="1"/>
    <cellStyle name="Hipervínculo visitado" xfId="980" builtinId="9" hidden="1"/>
    <cellStyle name="Hipervínculo visitado" xfId="982" builtinId="9" hidden="1"/>
    <cellStyle name="Hipervínculo visitado" xfId="984" builtinId="9" hidden="1"/>
    <cellStyle name="Hipervínculo visitado" xfId="986" builtinId="9" hidden="1"/>
    <cellStyle name="Hipervínculo visitado" xfId="988" builtinId="9" hidden="1"/>
    <cellStyle name="Hipervínculo visitado" xfId="990" builtinId="9" hidden="1"/>
    <cellStyle name="Hipervínculo visitado" xfId="992" builtinId="9" hidden="1"/>
    <cellStyle name="Hipervínculo visitado" xfId="994" builtinId="9" hidden="1"/>
    <cellStyle name="Hipervínculo visitado" xfId="996" builtinId="9" hidden="1"/>
    <cellStyle name="Hipervínculo visitado" xfId="998" builtinId="9" hidden="1"/>
    <cellStyle name="Hipervínculo visitado" xfId="1000" builtinId="9" hidden="1"/>
    <cellStyle name="Hipervínculo visitado" xfId="1002" builtinId="9" hidden="1"/>
    <cellStyle name="Hipervínculo visitado" xfId="1004" builtinId="9" hidden="1"/>
    <cellStyle name="Hipervínculo visitado" xfId="1006" builtinId="9" hidden="1"/>
    <cellStyle name="Hipervínculo visitado" xfId="1008" builtinId="9" hidden="1"/>
    <cellStyle name="Hipervínculo visitado" xfId="1010" builtinId="9" hidden="1"/>
    <cellStyle name="Hipervínculo visitado" xfId="1012" builtinId="9" hidden="1"/>
    <cellStyle name="Hipervínculo visitado" xfId="1014" builtinId="9" hidden="1"/>
    <cellStyle name="Hipervínculo visitado" xfId="1016" builtinId="9" hidden="1"/>
    <cellStyle name="Hipervínculo visitado" xfId="1018" builtinId="9" hidden="1"/>
    <cellStyle name="Hipervínculo visitado" xfId="1020" builtinId="9" hidden="1"/>
    <cellStyle name="Hipervínculo visitado" xfId="1022" builtinId="9" hidden="1"/>
    <cellStyle name="Hipervínculo visitado" xfId="1024" builtinId="9" hidden="1"/>
    <cellStyle name="Hipervínculo visitado" xfId="1026" builtinId="9" hidden="1"/>
    <cellStyle name="Hipervínculo visitado" xfId="1028" builtinId="9" hidden="1"/>
    <cellStyle name="Hipervínculo visitado" xfId="1030" builtinId="9" hidden="1"/>
    <cellStyle name="Hipervínculo visitado" xfId="1032" builtinId="9" hidden="1"/>
    <cellStyle name="Millares" xfId="1" builtinId="3"/>
    <cellStyle name="Millares [0]" xfId="75" builtinId="6"/>
    <cellStyle name="Millares [0] 2" xfId="5" xr:uid="{00000000-0005-0000-0000-0000FA030000}"/>
    <cellStyle name="Millares [0] 3" xfId="6" xr:uid="{00000000-0005-0000-0000-0000FB030000}"/>
    <cellStyle name="Millares 2" xfId="16" xr:uid="{00000000-0005-0000-0000-0000FC030000}"/>
    <cellStyle name="Millares 2 2" xfId="17" xr:uid="{00000000-0005-0000-0000-0000FD030000}"/>
    <cellStyle name="Moneda 2" xfId="3" xr:uid="{00000000-0005-0000-0000-0000FE030000}"/>
    <cellStyle name="Moneda 3" xfId="7" xr:uid="{00000000-0005-0000-0000-0000FF030000}"/>
    <cellStyle name="Moneda 4" xfId="18" xr:uid="{00000000-0005-0000-0000-000000040000}"/>
    <cellStyle name="Moneda 4 2" xfId="19" xr:uid="{00000000-0005-0000-0000-000001040000}"/>
    <cellStyle name="Normal" xfId="0" builtinId="0"/>
    <cellStyle name="Normal 2" xfId="4" xr:uid="{00000000-0005-0000-0000-000003040000}"/>
    <cellStyle name="Normal 3" xfId="2" xr:uid="{00000000-0005-0000-0000-000004040000}"/>
    <cellStyle name="Normal 3 2" xfId="8" xr:uid="{00000000-0005-0000-0000-000005040000}"/>
    <cellStyle name="Normal 3 2 2" xfId="20" xr:uid="{00000000-0005-0000-0000-000006040000}"/>
    <cellStyle name="Normal 4" xfId="9" xr:uid="{00000000-0005-0000-0000-000007040000}"/>
    <cellStyle name="Porcentaje" xfId="222" builtinId="5"/>
  </cellStyles>
  <dxfs count="210">
    <dxf>
      <numFmt numFmtId="13" formatCode="0%"/>
    </dxf>
    <dxf>
      <numFmt numFmtId="13" formatCode="0%"/>
    </dxf>
    <dxf>
      <alignment wrapText="1" indent="0" shrinkToFit="1"/>
    </dxf>
    <dxf>
      <alignment vertical="center"/>
    </dxf>
    <dxf>
      <alignment vertical="center"/>
    </dxf>
    <dxf>
      <alignment vertical="center"/>
    </dxf>
    <dxf>
      <fill>
        <patternFill patternType="solid">
          <fgColor theme="3" tint="0.59999389629810485"/>
          <bgColor theme="3" tint="0.59999389629810485"/>
        </patternFill>
      </fill>
    </dxf>
    <dxf>
      <font>
        <sz val="14"/>
      </font>
    </dxf>
    <dxf>
      <font>
        <sz val="14"/>
      </font>
    </dxf>
    <dxf>
      <numFmt numFmtId="167" formatCode="0.0%"/>
    </dxf>
    <dxf>
      <alignment textRotation="90"/>
    </dxf>
    <dxf>
      <alignment vertical="center"/>
    </dxf>
    <dxf>
      <alignment horizontal="center"/>
    </dxf>
    <dxf>
      <alignment vertical="center" readingOrder="0"/>
    </dxf>
    <dxf>
      <alignment horizontal="center" readingOrder="0"/>
    </dxf>
    <dxf>
      <alignment wrapText="1" shrinkToFit="1"/>
    </dxf>
    <dxf>
      <fill>
        <patternFill patternType="solid">
          <fgColor indexed="64"/>
          <bgColor theme="3" tint="0.39997558519241921"/>
        </patternFill>
      </fill>
    </dxf>
    <dxf>
      <alignment wrapText="1" shrinkToFit="1"/>
    </dxf>
    <dxf>
      <alignment wrapText="1" shrinkToFit="1"/>
    </dxf>
    <dxf>
      <alignment wrapText="1" shrinkToFit="1"/>
    </dxf>
    <dxf>
      <alignment wrapText="1" shrinkToFit="1"/>
    </dxf>
    <dxf>
      <alignment shrinkToFit="0"/>
    </dxf>
    <dxf>
      <alignment shrinkToFit="0"/>
    </dxf>
    <dxf>
      <alignment horizontal="justify" vertical="center" wrapText="1"/>
    </dxf>
    <dxf>
      <font>
        <sz val="15"/>
      </font>
    </dxf>
    <dxf>
      <font>
        <sz val="15"/>
      </font>
    </dxf>
    <dxf>
      <alignment vertical="center"/>
    </dxf>
    <dxf>
      <alignment vertical="center"/>
    </dxf>
    <dxf>
      <font>
        <name val="Arial"/>
        <scheme val="none"/>
      </font>
    </dxf>
    <dxf>
      <font>
        <color auto="1"/>
      </font>
    </dxf>
    <dxf>
      <font>
        <b/>
      </font>
    </dxf>
    <dxf>
      <border outline="0">
        <left style="thin">
          <color indexed="64"/>
        </left>
        <right style="thin">
          <color indexed="64"/>
        </right>
        <bottom style="thin">
          <color indexed="64"/>
        </bottom>
      </border>
    </dxf>
    <dxf>
      <border outline="0">
        <left style="thin">
          <color indexed="64"/>
        </left>
        <right style="thin">
          <color indexed="64"/>
        </right>
        <bottom style="thin">
          <color indexed="64"/>
        </bottom>
      </border>
    </dxf>
    <dxf>
      <border outline="0">
        <left style="thin">
          <color indexed="64"/>
        </left>
        <right style="thin">
          <color indexed="64"/>
        </right>
        <bottom style="thin">
          <color indexed="64"/>
        </bottom>
      </border>
    </dxf>
    <dxf>
      <border outline="0">
        <left style="thin">
          <color indexed="64"/>
        </left>
        <right style="thin">
          <color indexed="64"/>
        </right>
        <bottom style="thin">
          <color indexed="64"/>
        </bottom>
      </border>
    </dxf>
    <dxf>
      <alignment vertical="center" wrapText="1" indent="1" shrinkToFit="1"/>
    </dxf>
    <dxf>
      <alignment vertical="center" wrapText="1" indent="1" shrinkToFit="1"/>
    </dxf>
    <dxf>
      <border outline="0">
        <left style="thin">
          <color indexed="64"/>
        </left>
        <right style="thin">
          <color indexed="64"/>
        </right>
        <bottom style="thin">
          <color indexed="64"/>
        </bottom>
      </border>
    </dxf>
    <dxf>
      <border outline="0">
        <left style="thin">
          <color indexed="64"/>
        </left>
        <right style="thin">
          <color indexed="64"/>
        </right>
        <bottom style="thin">
          <color indexed="64"/>
        </bottom>
      </border>
    </dxf>
    <dxf>
      <border outline="0">
        <left style="thin">
          <color indexed="64"/>
        </left>
        <right style="thin">
          <color indexed="64"/>
        </right>
        <bottom style="thin">
          <color indexed="64"/>
        </bottom>
      </border>
    </dxf>
    <dxf>
      <border outline="0">
        <left style="thin">
          <color indexed="64"/>
        </left>
        <right style="thin">
          <color indexed="64"/>
        </right>
        <bottom style="thin">
          <color indexed="64"/>
        </bottom>
      </border>
    </dxf>
    <dxf>
      <font>
        <b/>
      </font>
    </dxf>
    <dxf>
      <font>
        <color auto="1"/>
      </font>
    </dxf>
    <dxf>
      <font>
        <name val="Arial"/>
        <scheme val="none"/>
      </font>
    </dxf>
    <dxf>
      <alignment vertical="center"/>
    </dxf>
    <dxf>
      <alignment vertical="center"/>
    </dxf>
    <dxf>
      <font>
        <sz val="15"/>
      </font>
    </dxf>
    <dxf>
      <font>
        <sz val="15"/>
      </font>
    </dxf>
    <dxf>
      <alignment horizontal="justify" vertical="center" wrapText="1"/>
    </dxf>
    <dxf>
      <alignment shrinkToFit="0"/>
    </dxf>
    <dxf>
      <alignment shrinkToFit="0"/>
    </dxf>
    <dxf>
      <alignment wrapText="1" shrinkToFit="1"/>
    </dxf>
    <dxf>
      <alignment wrapText="1" shrinkToFit="1"/>
    </dxf>
    <dxf>
      <alignment wrapText="1" shrinkToFit="1"/>
    </dxf>
    <dxf>
      <alignment wrapText="1" shrinkToFit="1"/>
    </dxf>
    <dxf>
      <fill>
        <patternFill patternType="solid">
          <fgColor indexed="64"/>
          <bgColor theme="3" tint="0.39997558519241921"/>
        </patternFill>
      </fill>
    </dxf>
    <dxf>
      <alignment wrapText="1" shrinkToFit="1"/>
    </dxf>
    <dxf>
      <alignment horizontal="center" readingOrder="0"/>
    </dxf>
    <dxf>
      <alignment vertical="center" readingOrder="0"/>
    </dxf>
    <dxf>
      <alignment horizontal="center"/>
    </dxf>
    <dxf>
      <alignment vertical="center"/>
    </dxf>
    <dxf>
      <alignment textRotation="90"/>
    </dxf>
    <dxf>
      <numFmt numFmtId="167" formatCode="0.0%"/>
    </dxf>
    <dxf>
      <font>
        <sz val="14"/>
      </font>
    </dxf>
    <dxf>
      <font>
        <sz val="14"/>
      </font>
    </dxf>
    <dxf>
      <fill>
        <patternFill patternType="solid">
          <fgColor theme="3" tint="0.59999389629810485"/>
          <bgColor theme="3" tint="0.59999389629810485"/>
        </patternFill>
      </fill>
    </dxf>
    <dxf>
      <alignment vertical="center"/>
    </dxf>
    <dxf>
      <alignment vertical="center"/>
    </dxf>
    <dxf>
      <alignment vertical="center"/>
    </dxf>
    <dxf>
      <alignment wrapText="1" indent="0" shrinkToFit="1"/>
    </dxf>
    <dxf>
      <numFmt numFmtId="13" formatCode="0%"/>
    </dxf>
    <dxf>
      <numFmt numFmtId="13" formatCode="0%"/>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alignment vertical="center" wrapText="1" indent="1" shrinkToFit="1"/>
    </dxf>
    <dxf>
      <border outline="0">
        <left style="thin">
          <color indexed="64"/>
        </left>
        <right style="thin">
          <color indexed="64"/>
        </right>
        <bottom style="thin">
          <color indexed="64"/>
        </bottom>
      </border>
    </dxf>
    <dxf>
      <border outline="0">
        <left style="thin">
          <color indexed="64"/>
        </left>
        <right style="thin">
          <color indexed="64"/>
        </right>
        <bottom style="thin">
          <color indexed="64"/>
        </bottom>
      </border>
    </dxf>
    <dxf>
      <border outline="0">
        <left style="thin">
          <color indexed="64"/>
        </left>
        <right style="thin">
          <color indexed="64"/>
        </right>
        <bottom style="thin">
          <color indexed="64"/>
        </bottom>
      </border>
    </dxf>
    <dxf>
      <border outline="0">
        <left style="thin">
          <color indexed="64"/>
        </left>
        <right style="thin">
          <color indexed="64"/>
        </right>
        <bottom style="thin">
          <color indexed="64"/>
        </bottom>
      </border>
    </dxf>
    <dxf>
      <font>
        <b/>
      </font>
    </dxf>
    <dxf>
      <font>
        <color auto="1"/>
      </font>
    </dxf>
    <dxf>
      <font>
        <name val="Arial"/>
        <scheme val="none"/>
      </font>
    </dxf>
    <dxf>
      <alignment vertical="center"/>
    </dxf>
    <dxf>
      <alignment vertical="center"/>
    </dxf>
    <dxf>
      <font>
        <sz val="15"/>
      </font>
    </dxf>
    <dxf>
      <font>
        <sz val="15"/>
      </font>
    </dxf>
    <dxf>
      <alignment horizontal="justify" vertical="center" wrapText="1"/>
    </dxf>
    <dxf>
      <alignment shrinkToFit="0"/>
    </dxf>
    <dxf>
      <alignment shrinkToFit="0"/>
    </dxf>
    <dxf>
      <alignment wrapText="1" shrinkToFit="1"/>
    </dxf>
    <dxf>
      <alignment wrapText="1" shrinkToFit="1"/>
    </dxf>
    <dxf>
      <alignment wrapText="1" shrinkToFit="1"/>
    </dxf>
    <dxf>
      <alignment wrapText="1" shrinkToFit="1"/>
    </dxf>
    <dxf>
      <fill>
        <patternFill patternType="solid">
          <fgColor indexed="64"/>
          <bgColor theme="3" tint="0.39997558519241921"/>
        </patternFill>
      </fill>
    </dxf>
    <dxf>
      <alignment wrapText="1" shrinkToFit="1"/>
    </dxf>
    <dxf>
      <alignment horizontal="center" readingOrder="0"/>
    </dxf>
    <dxf>
      <alignment vertical="center" readingOrder="0"/>
    </dxf>
    <dxf>
      <alignment horizontal="center"/>
    </dxf>
    <dxf>
      <alignment vertical="center"/>
    </dxf>
    <dxf>
      <alignment textRotation="90"/>
    </dxf>
    <dxf>
      <numFmt numFmtId="167" formatCode="0.0%"/>
    </dxf>
    <dxf>
      <font>
        <sz val="14"/>
      </font>
    </dxf>
    <dxf>
      <font>
        <sz val="14"/>
      </font>
    </dxf>
    <dxf>
      <fill>
        <patternFill patternType="solid">
          <fgColor theme="3" tint="0.59999389629810485"/>
          <bgColor theme="3" tint="0.59999389629810485"/>
        </patternFill>
      </fill>
    </dxf>
    <dxf>
      <alignment vertical="center"/>
    </dxf>
    <dxf>
      <alignment vertical="center"/>
    </dxf>
    <dxf>
      <alignment vertical="center"/>
    </dxf>
    <dxf>
      <alignment wrapText="1" indent="0" shrinkToFit="1"/>
    </dxf>
    <dxf>
      <numFmt numFmtId="13" formatCode="0%"/>
    </dxf>
    <dxf>
      <numFmt numFmtId="13" formatCode="0%"/>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599440</xdr:colOff>
      <xdr:row>0</xdr:row>
      <xdr:rowOff>10160</xdr:rowOff>
    </xdr:from>
    <xdr:to>
      <xdr:col>0</xdr:col>
      <xdr:colOff>1259840</xdr:colOff>
      <xdr:row>3</xdr:row>
      <xdr:rowOff>122034</xdr:rowOff>
    </xdr:to>
    <xdr:pic>
      <xdr:nvPicPr>
        <xdr:cNvPr id="3" name="Picture 1" descr="clip_image001.png">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9440" y="10160"/>
          <a:ext cx="660400" cy="66051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841378</xdr:colOff>
      <xdr:row>0</xdr:row>
      <xdr:rowOff>46039</xdr:rowOff>
    </xdr:from>
    <xdr:to>
      <xdr:col>4</xdr:col>
      <xdr:colOff>1208026</xdr:colOff>
      <xdr:row>2</xdr:row>
      <xdr:rowOff>57151</xdr:rowOff>
    </xdr:to>
    <xdr:pic>
      <xdr:nvPicPr>
        <xdr:cNvPr id="2" name="Picture 1" descr="clip_image001.png">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8578" y="46039"/>
          <a:ext cx="366648" cy="37306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927103</xdr:colOff>
      <xdr:row>0</xdr:row>
      <xdr:rowOff>36514</xdr:rowOff>
    </xdr:from>
    <xdr:to>
      <xdr:col>4</xdr:col>
      <xdr:colOff>1293751</xdr:colOff>
      <xdr:row>2</xdr:row>
      <xdr:rowOff>47626</xdr:rowOff>
    </xdr:to>
    <xdr:pic>
      <xdr:nvPicPr>
        <xdr:cNvPr id="2" name="Picture 1" descr="clip_image001.png">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4303" y="36514"/>
          <a:ext cx="366648" cy="37306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1085853</xdr:colOff>
      <xdr:row>0</xdr:row>
      <xdr:rowOff>36514</xdr:rowOff>
    </xdr:from>
    <xdr:to>
      <xdr:col>5</xdr:col>
      <xdr:colOff>4701</xdr:colOff>
      <xdr:row>2</xdr:row>
      <xdr:rowOff>47626</xdr:rowOff>
    </xdr:to>
    <xdr:pic>
      <xdr:nvPicPr>
        <xdr:cNvPr id="2" name="Picture 1" descr="clip_image001.png">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3853" y="36514"/>
          <a:ext cx="366648" cy="36036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876303</xdr:colOff>
      <xdr:row>0</xdr:row>
      <xdr:rowOff>55564</xdr:rowOff>
    </xdr:from>
    <xdr:to>
      <xdr:col>4</xdr:col>
      <xdr:colOff>1242951</xdr:colOff>
      <xdr:row>2</xdr:row>
      <xdr:rowOff>66676</xdr:rowOff>
    </xdr:to>
    <xdr:pic>
      <xdr:nvPicPr>
        <xdr:cNvPr id="3" name="Picture 1" descr="clip_image001.pn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3" y="55564"/>
          <a:ext cx="366648" cy="37306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1146178</xdr:colOff>
      <xdr:row>0</xdr:row>
      <xdr:rowOff>39689</xdr:rowOff>
    </xdr:from>
    <xdr:to>
      <xdr:col>5</xdr:col>
      <xdr:colOff>4701</xdr:colOff>
      <xdr:row>2</xdr:row>
      <xdr:rowOff>50801</xdr:rowOff>
    </xdr:to>
    <xdr:pic>
      <xdr:nvPicPr>
        <xdr:cNvPr id="2" name="Picture 1" descr="clip_image001.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4178" y="39689"/>
          <a:ext cx="366648" cy="36036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1169668</xdr:colOff>
      <xdr:row>0</xdr:row>
      <xdr:rowOff>36514</xdr:rowOff>
    </xdr:from>
    <xdr:to>
      <xdr:col>4</xdr:col>
      <xdr:colOff>1536316</xdr:colOff>
      <xdr:row>2</xdr:row>
      <xdr:rowOff>47626</xdr:rowOff>
    </xdr:to>
    <xdr:pic>
      <xdr:nvPicPr>
        <xdr:cNvPr id="2" name="Picture 1" descr="clip_image001.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8468" y="36514"/>
          <a:ext cx="366648" cy="36671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870583</xdr:colOff>
      <xdr:row>0</xdr:row>
      <xdr:rowOff>16193</xdr:rowOff>
    </xdr:from>
    <xdr:to>
      <xdr:col>4</xdr:col>
      <xdr:colOff>1237231</xdr:colOff>
      <xdr:row>2</xdr:row>
      <xdr:rowOff>27305</xdr:rowOff>
    </xdr:to>
    <xdr:pic>
      <xdr:nvPicPr>
        <xdr:cNvPr id="3" name="Picture 1" descr="clip_image001.png">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9543" y="16193"/>
          <a:ext cx="366648" cy="37687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964407</xdr:colOff>
      <xdr:row>0</xdr:row>
      <xdr:rowOff>48420</xdr:rowOff>
    </xdr:from>
    <xdr:to>
      <xdr:col>5</xdr:col>
      <xdr:colOff>92805</xdr:colOff>
      <xdr:row>2</xdr:row>
      <xdr:rowOff>59532</xdr:rowOff>
    </xdr:to>
    <xdr:pic>
      <xdr:nvPicPr>
        <xdr:cNvPr id="3" name="Picture 1" descr="clip_image001.png">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657" y="48420"/>
          <a:ext cx="366648" cy="3683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952498</xdr:colOff>
      <xdr:row>0</xdr:row>
      <xdr:rowOff>60327</xdr:rowOff>
    </xdr:from>
    <xdr:to>
      <xdr:col>5</xdr:col>
      <xdr:colOff>80896</xdr:colOff>
      <xdr:row>2</xdr:row>
      <xdr:rowOff>71439</xdr:rowOff>
    </xdr:to>
    <xdr:pic>
      <xdr:nvPicPr>
        <xdr:cNvPr id="3" name="Picture 1" descr="clip_image001.png">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48" y="60327"/>
          <a:ext cx="366648" cy="3683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1047748</xdr:colOff>
      <xdr:row>0</xdr:row>
      <xdr:rowOff>24608</xdr:rowOff>
    </xdr:from>
    <xdr:to>
      <xdr:col>4</xdr:col>
      <xdr:colOff>1414396</xdr:colOff>
      <xdr:row>2</xdr:row>
      <xdr:rowOff>35720</xdr:rowOff>
    </xdr:to>
    <xdr:pic>
      <xdr:nvPicPr>
        <xdr:cNvPr id="3" name="Picture 1" descr="clip_image001.png">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3998" y="24608"/>
          <a:ext cx="366648" cy="3683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879478</xdr:colOff>
      <xdr:row>0</xdr:row>
      <xdr:rowOff>46039</xdr:rowOff>
    </xdr:from>
    <xdr:to>
      <xdr:col>4</xdr:col>
      <xdr:colOff>1395351</xdr:colOff>
      <xdr:row>2</xdr:row>
      <xdr:rowOff>57151</xdr:rowOff>
    </xdr:to>
    <xdr:pic>
      <xdr:nvPicPr>
        <xdr:cNvPr id="2" name="Picture 1" descr="clip_image001.png">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6678" y="46039"/>
          <a:ext cx="366648" cy="37306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TITC ETITC" refreshedDate="42457.573171643518" createdVersion="4" refreshedVersion="4" minRefreshableVersion="3" recordCount="591" xr:uid="{00000000-000A-0000-FFFF-FFFF3C000000}">
  <cacheSource type="worksheet">
    <worksheetSource ref="V1:BM592" sheet="BD de plan de acción 2016"/>
  </cacheSource>
  <cacheFields count="45">
    <cacheField name="VICERRECTORÍA" numFmtId="0">
      <sharedItems count="4">
        <s v="VICERECTORÍA ACADÉMICA"/>
        <s v="STAFF ASESOR"/>
        <s v="VICERECTORÍA ADMINISTRATIVA Y FINANCIERA"/>
        <s v="VICERECTORÍA DE INVESTIGACIONES, EXTENSIÓN Y TRANSFERENCIA"/>
      </sharedItems>
    </cacheField>
    <cacheField name="UNIDAD DE GESTIÓN " numFmtId="0">
      <sharedItems containsBlank="1" count="18">
        <s v="BACHILLERATO"/>
        <s v="SECRETARIA GENERAL"/>
        <s v="INFORMÁTICA Y COMUNICACIONES"/>
        <s v="FACULTADES"/>
        <s v="BIENESTAR"/>
        <s v="CENTRO DE INNOVACIÓN Y DESARROLLO TECNOLÓGICO"/>
        <s v="CENTRO DE EXTENSIÓN Y PROYECCIÓN SOCIAL"/>
        <s v="CENTRO DE LENGUAS"/>
        <s v="CENTRO DE INVESTIGACIÓN"/>
        <s v="CENTRO DE TALLERES Y LABORATORIOS"/>
        <s v="INFRAESTRUCTURA"/>
        <s v="CONTRATACIÓN"/>
        <s v="TALENTO HUMANO"/>
        <s v="FINANCIERA"/>
        <s v="ORII"/>
        <s v="CONTROL INTERNO"/>
        <s v="PLANEACIÓN"/>
        <m/>
      </sharedItems>
    </cacheField>
    <cacheField name="POLÍTICAS MIPG" numFmtId="0">
      <sharedItems containsBlank="1" longText="1"/>
    </cacheField>
    <cacheField name="PROYECTO" numFmtId="0">
      <sharedItems containsBlank="1" count="69">
        <s v="Educación Inclusiva de Calidad"/>
        <s v="Fortalecimiento del Bachillerato Técnico Industrial"/>
        <s v="Acreditación de programas de Educación Superior"/>
        <s v="Internacionalización"/>
        <s v="Participación en eventos académicos"/>
        <s v="Modernización de Laboratorios"/>
        <s v="Montaje facultad de Ingeniería Mecánica"/>
        <s v="Licencias de software"/>
        <s v="Fortalecimiento del material bibliográfico para el apoyo académico"/>
        <s v="Mejoramiento de los medios bibliográficos"/>
        <s v="Desarrollo nueva oferta de programas"/>
        <s v="Mejoramiento de los elementos de apoyo para la administración de la academia"/>
        <s v="Soporte de los procesos de la academia"/>
        <s v="&quot;Quédate en la ETITC&quot; Trabajo Social y Psicología "/>
        <s v="Quédate en la ETITC. Una ETITC activa.                             Recreación  y Deporte  "/>
        <s v="ETITC una ♪ con arte y Cultura"/>
        <s v="Salud"/>
        <s v="Por un &quot;Bienestar de Calidad con Calidez&quot;"/>
        <s v="Vigilancia Tecnológica e Inteligencia Competitiva"/>
        <s v="Centro de Innovación y Desarrollo Tecnológico"/>
        <s v="Educación continuada"/>
        <s v="Interrelación con el sector productivo"/>
        <s v="Fortalecimiento a la gestión de egresados"/>
        <s v="Capacitación en idioma inglés"/>
        <s v="Adecuación del centro de lenguas"/>
        <s v="Gestión del Punto Vive Digital Plus"/>
        <s v="Propiedad Intelectual"/>
        <s v="Redes de Innovación"/>
        <s v="Emprendimiento"/>
        <s v="Implementación Software Antiplagio"/>
        <s v="Segunda Fase Campus Virtual"/>
        <s v="Formación de investigadores"/>
        <s v="Divulgación y comunicación"/>
        <s v="Generación de conocimiento"/>
        <s v="Mantenimiento"/>
        <s v="Renovación de talleres"/>
        <s v="Mantener los elementos necesarios para la operación de los talleres y laboratorios"/>
        <s v="Readecuación de talleres y laboratorios"/>
        <s v="Mantenimiento de la red eléctrica de la planta física de las diferentes sedes de la Escuela"/>
        <s v="Mejoramiento del sistema de iluminación en las sedes de la Escuela"/>
        <s v="Modernización  planta física en las sedes de la Escuela"/>
        <s v="Administración planta física"/>
        <s v="Modernización red hidráulica y sanitaria"/>
        <s v="Reforzamiento estructural"/>
        <s v="Fortalecer los procesos de contratación implementacion del erp"/>
        <s v="Aseguramiento de los servicios básicos de operación"/>
        <s v="Gestionar los procesos de apoyo contractual y financiero"/>
        <s v="Gestionar los procesos de apoyo del talento humano"/>
        <s v="Implementación sistema de gestión de seguridad y salud en el trabajo"/>
        <s v="Modernización Tecnológica de la Escuela"/>
        <s v="Fortalecimiento oficina  ORII"/>
        <s v="Movilidad estudiantil nacional/internacional"/>
        <s v="Movilidad docentes y administrativos nacional e internacional"/>
        <s v="Bilingüismo"/>
        <s v="Visualización ETITC"/>
        <s v="Gestión de Control Interno Disciplinario"/>
        <s v="Digitalización y organización del archivo de la ETITC -  Fase I"/>
        <s v="Adecuación física puesto de atención al ciudadano - PQRD"/>
        <s v="Mejoramiento de los procesos de atención al ciudadano - PQRD"/>
        <s v="Auditorias a la gestión procesos de la cadena de valor del instituto Verificación cumplimiento procedimientos y normatividad."/>
        <s v="Plan integral de auditorías"/>
        <s v="Gestión de calidad"/>
        <s v="Autoevaluación con fines de acreditación"/>
        <s v="Procesos de planeación"/>
        <s v="gestión de adquisición de nuevos predios, gestión predial"/>
        <s v="Informes de ley a entes de control"/>
        <s v="Seguimiento a la presentacion de informes de Ley"/>
        <m/>
        <s v="GESTION AMBIENTAL"/>
      </sharedItems>
    </cacheField>
    <cacheField name="ACTIVIDADES" numFmtId="0">
      <sharedItems containsBlank="1" count="307" longText="1">
        <s v="Asegurar la prestación del servicio educativo a nivel de bachillerato técnico industrial"/>
        <s v="medalleria reconocimientos academicos Asegurar la prestación del servicio educativo a nivel de bachillerato técnico industrial"/>
        <s v=" publicaciones academicas bichilleratos Asegurar la prestación del servicio educativo a nivel de bachillerato técnico industrial"/>
        <s v="Mantenimiento de la plataforma tecnológica de Bachillerato"/>
        <s v="Adquisición de aplicaciones complementarias (Inscripciones en línea para estudiantes de bachillerato, solicitud de elementos de taller, certificados en línea, encuestas, evaluación de desempeño docente, pruebas saber, registro de asistencia)"/>
        <s v="Implementación de herramientas tecnológicas para la operación del Bachillerato"/>
        <s v="Montaje de las pruebas de desempeño académico con en las plataformas tecnológicas de la Escuela "/>
        <s v="Desarrollo de nuevas aplicaciones virtuales (Tics en educación)"/>
        <s v="Fortalecimiento de enseñanza del inglés y otras lenguas con la articulación entre centro de lenguas y el bachillerato"/>
        <s v="Implementar estrategias de formación en semilleros de investigación en el bachillerato"/>
        <s v="Convenios interinstitucionales con instituciones de educación superior"/>
        <s v="Participación de los estudiantes en concursos y eventos académicos a nivel nacional e internacional"/>
        <s v="Fase 0: Valoración y Normatividad - Conformación del Comité del SIG (Resolución)"/>
        <s v="Fase 0: Valoración y Normatividad - Revisión y actualización de documentos institucionales: PEU, Modelo de Autoevaluación, Plan de Acción, PEP."/>
        <s v="Fase 0: Valoración y Normatividad - Visita a las dependencias: Con el fin de revisar los documentos que apoyan el proceso de Autoevaluación."/>
        <s v="Fase 1: Socialización Proceso de Autoevaluación - Jornadas de Sensibilización sobre el proceso de Autoevaluación con fines de Acreditación"/>
        <s v="Fase 2: Condiciones Iniciales - Cartas de intensión al CNA para iniciar proceso"/>
        <s v="Fase 2: Condiciones Iniciales - Construcción del documento de condiciones iniciales"/>
        <s v="Fase 2: Condiciones Iniciales - Envío de documento de condiciones iniciales al CNA"/>
        <s v="Fase 2: Condiciones Iniciales - Visita de verificación por parte del CNA"/>
        <s v="Fase 2: Condiciones Iniciales - Concepto sobre la visita"/>
        <s v="Fase 3: Recolección de Información - Validación de Instrumentos (Acta)"/>
        <s v="Fase 3: Recolección de Información - Recolección de información según fuente:_x000d_Documental, estadística y apreciación"/>
        <s v="Fase 4: Análisis de Información - Valoración de la Información"/>
        <s v="Fase 4: Análisis de Información - Hallazgos de fortalezas y aspectos por mejorar de acuerdo a los resultados obtenidos"/>
        <s v="Fase 5: Elaboración de Planes de mejoramiento - Elaboración de planes de mejoramiento, líneas generales, enmarcados en planes de acción con recursos, indicadores y responsable"/>
        <s v="Fase 6: Informe de Autoevaluación - Construcción del primer borrador del informe de acuerdo a la estructura del CNA: _x000d__x000d_Información histórica de la Escuela - Información del programa 01/02/2016 al 14/02/2016._x000d_Validación y Ajustes del 15/02/2016 al 29/02/201._x000d_Resultados de autoevaluación y planes de mejoramiento 15/02/2016 al 31/03/2016 _x000d_"/>
        <s v="Fase 6: Informe de Autoevaluación - Validación del borrador del informe y ajustes"/>
        <s v="Fase 6: Informe de Autoevaluación - Redacción final del informe"/>
        <s v="Fase 7: Socialización Proceso de Acreditación - Socialización de los resultados del proceso de Autoevaluación y el proceso de Acreditación"/>
        <s v="Fase 8: Evaluación externa  - Aval Institucional y radicación de informe de autoevaluación ante el CNA"/>
        <s v="Fase 8: Evaluación externa  - Visita de verificación Pares del CNA"/>
        <s v="Fase 8: Evaluación externa  - Concepto del CNA al MEN"/>
        <s v="Fase 8: Evaluación externa  - Resolución de Acreditación"/>
        <s v="Fase 9: Post - Acreditación - Seguimiento a planes de mejoramiento"/>
        <s v="Acreditación para Exporecerca Barcelona 2016, presentación y participación internacional de la ETITC por obtener platinum en Guadalajara, México (proyectos konciencia -Barcelona- y homematik - Rumania-)"/>
        <m/>
        <s v="Representación y participación internacional de la ETITC por proyecto infomatrix Colombia (Ardesign app)"/>
        <s v="Aprovechar convenios, eventos, visitas a universidades pares y empresas"/>
        <s v="Visita de Decano y dos profesores a la Feria Internacional de Hannover (Alemania)"/>
        <s v="Participación de un (1) Profesor y un (1) estudiante en congreso de ingeniería e Investigación-Universidad CUJAE-Cuba"/>
        <s v="Misión Académica de dos (2) profesores a la Universidad Técnica de Sofía (Bulgaria)"/>
        <s v="Invitar dos profesores de la CUJAE para diagnosticar situación actual y capacitar profesores en diseño e implementación de laboratorios virtuales"/>
        <s v="Invitar un (1) profesor de la Universidad Técnica de Sofía "/>
        <s v="Evento de la facultad donde se promueve la seguridad informática "/>
        <s v="Evento internacional donde la ETITC es sede en la versión Colombia 2016"/>
        <s v="Visitas a  empresas industriales o agroindustriales ubicadas en ciudades diferentes a Bogotá "/>
        <s v="Participación en cursos, seminarios, ferias o congresos nacionales sobre actualización o innovación en procesos industriales "/>
        <s v="Implementación seguridad informática fase II"/>
        <s v="Internet de las cosas"/>
        <s v="Implementación academia HANA Huawei"/>
        <s v="Implementación aula de maestría"/>
        <s v="Actualización de talleres de electricidad para los niveles técnico, tecnológico e ingeniería"/>
        <s v="Actualización taller de mantenimiento mecánico"/>
        <s v="Actualización del taller de mediciones eléctricas."/>
        <s v="Entrenamiento para docentes"/>
        <s v="Adquisición y actualización de los talleres para los programas de especialización"/>
        <s v="Actualización del laboratorio para Procesos IV"/>
        <s v="Laboratorio de manejo de chapa metálica"/>
        <s v="Laboratorio de Plásticos y Química Industrial"/>
        <s v="Laboratorios de Mecatrónica"/>
        <s v="Implementación de los laboratorios de ingeniería mecánica"/>
        <s v="Plan de capacitación docente"/>
        <s v="Plan de mantenimiento de equipos especializados de prototipaje rápido"/>
        <s v="Adquisición y actualización de software para los programas de pregrado"/>
        <s v="Adquisición de material bibliográfico facultad de sistemas"/>
        <s v="Libros, revistas, membresías "/>
        <s v="Adquisición de bases de datos"/>
        <s v="Actualización de los equipos de biblioteca"/>
        <s v="Actualización elementos de la biblioteca"/>
        <s v="Actualización colecciones"/>
        <s v="Creación Maestría"/>
        <s v="especializacion en seguridad y salud"/>
        <s v="especializacion en cera perdida"/>
        <s v="programa de tecnico profesional en textiles"/>
        <s v="Creación Licenciatura"/>
        <s v="Aumento de cobertura en Bogotá y municipios aledaños"/>
        <s v="Adquisición elementos de oficina"/>
        <s v="Adquisición equipos"/>
        <s v="Personal de apoyo a la academia"/>
        <s v="Formar docentes a través de Maestrías"/>
        <s v="Apoyo a los estudiantes destacados"/>
        <s v="Monitorias"/>
        <s v="Atención psicosocial y caracterización de la población "/>
        <s v="Programa Macgym memoria, atención y concentración "/>
        <s v="Técnicas y métodos de estudios"/>
        <s v="Acompañamiento al estudiante Bogotá Noctámbula "/>
        <s v="Subsidio Alimentario "/>
        <s v="Mujer B.I.T."/>
        <s v="Campañas de prevención y jornadas de crecimiento Humano"/>
        <s v="Gestión y alianzas estratégicas. "/>
        <s v="Apoyo en los créditos ICETEX"/>
        <s v="Entrenamientos "/>
        <s v="Campeonatos y torneos "/>
        <s v="Acondicionamiento Físico "/>
        <s v="Participación en encuentros deportivos externos e internos"/>
        <s v="Programación de actividades recreativas"/>
        <s v="Conformación de Grupos"/>
        <s v="Creación de espacios culturales "/>
        <s v="Atención Básica"/>
        <s v="Desarrollo de campañas "/>
        <s v="Actividades institucionales de bienestar universitario"/>
        <s v="Desarrollo de actividades de pastoral"/>
        <s v="Adecuación de espacios de bienestar universitario"/>
        <s v="Capacitación en Vigilancia Tecnológica e Inteligencia Competitiva"/>
        <s v="Participación en eventos"/>
        <s v="Divulgación"/>
        <s v="Estudio de Mercado"/>
        <s v="Diplomados 120 horas"/>
        <s v="Cursos libres"/>
        <s v="Cursos intersemestrales"/>
        <s v="Cursos nivelatorios y académicos"/>
        <s v="Cursos de formación y proyección social"/>
        <s v="Cursos pre ingeniero 360 horas"/>
        <s v="Capacitación especializada de 30 a 120 horas"/>
        <s v="Eventos académicos"/>
        <s v="Servicios especializados, asesorías a empresas"/>
        <s v="Piezas promocionales"/>
        <s v="Seguimiento"/>
        <s v="Intermediación laboral"/>
        <s v="Diagnóstico del manejo del inglés en la planta de personal docente administrativo y de estudiantes del bachillerato de los grados 10o y 11o."/>
        <s v="Capacitación personal docente y administrativo"/>
        <s v="Capacitación de la comunidad académica y general"/>
        <s v="Adquisición de elementos para el centro de lenguas"/>
        <s v="Desarrollo de cursos"/>
        <s v="Promoción y difusión"/>
        <s v="Adecuación y mantenimiento del punto"/>
        <s v="Desarrollo de capacitaciones"/>
        <s v="Desarrollo y definición de protocolos"/>
        <s v="Inventario de Propiedad Intelectual"/>
        <s v="Participación en Redes nacionales (OTRI) y Connect"/>
        <s v="Participación en Eventos de innovación "/>
        <s v="Talleres Vivenciales de Creatividad,  Emprendimiento, Liderazgo, Comunicación"/>
        <s v="Paquetes Tecnológicos para empresas "/>
        <s v="Realizar alianzas estratégicas para la asesoría de proyectos de emprendimiento"/>
        <s v="Realizar gestiones para la compra del software "/>
        <s v="Sensibilizar y capacitar  a profesores para la generación de conocimiento para cursos de E-learning"/>
        <s v="Curso de formación  en  Pedagogía,  investigación (Diplomado formulación  proyectos 120 horas) "/>
        <s v="Curso redacción artículos (Diplomado redacción de artículos)"/>
        <s v="Cursos de actualización  en diferentes temáticas (Curso MGA)"/>
        <s v="Afiliación ACAC (Renovación membresía)"/>
        <s v="Afiliación RedColsi (Afiliación RedColsi)"/>
        <s v="V  Encuentro institucional Semilleros de investigación "/>
        <s v="Encuentro Semilleros Nodo Bogotá"/>
        <s v="Encuentro Nacional Semilleros de investigación Montería"/>
        <s v="Encuentro Internacional semilleros investigación"/>
        <s v=" Campamento estudiantes investigadores"/>
        <s v="Participación  eventos académicos distintas temáticas (Inscripción Eventos académicos)"/>
        <s v="Participación en V congreso internacional ETITC"/>
        <s v="Día del  investigador"/>
        <s v="Congreso Internacional participación de  grupos (Curso MGA)"/>
        <s v="Publicaciones institucionales (Dos ediciones revista letras)"/>
        <s v="Convocatoria Financiación  Proyectos de investigación (SAPIENTIAM)"/>
        <s v="Plataforma Tecnológica (Diseño de software investigativo)"/>
        <s v="Consolidación semilleros de investigación (Apoyo coordinación de  Semilleros)"/>
        <s v="Consolidación Vive Digital Plus (Contrato Coordinador Vive Lab y asistente)"/>
        <s v="Curricularización del ACTI"/>
        <s v="Apoyo técnico formulación  proyectos MGA"/>
        <s v="Consolidación innovación"/>
        <s v="Movilidad  profesor    visitante internacional  para apoyo ACTI (Diplomado formulación  proyectos 120 horas)"/>
        <s v="Acceso a bases de datos (Renovación membresía) "/>
        <s v="Fortalecimiento Calidad proceso investigación"/>
        <s v="Apoyo proceso autoevaluación en lo referente al proceso de investigación"/>
        <s v="Adecuación espacio investigaciones"/>
        <s v="Realizar el mantenimiento de los talleres y laboratorios"/>
        <s v="Realizar la renovación de los talleres y laboratorios"/>
        <s v="Adquisición de insumos de talleres"/>
        <s v="Mantener a disposición los equipos para los proyectos de los alumnos"/>
        <s v="Química"/>
        <s v="Electrónica"/>
        <s v="Instalaciones eléctricas"/>
        <s v="Motores, metalistería"/>
        <s v="Reubicación del taller de ajuste"/>
        <s v="Reubicación CNC1"/>
        <s v="Reubicación CNC2"/>
        <s v="Adecuación del laboratorio de Metrología"/>
        <s v="Adecuación laboratorio de tratamientos térmicos y metalografía"/>
        <s v="Adecuación del laboratorio de fundición (Mezzaninne)"/>
        <s v="Adquisición de equipos y suministros para los laboratorios"/>
        <s v="Realizar el mantenimiento del sistema eléctrico y demás necesidades locativas"/>
        <s v="Mejoramiento del sistema de iluminación en las sedes de la Escuela"/>
        <s v="Modernización de espacios para la academia"/>
        <s v="Mejoramiento de la infraestructura física"/>
        <s v="Elaboración de estudios previos y trámites de obras civiles"/>
        <s v="Elaboración de dibujos y diseños de oficinas"/>
        <s v="Restauración instalaciones de la Escuela"/>
        <s v="Restauración edificio calle 18"/>
        <s v="Restauración edificio calle 19"/>
        <s v="Mantenimiento y adecuación de rampas"/>
        <s v="Diseños ascensores y mezanine taller de fundición y metalistería"/>
        <s v="Montaje ascensores y mezanine taller de fundición y metalistería"/>
        <s v="Adquisición y adecuaciones de obras civiles para proyectos indicados en el plan de desarrollo"/>
        <s v="Diseños y trámites de licencias para construcción edificio parqueaderos"/>
        <s v="Mobiliario aulas Fase III"/>
        <s v="Levantamiento de planos red hidrosanitarias, gas y contraincendios"/>
        <s v="Adecuaciones, reparaciones y montaje de las redes hidrosanitarias en el pozo y zona freática"/>
        <s v="Instalación suministro e instalación red contraincendios"/>
        <s v="Habilitación de aljibe y reducción consumo de agua potable por filtraciones"/>
        <s v="Neutralización de malos olores de baños por cañerías antiguas"/>
        <s v="Renovación licencia reforzamiento estructural"/>
        <s v="Contratista reforzamiento bloque oriental"/>
        <s v="Supervisor reforzamiento edificio oriental mayor afectado por grietas, fisuras y cubiertas"/>
        <s v="Mejoramiento cancha patio oriental"/>
        <s v="Adecuación de dos canchas de basquetbol"/>
        <s v="Reparación de sumideros"/>
        <s v="Aprovechamiento de espacios para zonas verdes"/>
        <s v="Fortalecer los procesos de contratación implementacion del erp"/>
        <s v="Aseguramiento de los servicios básicos de operación"/>
        <s v="Realizar el seguimiento y publicación de los informes de ejecución financiera mensual"/>
        <s v="Desarrollo del talento humano a través de las actividades de bienestar y capacitación"/>
        <s v="Actualizacion de hojas de vida y declaracion de renta de las hojas de vida en el SIGEP"/>
        <s v="Consolidar y publicar los acuerdos de gestión"/>
        <s v="Implementación (DOCUMENTACION)"/>
        <s v="implementacion Ejecución"/>
        <s v="Auditoría interna en el sistema de gestión"/>
        <s v="Ampliación de cobertura de los recursos tecnológicos"/>
        <s v="Mejoramiento de los recursos tecnológicos para la academia"/>
        <s v="Modernizar la infraestructura de laboratorios, talleres y aulas especializadas para desarrollar y afirmar las competencias"/>
        <s v="Implementar políticas y metodologías para la enseñanza de otros idiomas"/>
        <s v="Mejoramiento de los recursos tecnológicos"/>
        <s v="Desarrollar proyectos de capacitación a través de cursos, diplomados y otros programas de educación continuada, que contribuyan al mejoramiento de la calidad de vida de los colombianos y a la construcción de una sociedad incluyente"/>
        <s v="Desarrollo de servicios"/>
        <s v="Implementación de la estrategia GEL"/>
        <s v="Apoyo del soporte tecnológico para la Gestión Financiera y Administrativa"/>
        <s v="Optimizar los procesos del área"/>
        <s v="Diseño y construcción página web ORII-ETITC"/>
        <s v="Apoyo gastos de viaje estudiantes (VITICOS Y TIQUETES"/>
        <s v="Tiquetes"/>
        <s v="Apoyo gastos de viaje docentes y administrativos"/>
        <s v="Inscripción eventos de la academia"/>
        <s v="Capacitación para el fortalecimiento idioma inglés - docentes y administrativos"/>
        <s v="Organización congresos"/>
        <s v="Actividades interculturales"/>
        <s v="Sustanciar los procesos disciplinarios que se adelanten en contra de los servidores públicos de la ETITC"/>
        <s v="Digitalizar los documentos físicos del Archivo histórico de la ETITC"/>
        <s v="Revisión de la estructura organizacional actual por áreas para identificar la documentación que se maneja en cada una"/>
        <s v="Presentación del borrador de la Tabla de retención Documental al comité de archivo y correspondencia"/>
        <s v="Digitalizar los documentos físicos del Archivo de la ETITC"/>
        <s v="Dotación de equipos para la digitalización del archivo"/>
        <s v="Adecuar un puesto físico único para Atención al Ciudadano y recepción de PQRS"/>
        <s v="Actualizar el manual de atención al ciudadano"/>
        <s v="Socialización"/>
        <s v="Ajuste y formalización"/>
        <s v="Publicación del manual"/>
        <s v="Capacitar a los funcionarios en atención a PQRD"/>
        <s v="Publicar informes trimestrales de PQRD y de  solicitudes de información"/>
        <s v="Desarrollo de una herramienta de caracterización del ciudadano"/>
        <s v="Evaluar el sistema integrado de control interno"/>
        <s v="Actualización de los procesos de control interno"/>
        <s v="Presentar la totalidad de los informes solicitados"/>
        <s v="Seguimiento a los informes que la entidad debe entregar a los entes de control externo "/>
        <s v="Seguimiento a planes de mejoramiento resultantes de las auditorías internas"/>
        <s v="Programación y realización de auditorías con pares amigos."/>
        <s v="socializacion y publicacion Revisión por la Dirección de 2015"/>
        <s v="Programación y ejecución de auditorías internas de calidad"/>
        <s v="Verificación y actualización de la documentación existente"/>
        <s v="Ejecución auditorías externas de certificación"/>
        <s v="Realizar análisis de los trámites inscritos en el SUIT para identificar oportunidades de mejora y/o automatización"/>
        <s v="Actualización de mapas de riesgos"/>
        <s v="Realizar los acompañamientos del seguimiento de la estrategia"/>
        <s v="Realizar el monitoreo y gestionar la actualización de la información en la página web de la Escuela y de las demás páginas de Gobierno"/>
        <s v="Diseñar la estrategia y herramientas de evaluación de rendición de cuentas"/>
        <s v="Realizar rendiciones de cuentas: Presentaciones focalizadas a grupos de interés, consolidación y publicación de estadísticas, elaboración de informes de gestión"/>
        <s v="Ejecución de reuniones, acompañamiento y apoyo en el desarrollo de actividades de mejora de indicadores de Desarrollo administrativo"/>
        <s v="Consolidar y presentar los informes solicitados por las entidades de Gobierno y elaboración de anteproyecto de presupuesto"/>
        <s v="Implementar y ejecutar actividades de sensibilización sobre planeación, calidad y acreditación"/>
        <s v="Aseguramiento de la publicación de los trámites de la Escuela en el SUIT"/>
        <s v="Mantenimiento y actualización de proyectos ante el DNP"/>
        <s v="identificación de predios, negociación y adquisición, gestión predial y englobe"/>
        <s v="programacion de faculta de ingenieria mecanica, nivel profesional"/>
        <s v="Gestión financiera"/>
        <s v="Direccionamiento Institucional"/>
        <s v="Extensión y Proyección Social"/>
        <s v="Gestión de Informática y comunicaciones"/>
        <s v="Gestión de Talento Humano"/>
        <s v="Gestión Jurídica"/>
        <s v="Gestión de Adquisiciones"/>
        <s v="Docencia Bachillerato"/>
        <s v="Docencia PES"/>
        <s v="Investigación"/>
        <s v="Informe Ejecutivo del Sistema de Control Interno -  ANUAL"/>
        <s v="Informe Pormenorizado del Sistema Integrado de Gestión - Ley 1474/11 - CUATRIMESTRAL"/>
        <s v="Informe sobre posibles actos de corrupción  Ley 1474 de 2011. EVENTUAL "/>
        <s v="Informe de Austeridad en el Gasto - TRIMESTRAL"/>
        <s v="Informe de Control Interno Contable - ANUAL"/>
        <s v="Informe sobre las Peticiones, Quejas, Reclamos,  Sugerencias y Denuncias (PQRSD) - SEMESTRAL"/>
        <s v="Informe de actualizacion de sistema EKOGUI (LITIGOB) - SEMESTRAL"/>
        <s v="Informe de evaluación a la Gestión  Institucional por dependencias (POA - Ley 909/04)  -  ANUAL"/>
        <s v="Informe Derechos de Autor Software. Directiva Presidencial No. 02 de de 2002 -  ANUAL_x000d__x000d_"/>
        <s v="Informe de Rendición de Cuentas"/>
        <s v="Seguimiento a la presentación del Informe SIRECI Contratación a la Contraloría General. - ANUAL."/>
        <s v="Informe avance Plan Mejoramiento - corte 31 diciembre a la Contraloría General - SEMESTRAL"/>
        <s v="Informe para el fenecimiento de la Cuenta General del Presupuesto y del Tesoro; Informe a la Cámara de Representantes - ANUAL"/>
        <s v="Seguimiento y evaluación al Sistema de Políticas de  desarrollo Administrativo SISTEDA. TRIMESTRAL"/>
        <s v="Seguimiento al Mapa de Riesgos de Corrupción.  A CRITERIO DE LA OFICINA DE CONTROL INTERNO."/>
        <s v="Seguimiento a las Funciones del Comité de Conciliaciones. A CRITERIO DE LA OFICINA DE CONTROL INTERNO."/>
        <s v="Seguimiento al Sistema Integrado de Información Financiera, SIIF Nación.  A CRITERIO DE LA OFICINA DE CONTROL INTERNO."/>
        <s v="Seguimiento a Informes sobre Convenios de Cooperación - MENSUAL."/>
        <s v="Seguimiento a la Racionalización de Trámites. ANUAL"/>
        <s v="Seguimiento a publicación en la web al 31 de enero de cada año de:_x000d_1. Plan de Compras_x000d_2. Plan Anticorrupción (Riesgos, antitrámites, rendición de cuentas, mecanismos para mejorar la atención al ciudadano)_x000d_3, Presupuesto_x000d_4. Política de Desarrollo del Talento Humano_x000d_5. Efciencia Administrativa y cero papel"/>
        <s v="Seguimiento avance estrategia Anticorrupción cortes en abril, agosto y diciembre."/>
        <s v="Seguimiento al cumplimiento de las acciones del Plan de Mejoramiento."/>
        <s v="Seguimiento a la Relación de Acreencias a favor de la  entidad, Pendientes de Pago."/>
        <s v="Seguimiento al Sistema de Información y Gestión del Empleo Público &quot;SIGEP&quot; (Antes  SUIP)"/>
        <s v="Seguimiento a los compromisos sectoriales del Sistema de Seguimiento a Metas de Gobierno - SISMEG."/>
        <s v="Seguimiento a la evaluación del desempeño y Acuerdos de Gestión en todos los niveles"/>
        <s v="Seguimiento a la Ley de Transparencia y Derecho de Acceso  a la información"/>
      </sharedItems>
    </cacheField>
    <cacheField name="RESPONSABLE" numFmtId="0">
      <sharedItems containsBlank="1"/>
    </cacheField>
    <cacheField name="FECHA INICIO" numFmtId="0">
      <sharedItems containsDate="1" containsBlank="1" containsMixedTypes="1" minDate="2015-04-01T00:00:00" maxDate="2026-02-25T00:00:00"/>
    </cacheField>
    <cacheField name="FECHA FIN" numFmtId="0">
      <sharedItems containsDate="1" containsBlank="1" containsMixedTypes="1" minDate="2015-08-03T00:00:00" maxDate="2017-03-21T00:00:00"/>
    </cacheField>
    <cacheField name="PRODUCTO DE LA ACTIVIDAD (RESULTADO)" numFmtId="0">
      <sharedItems containsBlank="1"/>
    </cacheField>
    <cacheField name="RECURSOS" numFmtId="0">
      <sharedItems containsBlank="1"/>
    </cacheField>
    <cacheField name="DETALLE DEL RECURSO A CONTRATAR / ADQUIRIR" numFmtId="0">
      <sharedItems containsBlank="1" longText="1"/>
    </cacheField>
    <cacheField name="CANTIDAD" numFmtId="0">
      <sharedItems containsBlank="1" containsMixedTypes="1" containsNumber="1" containsInteger="1" minValue="0" maxValue="3200"/>
    </cacheField>
    <cacheField name="VR. UNITARIO" numFmtId="0">
      <sharedItems containsBlank="1" containsMixedTypes="1" containsNumber="1" minValue="0" maxValue="17580000000"/>
    </cacheField>
    <cacheField name="VR. TOTAL" numFmtId="0">
      <sharedItems containsBlank="1" containsMixedTypes="1" containsNumber="1" minValue="0" maxValue="17580000000"/>
    </cacheField>
    <cacheField name="mes de inicio" numFmtId="0">
      <sharedItems containsBlank="1"/>
    </cacheField>
    <cacheField name="mes final" numFmtId="0">
      <sharedItems containsBlank="1"/>
    </cacheField>
    <cacheField name="enero" numFmtId="0">
      <sharedItems containsString="0" containsBlank="1" containsNumber="1" minValue="0" maxValue="1"/>
    </cacheField>
    <cacheField name="febrero" numFmtId="0">
      <sharedItems containsString="0" containsBlank="1" containsNumber="1" minValue="0" maxValue="1"/>
    </cacheField>
    <cacheField name="marzo" numFmtId="0">
      <sharedItems containsString="0" containsBlank="1" containsNumber="1" minValue="0" maxValue="1"/>
    </cacheField>
    <cacheField name="abril" numFmtId="0">
      <sharedItems containsString="0" containsBlank="1" containsNumber="1" minValue="0" maxValue="1"/>
    </cacheField>
    <cacheField name="mayo" numFmtId="0">
      <sharedItems containsString="0" containsBlank="1" containsNumber="1" minValue="0" maxValue="1"/>
    </cacheField>
    <cacheField name="junio" numFmtId="0">
      <sharedItems containsString="0" containsBlank="1" containsNumber="1" minValue="0" maxValue="1"/>
    </cacheField>
    <cacheField name="julio" numFmtId="0">
      <sharedItems containsString="0" containsBlank="1" containsNumber="1" minValue="0" maxValue="1"/>
    </cacheField>
    <cacheField name="agosto" numFmtId="0">
      <sharedItems containsString="0" containsBlank="1" containsNumber="1" minValue="0" maxValue="1"/>
    </cacheField>
    <cacheField name="septiembre" numFmtId="0">
      <sharedItems containsString="0" containsBlank="1" containsNumber="1" minValue="0" maxValue="1"/>
    </cacheField>
    <cacheField name="octubre" numFmtId="0">
      <sharedItems containsString="0" containsBlank="1" containsNumber="1" minValue="0" maxValue="1"/>
    </cacheField>
    <cacheField name="noviembre" numFmtId="0">
      <sharedItems containsString="0" containsBlank="1" containsNumber="1" minValue="0" maxValue="1"/>
    </cacheField>
    <cacheField name="diciembre" numFmtId="0">
      <sharedItems containsString="0" containsBlank="1" containsNumber="1" minValue="0" maxValue="1"/>
    </cacheField>
    <cacheField name="total proyección" numFmtId="0">
      <sharedItems containsString="0" containsBlank="1" containsNumber="1" minValue="0.7777777777777779" maxValue="1.0000000000000002"/>
    </cacheField>
    <cacheField name="enero2" numFmtId="0">
      <sharedItems containsString="0" containsBlank="1" containsNumber="1" minValue="0" maxValue="1"/>
    </cacheField>
    <cacheField name="febrero2" numFmtId="0">
      <sharedItems containsString="0" containsBlank="1" containsNumber="1" minValue="0" maxValue="1"/>
    </cacheField>
    <cacheField name="marzo2" numFmtId="0">
      <sharedItems containsString="0" containsBlank="1" containsNumber="1" minValue="0" maxValue="1"/>
    </cacheField>
    <cacheField name="abril2" numFmtId="0">
      <sharedItems containsString="0" containsBlank="1" containsNumber="1" minValue="0" maxValue="0.08"/>
    </cacheField>
    <cacheField name="mayo2" numFmtId="0">
      <sharedItems containsString="0" containsBlank="1" containsNumber="1" containsInteger="1" minValue="0" maxValue="0"/>
    </cacheField>
    <cacheField name="junio2" numFmtId="0">
      <sharedItems containsString="0" containsBlank="1" containsNumber="1" containsInteger="1" minValue="0" maxValue="0"/>
    </cacheField>
    <cacheField name="julio2" numFmtId="0">
      <sharedItems containsString="0" containsBlank="1" containsNumber="1" containsInteger="1" minValue="0" maxValue="0"/>
    </cacheField>
    <cacheField name="agosto2" numFmtId="0">
      <sharedItems containsString="0" containsBlank="1" containsNumber="1" containsInteger="1" minValue="0" maxValue="0"/>
    </cacheField>
    <cacheField name="septiembre2" numFmtId="0">
      <sharedItems containsString="0" containsBlank="1" containsNumber="1" containsInteger="1" minValue="0" maxValue="0"/>
    </cacheField>
    <cacheField name="octubre2" numFmtId="0">
      <sharedItems containsString="0" containsBlank="1" containsNumber="1" containsInteger="1" minValue="0" maxValue="0"/>
    </cacheField>
    <cacheField name="noviembre2" numFmtId="0">
      <sharedItems containsString="0" containsBlank="1" containsNumber="1" containsInteger="1" minValue="0" maxValue="0"/>
    </cacheField>
    <cacheField name="diciembre2" numFmtId="0">
      <sharedItems containsString="0" containsBlank="1" containsNumber="1" containsInteger="1" minValue="0" maxValue="0"/>
    </cacheField>
    <cacheField name="total ejecutado" numFmtId="0">
      <sharedItems containsString="0" containsBlank="1" containsNumber="1" minValue="0" maxValue="1"/>
    </cacheField>
    <cacheField name="% actividades por ejecutar" numFmtId="0">
      <sharedItems containsString="0" containsBlank="1" containsNumber="1" minValue="0" maxValue="1.0000000000000002"/>
    </cacheField>
    <cacheField name="observaciones ENE-FEB" numFmtId="0">
      <sharedItems containsBlank="1" longText="1"/>
    </cacheField>
    <cacheField name="acumulado proyección" numFmtId="0" formula="enero+febrero+marzo"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mylife" refreshedDate="44158.479469444443" createdVersion="4" refreshedVersion="6" minRefreshableVersion="3" recordCount="551" xr:uid="{00000000-000A-0000-FFFF-FFFF34000000}">
  <cacheSource type="worksheet">
    <worksheetSource ref="V1:BM552" sheet="BD de plan de acción 2016"/>
  </cacheSource>
  <cacheFields count="45">
    <cacheField name="VICERRECTORÍA" numFmtId="0">
      <sharedItems containsBlank="1" count="8">
        <s v="VICERECTORÍA ACADÉMICA"/>
        <s v="STAFF ASESOR"/>
        <s v="VICERECTORÍA ADMINISTRATIVA Y FINANCIERA"/>
        <s v="VICERECTORÍA DE INVESTIGACIONES, EXTENSIÓN Y TRANSFERENCIA"/>
        <m u="1"/>
        <s v="VICERRECTORÍA ACADÉMICA" u="1"/>
        <s v="VICERRECTORÍA DE INVESTIGACIONES, EXTENSIÓN Y TRANSFERENCIA" u="1"/>
        <s v="VICERRECTORÍA ADMINISTRATIVA Y FINANCIERA" u="1"/>
      </sharedItems>
    </cacheField>
    <cacheField name="UNIDAD DE GESTIÓN " numFmtId="0">
      <sharedItems containsBlank="1" count="18">
        <s v="BACHILLERATO"/>
        <s v="SECRETARIA GENERAL"/>
        <s v="INFORMÁTICA Y COMUNICACIONES"/>
        <s v="FACULTADES"/>
        <s v="BIENESTAR"/>
        <s v="CENTRO DE INNOVACIÓN Y DESARROLLO TECNOLÓGICO"/>
        <s v="CENTRO DE EXTENSIÓN Y PROYECCIÓN SOCIAL"/>
        <s v="CENTRO DE LENGUAS"/>
        <s v="CENTRO DE INVESTIGACIÓN"/>
        <s v="CENTRO DE TALLERES Y LABORATORIOS"/>
        <s v="INFRAESTRUCTURA"/>
        <s v="CONTRATACIÓN"/>
        <s v="TALENTO HUMANO"/>
        <s v="FINANCIERA"/>
        <s v="ORII"/>
        <s v="CONTROL INTERNO"/>
        <s v="PLANEACIÓN"/>
        <m u="1"/>
      </sharedItems>
    </cacheField>
    <cacheField name="POLÍTICAS MIPG" numFmtId="0">
      <sharedItems containsBlank="1" longText="1"/>
    </cacheField>
    <cacheField name="PROYECTO" numFmtId="0">
      <sharedItems containsBlank="1" count="72">
        <s v="Educación Inclusiva de Calidad"/>
        <s v="Fortalecimiento del Bachillerato Técnico Industrial"/>
        <s v="Acreditación de programas de Educación Superior"/>
        <s v="Internacionalización"/>
        <s v="Participación en eventos académicos"/>
        <s v="Modernización de Laboratorios"/>
        <s v="Montaje facultad de Ingeniería Mecánica"/>
        <s v="Licencias de software"/>
        <s v="Fortalecimiento del material bibliográfico para el apoyo académico"/>
        <s v="Mejoramiento de los medios bibliográficos"/>
        <s v="Desarrollo nueva oferta de programas"/>
        <s v="Mejoramiento de los elementos de apoyo para la administración de la academia"/>
        <s v="Soporte de los procesos de la academia"/>
        <s v="&quot;Quédate en la ETITC&quot; Trabajo Social y Psicología "/>
        <s v="Quédate en la ETITC. Una ETITC activa.                             Recreación  y Deporte  "/>
        <s v="ETITC una ♪ con arte y Cultura"/>
        <s v="Salud"/>
        <s v="Por un &quot;Bienestar de Calidad con Calidez&quot;"/>
        <s v="Vigilancia Tecnológica e Inteligencia Competitiva"/>
        <s v="Centro de Innovación y Desarrollo Tecnológico"/>
        <s v="Educación continuada"/>
        <s v="Interrelación con el sector productivo"/>
        <s v="Fortalecimiento a la gestión de egresados"/>
        <s v="Capacitación en idioma inglés"/>
        <s v="Adecuación del centro de lenguas"/>
        <s v="Gestión del Punto Vive Digital Plus"/>
        <s v="Propiedad Intelectual"/>
        <s v="Redes de Innovación"/>
        <s v="Emprendimiento"/>
        <s v="Implementación Software Antiplagio"/>
        <s v="Segunda Fase Campus Virtual"/>
        <s v="Formación de investigadores"/>
        <s v="Divulgación y comunicación"/>
        <s v="Generación de conocimiento"/>
        <s v="Mantenimiento"/>
        <s v="Renovación de talleres"/>
        <s v="Mantener los elementos necesarios para la operación de los talleres y laboratorios"/>
        <s v="Readecuación de talleres y laboratorios"/>
        <s v="Mantenimiento de la red eléctrica de la planta física de las diferentes sedes de la Escuela"/>
        <s v="Mejoramiento del sistema de iluminación en las sedes de la Escuela"/>
        <s v="Modernización  planta física en las sedes de la Escuela"/>
        <s v="Administración planta física"/>
        <s v="Modernización red hidráulica y sanitaria"/>
        <s v="Reforzamiento estructural"/>
        <s v="Fortalecer los procesos de contratación implementacion del erp"/>
        <s v="Aseguramiento de los servicios básicos de operación"/>
        <s v="Gestionar los procesos de apoyo contractual y financiero"/>
        <s v="Gestionar los procesos de apoyo del talento humano"/>
        <s v="Implementación sistema de gestión de seguridad y salud en el trabajo"/>
        <s v="Modernización Tecnológica de la Escuela"/>
        <s v="Fortalecimiento oficina  ORII"/>
        <s v="Movilidad estudiantil nacional/internacional"/>
        <s v="Movilidad docentes y administrativos nacional e internacional"/>
        <s v="Bilingüismo"/>
        <s v="Visualización ETITC"/>
        <s v="Gestión de Control Interno Disciplinario"/>
        <s v="Digitalización y organización del archivo de la ETITC -  Fase I"/>
        <s v="Adecuación física puesto de atención al ciudadano - PQRD"/>
        <s v="Mejoramiento de los procesos de atención al ciudadano - PQRD"/>
        <s v="Auditorias a la gestión procesos de la cadena de valor del instituto Verificación cumplimiento procedimientos y normatividad."/>
        <s v="Plan integral de auditorías"/>
        <s v="Gestión de calidad"/>
        <s v="Autoevaluación con fines de acreditación"/>
        <s v="Procesos de planeación"/>
        <s v="gestión de adquisición de nuevos predios, gestión predial"/>
        <m u="1"/>
        <s v="Adecuación de nuevos espacios" u="1"/>
        <s v="modernizacion " u="1"/>
        <s v="Mejoramiento de la planta física" u="1"/>
        <s v="modernizacion" u="1"/>
        <s v="Readecuacion de talleres y laboratorios" u="1"/>
        <s v="Visiblización ETITC" u="1"/>
      </sharedItems>
    </cacheField>
    <cacheField name="ACTIVIDADES" numFmtId="0">
      <sharedItems containsBlank="1" count="289" longText="1">
        <s v="Asegurar la prestación del servicio educativo a nivel de bachillerato técnico industrial"/>
        <s v="medalleria reconocimientos academicos Asegurar la prestación del servicio educativo a nivel de bachillerato técnico industrial"/>
        <s v=" publicaciones academicas bichilleratos Asegurar la prestación del servicio educativo a nivel de bachillerato técnico industrial"/>
        <s v="Mantenimiento de la plataforma tecnológica de Bachillerato"/>
        <s v="Adquisición de aplicaciones complementarias (Inscripciones en línea para estudiantes de bachillerato, solicitud de elementos de taller, certificados en línea, encuestas, evaluación de desempeño docente, pruebas saber, registro de asistencia)"/>
        <s v="Implementación de herramientas tecnológicas para la operación del Bachillerato"/>
        <s v="Montaje de las pruebas de desempeño académico con en las plataformas tecnológicas de la Escuela "/>
        <s v="Desarrollo de nuevas aplicaciones virtuales (Tics en educación)"/>
        <s v="Fortalecimiento de enseñanza del inglés y otras lenguas con la articulación entre centro de lenguas y el bachillerato"/>
        <s v="Implementar estrategias de formación en semilleros de investigación en el bachillerato"/>
        <s v="Convenios interinstitucionales con instituciones de educación superior"/>
        <s v="Participación de los estudiantes en concursos y eventos académicos a nivel nacional e internacional"/>
        <s v="Fase 0: Valoración y Normatividad - Conformación del Comité del SIG (Resolución)"/>
        <s v="Fase 0: Valoración y Normatividad - Revisión y actualización de documentos institucionales: PEU, Modelo de Autoevaluación, Plan de Acción, PEP."/>
        <s v="Fase 0: Valoración y Normatividad - Visita a las dependencias: Con el fin de revisar los documentos que apoyan el proceso de Autoevaluación."/>
        <s v="Fase 1: Socialización Proceso de Autoevaluación - Jornadas de Sensibilización sobre el proceso de Autoevaluación con fines de Acreditación"/>
        <s v="Fase 2: Condiciones Iniciales - Cartas de intensión al CNA para iniciar proceso"/>
        <s v="Fase 2: Condiciones Iniciales - Construcción del documento de condiciones iniciales"/>
        <s v="Fase 2: Condiciones Iniciales - Envío de documento de condiciones iniciales al CNA"/>
        <s v="Fase 2: Condiciones Iniciales - Visita de verificación por parte del CNA"/>
        <s v="Fase 2: Condiciones Iniciales - Concepto sobre la visita"/>
        <s v="Fase 3: Recolección de Información - Validación de Instrumentos (Acta)"/>
        <s v="Fase 3: Recolección de Información - Recolección de información según fuente:_x000a_Documental, estadística y apreciación"/>
        <s v="Fase 4: Análisis de Información - Valoración de la Información"/>
        <s v="Fase 4: Análisis de Información - Hallazgos de fortalezas y aspectos por mejorar de acuerdo a los resultados obtenidos"/>
        <s v="Fase 5: Elaboración de Planes de mejoramiento - Elaboración de planes de mejoramiento, líneas generales, enmarcados en planes de acción con recursos, indicadores y responsable"/>
        <s v="Fase 6: Informe de Autoevaluación - Construcción del primer borrador del informe de acuerdo a la estructura del CNA: _x000a__x000a_Información histórica de la Escuela - Información del programa 01/02/2016 al 14/02/2016._x000a_Validación y Ajustes del 15/02/2016 al 29/02/201._x000a_Resultados de autoevaluación y planes de mejoramiento 15/02/2016 al 31/03/2016 _x000a_"/>
        <s v="Fase 6: Informe de Autoevaluación - Validación del borrador del informe y ajustes"/>
        <s v="Fase 6: Informe de Autoevaluación - Redacción final del informe"/>
        <s v="Fase 7: Socialización Proceso de Acreditación - Socialización de los resultados del proceso de Autoevaluación y el proceso de Acreditación"/>
        <s v="Fase 8: Evaluación externa  - Aval Institucional y radicación de informe de autoevaluación ante el CNA"/>
        <s v="Fase 8: Evaluación externa  - Visita de verificación Pares del CNA"/>
        <s v="Fase 8: Evaluación externa  - Concepto del CNA al MEN"/>
        <s v="Fase 8: Evaluación externa  - Resolución de Acreditación"/>
        <s v="Fase 9: Post - Acreditación - Seguimiento a planes de mejoramiento"/>
        <s v="Acreditación para Exporecerca Barcelona 2016, presentación y participación internacional de la ETITC por obtener platinum en Guadalajara, México (proyectos konciencia -Barcelona- y homematik - Rumania-)"/>
        <m/>
        <s v="Representación y participación internacional de la ETITC por proyecto infomatrix Colombia (Ardesign app)"/>
        <s v="Aprovechar convenios, eventos, visitas a universidades pares y empresas"/>
        <s v="Visita de Decano y dos profesores a la Feria Internacional de Hannover (Alemania)"/>
        <s v="Participación de un (1) Profesor y un (1) estudiante en congreso de ingeniería e Investigación-Universidad CUJAE-Cuba"/>
        <s v="Misión Académica de dos (2) profesores a la Universidad Técnica de Sofía (Bulgaria)"/>
        <s v="Invitar dos profesores de la CUJAE para diagnosticar situación actual y capacitar profesores en diseño e implementación de laboratorios virtuales"/>
        <s v="Invitar un (1) profesor de la Universidad Técnica de Sofía "/>
        <s v="Evento de la facultad donde se promueve la seguridad informática "/>
        <s v="Evento internacional donde la ETITC es sede en la versión Colombia 2016"/>
        <s v="Visitas a  empresas industriales o agroindustriales ubicadas en ciudades diferentes a Bogotá "/>
        <s v="Participación en cursos, seminarios, ferias o congresos nacionales sobre actualización o innovación en procesos industriales "/>
        <s v="Implementación seguridad informática fase II"/>
        <s v="Internet de las cosas"/>
        <s v="Implementación academia HANA Huawei"/>
        <s v="Implementación aula de maestría"/>
        <s v="Actualización de talleres de electricidad para los niveles técnico, tecnológico e ingeniería"/>
        <s v="Actualización taller de mantenimiento mecánico"/>
        <s v="Actualización del taller de mediciones eléctricas."/>
        <s v="Entrenamiento para docentes"/>
        <s v="Adquisición y actualización de los talleres para los programas de especialización"/>
        <s v="Actualización del laboratorio para Procesos IV"/>
        <s v="Laboratorio de manejo de chapa metálica"/>
        <s v="Laboratorio de Plásticos y Química Industrial"/>
        <s v="Laboratorios de Mecatrónica"/>
        <s v="Implementación de los laboratorios de ingeniería mecánica"/>
        <s v="Plan de capacitación docente"/>
        <s v="Plan de mantenimiento de equipos especializados de prototipaje rápido"/>
        <s v="Adquisición y actualización de software para los programas de pregrado"/>
        <s v="Adquisición de material bibliográfico facultad de sistemas"/>
        <s v="Libros, revistas, membresías "/>
        <s v="Adquisición de bases de datos"/>
        <s v="Actualización de los equipos de biblioteca"/>
        <s v="Actualización elementos de la biblioteca"/>
        <s v="Actualización colecciones"/>
        <s v="Creación Maestría"/>
        <s v="especializacion en seguridad y salud"/>
        <s v="especializacion en cera perdida"/>
        <s v="programa de tecnico profesional en textiles"/>
        <s v="Creación Licenciatura"/>
        <s v="Aumento de cobertura en Bogotá y municipios aledaños"/>
        <s v="Adquisición elementos de oficina"/>
        <s v="Adquisición equipos"/>
        <s v="Personal de apoyo a la academia"/>
        <s v="Formar docentes a través de Maestrías"/>
        <s v="Apoyo a los estudiantes destacados"/>
        <s v="Monitorias"/>
        <s v="Atención psicosocial y caracterización de la población "/>
        <s v="Programa Macgym memoria, atención y concentración "/>
        <s v="Técnicas y métodos de estudios"/>
        <s v="Acompañamiento al estudiante Bogotá Noctámbula "/>
        <s v="Subsidio Alimentario "/>
        <s v="Mujer B.I.T."/>
        <s v="Campañas de prevención y jornadas de crecimiento Humano"/>
        <s v="Gestión y alianzas estratégicas. "/>
        <s v="Apoyo en los créditos ICETEX"/>
        <s v="Entrenamientos "/>
        <s v="Campeonatos y torneos "/>
        <s v="Acondicionamiento Físico "/>
        <s v="Participación en encuentros deportivos externos e internos"/>
        <s v="Programación de actividades recreativas"/>
        <s v="Conformación de Grupos"/>
        <s v="Creación de espacios culturales "/>
        <s v="Atención Básica"/>
        <s v="Desarrollo de campañas "/>
        <s v="Actividades institucionales de bienestar universitario"/>
        <s v="Desarrollo de actividades de pastoral"/>
        <s v="Adecuación de espacios de bienestar universitario"/>
        <s v="Capacitación en Vigilancia Tecnológica e Inteligencia Competitiva"/>
        <s v="Participación en eventos"/>
        <s v="Divulgación"/>
        <s v="Estudio de Mercado"/>
        <s v="Diplomados 120 horas"/>
        <s v="Cursos libres"/>
        <s v="Cursos intersemestrales"/>
        <s v="Cursos nivelatorios y académicos"/>
        <s v="Cursos de formación y proyección social"/>
        <s v="Cursos pre ingeniero 360 horas"/>
        <s v="Capacitación especializada de 30 a 120 horas"/>
        <s v="Eventos académicos"/>
        <s v="Servicios especializados, asesorías a empresas"/>
        <s v="Piezas promocionales"/>
        <s v="Seguimiento"/>
        <s v="Intermediación laboral"/>
        <s v="Diagnóstico del manejo del inglés en la planta de personal docente administrativo y de estudiantes del bachillerato de los grados 10o y 11o."/>
        <s v="Capacitación personal docente y administrativo"/>
        <s v="Capacitación de la comunidad académica y general"/>
        <s v="Adquisición de elementos para el centro de lenguas"/>
        <s v="Desarrollo de cursos"/>
        <s v="Promoción y difusión"/>
        <s v="Adecuación y mantenimiento del punto"/>
        <s v="Desarrollo de capacitaciones"/>
        <s v="Desarrollo y definición de protocolos"/>
        <s v="Inventario de Propiedad Intelectual"/>
        <s v="Participación en Redes nacionales (OTRI) y Connect"/>
        <s v="Participación en Eventos de innovación "/>
        <s v="Talleres Vivenciales de Creatividad,  Emprendimiento, Liderazgo, Comunicación"/>
        <s v="Paquetes Tecnológicos para empresas "/>
        <s v="Realizar alianzas estratégicas para la asesoría de proyectos de emprendimiento"/>
        <s v="Realizar gestiones para la compra del software "/>
        <s v="Sensibilizar y capacitar  a profesores para la generación de conocimiento para cursos de E-learning"/>
        <s v="Curso de formación  en  Pedagogía,  investigación (Diplomado formulación  proyectos 120 horas) "/>
        <s v="Curso redacción artículos (Diplomado redacción de artículos)"/>
        <s v="Cursos de actualización  en diferentes temáticas (Curso MGA)"/>
        <s v="Afiliación ACAC (Renovación membresía)"/>
        <s v="Afiliación RedColsi (Afiliación RedColsi)"/>
        <s v="V  Encuentro institucional Semilleros de investigación "/>
        <s v="Encuentro Semilleros Nodo Bogotá"/>
        <s v="Encuentro Nacional Semilleros de investigación Montería"/>
        <s v="Encuentro Internacional semilleros investigación"/>
        <s v=" Campamento estudiantes investigadores"/>
        <s v="Participación  eventos académicos distintas temáticas (Inscripción Eventos académicos)"/>
        <s v="Participación en V congreso internacional ETITC"/>
        <s v="Día del  investigador"/>
        <s v="Congreso Internacional participación de  grupos (Curso MGA)"/>
        <s v="Publicaciones institucionales (Dos ediciones revista letras)"/>
        <s v="Convocatoria Financiación  Proyectos de investigación (SAPIENTIAM)"/>
        <s v="Plataforma Tecnológica (Diseño de software investigativo)"/>
        <s v="Consolidación semilleros de investigación (Apoyo coordinación de  Semilleros)"/>
        <s v="Consolidación Vive Digital Plus (Contrato Coordinador Vive Lab y asistente)"/>
        <s v="Curricularización del ACTI"/>
        <s v="Apoyo técnico formulación  proyectos MGA"/>
        <s v="Consolidación innovación"/>
        <s v="Movilidad  profesor    visitante internacional  para apoyo ACTI (Diplomado formulación  proyectos 120 horas)"/>
        <s v="Acceso a bases de datos (Renovación membresía) "/>
        <s v="Fortalecimiento Calidad proceso investigación"/>
        <s v="Apoyo proceso autoevaluación en lo referente al proceso de investigación"/>
        <s v="Adecuación espacio investigaciones"/>
        <s v="Realizar el mantenimiento de los talleres y laboratorios"/>
        <s v="Realizar la renovación de los talleres y laboratorios"/>
        <s v="Adquisición de insumos de talleres"/>
        <s v="Mantener a disposición los equipos para los proyectos de los alumnos"/>
        <s v="Química"/>
        <s v="Electrónica"/>
        <s v="Instalaciones eléctricas"/>
        <s v="Motores, metalistería"/>
        <s v="Reubicación del taller de ajuste"/>
        <s v="Reubicación CNC1"/>
        <s v="Reubicación CNC2"/>
        <s v="Adecuación del laboratorio de Metrología"/>
        <s v="Adecuación laboratorio de tratamientos térmicos y metalografía"/>
        <s v="Adecuación del laboratorio de fundición (Mezzaninne)"/>
        <s v="Adquisición de equipos y suministros para los laboratorios"/>
        <s v="Realizar el mantenimiento del sistema eléctrico y demás necesidades locativas"/>
        <s v="Mejoramiento del sistema de iluminación en las sedes de la Escuela"/>
        <s v="Modernización de espacios para la academia"/>
        <s v="Mejoramiento de la infraestructura física"/>
        <s v="Elaboración de estudios previos y trámites de obras civiles"/>
        <s v="Elaboración de dibujos y diseños de oficinas"/>
        <s v="Restauración instalaciones de la Escuela"/>
        <s v="Restauración edificio calle 18"/>
        <s v="Restauración edificio calle 19"/>
        <s v="Mantenimiento y adecuación de rampas"/>
        <s v="Diseños ascensores y mezanine taller de fundición y metalistería"/>
        <s v="Montaje ascensores y mezanine taller de fundición y metalistería"/>
        <s v="Adquisición y adecuaciones de obras civiles para proyectos indicados en el plan de desarrollo"/>
        <s v="Diseños y trámites de licencias para construcción edificio parqueaderos"/>
        <s v="Mobiliario aulas Fase III"/>
        <s v="Levantamiento de planos red hidrosanitarias, gas y contraincendios"/>
        <s v="Adecuaciones, reparaciones y montaje de las redes hidrosanitarias en el pozo y zona freática"/>
        <s v="Instalación suministro e instalación red contraincendios"/>
        <s v="Habilitación de aljibe y reducción consumo de agua potable por filtraciones"/>
        <s v="Neutralización de malos olores de baños por cañerías antiguas"/>
        <s v="Renovación licencia reforzamiento estructural"/>
        <s v="Contratista reforzamiento bloque oriental"/>
        <s v="Supervisor reforzamiento edificio oriental mayor afectado por grietas, fisuras y cubiertas"/>
        <s v="Mejoramiento cancha patio oriental"/>
        <s v="Adecuación de dos canchas de basquetbol"/>
        <s v="Reparación de sumideros"/>
        <s v="Aprovechamiento de espacios para zonas verdes"/>
        <s v="Fortalecer los procesos de contratación implementacion del erp"/>
        <s v="Aseguramiento de los servicios básicos de operación"/>
        <s v="Realizar el seguimiento y publicación de los informes de ejecución financiera mensual"/>
        <s v="Desarrollo del talento humano a través de las actividades de bienestar y capacitación"/>
        <s v="Actualizacion de hojas de vida y declaracion de renta de las hojas de vida en el SIGEP"/>
        <s v="Consolidar y publicar los acuerdos de gestión"/>
        <s v="Implementación (DOCUMENTACION)"/>
        <s v="implementacion Ejecución"/>
        <s v="Auditoría interna en el sistema de gestión"/>
        <s v="Ampliación de cobertura de los recursos tecnológicos"/>
        <s v="Mejoramiento de los recursos tecnológicos para la academia"/>
        <s v="Modernizar la infraestructura de laboratorios, talleres y aulas especializadas para desarrollar y afirmar las competencias"/>
        <s v="Implementar políticas y metodologías para la enseñanza de otros idiomas"/>
        <s v="Mejoramiento de los recursos tecnológicos"/>
        <s v="Desarrollar proyectos de capacitación a través de cursos, diplomados y otros programas de educación continuada, que contribuyan al mejoramiento de la calidad de vida de los colombianos y a la construcción de una sociedad incluyente"/>
        <s v="Desarrollo de servicios"/>
        <s v="Implementación de la estrategia GEL"/>
        <s v="Apoyo del soporte tecnológico para la Gestión Financiera y Administrativa"/>
        <s v="Optimizar los procesos del área"/>
        <s v="Diseño y construcción página web ORII-ETITC"/>
        <s v="Apoyo gastos de viaje estudiantes (VITICOS Y TIQUETES"/>
        <s v="Tiquetes"/>
        <s v="Apoyo gastos de viaje docentes y administrativos"/>
        <s v="Inscripción eventos de la academia"/>
        <s v="Capacitación para el fortalecimiento idioma inglés - docentes y administrativos"/>
        <s v="Organización congresos"/>
        <s v="Actividades interculturales"/>
        <s v="Sustanciar los procesos disciplinarios que se adelanten en contra de los servidores públicos de la ETITC"/>
        <s v="Digitalizar los documentos físicos del Archivo histórico de la ETITC"/>
        <s v="Revisión de la estructura organizacional actual por áreas para identificar la documentación que se maneja en cada una"/>
        <s v="Presentación del borrador de la Tabla de retención Documental al comité de archivo y correspondencia"/>
        <s v="Digitalizar los documentos físicos del Archivo de la ETITC"/>
        <s v="Dotación de equipos para la digitalización del archivo"/>
        <s v="Adecuar un puesto físico único para Atención al Ciudadano y recepción de PQRS"/>
        <s v="Actualizar el manual de atención al ciudadano"/>
        <s v="Socialización"/>
        <s v="Ajuste y formalización"/>
        <s v="Publicación del manual"/>
        <s v="Capacitar a los funcionarios en atención a PQRD"/>
        <s v="Publicar informes trimestrales de PQRD y de  solicitudes de información"/>
        <s v="Desarrollo de una herramienta de caracterización del ciudadano"/>
        <s v="Evaluar el sistema integrado de control interno"/>
        <s v="Actualización de los procesos de control interno"/>
        <s v="Presentar la totalidad de los informes solicitados"/>
        <s v="Seguimiento a los informes que la entidad debe entregar a los entes de control externo "/>
        <s v="Seguimiento a planes de mejoramiento resultantes de las auditorías internas"/>
        <s v="Programación y realización de auditorías con pares amigos."/>
        <s v="socializacion y publicacion Revisión por la Dirección de 2015"/>
        <s v="Programación y ejecución de auditorías internas de calidad"/>
        <s v="Verificación y actualización de la documentación existente"/>
        <s v="Ejecución auditorías externas de certificación"/>
        <s v="Realizar análisis de los trámites inscritos en el SUIT para identificar oportunidades de mejora y/o automatización"/>
        <s v="Actualización de mapas de riesgos"/>
        <s v="Realizar los acompañamientos del seguimiento de la estrategia"/>
        <s v="Realizar el monitoreo y gestionar la actualización de la información en la página web de la Escuela y de las demás páginas de Gobierno"/>
        <s v="Diseñar la estrategia y herramientas de evaluación de rendición de cuentas"/>
        <s v="Realizar rendiciones de cuentas: Presentaciones focalizadas a grupos de interés, consolidación y publicación de estadísticas, elaboración de informes de gestión"/>
        <s v="Ejecución de reuniones, acompañamiento y apoyo en el desarrollo de actividades de mejora de indicadores de Desarrollo administrativo"/>
        <s v="Consolidar y presentar los informes solicitados por las entidades de Gobierno y elaboración de anteproyecto de presupuesto"/>
        <s v="Implementar y ejecutar actividades de sensibilización sobre planeación, calidad y acreditación"/>
        <s v="Aseguramiento de la publicación de los trámites de la Escuela en el SUIT"/>
        <s v="Mantenimiento y actualización de proyectos ante el DNP"/>
        <s v="identificación de predios, negociación y adquisición, gestión predial y englobe"/>
        <s v="" u="1"/>
        <s v="Fase 4: Analisis de Información - Valoración de la Información" u="1"/>
        <s v="Relizar análisis de los trámites inscritos en el SUIT para identificar oportunidades de mejora y/o automatización" u="1"/>
        <s v="Revisión por la Dirección" u="1"/>
        <s v="Actualización taller de mantenimiento mecanico" u="1"/>
        <s v="Publicar informes trimestrales de PQRD y de de solicitudes de información" u="1"/>
        <s v="Fase 4: Analisis de Información - Hallazgos de fortalezas y aspectos por mejorar de acuerdo a los resultados obtenidos" u="1"/>
        <s v="proyecto de reforzamiento estructural" u="1"/>
        <s v="Mantenimiento y actualizacion de proyectos ante el DNP" u="1"/>
        <s v="Vinculación de las hojas de vida en el SIGEP" u="1"/>
        <s v="Fase 5: Elaboración de Planes de mejoramiento - Elaboración de planes de mejoramiento, lineas generales, enmarcados en planes de acción con recursos, indicadores y responsable" u="1"/>
        <s v="Evento de la facultad donde se promueve la seguridad informatica " u="1"/>
        <s v="Fase 3: Recolección de Información - Recolección de información según fuente:_x000d_Dcoumental, estadística y apreciación" u="1"/>
        <s v="Fase 3: Recolección de Información - Recolección de información según fuente:_x000d_Documental, estadística y apreciación" u="1"/>
        <s v="Ejecución" u="1"/>
        <s v="Fortalecer los procesos de contratación" u="1"/>
        <s v="Fase 6: Informe de Autoevaluación - Construcción del primer borrador del informe de acuerdo a la estructura del CNA: _x000d__x000d_Información histórica de la Escuela - Información del programa 01/02/2016 al 14/02/2016._x000d_Validación y Ajustes del 15/02/2016 al 29/02/201._x000d_Resultados de autoevaluación y planes de mejoramiento 15/02/2016 al 31/03/2016 _x000d_" u="1"/>
        <s v="tecnico profesional en textiles" u="1"/>
        <s v="Implementación" u="1"/>
        <s v="Acreditación para Exporecerca Bacelona 2016, presentación y participación internacional de la ETITC por obtener platinum en Guadalajara, México (proyectos konciencia -Barcelona- y homematik - Rumania-)" u="1"/>
      </sharedItems>
    </cacheField>
    <cacheField name="RESPONSABLE" numFmtId="0">
      <sharedItems containsBlank="1"/>
    </cacheField>
    <cacheField name="FECHA INICIO" numFmtId="0">
      <sharedItems containsDate="1" containsBlank="1" containsMixedTypes="1" minDate="2015-04-01T00:00:00" maxDate="2026-02-25T00:00:00"/>
    </cacheField>
    <cacheField name="FECHA FIN" numFmtId="0">
      <sharedItems containsDate="1" containsBlank="1" containsMixedTypes="1" minDate="2015-08-03T00:00:00" maxDate="2017-03-21T00:00:00"/>
    </cacheField>
    <cacheField name="PRODUCTO DE LA ACTIVIDAD (RESULTADO)" numFmtId="0">
      <sharedItems containsBlank="1"/>
    </cacheField>
    <cacheField name="RECURSOS" numFmtId="0">
      <sharedItems containsBlank="1"/>
    </cacheField>
    <cacheField name="DETALLE DEL RECURSO A CONTRATAR / ADQUIRIR" numFmtId="0">
      <sharedItems containsBlank="1" longText="1"/>
    </cacheField>
    <cacheField name="CANTIDAD" numFmtId="0">
      <sharedItems containsBlank="1" containsMixedTypes="1" containsNumber="1" containsInteger="1" minValue="0" maxValue="3200"/>
    </cacheField>
    <cacheField name="VR. UNITARIO" numFmtId="0">
      <sharedItems containsBlank="1" containsMixedTypes="1" containsNumber="1" minValue="0" maxValue="17580000000"/>
    </cacheField>
    <cacheField name="VR. TOTAL" numFmtId="0">
      <sharedItems containsBlank="1" containsMixedTypes="1" containsNumber="1" minValue="0" maxValue="17580000000"/>
    </cacheField>
    <cacheField name="mes de inicio" numFmtId="0">
      <sharedItems/>
    </cacheField>
    <cacheField name="mes final" numFmtId="0">
      <sharedItems/>
    </cacheField>
    <cacheField name="enero" numFmtId="9">
      <sharedItems containsSemiMixedTypes="0" containsString="0" containsNumber="1" minValue="0" maxValue="1"/>
    </cacheField>
    <cacheField name="febrero" numFmtId="9">
      <sharedItems containsSemiMixedTypes="0" containsString="0" containsNumber="1" minValue="0" maxValue="1"/>
    </cacheField>
    <cacheField name="marzo" numFmtId="9">
      <sharedItems containsSemiMixedTypes="0" containsString="0" containsNumber="1" minValue="0" maxValue="1"/>
    </cacheField>
    <cacheField name="abril" numFmtId="9">
      <sharedItems containsSemiMixedTypes="0" containsString="0" containsNumber="1" minValue="0" maxValue="1"/>
    </cacheField>
    <cacheField name="mayo" numFmtId="9">
      <sharedItems containsSemiMixedTypes="0" containsString="0" containsNumber="1" minValue="0" maxValue="1"/>
    </cacheField>
    <cacheField name="junio" numFmtId="9">
      <sharedItems containsSemiMixedTypes="0" containsString="0" containsNumber="1" minValue="0" maxValue="1"/>
    </cacheField>
    <cacheField name="julio" numFmtId="9">
      <sharedItems containsSemiMixedTypes="0" containsString="0" containsNumber="1" minValue="0" maxValue="1"/>
    </cacheField>
    <cacheField name="agosto" numFmtId="9">
      <sharedItems containsSemiMixedTypes="0" containsString="0" containsNumber="1" minValue="0" maxValue="1"/>
    </cacheField>
    <cacheField name="septiembre" numFmtId="9">
      <sharedItems containsSemiMixedTypes="0" containsString="0" containsNumber="1" minValue="0" maxValue="1"/>
    </cacheField>
    <cacheField name="octubre" numFmtId="9">
      <sharedItems containsSemiMixedTypes="0" containsString="0" containsNumber="1" minValue="0" maxValue="1"/>
    </cacheField>
    <cacheField name="noviembre" numFmtId="9">
      <sharedItems containsSemiMixedTypes="0" containsString="0" containsNumber="1" minValue="0" maxValue="1"/>
    </cacheField>
    <cacheField name="diciembre" numFmtId="9">
      <sharedItems containsString="0" containsBlank="1" containsNumber="1" minValue="0" maxValue="1"/>
    </cacheField>
    <cacheField name="total proyección" numFmtId="9">
      <sharedItems containsSemiMixedTypes="0" containsString="0" containsNumber="1" minValue="0.7777777777777779" maxValue="1.0000000000000002"/>
    </cacheField>
    <cacheField name="enero2" numFmtId="9">
      <sharedItems containsSemiMixedTypes="0" containsString="0" containsNumber="1" minValue="0" maxValue="1"/>
    </cacheField>
    <cacheField name="febrero2" numFmtId="9">
      <sharedItems containsSemiMixedTypes="0" containsString="0" containsNumber="1" minValue="0" maxValue="1"/>
    </cacheField>
    <cacheField name="marzo2" numFmtId="0">
      <sharedItems containsString="0" containsBlank="1" containsNumber="1" minValue="0" maxValue="1"/>
    </cacheField>
    <cacheField name="abril2" numFmtId="9">
      <sharedItems containsSemiMixedTypes="0" containsString="0" containsNumber="1" minValue="0" maxValue="0.08"/>
    </cacheField>
    <cacheField name="mayo2" numFmtId="9">
      <sharedItems containsSemiMixedTypes="0" containsString="0" containsNumber="1" containsInteger="1" minValue="0" maxValue="0"/>
    </cacheField>
    <cacheField name="junio2" numFmtId="9">
      <sharedItems containsSemiMixedTypes="0" containsString="0" containsNumber="1" containsInteger="1" minValue="0" maxValue="0"/>
    </cacheField>
    <cacheField name="julio2" numFmtId="9">
      <sharedItems containsSemiMixedTypes="0" containsString="0" containsNumber="1" containsInteger="1" minValue="0" maxValue="0"/>
    </cacheField>
    <cacheField name="agosto2" numFmtId="9">
      <sharedItems containsSemiMixedTypes="0" containsString="0" containsNumber="1" containsInteger="1" minValue="0" maxValue="0"/>
    </cacheField>
    <cacheField name="septiembre2" numFmtId="9">
      <sharedItems containsSemiMixedTypes="0" containsString="0" containsNumber="1" containsInteger="1" minValue="0" maxValue="0"/>
    </cacheField>
    <cacheField name="octubre2" numFmtId="9">
      <sharedItems containsSemiMixedTypes="0" containsString="0" containsNumber="1" containsInteger="1" minValue="0" maxValue="0"/>
    </cacheField>
    <cacheField name="noviembre2" numFmtId="9">
      <sharedItems containsSemiMixedTypes="0" containsString="0" containsNumber="1" containsInteger="1" minValue="0" maxValue="0"/>
    </cacheField>
    <cacheField name="diciembre2" numFmtId="9">
      <sharedItems containsSemiMixedTypes="0" containsString="0" containsNumber="1" containsInteger="1" minValue="0" maxValue="0"/>
    </cacheField>
    <cacheField name="total ejecutado" numFmtId="9">
      <sharedItems containsSemiMixedTypes="0" containsString="0" containsNumber="1" minValue="0" maxValue="1"/>
    </cacheField>
    <cacheField name="% actividades por ejecutar" numFmtId="9">
      <sharedItems containsSemiMixedTypes="0" containsString="0" containsNumber="1" minValue="0" maxValue="1.0000000000000002"/>
    </cacheField>
    <cacheField name="observaciones ENE-FEB" numFmtId="0">
      <sharedItems containsBlank="1" longText="1"/>
    </cacheField>
    <cacheField name="acumulado proyección" numFmtId="0" formula="enero+febrero+marzo"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91">
  <r>
    <x v="0"/>
    <x v="0"/>
    <s v="• Indicadores y metas de gobierno _x000d_• Plan Anticorrupción y de Atención al Ciudadano _x000d_• Transparencia y Acceso a la Información Pública _x000d_• Participación Ciudadana_x000d_• Rendición de Cuentas_x000d_• Servicio al Ciudadano _x000d_• Capacitación _x000d_• Bienestar e Incentivos _x000d_• Gestión de la Calidad _x000d_• Eficiencia Administrativa y Cero Papel _x000d_• Racionalización de Trámites _x000d_• Modernización Institucional _x000d_• Gestión de Tecnologías de Información _x000d_• Gestión Documental_x000d_"/>
    <x v="0"/>
    <x v="0"/>
    <s v="Bachillerato"/>
    <d v="2016-02-01T00:00:00"/>
    <d v="2016-12-15T00:00:00"/>
    <s v="Servicio educativo prestado"/>
    <s v="Persona natural"/>
    <s v="Profesores para artes"/>
    <n v="3"/>
    <n v="2023272"/>
    <n v="6069816"/>
    <s v="febrero"/>
    <s v="febrero"/>
    <n v="0"/>
    <n v="1"/>
    <n v="0"/>
    <n v="0"/>
    <n v="0"/>
    <n v="0"/>
    <n v="0"/>
    <n v="0"/>
    <n v="0"/>
    <n v="0"/>
    <n v="0"/>
    <n v="0"/>
    <n v="1"/>
    <n v="0"/>
    <n v="1"/>
    <n v="0"/>
    <n v="0"/>
    <n v="0"/>
    <n v="0"/>
    <n v="0"/>
    <n v="0"/>
    <n v="0"/>
    <n v="0"/>
    <n v="0"/>
    <n v="0"/>
    <n v="1"/>
    <n v="0"/>
    <s v="definición en el tiempo de aseguramiento de disponibilidad del factor, valores dan cobertura del factor para toda la vigencia?"/>
  </r>
  <r>
    <x v="0"/>
    <x v="0"/>
    <m/>
    <x v="0"/>
    <x v="0"/>
    <s v="Bachillerato"/>
    <d v="2016-02-01T00:00:00"/>
    <d v="2016-12-15T00:00:00"/>
    <s v="Servicio educativo prestado"/>
    <s v="Persona natural"/>
    <s v="Profesores para sistemas"/>
    <n v="4"/>
    <n v="2023272"/>
    <n v="8093088"/>
    <s v="febrero"/>
    <s v="febrero"/>
    <n v="0"/>
    <n v="1"/>
    <n v="0"/>
    <n v="0"/>
    <n v="0"/>
    <n v="0"/>
    <n v="0"/>
    <n v="0"/>
    <n v="0"/>
    <n v="0"/>
    <n v="0"/>
    <n v="0"/>
    <n v="1"/>
    <n v="0"/>
    <n v="1"/>
    <n v="0"/>
    <n v="0"/>
    <n v="0"/>
    <n v="0"/>
    <n v="0"/>
    <n v="0"/>
    <n v="0"/>
    <n v="0"/>
    <n v="0"/>
    <n v="0"/>
    <n v="1"/>
    <n v="0"/>
    <s v="definición en el tiempo de aseguramiento de disponibilidad del factor, valores dan cobertura del factor para toda la vigencia?"/>
  </r>
  <r>
    <x v="0"/>
    <x v="0"/>
    <m/>
    <x v="0"/>
    <x v="0"/>
    <s v="Bachillerato"/>
    <d v="2016-02-01T00:00:00"/>
    <d v="2016-12-15T00:00:00"/>
    <s v="Servicio educativo prestado"/>
    <s v="Persona natural"/>
    <s v="Profesor de castellano e inglés"/>
    <n v="1"/>
    <n v="2023272"/>
    <n v="2023272"/>
    <s v="febrero"/>
    <s v="febrero"/>
    <n v="0"/>
    <n v="1"/>
    <n v="0"/>
    <n v="0"/>
    <n v="0"/>
    <n v="0"/>
    <n v="0"/>
    <n v="0"/>
    <n v="0"/>
    <n v="0"/>
    <n v="0"/>
    <n v="0"/>
    <n v="1"/>
    <n v="0"/>
    <n v="1"/>
    <n v="0"/>
    <n v="0"/>
    <n v="0"/>
    <n v="0"/>
    <n v="0"/>
    <n v="0"/>
    <n v="0"/>
    <n v="0"/>
    <n v="0"/>
    <n v="0"/>
    <n v="1"/>
    <n v="0"/>
    <s v="definición en el tiempo de aseguramiento de disponibilidad del factor, valores dan cobertura del factor para toda la vigencia?"/>
  </r>
  <r>
    <x v="0"/>
    <x v="0"/>
    <m/>
    <x v="0"/>
    <x v="0"/>
    <s v="Bachillerato"/>
    <d v="2016-02-01T00:00:00"/>
    <d v="2016-12-15T00:00:00"/>
    <s v="Servicio educativo prestado"/>
    <s v="Persona natural"/>
    <s v="Profesores para dibujo"/>
    <n v="4"/>
    <n v="2023272"/>
    <n v="8093088"/>
    <s v="febrero"/>
    <s v="febrero"/>
    <n v="0"/>
    <n v="1"/>
    <n v="0"/>
    <n v="0"/>
    <n v="0"/>
    <n v="0"/>
    <n v="0"/>
    <n v="0"/>
    <n v="0"/>
    <n v="0"/>
    <n v="0"/>
    <n v="0"/>
    <n v="1"/>
    <n v="0"/>
    <n v="1"/>
    <n v="0"/>
    <n v="0"/>
    <n v="0"/>
    <n v="0"/>
    <n v="0"/>
    <n v="0"/>
    <n v="0"/>
    <n v="0"/>
    <n v="0"/>
    <n v="0"/>
    <n v="1"/>
    <n v="0"/>
    <s v="definición en el tiempo de aseguramiento de disponibilidad del factor, valores dan cobertura del factor para toda la vigencia?"/>
  </r>
  <r>
    <x v="0"/>
    <x v="0"/>
    <m/>
    <x v="0"/>
    <x v="0"/>
    <s v="Bachillerato"/>
    <d v="2016-02-01T00:00:00"/>
    <d v="2016-12-15T00:00:00"/>
    <s v="Servicio educativo prestado"/>
    <s v="Persona natural"/>
    <s v="Profesor para sociales"/>
    <n v="1"/>
    <n v="2023272"/>
    <n v="2023272"/>
    <s v="febrero"/>
    <s v="febrero"/>
    <n v="0"/>
    <n v="1"/>
    <n v="0"/>
    <n v="0"/>
    <n v="0"/>
    <n v="0"/>
    <n v="0"/>
    <n v="0"/>
    <n v="0"/>
    <n v="0"/>
    <n v="0"/>
    <n v="0"/>
    <n v="1"/>
    <n v="0"/>
    <n v="1"/>
    <n v="0"/>
    <n v="0"/>
    <n v="0"/>
    <n v="0"/>
    <n v="0"/>
    <n v="0"/>
    <n v="0"/>
    <n v="0"/>
    <n v="0"/>
    <n v="0"/>
    <n v="1"/>
    <n v="0"/>
    <s v="definición en el tiempo de aseguramiento de disponibilidad del factor, valores dan cobertura del factor para toda la vigencia?"/>
  </r>
  <r>
    <x v="0"/>
    <x v="0"/>
    <m/>
    <x v="0"/>
    <x v="0"/>
    <s v="Bachillerato"/>
    <d v="2016-02-01T00:00:00"/>
    <d v="2016-12-15T00:00:00"/>
    <s v="Servicio educativo prestado"/>
    <s v="Persona natural"/>
    <s v="Profesor para biología"/>
    <n v="1"/>
    <n v="2023272"/>
    <n v="2023272"/>
    <s v="febrero"/>
    <s v="febrero"/>
    <n v="0"/>
    <n v="1"/>
    <n v="0"/>
    <n v="0"/>
    <n v="0"/>
    <n v="0"/>
    <n v="0"/>
    <n v="0"/>
    <n v="0"/>
    <n v="0"/>
    <n v="0"/>
    <n v="0"/>
    <n v="1"/>
    <n v="0"/>
    <n v="1"/>
    <n v="0"/>
    <n v="0"/>
    <n v="0"/>
    <n v="0"/>
    <n v="0"/>
    <n v="0"/>
    <n v="0"/>
    <n v="0"/>
    <n v="0"/>
    <n v="0"/>
    <n v="1"/>
    <n v="0"/>
    <s v="definición en el tiempo de aseguramiento de disponibilidad del factor, valores dan cobertura del factor para toda la vigencia?"/>
  </r>
  <r>
    <x v="0"/>
    <x v="0"/>
    <m/>
    <x v="0"/>
    <x v="0"/>
    <s v="Bachillerato"/>
    <d v="2016-02-01T00:00:00"/>
    <d v="2016-12-15T00:00:00"/>
    <s v="Servicio educativo prestado"/>
    <s v="Persona natural"/>
    <s v="Profesor de matemáticas"/>
    <n v="1"/>
    <n v="2023272"/>
    <n v="2023272"/>
    <s v="febrero"/>
    <s v="febrero"/>
    <n v="0"/>
    <n v="1"/>
    <n v="0"/>
    <n v="0"/>
    <n v="0"/>
    <n v="0"/>
    <n v="0"/>
    <n v="0"/>
    <n v="0"/>
    <n v="0"/>
    <n v="0"/>
    <n v="0"/>
    <n v="1"/>
    <n v="0"/>
    <n v="1"/>
    <n v="0"/>
    <n v="0"/>
    <n v="0"/>
    <n v="0"/>
    <n v="0"/>
    <n v="0"/>
    <n v="0"/>
    <n v="0"/>
    <n v="0"/>
    <n v="0"/>
    <n v="1"/>
    <n v="0"/>
    <s v="definición en el tiempo de aseguramiento de disponibilidad del factor, valores dan cobertura del factor para toda la vigencia?"/>
  </r>
  <r>
    <x v="0"/>
    <x v="0"/>
    <m/>
    <x v="0"/>
    <x v="0"/>
    <s v="Bachillerato"/>
    <d v="2016-02-01T00:00:00"/>
    <d v="2016-12-15T00:00:00"/>
    <s v="Servicio educativo prestado"/>
    <s v="Persona natural"/>
    <s v="Profesores para educación física"/>
    <n v="5"/>
    <n v="2023272"/>
    <n v="10116360"/>
    <s v="febrero"/>
    <s v="febrero"/>
    <n v="0"/>
    <n v="1"/>
    <n v="0"/>
    <n v="0"/>
    <n v="0"/>
    <n v="0"/>
    <n v="0"/>
    <n v="0"/>
    <n v="0"/>
    <n v="0"/>
    <n v="0"/>
    <n v="0"/>
    <n v="1"/>
    <n v="0"/>
    <n v="1"/>
    <n v="0"/>
    <n v="0"/>
    <n v="0"/>
    <n v="0"/>
    <n v="0"/>
    <n v="0"/>
    <n v="0"/>
    <n v="0"/>
    <n v="0"/>
    <n v="0"/>
    <n v="1"/>
    <n v="0"/>
    <s v="definición en el tiempo de aseguramiento de disponibilidad del factor, valores dan cobertura del factor para toda la vigencia?"/>
  </r>
  <r>
    <x v="0"/>
    <x v="0"/>
    <m/>
    <x v="0"/>
    <x v="0"/>
    <s v="Bachillerato"/>
    <d v="2016-02-01T00:00:00"/>
    <d v="2016-12-15T00:00:00"/>
    <s v="Servicio educativo prestado"/>
    <s v="Persona natural"/>
    <s v="Coordinadores"/>
    <n v="2"/>
    <n v="2555100"/>
    <n v="5110200"/>
    <s v="febrero"/>
    <s v="febrero"/>
    <n v="0"/>
    <n v="1"/>
    <n v="0"/>
    <n v="0"/>
    <n v="0"/>
    <n v="0"/>
    <n v="0"/>
    <n v="0"/>
    <n v="0"/>
    <n v="0"/>
    <n v="0"/>
    <n v="0"/>
    <n v="1"/>
    <n v="0"/>
    <n v="1"/>
    <n v="0"/>
    <n v="0"/>
    <n v="0"/>
    <n v="0"/>
    <n v="0"/>
    <n v="0"/>
    <n v="0"/>
    <n v="0"/>
    <n v="0"/>
    <n v="0"/>
    <n v="1"/>
    <n v="0"/>
    <s v="definición en el tiempo de aseguramiento de disponibilidad del factor, valores dan cobertura del factor para toda la vigencia?"/>
  </r>
  <r>
    <x v="0"/>
    <x v="0"/>
    <m/>
    <x v="0"/>
    <x v="0"/>
    <s v="Bachillerato"/>
    <d v="2016-02-01T00:00:00"/>
    <d v="2016-12-15T00:00:00"/>
    <s v="Servicio educativo prestado"/>
    <s v="Persona natural"/>
    <s v="Secretaria de bachillerato"/>
    <n v="1"/>
    <n v="1632000"/>
    <n v="1632000"/>
    <s v="febrero"/>
    <s v="febrero"/>
    <n v="0"/>
    <n v="1"/>
    <n v="0"/>
    <n v="0"/>
    <n v="0"/>
    <n v="0"/>
    <n v="0"/>
    <n v="0"/>
    <n v="0"/>
    <n v="0"/>
    <n v="0"/>
    <n v="0"/>
    <n v="1"/>
    <n v="0"/>
    <n v="1"/>
    <n v="0"/>
    <n v="0"/>
    <n v="0"/>
    <n v="0"/>
    <n v="0"/>
    <n v="0"/>
    <n v="0"/>
    <n v="0"/>
    <n v="0"/>
    <n v="0"/>
    <n v="1"/>
    <n v="0"/>
    <s v="est definido solo hasta julio "/>
  </r>
  <r>
    <x v="1"/>
    <x v="1"/>
    <m/>
    <x v="0"/>
    <x v="1"/>
    <s v="Bachillerato"/>
    <d v="2016-02-01T00:00:00"/>
    <d v="2016-12-15T00:00:00"/>
    <s v="Servicio educativo prestado"/>
    <s v="Insumos"/>
    <s v="Reconocimientos académicos (medallería)"/>
    <n v="1"/>
    <n v="10000000"/>
    <n v="10000000"/>
    <s v="mayo"/>
    <s v="nov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cuando debe estar disponibles la medalleria??"/>
  </r>
  <r>
    <x v="0"/>
    <x v="0"/>
    <m/>
    <x v="0"/>
    <x v="0"/>
    <s v="Bachillerato"/>
    <d v="2016-02-01T00:00:00"/>
    <d v="2016-12-15T00:00:00"/>
    <s v="Servicio educativo prestado"/>
    <s v="Logística"/>
    <s v="Logística para el desarrollo de actividades académicas de bachillerato (expo técnica)"/>
    <n v="1"/>
    <n v="5000000"/>
    <n v="5000000"/>
    <s v="febr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definición en el tiempo de aseguramiento de disponibilidad del factor, valores dan cobertura del factor para toda la vigencia?"/>
  </r>
  <r>
    <x v="1"/>
    <x v="1"/>
    <m/>
    <x v="0"/>
    <x v="2"/>
    <s v="Bachillerato"/>
    <d v="2016-02-01T00:00:00"/>
    <d v="2016-12-15T00:00:00"/>
    <s v="Servicio educativo prestado"/>
    <s v="Impresos y publicaciones"/>
    <s v="Publicaciones académicas bachilleratos"/>
    <n v="1"/>
    <n v="15000000"/>
    <n v="15000000"/>
    <s v="febr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m/>
  </r>
  <r>
    <x v="0"/>
    <x v="0"/>
    <m/>
    <x v="0"/>
    <x v="3"/>
    <s v="Bachillerato"/>
    <d v="2016-01-15T00:00:00"/>
    <d v="2016-12-20T00:00:00"/>
    <s v="Plataforma en funcionamiento"/>
    <s v="Licenciamiento"/>
    <s v="Plataforma Gnosoft"/>
    <n v="1"/>
    <n v="0"/>
    <n v="0"/>
    <s v="enero"/>
    <s v="marzo"/>
    <n v="0.33"/>
    <n v="0.33"/>
    <n v="0.34"/>
    <n v="0"/>
    <n v="0"/>
    <n v="0"/>
    <n v="0"/>
    <n v="0"/>
    <n v="0"/>
    <n v="0"/>
    <n v="0"/>
    <n v="0"/>
    <n v="1"/>
    <n v="0"/>
    <n v="0"/>
    <n v="0.3"/>
    <n v="0"/>
    <n v="0"/>
    <n v="0"/>
    <n v="0"/>
    <n v="0"/>
    <n v="0"/>
    <n v="0"/>
    <n v="0"/>
    <n v="0"/>
    <n v="0.3"/>
    <n v="0.7"/>
    <s v="estudios previos, se hace ajuste de recursos, deberia esta en informatica y comunicaciones"/>
  </r>
  <r>
    <x v="0"/>
    <x v="0"/>
    <m/>
    <x v="0"/>
    <x v="4"/>
    <s v="Bachillerato"/>
    <d v="2016-01-15T00:00:00"/>
    <d v="2016-12-20T00:00:00"/>
    <s v="Nuevos módulos implementados"/>
    <s v="Persona jurídica"/>
    <s v="Implementación de nuevos módulos para la gestión del Bachillerato"/>
    <n v="7"/>
    <n v="0"/>
    <n v="0"/>
    <s v="enero"/>
    <s v="junio"/>
    <n v="0.16666666666666669"/>
    <n v="0.16666666666666669"/>
    <n v="0.16666666666666669"/>
    <n v="0.16666666666666669"/>
    <n v="0.16666666666666669"/>
    <n v="0.16666666666666669"/>
    <n v="0"/>
    <n v="0"/>
    <n v="0"/>
    <n v="0"/>
    <n v="0"/>
    <n v="0"/>
    <n v="1.0000000000000002"/>
    <n v="0.05"/>
    <n v="0.05"/>
    <n v="0"/>
    <n v="0"/>
    <n v="0"/>
    <n v="0"/>
    <n v="0"/>
    <n v="0"/>
    <n v="0"/>
    <n v="0"/>
    <n v="0"/>
    <n v="0"/>
    <n v="0.1"/>
    <n v="0.90000000000000024"/>
    <s v="en que mes se proyecta la implementación  cuando debe arrancar y cuando debe terminar, el are definio la necesidad, que remitio al area enero, a la fecha no se adquirido no hay contrato proyecto de informatica y comunicaciones"/>
  </r>
  <r>
    <x v="0"/>
    <x v="0"/>
    <m/>
    <x v="0"/>
    <x v="5"/>
    <s v="Implementación de los periféricos del observador en línea implementado para el observador en línea"/>
    <d v="2016-01-15T00:00:00"/>
    <d v="2016-12-20T00:00:00"/>
    <s v="Lectores de códigos y huelleros implementados"/>
    <s v="Equipos"/>
    <s v="Implementación de los periféricos del observador en línea implementado para el observador en línea"/>
    <n v="20"/>
    <n v="700000"/>
    <n v="14000000"/>
    <s v="enero"/>
    <s v="enero"/>
    <n v="1"/>
    <n v="0"/>
    <n v="0"/>
    <n v="0"/>
    <n v="0"/>
    <n v="0"/>
    <n v="0"/>
    <n v="0"/>
    <n v="0"/>
    <n v="0"/>
    <n v="0"/>
    <n v="0"/>
    <n v="1"/>
    <n v="0"/>
    <n v="0"/>
    <n v="0"/>
    <n v="0"/>
    <n v="0"/>
    <n v="0"/>
    <n v="0"/>
    <n v="0"/>
    <n v="0"/>
    <n v="0"/>
    <n v="0"/>
    <n v="0"/>
    <n v="0"/>
    <n v="1"/>
    <s v="deberia se de tecnologia"/>
  </r>
  <r>
    <x v="0"/>
    <x v="0"/>
    <m/>
    <x v="0"/>
    <x v="6"/>
    <m/>
    <d v="2016-01-15T00:00:00"/>
    <d v="2016-12-20T00:00:00"/>
    <s v="Pruebas implementadas"/>
    <s v="Licenciamiento"/>
    <s v="Desarrollo e implementación de pruebas por medios electrónicos"/>
    <n v="1"/>
    <n v="0"/>
    <n v="0"/>
    <s v="enero"/>
    <s v="diciembre"/>
    <n v="0"/>
    <n v="0"/>
    <n v="0"/>
    <n v="0.25"/>
    <n v="0"/>
    <n v="0.25"/>
    <n v="0.25"/>
    <n v="0"/>
    <n v="0"/>
    <n v="0"/>
    <n v="0.25"/>
    <n v="0"/>
    <n v="1"/>
    <n v="0"/>
    <n v="0"/>
    <n v="0"/>
    <n v="0"/>
    <n v="0"/>
    <n v="0"/>
    <n v="0"/>
    <n v="0"/>
    <n v="0"/>
    <n v="0"/>
    <n v="0"/>
    <n v="0"/>
    <n v="0"/>
    <n v="1"/>
    <s v="capacitacion diseñen las pruebas al finalizar la vigencia las pruebas que sean pertinentes se realizaran en el aplictivo al 2017"/>
  </r>
  <r>
    <x v="0"/>
    <x v="0"/>
    <m/>
    <x v="0"/>
    <x v="7"/>
    <s v="Formación docente en aplicaciones virtuales y en Moodle"/>
    <d v="2016-01-15T00:00:00"/>
    <d v="2016-12-20T00:00:00"/>
    <s v="Docentes capacitados"/>
    <s v="Formación docente en aplicaciones virtuales y en Moodle"/>
    <s v="Desarrollo de capacitaciones en uso de aplicaciones virtuales y Moodle"/>
    <n v="1"/>
    <n v="25000000"/>
    <n v="25000000"/>
    <s v="junio"/>
    <s v="octubre"/>
    <n v="0"/>
    <n v="0"/>
    <n v="0"/>
    <n v="0"/>
    <n v="0"/>
    <n v="0.2"/>
    <n v="0.2"/>
    <n v="0.2"/>
    <n v="0.2"/>
    <n v="0.2"/>
    <n v="0"/>
    <n v="0"/>
    <n v="1"/>
    <n v="0"/>
    <n v="0"/>
    <n v="0"/>
    <n v="0"/>
    <n v="0"/>
    <n v="0"/>
    <n v="0"/>
    <n v="0"/>
    <n v="0"/>
    <n v="0"/>
    <n v="0"/>
    <n v="0"/>
    <n v="0"/>
    <n v="1"/>
    <s v="cual es el avance en esta linea"/>
  </r>
  <r>
    <x v="2"/>
    <x v="2"/>
    <m/>
    <x v="0"/>
    <x v="7"/>
    <s v="Acceso a bibliotecas virtuales"/>
    <d v="2016-01-15T00:00:00"/>
    <d v="2016-12-20T00:00:00"/>
    <s v="Bibliotecas virtuales en funcionamiento"/>
    <s v="Acceso a bibliotecas virtuales"/>
    <s v="Conectividad, redes, etc."/>
    <n v="0"/>
    <n v="0"/>
    <n v="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s v="no se definen recursos para hacer la adquisición "/>
  </r>
  <r>
    <x v="2"/>
    <x v="2"/>
    <m/>
    <x v="0"/>
    <x v="7"/>
    <m/>
    <d v="2016-01-15T00:00:00"/>
    <d v="2016-12-20T00:00:00"/>
    <s v="Equipos instalados"/>
    <s v="Equipos de cómputo nuevos"/>
    <s v="Adquisición de equipos de cómputo para el soporte y la administración del Bachillerato"/>
    <n v="0"/>
    <n v="0"/>
    <n v="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s v="no se definen recursos para hacer la adquisición "/>
  </r>
  <r>
    <x v="2"/>
    <x v="2"/>
    <m/>
    <x v="0"/>
    <x v="7"/>
    <s v="Impresora, papelería"/>
    <d v="2016-01-15T00:00:00"/>
    <d v="2016-12-20T00:00:00"/>
    <s v="Equipos adquiridos"/>
    <s v="Equipos para articulación"/>
    <s v="Adquisición de equipos de cómputo para el soporte y la administración del Bachillerato"/>
    <n v="0"/>
    <n v="0"/>
    <n v="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s v="no se definen recursos para hacer la adquisición "/>
  </r>
  <r>
    <x v="0"/>
    <x v="0"/>
    <m/>
    <x v="1"/>
    <x v="8"/>
    <m/>
    <d v="2016-01-15T00:00:00"/>
    <d v="2016-12-20T00:00:00"/>
    <s v="Estudiantes y docentes en programas de formación "/>
    <s v="Recursos del centro de lenguas"/>
    <s v="NA"/>
    <n v="0"/>
    <n v="0"/>
    <n v="0"/>
    <s v="enero"/>
    <s v="septiembre"/>
    <n v="0.1111111111111111"/>
    <n v="0.1111111111111111"/>
    <n v="0.1111111111111111"/>
    <n v="0.1111111111111111"/>
    <n v="0.1111111111111111"/>
    <n v="0.1111111111111111"/>
    <n v="0.1111111111111111"/>
    <n v="0.1111111111111111"/>
    <n v="0.1111111111111111"/>
    <n v="0"/>
    <n v="0"/>
    <n v="0"/>
    <n v="1.0000000000000002"/>
    <n v="0"/>
    <n v="0"/>
    <n v="0"/>
    <n v="0"/>
    <n v="0"/>
    <n v="0"/>
    <n v="0"/>
    <n v="0"/>
    <n v="0"/>
    <n v="0"/>
    <n v="0"/>
    <n v="0"/>
    <n v="0"/>
    <n v="1.0000000000000002"/>
    <s v=" a la fecha no oferta esclusiva para os estudiante de bachillerato"/>
  </r>
  <r>
    <x v="0"/>
    <x v="0"/>
    <m/>
    <x v="1"/>
    <x v="9"/>
    <m/>
    <d v="2016-01-15T00:00:00"/>
    <d v="2016-12-20T00:00:00"/>
    <s v="Semilleros de bachillerato"/>
    <s v="NA"/>
    <s v="NA"/>
    <n v="0"/>
    <n v="0"/>
    <n v="0"/>
    <s v="enero"/>
    <s v="noviembre"/>
    <n v="9.0909090909090912E-2"/>
    <n v="9.0909090909090912E-2"/>
    <n v="9.0909090909090912E-2"/>
    <n v="9.0909090909090912E-2"/>
    <n v="9.0909090909090912E-2"/>
    <n v="9.0909090909090912E-2"/>
    <n v="9.0909090909090912E-2"/>
    <n v="9.0909090909090912E-2"/>
    <n v="9.0909090909090912E-2"/>
    <n v="9.0909090909090912E-2"/>
    <n v="9.0909090909090912E-2"/>
    <n v="0"/>
    <n v="1.0000000000000002"/>
    <n v="0.02"/>
    <n v="0.05"/>
    <n v="0.03"/>
    <n v="0"/>
    <n v="0"/>
    <n v="0"/>
    <n v="0"/>
    <n v="0"/>
    <n v="0"/>
    <n v="0"/>
    <n v="0"/>
    <n v="0"/>
    <n v="0.1"/>
    <n v="0.90000000000000024"/>
    <s v=" se esta conceptulizando marco de referencia, proyectos pedagogicos, proyectos de los estudiantes"/>
  </r>
  <r>
    <x v="0"/>
    <x v="0"/>
    <m/>
    <x v="1"/>
    <x v="10"/>
    <m/>
    <d v="2016-01-15T00:00:00"/>
    <d v="2016-12-20T00:00:00"/>
    <s v="Convenios vigentes"/>
    <s v="NA"/>
    <s v="NA"/>
    <n v="0"/>
    <n v="0"/>
    <n v="0"/>
    <s v="enero"/>
    <s v="septiembre"/>
    <n v="0.1111111111111111"/>
    <n v="0.1111111111111111"/>
    <n v="0.1111111111111111"/>
    <n v="0.1111111111111111"/>
    <n v="0.1111111111111111"/>
    <n v="0.1111111111111111"/>
    <n v="0.1111111111111111"/>
    <n v="0.1111111111111111"/>
    <n v="0.1111111111111111"/>
    <n v="0"/>
    <n v="0"/>
    <n v="0"/>
    <n v="1.0000000000000002"/>
    <n v="0.11"/>
    <n v="0.11"/>
    <n v="0.11"/>
    <n v="0"/>
    <n v="0"/>
    <n v="0"/>
    <n v="0"/>
    <n v="0"/>
    <n v="0"/>
    <n v="0"/>
    <n v="0"/>
    <n v="0"/>
    <n v="0.33"/>
    <n v="0.67000000000000015"/>
    <s v="convenios con las U, santo thomas, oferta de servcios educativos y bienestar orientacion profesional, psicologia, udistrital en el area de fisica"/>
  </r>
  <r>
    <x v="0"/>
    <x v="0"/>
    <m/>
    <x v="1"/>
    <x v="11"/>
    <m/>
    <d v="2016-01-15T00:00:00"/>
    <d v="2016-12-20T00:00:00"/>
    <s v="Estudiantes participantes"/>
    <s v="Logística"/>
    <s v="NA"/>
    <n v="0"/>
    <n v="0"/>
    <n v="0"/>
    <s v="enero"/>
    <s v="septiembre"/>
    <n v="0.1111111111111111"/>
    <n v="0.1111111111111111"/>
    <n v="0.1111111111111111"/>
    <n v="0.1111111111111111"/>
    <n v="0.1111111111111111"/>
    <n v="0.1111111111111111"/>
    <n v="0.1111111111111111"/>
    <n v="0.1111111111111111"/>
    <n v="0.1111111111111111"/>
    <n v="0"/>
    <n v="0"/>
    <n v="0"/>
    <n v="1.0000000000000002"/>
    <n v="0.11"/>
    <n v="0.11"/>
    <n v="0.11"/>
    <n v="0"/>
    <n v="0"/>
    <n v="0"/>
    <n v="0"/>
    <n v="0"/>
    <n v="0"/>
    <n v="0"/>
    <n v="0"/>
    <n v="0"/>
    <n v="0.33"/>
    <n v="0.67000000000000015"/>
    <s v="5 pruebas al año politicas no se detectan riesgos de no participacion"/>
  </r>
  <r>
    <x v="0"/>
    <x v="3"/>
    <s v="INDICADORES Y METAS DE GOBIERNO"/>
    <x v="2"/>
    <x v="12"/>
    <m/>
    <d v="2015-05-19T00:00:00"/>
    <d v="2015-08-03T00:00:00"/>
    <s v="Documentos radicados ante CNA"/>
    <m/>
    <m/>
    <m/>
    <m/>
    <m/>
    <s v="mayo"/>
    <s v="agosto"/>
    <n v="1"/>
    <n v="0"/>
    <n v="0"/>
    <n v="0"/>
    <n v="0"/>
    <n v="0"/>
    <n v="0"/>
    <n v="0"/>
    <n v="0"/>
    <n v="0"/>
    <n v="0"/>
    <n v="0"/>
    <n v="1"/>
    <n v="1"/>
    <n v="0"/>
    <n v="0"/>
    <n v="0"/>
    <n v="0"/>
    <n v="0"/>
    <n v="0"/>
    <n v="0"/>
    <n v="0"/>
    <n v="0"/>
    <n v="0"/>
    <n v="0"/>
    <n v="1"/>
    <n v="0"/>
    <s v="condiciones iniciales de cada programa 16 de abril, 6 de abril documento para CNA informe de auto evaluacion, "/>
  </r>
  <r>
    <x v="0"/>
    <x v="3"/>
    <s v="INDICADORES Y METAS DE GOBIERNO"/>
    <x v="2"/>
    <x v="13"/>
    <m/>
    <s v=" 04/03/2015"/>
    <s v=" 15/01/2016"/>
    <m/>
    <s v="Contratista"/>
    <s v="Contar con un profesional de apoyo en el proceso de autoevaluación y acreditación de los programas de educación superior"/>
    <n v="1"/>
    <n v="27500000"/>
    <n v="27500000"/>
    <s v="enero"/>
    <s v="enero"/>
    <n v="0"/>
    <n v="1"/>
    <n v="0"/>
    <n v="0"/>
    <n v="0"/>
    <n v="0"/>
    <n v="0"/>
    <n v="0"/>
    <n v="0"/>
    <n v="0"/>
    <n v="0"/>
    <n v="0"/>
    <n v="1"/>
    <n v="0"/>
    <n v="0.5"/>
    <n v="0"/>
    <n v="0"/>
    <n v="0"/>
    <n v="0"/>
    <n v="0"/>
    <n v="0"/>
    <n v="0"/>
    <n v="0"/>
    <n v="0"/>
    <n v="0"/>
    <n v="0.5"/>
    <n v="0.5"/>
    <s v="en revision el plan de accion y el PEP"/>
  </r>
  <r>
    <x v="0"/>
    <x v="3"/>
    <s v="INDICADORES Y METAS DE GOBIERNO"/>
    <x v="2"/>
    <x v="14"/>
    <m/>
    <s v=" 15/01/2016"/>
    <s v=" 29/02/2016"/>
    <m/>
    <s v="Empresa de desarrollo"/>
    <s v="Desarrollo e implementación del módulo de acreditación de programas"/>
    <n v="0"/>
    <n v="0"/>
    <n v="0"/>
    <s v="enero"/>
    <s v="febrero"/>
    <n v="0.5"/>
    <n v="0.5"/>
    <n v="0"/>
    <n v="0"/>
    <n v="0"/>
    <n v="0"/>
    <n v="0"/>
    <n v="0"/>
    <n v="0"/>
    <n v="0"/>
    <n v="0"/>
    <n v="0"/>
    <n v="1"/>
    <n v="0.2857142857142857"/>
    <n v="0"/>
    <n v="0"/>
    <n v="0"/>
    <n v="0"/>
    <n v="0"/>
    <n v="0"/>
    <n v="0"/>
    <n v="0"/>
    <n v="0"/>
    <n v="0"/>
    <n v="0"/>
    <n v="0.2857142857142857"/>
    <n v="0.7142857142857143"/>
    <m/>
  </r>
  <r>
    <x v="0"/>
    <x v="3"/>
    <s v="INDICADORES Y METAS DE GOBIERNO"/>
    <x v="2"/>
    <x v="15"/>
    <m/>
    <d v="2016-09-28T00:00:00"/>
    <d v="2016-11-12T00:00:00"/>
    <m/>
    <m/>
    <s v="NA"/>
    <n v="0"/>
    <n v="0"/>
    <n v="0"/>
    <s v="septiembre"/>
    <s v="noviembre"/>
    <n v="1"/>
    <n v="0"/>
    <n v="0"/>
    <n v="0"/>
    <n v="0"/>
    <n v="0"/>
    <n v="0"/>
    <n v="0"/>
    <n v="0"/>
    <n v="0"/>
    <n v="0"/>
    <n v="0"/>
    <n v="1"/>
    <n v="0"/>
    <n v="0"/>
    <n v="0"/>
    <n v="0"/>
    <n v="0"/>
    <n v="0"/>
    <n v="0"/>
    <n v="0"/>
    <n v="0"/>
    <n v="0"/>
    <n v="0"/>
    <n v="0"/>
    <n v="0"/>
    <n v="1"/>
    <s v="se ha socializado en un 30%"/>
  </r>
  <r>
    <x v="0"/>
    <x v="3"/>
    <s v="INDICADORES Y METAS DE GOBIERNO"/>
    <x v="2"/>
    <x v="16"/>
    <m/>
    <s v=" Programas Acreditación 20/02/2016"/>
    <s v=" Programas Acreditación 01/04/2016"/>
    <m/>
    <m/>
    <s v="NA"/>
    <n v="0"/>
    <n v="0"/>
    <n v="0"/>
    <s v="febrero"/>
    <s v="abril"/>
    <n v="0"/>
    <n v="1"/>
    <n v="0"/>
    <n v="0"/>
    <n v="0"/>
    <n v="0"/>
    <n v="0"/>
    <n v="0"/>
    <n v="0"/>
    <n v="0"/>
    <n v="0"/>
    <n v="0"/>
    <n v="1"/>
    <n v="0"/>
    <n v="1"/>
    <n v="0"/>
    <n v="0"/>
    <n v="0"/>
    <n v="0"/>
    <n v="0"/>
    <n v="0"/>
    <n v="0"/>
    <n v="0"/>
    <n v="0"/>
    <n v="0"/>
    <n v="1"/>
    <n v="0"/>
    <m/>
  </r>
  <r>
    <x v="0"/>
    <x v="3"/>
    <s v="INDICADORES Y METAS DE GOBIERNO"/>
    <x v="2"/>
    <x v="17"/>
    <m/>
    <s v="Programas Acreditación 01/02/2016"/>
    <s v="Programas Acreditación 31/03/2016"/>
    <m/>
    <m/>
    <m/>
    <n v="0"/>
    <n v="0"/>
    <n v="0"/>
    <s v="febrero"/>
    <s v="marzo"/>
    <n v="0"/>
    <n v="0"/>
    <n v="1"/>
    <n v="0"/>
    <n v="0"/>
    <n v="0"/>
    <n v="0"/>
    <n v="0"/>
    <n v="0"/>
    <n v="0"/>
    <n v="0"/>
    <n v="0"/>
    <n v="1"/>
    <n v="0"/>
    <n v="0"/>
    <n v="0"/>
    <n v="0"/>
    <n v="0"/>
    <n v="0"/>
    <n v="0"/>
    <n v="0"/>
    <n v="0"/>
    <n v="0"/>
    <n v="0"/>
    <n v="0"/>
    <n v="0"/>
    <n v="1"/>
    <m/>
  </r>
  <r>
    <x v="0"/>
    <x v="3"/>
    <s v="INDICADORES Y METAS DE GOBIERNO"/>
    <x v="2"/>
    <x v="18"/>
    <m/>
    <d v="2016-02-01T00:00:00"/>
    <s v=" 05/04/2016"/>
    <m/>
    <m/>
    <s v="NA"/>
    <n v="0"/>
    <n v="0"/>
    <n v="0"/>
    <s v="enero"/>
    <s v="abril"/>
    <n v="0"/>
    <n v="0"/>
    <n v="0"/>
    <n v="1"/>
    <n v="0"/>
    <n v="0"/>
    <n v="0"/>
    <n v="0"/>
    <n v="0"/>
    <n v="0"/>
    <n v="0"/>
    <n v="0"/>
    <n v="1"/>
    <n v="0"/>
    <n v="0"/>
    <n v="0"/>
    <n v="0"/>
    <n v="0"/>
    <n v="0"/>
    <n v="0"/>
    <n v="0"/>
    <n v="0"/>
    <n v="0"/>
    <n v="0"/>
    <n v="0"/>
    <n v="0"/>
    <n v="1"/>
    <m/>
  </r>
  <r>
    <x v="0"/>
    <x v="3"/>
    <s v="INDICADORES Y METAS DE GOBIERNO"/>
    <x v="2"/>
    <x v="19"/>
    <m/>
    <s v="Depende de CNA"/>
    <s v="Depende de CNA"/>
    <m/>
    <m/>
    <s v="NA"/>
    <n v="0"/>
    <n v="0"/>
    <n v="0"/>
    <s v="diciembre"/>
    <s v="diciembre"/>
    <n v="0"/>
    <n v="0"/>
    <n v="0"/>
    <n v="0"/>
    <n v="0"/>
    <n v="0"/>
    <n v="1"/>
    <n v="0"/>
    <n v="0"/>
    <n v="0"/>
    <n v="0"/>
    <n v="0"/>
    <n v="1"/>
    <n v="0"/>
    <n v="0"/>
    <n v="0"/>
    <n v="0"/>
    <n v="0"/>
    <n v="0"/>
    <n v="0"/>
    <n v="0"/>
    <n v="0"/>
    <n v="0"/>
    <n v="0"/>
    <n v="0"/>
    <n v="0"/>
    <n v="1"/>
    <m/>
  </r>
  <r>
    <x v="0"/>
    <x v="3"/>
    <s v="INDICADORES Y METAS DE GOBIERNO"/>
    <x v="2"/>
    <x v="20"/>
    <m/>
    <s v="Depende de CNA"/>
    <s v="Depende de CNA"/>
    <m/>
    <m/>
    <s v="NA"/>
    <n v="0"/>
    <n v="0"/>
    <n v="0"/>
    <s v="diciembre"/>
    <s v="diciembre"/>
    <n v="0"/>
    <n v="0"/>
    <n v="0"/>
    <n v="0"/>
    <n v="0"/>
    <n v="0"/>
    <n v="1"/>
    <n v="0"/>
    <n v="0"/>
    <n v="0"/>
    <n v="0"/>
    <n v="0"/>
    <n v="1"/>
    <n v="0"/>
    <n v="0"/>
    <n v="0"/>
    <n v="0"/>
    <n v="0"/>
    <n v="0"/>
    <n v="0"/>
    <n v="0"/>
    <n v="0"/>
    <n v="0"/>
    <n v="0"/>
    <n v="0"/>
    <n v="0"/>
    <n v="1"/>
    <m/>
  </r>
  <r>
    <x v="0"/>
    <x v="3"/>
    <s v="INDICADORES Y METAS DE GOBIERNO"/>
    <x v="2"/>
    <x v="21"/>
    <m/>
    <d v="2015-04-01T00:00:00"/>
    <d v="2015-08-25T00:00:00"/>
    <m/>
    <m/>
    <s v="NA"/>
    <n v="0"/>
    <n v="0"/>
    <n v="0"/>
    <s v="abril"/>
    <s v="agosto"/>
    <n v="0"/>
    <n v="0"/>
    <n v="0"/>
    <n v="0"/>
    <n v="0"/>
    <n v="0"/>
    <n v="0"/>
    <n v="1"/>
    <n v="0"/>
    <n v="0"/>
    <n v="0"/>
    <n v="0"/>
    <n v="1"/>
    <n v="0"/>
    <n v="0"/>
    <n v="0"/>
    <n v="0"/>
    <n v="0"/>
    <n v="0"/>
    <n v="0"/>
    <n v="0"/>
    <n v="0"/>
    <n v="0"/>
    <n v="0"/>
    <n v="0"/>
    <n v="0"/>
    <n v="1"/>
    <m/>
  </r>
  <r>
    <x v="0"/>
    <x v="3"/>
    <s v="INDICADORES Y METAS DE GOBIERNO"/>
    <x v="2"/>
    <x v="22"/>
    <m/>
    <s v=" 04/02/2016"/>
    <d v="2016-02-11T00:00:00"/>
    <m/>
    <m/>
    <s v="NA"/>
    <n v="0"/>
    <n v="0"/>
    <n v="0"/>
    <s v="febrero"/>
    <s v="febrero"/>
    <n v="0"/>
    <n v="1"/>
    <n v="0"/>
    <n v="0"/>
    <n v="0"/>
    <n v="0"/>
    <n v="0"/>
    <n v="0"/>
    <n v="0"/>
    <n v="0"/>
    <n v="0"/>
    <n v="0"/>
    <n v="1"/>
    <n v="0"/>
    <n v="0.33"/>
    <n v="0"/>
    <n v="0"/>
    <n v="0"/>
    <n v="0"/>
    <n v="0"/>
    <n v="0"/>
    <n v="0"/>
    <n v="0"/>
    <n v="0"/>
    <n v="0"/>
    <n v="0.33"/>
    <n v="0.66999999999999993"/>
    <m/>
  </r>
  <r>
    <x v="0"/>
    <x v="3"/>
    <s v="INDICADORES Y METAS DE GOBIERNO"/>
    <x v="2"/>
    <x v="23"/>
    <m/>
    <d v="2015-09-28T00:00:00"/>
    <d v="2016-02-29T00:00:00"/>
    <m/>
    <m/>
    <s v="NA"/>
    <n v="0"/>
    <n v="0"/>
    <n v="0"/>
    <s v="enero"/>
    <s v="febrero"/>
    <n v="0"/>
    <n v="1"/>
    <n v="0"/>
    <n v="0"/>
    <n v="0"/>
    <n v="0"/>
    <n v="0"/>
    <n v="0"/>
    <n v="0"/>
    <n v="0"/>
    <n v="0"/>
    <n v="0"/>
    <n v="1"/>
    <n v="0"/>
    <n v="0"/>
    <n v="0"/>
    <n v="0"/>
    <n v="0"/>
    <n v="0"/>
    <n v="0"/>
    <n v="0"/>
    <n v="0"/>
    <n v="0"/>
    <n v="0"/>
    <n v="0"/>
    <n v="0"/>
    <n v="1"/>
    <m/>
  </r>
  <r>
    <x v="0"/>
    <x v="3"/>
    <s v="INDICADORES Y METAS DE GOBIERNO"/>
    <x v="2"/>
    <x v="24"/>
    <m/>
    <d v="2016-02-29T00:00:00"/>
    <d v="2016-03-04T00:00:00"/>
    <m/>
    <m/>
    <s v="NA"/>
    <n v="0"/>
    <n v="0"/>
    <n v="0"/>
    <s v="febrero"/>
    <s v="febrero"/>
    <n v="0"/>
    <n v="0"/>
    <n v="1"/>
    <n v="0"/>
    <n v="0"/>
    <n v="0"/>
    <n v="0"/>
    <n v="0"/>
    <n v="0"/>
    <n v="0"/>
    <n v="0"/>
    <n v="0"/>
    <n v="1"/>
    <n v="0"/>
    <n v="0"/>
    <n v="0"/>
    <n v="0"/>
    <n v="0"/>
    <n v="0"/>
    <n v="0"/>
    <n v="0"/>
    <n v="0"/>
    <n v="0"/>
    <n v="0"/>
    <n v="0"/>
    <n v="0"/>
    <n v="1"/>
    <m/>
  </r>
  <r>
    <x v="0"/>
    <x v="3"/>
    <s v="INDICADORES Y METAS DE GOBIERNO"/>
    <x v="2"/>
    <x v="25"/>
    <m/>
    <d v="2016-02-29T00:00:00"/>
    <s v=" 11/03/2016"/>
    <m/>
    <m/>
    <s v="NA"/>
    <n v="0"/>
    <n v="0"/>
    <n v="0"/>
    <s v="febrero"/>
    <s v="febrero"/>
    <n v="0"/>
    <n v="0"/>
    <n v="1"/>
    <n v="0"/>
    <n v="0"/>
    <n v="0"/>
    <n v="0"/>
    <n v="0"/>
    <n v="0"/>
    <n v="0"/>
    <n v="0"/>
    <n v="0"/>
    <n v="1"/>
    <n v="0"/>
    <n v="0"/>
    <n v="0"/>
    <n v="0"/>
    <n v="0"/>
    <n v="0"/>
    <n v="0"/>
    <n v="0"/>
    <n v="0"/>
    <n v="0"/>
    <n v="0"/>
    <n v="0"/>
    <n v="0"/>
    <n v="1"/>
    <m/>
  </r>
  <r>
    <x v="0"/>
    <x v="3"/>
    <s v="INDICADORES Y METAS DE GOBIERNO"/>
    <x v="2"/>
    <x v="26"/>
    <m/>
    <d v="2016-02-01T00:00:00"/>
    <d v="2016-03-31T00:00:00"/>
    <m/>
    <m/>
    <s v="NA"/>
    <n v="0"/>
    <n v="0"/>
    <n v="0"/>
    <s v="febrero"/>
    <s v="marzo"/>
    <n v="0"/>
    <n v="0.5"/>
    <n v="0.5"/>
    <n v="0"/>
    <n v="0"/>
    <n v="0"/>
    <n v="0"/>
    <n v="0"/>
    <n v="0"/>
    <n v="0"/>
    <n v="0"/>
    <n v="0"/>
    <n v="1"/>
    <n v="0"/>
    <n v="0.15"/>
    <n v="0"/>
    <n v="0"/>
    <n v="0"/>
    <n v="0"/>
    <n v="0"/>
    <n v="0"/>
    <n v="0"/>
    <n v="0"/>
    <n v="0"/>
    <n v="0"/>
    <n v="0.15"/>
    <n v="0.85"/>
    <m/>
  </r>
  <r>
    <x v="0"/>
    <x v="3"/>
    <s v="INDICADORES Y METAS DE GOBIERNO"/>
    <x v="2"/>
    <x v="27"/>
    <m/>
    <s v=" 01/04/2016"/>
    <d v="2016-04-08T00:00:00"/>
    <m/>
    <s v="Persona jurídica"/>
    <s v="Contrato interadministrativo para realizar visita de pares amigos"/>
    <n v="1"/>
    <n v="23520000"/>
    <n v="23520000"/>
    <s v="abril"/>
    <s v="abril"/>
    <n v="0"/>
    <n v="0"/>
    <n v="1"/>
    <n v="0"/>
    <n v="0"/>
    <n v="0"/>
    <n v="0"/>
    <n v="0"/>
    <n v="0"/>
    <n v="0"/>
    <n v="0"/>
    <n v="0"/>
    <n v="1"/>
    <n v="0"/>
    <n v="0"/>
    <n v="0.15"/>
    <n v="0"/>
    <n v="0"/>
    <n v="0"/>
    <n v="0"/>
    <n v="0"/>
    <n v="0"/>
    <n v="0"/>
    <n v="0"/>
    <n v="0"/>
    <n v="0.15"/>
    <n v="0.85"/>
    <m/>
  </r>
  <r>
    <x v="0"/>
    <x v="3"/>
    <s v="INDICADORES Y METAS DE GOBIERNO"/>
    <x v="2"/>
    <x v="28"/>
    <m/>
    <d v="2016-04-09T00:00:00"/>
    <d v="2016-04-10T00:00:00"/>
    <m/>
    <m/>
    <s v="NA"/>
    <n v="0"/>
    <n v="0"/>
    <n v="0"/>
    <s v="abril"/>
    <s v="abril"/>
    <n v="0"/>
    <n v="0"/>
    <n v="0"/>
    <n v="1"/>
    <n v="0"/>
    <n v="0"/>
    <n v="0"/>
    <n v="0"/>
    <n v="0"/>
    <n v="0"/>
    <n v="0"/>
    <n v="0"/>
    <n v="1"/>
    <n v="0"/>
    <n v="0"/>
    <n v="0.15"/>
    <n v="0"/>
    <n v="0"/>
    <n v="0"/>
    <n v="0"/>
    <n v="0"/>
    <n v="0"/>
    <n v="0"/>
    <n v="0"/>
    <n v="0"/>
    <n v="0.15"/>
    <n v="0.85"/>
    <m/>
  </r>
  <r>
    <x v="0"/>
    <x v="3"/>
    <s v="INDICADORES Y METAS DE GOBIERNO"/>
    <x v="2"/>
    <x v="29"/>
    <m/>
    <s v="Logística  15/03/2016_x000d_Socialización 11/04/2016"/>
    <s v="Logística 10/04/2016_x000d_Socialización 17/06/2016"/>
    <s v="Planes de mejoramiento"/>
    <m/>
    <s v="NA"/>
    <n v="0"/>
    <n v="0"/>
    <n v="0"/>
    <s v="marzo"/>
    <s v="abril"/>
    <n v="0"/>
    <n v="0"/>
    <n v="0.25"/>
    <n v="0.25"/>
    <n v="0.25"/>
    <n v="0.25"/>
    <n v="0"/>
    <n v="0"/>
    <n v="0"/>
    <n v="0"/>
    <n v="0"/>
    <n v="0"/>
    <n v="1"/>
    <n v="0"/>
    <n v="0"/>
    <m/>
    <n v="0"/>
    <n v="0"/>
    <n v="0"/>
    <n v="0"/>
    <n v="0"/>
    <n v="0"/>
    <n v="0"/>
    <n v="0"/>
    <n v="0"/>
    <n v="0"/>
    <n v="1"/>
    <m/>
  </r>
  <r>
    <x v="0"/>
    <x v="3"/>
    <s v="INDICADORES Y METAS DE GOBIERNO"/>
    <x v="2"/>
    <x v="30"/>
    <m/>
    <s v="Depende de CNA"/>
    <s v="Depende de CNA"/>
    <s v="Resolución"/>
    <m/>
    <s v="NA"/>
    <n v="0"/>
    <n v="0"/>
    <n v="0"/>
    <s v="diciembre"/>
    <s v="diciembre"/>
    <n v="0"/>
    <n v="0"/>
    <n v="0"/>
    <n v="0"/>
    <n v="0"/>
    <n v="0"/>
    <n v="0"/>
    <n v="0"/>
    <n v="1"/>
    <n v="0"/>
    <n v="0"/>
    <n v="0"/>
    <n v="1"/>
    <n v="0"/>
    <n v="0"/>
    <n v="0"/>
    <n v="0"/>
    <n v="0"/>
    <n v="0"/>
    <n v="0"/>
    <n v="0"/>
    <n v="0"/>
    <n v="0"/>
    <n v="0"/>
    <n v="0"/>
    <n v="0"/>
    <n v="1"/>
    <m/>
  </r>
  <r>
    <x v="0"/>
    <x v="3"/>
    <s v="INDICADORES Y METAS DE GOBIERNO"/>
    <x v="2"/>
    <x v="31"/>
    <m/>
    <s v="Depende de CNA"/>
    <s v="Depende de CNA"/>
    <s v="Resolución"/>
    <m/>
    <s v="NA"/>
    <n v="0"/>
    <n v="0"/>
    <n v="0"/>
    <s v="diciembre"/>
    <s v="diciembre"/>
    <n v="0"/>
    <n v="0"/>
    <n v="0"/>
    <n v="0"/>
    <n v="0"/>
    <n v="0"/>
    <n v="0"/>
    <n v="0"/>
    <n v="1"/>
    <n v="0"/>
    <n v="0"/>
    <n v="0"/>
    <n v="1"/>
    <n v="0"/>
    <n v="0"/>
    <n v="0"/>
    <n v="0"/>
    <n v="0"/>
    <n v="0"/>
    <n v="0"/>
    <n v="0"/>
    <n v="0"/>
    <n v="0"/>
    <n v="0"/>
    <n v="0"/>
    <n v="0"/>
    <n v="1"/>
    <m/>
  </r>
  <r>
    <x v="0"/>
    <x v="3"/>
    <s v="INDICADORES Y METAS DE GOBIERNO"/>
    <x v="2"/>
    <x v="32"/>
    <m/>
    <s v="Depende de CNA"/>
    <s v="Depende de CNA"/>
    <s v="Resolución"/>
    <m/>
    <s v="NA"/>
    <n v="0"/>
    <n v="0"/>
    <n v="0"/>
    <s v="diciembre"/>
    <s v="diciembre"/>
    <n v="0"/>
    <n v="0"/>
    <n v="0"/>
    <n v="0"/>
    <n v="0"/>
    <n v="0"/>
    <n v="0"/>
    <n v="0"/>
    <n v="1"/>
    <n v="0"/>
    <n v="0"/>
    <n v="0"/>
    <n v="1"/>
    <n v="0"/>
    <n v="0"/>
    <n v="0"/>
    <n v="0"/>
    <n v="0"/>
    <n v="0"/>
    <n v="0"/>
    <n v="0"/>
    <n v="0"/>
    <n v="0"/>
    <n v="0"/>
    <n v="0"/>
    <n v="0"/>
    <n v="1"/>
    <m/>
  </r>
  <r>
    <x v="0"/>
    <x v="3"/>
    <s v="INDICADORES Y METAS DE GOBIERNO"/>
    <x v="2"/>
    <x v="33"/>
    <m/>
    <s v="Depende de CNA"/>
    <s v="Depende de CNA"/>
    <s v="Resolución"/>
    <m/>
    <s v="NA"/>
    <n v="0"/>
    <n v="0"/>
    <n v="0"/>
    <s v="diciembre"/>
    <s v="diciembre"/>
    <n v="0"/>
    <n v="0"/>
    <n v="0"/>
    <n v="0"/>
    <n v="0"/>
    <n v="0"/>
    <n v="0"/>
    <n v="0"/>
    <n v="1"/>
    <n v="0"/>
    <n v="0"/>
    <n v="0"/>
    <n v="1"/>
    <n v="0"/>
    <n v="0"/>
    <n v="0"/>
    <n v="0"/>
    <n v="0"/>
    <n v="0"/>
    <n v="0"/>
    <n v="0"/>
    <n v="0"/>
    <n v="0"/>
    <n v="0"/>
    <n v="0"/>
    <n v="0"/>
    <n v="1"/>
    <m/>
  </r>
  <r>
    <x v="0"/>
    <x v="3"/>
    <s v="INDICADORES Y METAS DE GOBIERNO"/>
    <x v="2"/>
    <x v="34"/>
    <m/>
    <s v="Depende de CNA"/>
    <s v="Depende de CNA"/>
    <s v="Resolución"/>
    <m/>
    <s v="NA"/>
    <n v="0"/>
    <n v="0"/>
    <n v="0"/>
    <s v="diciembre"/>
    <s v="diciembre"/>
    <n v="0"/>
    <n v="0"/>
    <n v="0"/>
    <n v="0"/>
    <n v="0"/>
    <n v="0"/>
    <n v="0"/>
    <n v="0"/>
    <n v="1"/>
    <n v="0"/>
    <n v="0"/>
    <n v="0"/>
    <n v="1"/>
    <n v="0"/>
    <n v="0"/>
    <n v="0"/>
    <n v="0"/>
    <n v="0"/>
    <n v="0"/>
    <n v="0"/>
    <n v="0"/>
    <n v="0"/>
    <n v="0"/>
    <n v="0"/>
    <n v="0"/>
    <n v="0"/>
    <n v="1"/>
    <m/>
  </r>
  <r>
    <x v="0"/>
    <x v="3"/>
    <s v="INDICADORES Y METAS DE GOBIERNO"/>
    <x v="3"/>
    <x v="35"/>
    <m/>
    <d v="2016-03-16T00:00:00"/>
    <d v="2016-03-20T00:00:00"/>
    <s v="Representación Exporecerca Barcelona 2016"/>
    <s v="Transporte"/>
    <s v="Tiquetes, viáticos y hospedaje, stand"/>
    <n v="1"/>
    <n v="16000000"/>
    <n v="16000000"/>
    <s v="marzo"/>
    <s v="marzo"/>
    <n v="0"/>
    <n v="0"/>
    <n v="1"/>
    <n v="0"/>
    <n v="0"/>
    <n v="0"/>
    <n v="0"/>
    <n v="0"/>
    <n v="0"/>
    <n v="0"/>
    <n v="0"/>
    <n v="0"/>
    <n v="1"/>
    <n v="0"/>
    <n v="0"/>
    <n v="1"/>
    <n v="0"/>
    <n v="0"/>
    <n v="0"/>
    <n v="0"/>
    <n v="0"/>
    <n v="0"/>
    <n v="0"/>
    <n v="0"/>
    <n v="0"/>
    <n v="1"/>
    <n v="0"/>
    <m/>
  </r>
  <r>
    <x v="0"/>
    <x v="3"/>
    <s v="INDICADORES Y METAS DE GOBIERNO"/>
    <x v="3"/>
    <x v="36"/>
    <m/>
    <d v="2016-05-25T00:00:00"/>
    <d v="2016-05-31T00:00:00"/>
    <s v="Representación Rumania"/>
    <s v="Transporte"/>
    <s v="Tiquetes, viáticos y hospedaje, stand"/>
    <n v="1"/>
    <n v="25000000"/>
    <n v="25000000"/>
    <s v="mayo"/>
    <s v="mayo"/>
    <n v="0"/>
    <n v="0"/>
    <n v="0"/>
    <n v="0"/>
    <n v="1"/>
    <n v="0"/>
    <n v="0"/>
    <n v="0"/>
    <n v="0"/>
    <n v="0"/>
    <n v="0"/>
    <n v="0"/>
    <n v="1"/>
    <n v="0"/>
    <n v="0"/>
    <n v="0"/>
    <n v="0"/>
    <n v="0"/>
    <n v="0"/>
    <n v="0"/>
    <n v="0"/>
    <n v="0"/>
    <n v="0"/>
    <n v="0"/>
    <n v="0"/>
    <n v="0"/>
    <n v="1"/>
    <m/>
  </r>
  <r>
    <x v="0"/>
    <x v="3"/>
    <s v="INDICADORES Y METAS DE GOBIERNO"/>
    <x v="3"/>
    <x v="37"/>
    <m/>
    <d v="2026-02-24T00:00:00"/>
    <d v="2016-02-28T00:00:00"/>
    <s v="Representación Ecuador"/>
    <s v="Transporte"/>
    <s v="Tiquetes, viáticos y hospedaje, stand"/>
    <n v="1"/>
    <n v="8000000"/>
    <n v="8000000"/>
    <s v="junio"/>
    <s v="junio"/>
    <n v="0"/>
    <n v="0"/>
    <n v="0"/>
    <n v="0"/>
    <n v="0"/>
    <n v="1"/>
    <n v="0"/>
    <n v="0"/>
    <n v="0"/>
    <n v="0"/>
    <n v="0"/>
    <n v="0"/>
    <n v="1"/>
    <n v="0"/>
    <n v="0"/>
    <n v="0"/>
    <n v="0"/>
    <n v="0"/>
    <n v="0"/>
    <n v="0"/>
    <n v="0"/>
    <n v="0"/>
    <n v="0"/>
    <n v="0"/>
    <n v="0"/>
    <n v="0"/>
    <n v="1"/>
    <m/>
  </r>
  <r>
    <x v="0"/>
    <x v="3"/>
    <s v="INDICADORES Y METAS DE GOBIERNO"/>
    <x v="3"/>
    <x v="38"/>
    <m/>
    <d v="2016-02-01T00:00:00"/>
    <d v="2016-11-30T00:00:00"/>
    <s v="Intercambio docentes"/>
    <s v="Transporte"/>
    <s v="Tiquetes, viáticos y hospedaje, stand"/>
    <n v="1"/>
    <n v="30000000"/>
    <n v="30000000"/>
    <s v="febrero"/>
    <s v="febrero"/>
    <n v="0"/>
    <n v="0"/>
    <n v="0"/>
    <n v="0"/>
    <n v="0"/>
    <n v="1"/>
    <n v="0"/>
    <n v="0"/>
    <n v="0"/>
    <n v="0"/>
    <n v="0"/>
    <n v="0"/>
    <n v="1"/>
    <n v="0"/>
    <n v="0"/>
    <n v="0"/>
    <n v="0"/>
    <n v="0"/>
    <n v="0"/>
    <n v="0"/>
    <n v="0"/>
    <n v="0"/>
    <n v="0"/>
    <n v="0"/>
    <n v="0"/>
    <n v="0"/>
    <n v="1"/>
    <s v="no se cuenta definido fecha de viajes"/>
  </r>
  <r>
    <x v="0"/>
    <x v="3"/>
    <s v="INDICADORES Y METAS DE GOBIERNO"/>
    <x v="3"/>
    <x v="39"/>
    <m/>
    <d v="2016-01-15T00:00:00"/>
    <d v="2016-11-30T00:00:00"/>
    <s v="Visita a la feria internacional"/>
    <s v="Transporte"/>
    <s v="Tiquetes aéreos ida y vuelta y viáticos (8 días)"/>
    <n v="3"/>
    <n v="10000000"/>
    <n v="30000000"/>
    <s v="junio"/>
    <s v="junio"/>
    <n v="0"/>
    <n v="0"/>
    <n v="0"/>
    <n v="0"/>
    <n v="0"/>
    <n v="1"/>
    <n v="0"/>
    <n v="0"/>
    <n v="0"/>
    <n v="0"/>
    <n v="0"/>
    <n v="0"/>
    <n v="1"/>
    <n v="0"/>
    <n v="0"/>
    <n v="0"/>
    <n v="0"/>
    <n v="0"/>
    <n v="0"/>
    <n v="0"/>
    <n v="0"/>
    <n v="0"/>
    <n v="0"/>
    <n v="0"/>
    <n v="0"/>
    <n v="0"/>
    <n v="1"/>
    <s v="no se cuenta definido fecha de viajes"/>
  </r>
  <r>
    <x v="0"/>
    <x v="3"/>
    <s v="INDICADORES Y METAS DE GOBIERNO"/>
    <x v="3"/>
    <x v="40"/>
    <m/>
    <d v="2016-01-15T00:00:00"/>
    <d v="2016-11-30T00:00:00"/>
    <s v="Participación en el congreso"/>
    <s v="Transporte"/>
    <s v="Tiquetes aéreos ida y vuelta, viáticos e inscripción a evento académico"/>
    <n v="2"/>
    <n v="5500000"/>
    <n v="11000000"/>
    <s v="junio"/>
    <s v="junio"/>
    <n v="0"/>
    <n v="0"/>
    <n v="0"/>
    <n v="0"/>
    <n v="0"/>
    <n v="1"/>
    <n v="0"/>
    <n v="0"/>
    <n v="0"/>
    <n v="0"/>
    <n v="0"/>
    <n v="0"/>
    <n v="1"/>
    <n v="0"/>
    <n v="0"/>
    <n v="0"/>
    <n v="0"/>
    <n v="0"/>
    <n v="0"/>
    <n v="0"/>
    <n v="0"/>
    <n v="0"/>
    <n v="0"/>
    <n v="0"/>
    <n v="0"/>
    <n v="0"/>
    <n v="1"/>
    <s v="no se cuenta definido fecha de viajes"/>
  </r>
  <r>
    <x v="0"/>
    <x v="3"/>
    <s v="INDICADORES Y METAS DE GOBIERNO"/>
    <x v="3"/>
    <x v="41"/>
    <m/>
    <d v="2016-01-15T00:00:00"/>
    <d v="2016-11-30T00:00:00"/>
    <s v="Participación en la misión académica"/>
    <s v="Transporte"/>
    <s v="Tiquetes aéreos ida y vuelta y viáticos (8 días)"/>
    <n v="2"/>
    <n v="10000000"/>
    <n v="20000000"/>
    <s v="junio"/>
    <s v="junio"/>
    <n v="0"/>
    <n v="0"/>
    <n v="0"/>
    <n v="0"/>
    <n v="0"/>
    <n v="1"/>
    <n v="0"/>
    <n v="0"/>
    <n v="0"/>
    <n v="0"/>
    <n v="0"/>
    <n v="0"/>
    <n v="1"/>
    <n v="0"/>
    <n v="0"/>
    <n v="0"/>
    <n v="0"/>
    <n v="0"/>
    <n v="0"/>
    <n v="0"/>
    <n v="0"/>
    <n v="0"/>
    <n v="0"/>
    <n v="0"/>
    <n v="0"/>
    <n v="0"/>
    <n v="1"/>
    <s v="no se cuenta definido fecha de viajes"/>
  </r>
  <r>
    <x v="0"/>
    <x v="3"/>
    <s v="INDICADORES Y METAS DE GOBIERNO"/>
    <x v="3"/>
    <x v="42"/>
    <m/>
    <d v="2016-01-15T00:00:00"/>
    <d v="2016-11-30T00:00:00"/>
    <s v="Participación en CUJAE"/>
    <s v="Transporte"/>
    <s v="Tiquetes aéreos ida y vuelta y honorarios (4 semanas)"/>
    <n v="2"/>
    <n v="12000000"/>
    <n v="24000000"/>
    <s v="junio"/>
    <s v="junio"/>
    <n v="0"/>
    <n v="0"/>
    <n v="0"/>
    <n v="0"/>
    <n v="0"/>
    <n v="1"/>
    <n v="0"/>
    <n v="0"/>
    <n v="0"/>
    <n v="0"/>
    <n v="0"/>
    <n v="0"/>
    <n v="1"/>
    <n v="0"/>
    <n v="0"/>
    <n v="0"/>
    <n v="0"/>
    <n v="0"/>
    <n v="0"/>
    <n v="0"/>
    <n v="0"/>
    <n v="0"/>
    <n v="0"/>
    <n v="0"/>
    <n v="0"/>
    <n v="0"/>
    <n v="1"/>
    <s v="no se cuenta definido fecha de viajes"/>
  </r>
  <r>
    <x v="0"/>
    <x v="3"/>
    <s v="INDICADORES Y METAS DE GOBIERNO"/>
    <x v="3"/>
    <x v="43"/>
    <m/>
    <d v="2016-01-15T00:00:00"/>
    <d v="2016-11-30T00:00:00"/>
    <s v="Profesor invitado"/>
    <s v="Transporte"/>
    <s v="Tiquetes aéreos ida y vuelta y honorarios (8 días)"/>
    <n v="1"/>
    <n v="9000000"/>
    <n v="9000000"/>
    <s v="junio"/>
    <s v="junio"/>
    <n v="0"/>
    <n v="0"/>
    <n v="0"/>
    <n v="0"/>
    <n v="0"/>
    <n v="1"/>
    <n v="0"/>
    <n v="0"/>
    <n v="0"/>
    <n v="0"/>
    <n v="0"/>
    <n v="0"/>
    <n v="1"/>
    <n v="0"/>
    <n v="0"/>
    <n v="0"/>
    <n v="0"/>
    <n v="0"/>
    <n v="0"/>
    <n v="0"/>
    <n v="0"/>
    <n v="0"/>
    <n v="0"/>
    <n v="0"/>
    <n v="0"/>
    <n v="0"/>
    <n v="1"/>
    <s v="no se cuenta definido fecha de viajes"/>
  </r>
  <r>
    <x v="0"/>
    <x v="3"/>
    <s v="INDICADORES Y METAS DE GOBIERNO"/>
    <x v="4"/>
    <x v="44"/>
    <m/>
    <d v="2016-01-15T00:00:00"/>
    <d v="2016-11-30T00:00:00"/>
    <s v="3er jornada de la seguridad informática"/>
    <s v="Logística"/>
    <s v="Conferencistas, material, posters, refrigerios y premios"/>
    <n v="1"/>
    <n v="3000000"/>
    <n v="3000000"/>
    <s v="junio"/>
    <s v="junio"/>
    <n v="0"/>
    <n v="0"/>
    <n v="0"/>
    <n v="0"/>
    <n v="0"/>
    <n v="1"/>
    <n v="0"/>
    <n v="0"/>
    <n v="0"/>
    <n v="0"/>
    <n v="0"/>
    <n v="0"/>
    <n v="1"/>
    <n v="0"/>
    <n v="0"/>
    <n v="0"/>
    <n v="0"/>
    <n v="0"/>
    <n v="0"/>
    <n v="0"/>
    <n v="0"/>
    <n v="0"/>
    <n v="0"/>
    <n v="0"/>
    <n v="0"/>
    <n v="0"/>
    <n v="1"/>
    <m/>
  </r>
  <r>
    <x v="0"/>
    <x v="3"/>
    <s v="INDICADORES Y METAS DE GOBIERNO"/>
    <x v="4"/>
    <x v="45"/>
    <m/>
    <d v="2016-01-15T00:00:00"/>
    <d v="2016-11-30T00:00:00"/>
    <s v="Infomatrix Latinoamérica 2016"/>
    <s v="Logística"/>
    <s v="Conferencistas, material, posters, refrigerios y premios"/>
    <n v="1"/>
    <n v="6000000"/>
    <n v="6000000"/>
    <s v="junio"/>
    <s v="junio"/>
    <n v="0"/>
    <n v="0"/>
    <n v="0"/>
    <n v="0"/>
    <n v="0"/>
    <n v="1"/>
    <n v="0"/>
    <n v="0"/>
    <n v="0"/>
    <n v="0"/>
    <n v="0"/>
    <n v="0"/>
    <n v="1"/>
    <n v="0"/>
    <n v="0"/>
    <n v="0"/>
    <n v="0"/>
    <n v="0"/>
    <n v="0"/>
    <n v="0"/>
    <n v="0"/>
    <n v="0"/>
    <n v="0"/>
    <n v="0"/>
    <n v="0"/>
    <n v="0"/>
    <n v="1"/>
    <m/>
  </r>
  <r>
    <x v="0"/>
    <x v="3"/>
    <s v="INDICADORES Y METAS DE GOBIERNO"/>
    <x v="4"/>
    <x v="46"/>
    <m/>
    <d v="2016-01-15T00:00:00"/>
    <d v="2016-11-30T00:00:00"/>
    <s v="Estudiantes y docentes que visitaron empresas"/>
    <s v="Transporte"/>
    <s v="Transporte aéreo o terrestre y viáticos o subsidio para tres grupos de estudiantes (uno de cada nivel de formación) acompañados de su respectivo profesor"/>
    <s v="Por definir"/>
    <s v="Por definir"/>
    <s v="Por definir"/>
    <s v="junio"/>
    <s v="junio"/>
    <n v="0"/>
    <n v="0"/>
    <n v="0"/>
    <n v="0"/>
    <n v="0"/>
    <n v="1"/>
    <n v="0"/>
    <n v="0"/>
    <n v="0"/>
    <n v="0"/>
    <n v="0"/>
    <n v="0"/>
    <n v="1"/>
    <n v="0"/>
    <n v="0"/>
    <n v="0"/>
    <n v="0"/>
    <n v="0"/>
    <n v="0"/>
    <n v="0"/>
    <n v="0"/>
    <n v="0"/>
    <n v="0"/>
    <n v="0"/>
    <n v="0"/>
    <n v="0"/>
    <n v="1"/>
    <m/>
  </r>
  <r>
    <x v="0"/>
    <x v="3"/>
    <s v="INDICADORES Y METAS DE GOBIERNO"/>
    <x v="4"/>
    <x v="47"/>
    <m/>
    <d v="2016-01-15T00:00:00"/>
    <d v="2016-11-30T00:00:00"/>
    <s v="Participaciones de la comunidad académica"/>
    <s v="Logística"/>
    <s v="Inscripción de al menos cinco (5) profesores a uno  de los eventos y transporte y viáticos"/>
    <n v="5"/>
    <n v="2000000"/>
    <n v="10000000"/>
    <s v="junio"/>
    <s v="junio"/>
    <n v="0"/>
    <n v="0"/>
    <n v="0"/>
    <n v="0"/>
    <n v="0"/>
    <n v="1"/>
    <n v="0"/>
    <n v="0"/>
    <n v="0"/>
    <n v="0"/>
    <n v="0"/>
    <n v="0"/>
    <n v="1"/>
    <n v="0"/>
    <n v="0"/>
    <n v="0"/>
    <n v="0"/>
    <n v="0"/>
    <n v="0"/>
    <n v="0"/>
    <n v="0"/>
    <n v="0"/>
    <n v="0"/>
    <n v="0"/>
    <n v="0"/>
    <n v="0"/>
    <n v="1"/>
    <m/>
  </r>
  <r>
    <x v="0"/>
    <x v="3"/>
    <s v="INDICADORES Y METAS DE GOBIERNO"/>
    <x v="5"/>
    <x v="48"/>
    <m/>
    <d v="2016-01-15T00:00:00"/>
    <d v="2016-11-30T00:00:00"/>
    <s v="Adquisición, instigación y análisis de evidencias digitales con el uso de kits forenses  duplicadores, toma de imágenes forenses, bloqueadores de dispositivos, recuperación de datos"/>
    <s v="Equipos"/>
    <s v="Móviles, recuperación de información, análisis de información"/>
    <n v="1"/>
    <n v="350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49"/>
    <m/>
    <d v="2016-01-15T00:00:00"/>
    <d v="2016-11-30T00:00:00"/>
    <s v="Elementos adquiridos"/>
    <s v="Insumos"/>
    <s v="Compra de Raspberry Pi y tarjetas  Arduino"/>
    <n v="1"/>
    <n v="5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0"/>
    <m/>
    <d v="2016-01-15T00:00:00"/>
    <d v="2016-11-30T00:00:00"/>
    <s v="Academia implementada"/>
    <s v="Persona jurídica"/>
    <s v="Implementación de academia HANA Huawei"/>
    <n v="1"/>
    <n v="350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1"/>
    <m/>
    <d v="2016-01-15T00:00:00"/>
    <d v="2016-11-30T00:00:00"/>
    <s v="Aula implementada"/>
    <s v="Persona jurídica"/>
    <s v="Montaje aula maestría"/>
    <n v="1"/>
    <n v="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2"/>
    <m/>
    <d v="2016-01-15T00:00:00"/>
    <d v="2016-11-30T00:00:00"/>
    <s v="Suministro y montaje de dos ambientes didácticos para prácticas de  electricidad  (convenio Ministerio de Educación de Francia)"/>
    <s v="Persona jurídica"/>
    <s v="Equipos didácticos especializados para prácticas de electricidad, electrónica de potencia, redes y subestaciones, calidad de energía, instalaciones eléctricas"/>
    <n v="1"/>
    <n v="2350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3"/>
    <m/>
    <d v="2016-01-15T00:00:00"/>
    <d v="2016-11-30T00:00:00"/>
    <s v="Equipo para montaje  desmontaje de rodamientos "/>
    <s v="Persona jurídica"/>
    <s v="Alineador de ejes, calentador de inducción, extensiones de rodamientos "/>
    <n v="1"/>
    <n v="35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4"/>
    <m/>
    <d v="2016-01-15T00:00:00"/>
    <d v="2016-11-30T00:00:00"/>
    <s v="Equipo para mediciones eléctricas"/>
    <s v="Persona jurídica"/>
    <s v="Medidor de aislamiento, multimedidor de energía eléctrica activa y reactiva."/>
    <n v="1"/>
    <n v="120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4"/>
    <m/>
    <d v="2016-01-15T00:00:00"/>
    <d v="2016-11-30T00:00:00"/>
    <s v="Mantenimiento laboratorios"/>
    <s v="Persona jurídica"/>
    <s v="Calderón, kit ventiladores, kit de bombas, compresores pequeños"/>
    <n v="1"/>
    <n v="100000000"/>
    <n v="10000000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5"/>
    <m/>
    <d v="2016-01-15T00:00:00"/>
    <d v="2016-11-30T00:00:00"/>
    <s v="Docentes entrenados"/>
    <s v="Persona jurídica"/>
    <s v="Entrenamiento en diseño de plantas con software autodesk"/>
    <n v="1"/>
    <n v="5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6"/>
    <m/>
    <d v="2016-01-15T00:00:00"/>
    <d v="2016-11-30T00:00:00"/>
    <s v="Actualización de software"/>
    <s v="Licenciamiento"/>
    <s v="Software multisin para circuitos"/>
    <n v="1"/>
    <n v="20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6"/>
    <m/>
    <d v="2016-01-15T00:00:00"/>
    <d v="2016-11-30T00:00:00"/>
    <s v="Actualización de software didáctico educativo"/>
    <s v="Licenciamiento"/>
    <s v="Software proteus para la simulación de circuitos luxómetro"/>
    <n v="1"/>
    <n v="6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6"/>
    <m/>
    <d v="2016-01-15T00:00:00"/>
    <d v="2016-11-30T00:00:00"/>
    <s v="Didáctico educativo adquirido"/>
    <s v="Material"/>
    <s v="Luminancimetro"/>
    <n v="1"/>
    <n v="12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6"/>
    <m/>
    <d v="2016-01-15T00:00:00"/>
    <d v="2016-11-30T00:00:00"/>
    <s v="Equipo audiovisual"/>
    <s v="Equipos"/>
    <s v="Video beam"/>
    <n v="2"/>
    <n v="3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6"/>
    <m/>
    <d v="2016-01-15T00:00:00"/>
    <d v="2016-11-30T00:00:00"/>
    <s v="Equipo audiovisual"/>
    <s v="Equipos"/>
    <s v="Televisores"/>
    <n v="3"/>
    <n v="2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6"/>
    <m/>
    <d v="2016-01-15T00:00:00"/>
    <d v="2016-11-30T00:00:00"/>
    <s v="Equipo audiovisual"/>
    <s v="Suministros"/>
    <s v="Telones para proyección"/>
    <n v="6"/>
    <n v="208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6"/>
    <m/>
    <d v="2016-01-15T00:00:00"/>
    <d v="2016-11-30T00:00:00"/>
    <s v="Equipo audiovisual"/>
    <s v="Suministros"/>
    <s v="Cables HDMI"/>
    <n v="3"/>
    <n v="2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6"/>
    <m/>
    <d v="2016-01-15T00:00:00"/>
    <d v="2016-11-30T00:00:00"/>
    <s v="Equipo de apoyo"/>
    <s v="Equipos"/>
    <s v="Impresora"/>
    <n v="1"/>
    <n v="4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7"/>
    <m/>
    <d v="2016-01-15T00:00:00"/>
    <d v="2016-11-30T00:00:00"/>
    <s v="Software VIRTUAL PLANT para simulación de Procesos Agroindustriales"/>
    <s v="Licenciamiento"/>
    <s v="Licencia para 100 estudiantes por el término de dos años"/>
    <n v="100"/>
    <n v="4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8"/>
    <m/>
    <d v="2016-01-15T00:00:00"/>
    <d v="2016-11-30T00:00:00"/>
    <s v="Equipos adquiridos e instalados"/>
    <s v="Equipos"/>
    <s v="Punzonadora  (USD 318.000)"/>
    <n v="1"/>
    <n v="10494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8"/>
    <m/>
    <d v="2016-01-15T00:00:00"/>
    <d v="2016-11-30T00:00:00"/>
    <s v="Equipos adquiridos e instalados"/>
    <s v="Equipos"/>
    <s v="Plegadora hidráulica CNC (USD 53.000)"/>
    <n v="1"/>
    <n v="1749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8"/>
    <m/>
    <d v="2016-01-15T00:00:00"/>
    <d v="2016-11-30T00:00:00"/>
    <s v="Equipos adquiridos e instalados"/>
    <s v="Equipos"/>
    <s v="Cizalla de 1,5 mt hidráulicas"/>
    <n v="1"/>
    <n v="80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8"/>
    <m/>
    <d v="2016-01-15T00:00:00"/>
    <d v="2016-11-30T00:00:00"/>
    <s v="Equipos adquiridos e instalados"/>
    <s v="Equipos"/>
    <s v="Descantonado hidráulica"/>
    <n v="1"/>
    <n v="40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9"/>
    <m/>
    <d v="2016-01-15T00:00:00"/>
    <d v="2016-11-30T00:00:00"/>
    <s v="Equipos adquiridos e instalados"/>
    <s v="Equipos"/>
    <s v="Inyectora de 200 gr - 100 tn de cierre - Marca ROMI o equivalente"/>
    <n v="1"/>
    <n v="1000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9"/>
    <m/>
    <d v="2016-01-15T00:00:00"/>
    <d v="2016-11-30T00:00:00"/>
    <s v="Equipos adquiridos e instalados"/>
    <s v="Equipos"/>
    <s v="Termo formadora de formato 500 X 500 mm - Marca VERPACKEN o equivalente"/>
    <n v="1"/>
    <n v="250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9"/>
    <m/>
    <d v="2016-01-15T00:00:00"/>
    <d v="2016-11-30T00:00:00"/>
    <s v="Equipos adquiridos e instalados"/>
    <s v="Equipos"/>
    <s v="Sopladora e 1 lt de fuerza de cierre 3,4 tn - Marca BEKUM o equivalente"/>
    <n v="1"/>
    <n v="100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9"/>
    <m/>
    <d v="2016-01-15T00:00:00"/>
    <d v="2016-11-30T00:00:00"/>
    <s v="Equipos adquiridos e instalados"/>
    <s v="Equipos"/>
    <s v="Extrusora de diámetro, tornillo 30 mm 10 kilos/hora - Marca LIANSU o equivalente"/>
    <n v="1"/>
    <n v="250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Bancos de condensadores "/>
    <n v="5"/>
    <n v="4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Bancos de diodos"/>
    <n v="5"/>
    <n v="3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Centro neumático de mecanizado fischertechnik Articulo No. 524064"/>
    <n v="2"/>
    <m/>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Contactores de 9A"/>
    <n v="5"/>
    <n v="5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Controlador de temperatura con conexión RS485 AUTONIX  o DELTA"/>
    <n v="4"/>
    <n v="4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Cosenofímetro"/>
    <n v="3"/>
    <n v="1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Encoders incrementales de 1024 puntos por revolución"/>
    <n v="5"/>
    <n v="7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Escáner 3D HandySCAN 700 con software de digitalización"/>
    <n v="1"/>
    <n v="3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Interfaz Siemens TD-200"/>
    <n v="2"/>
    <n v="96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Interruptores magnéticos tripolares de 10a"/>
    <n v="5"/>
    <n v="272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Kit de botoneras, pulsadores, interruptores normalmente cerrados y abiertos industriales y luces piloto"/>
    <n v="5"/>
    <n v="32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Licencia de Altium Designer (serviría también para ing. electrónica y para desarrollar una línea de investigación en integración de diseño mecánico y electrónico)"/>
    <n v="1"/>
    <n v="128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Máquina de corte láser para corte y grabado de acero, plásticos, aluminio y cobre, volumen de trabajo 610 x 305 x 125mm"/>
    <n v="1"/>
    <n v="10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Máquina de prototipado rápido (impresión 3d) orion delta, rango de trabajo 6&quot; diámetro, 9&quot; altura, "/>
    <n v="1"/>
    <n v="32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Medidores de capacitancia e inductancia"/>
    <n v="3"/>
    <n v="3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Motores ac trifásicos, 1 hp, 220v"/>
    <n v="3"/>
    <n v="4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Motores de Baja potencia AC y DC (entre 100 – 500W)"/>
    <n v="3"/>
    <n v="583333.33333333337"/>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Pantallas HMI táctil 10 pulgadas"/>
    <n v="5"/>
    <n v="4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Pantallas Wintek de 7 pulgadas"/>
    <n v="4"/>
    <n v="375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Planta didáctica péndulo invertido marca Quanser"/>
    <n v="1"/>
    <m/>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PLC Delta DVP 12SA-11R"/>
    <n v="3"/>
    <n v="233333.33333333334"/>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PLC Schneider de gamma media alta"/>
    <n v="3"/>
    <n v="666666.66666666663"/>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Ponchadoras para RJ45"/>
    <n v="5"/>
    <n v="6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Probador de cable de conexión UTP y RJ45"/>
    <n v="2"/>
    <n v="75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programadores universales"/>
    <n v="4"/>
    <n v="8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Variadores de velocidad Schneider"/>
    <n v="2"/>
    <n v="2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NI myRIO Kits: Mechatronics Kit"/>
    <n v="2"/>
    <n v="853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Paquete de Enseñanza de Electrónica de Potencia"/>
    <n v="5"/>
    <n v="119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Paquete de Medidas de Termopares NI USB-TC01"/>
    <n v="5"/>
    <n v="6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Módulo LabVIEW Real-Time"/>
    <n v="1"/>
    <n v="11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Juego de Evaluación NI LabVIEW RIO"/>
    <n v="1"/>
    <n v="18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USB-6001. Dispositivo DAQ Multifunción de Bajo Costo para Medidas Básicas de Alta Calidad"/>
    <n v="5"/>
    <n v="8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Rotpen SE Self Erecting. Rotary Inverted Pendulum - optical encoder"/>
    <n v="1"/>
    <n v="6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Aula robótica TinkerKit ARDUINO"/>
    <n v="2"/>
    <n v="192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Fischertechnik Robótica de competición"/>
    <n v="2"/>
    <n v="208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6"/>
    <x v="61"/>
    <m/>
    <d v="2016-01-15T00:00:00"/>
    <d v="2016-11-30T00:00:00"/>
    <s v="Laboratorio de diseño implementado"/>
    <s v="Equipos"/>
    <s v="FAB LAB"/>
    <n v="7"/>
    <n v="88571.428571428565"/>
    <n v="0"/>
    <s v="enero"/>
    <s v="abril"/>
    <n v="0.25"/>
    <n v="0.25"/>
    <n v="0.25"/>
    <n v="0.25"/>
    <n v="0"/>
    <n v="0"/>
    <n v="0"/>
    <n v="0"/>
    <n v="0"/>
    <n v="0"/>
    <n v="0"/>
    <n v="0"/>
    <n v="1"/>
    <n v="0"/>
    <n v="0"/>
    <n v="0"/>
    <n v="0"/>
    <n v="0"/>
    <n v="0"/>
    <n v="0"/>
    <n v="0"/>
    <n v="0"/>
    <n v="0"/>
    <n v="0"/>
    <n v="0"/>
    <n v="0"/>
    <n v="1"/>
    <s v="taller  de mecanica no esta listo para mayo cuando se debe iniciar el programa"/>
  </r>
  <r>
    <x v="0"/>
    <x v="3"/>
    <s v="INDICADORES Y METAS DE GOBIERNO"/>
    <x v="6"/>
    <x v="61"/>
    <m/>
    <d v="2016-01-15T00:00:00"/>
    <d v="2016-11-30T00:00:00"/>
    <s v="Laboratorio de mecanizado implementado"/>
    <s v="Equipos"/>
    <s v="Centros de mecanizado / Tornos de control numérico / Ruteadoras / Sistemas de extracción puntual"/>
    <n v="1"/>
    <n v="2880000000"/>
    <n v="0"/>
    <s v="enero"/>
    <s v="abril"/>
    <n v="0.25"/>
    <n v="0.25"/>
    <n v="0.25"/>
    <n v="0.25"/>
    <n v="0"/>
    <n v="0"/>
    <n v="0"/>
    <n v="0"/>
    <n v="0"/>
    <n v="0"/>
    <n v="0"/>
    <n v="0"/>
    <n v="1"/>
    <n v="0"/>
    <n v="0"/>
    <n v="0"/>
    <n v="0"/>
    <n v="0"/>
    <n v="0"/>
    <n v="0"/>
    <n v="0"/>
    <n v="0"/>
    <n v="0"/>
    <n v="0"/>
    <n v="0"/>
    <n v="0"/>
    <n v="1"/>
    <m/>
  </r>
  <r>
    <x v="0"/>
    <x v="3"/>
    <s v="INDICADORES Y METAS DE GOBIERNO"/>
    <x v="6"/>
    <x v="61"/>
    <m/>
    <d v="2016-01-15T00:00:00"/>
    <d v="2016-11-30T00:00:00"/>
    <s v="Laboratorio de prototipos implementado"/>
    <s v="Equipos"/>
    <s v="Cabina de pintura / Bancos / Sistemas de extracción puntual"/>
    <n v="1"/>
    <n v="480000000"/>
    <n v="0"/>
    <s v="enero"/>
    <s v="abril"/>
    <n v="0.25"/>
    <n v="0.25"/>
    <n v="0.25"/>
    <n v="0.25"/>
    <n v="0"/>
    <n v="0"/>
    <n v="0"/>
    <n v="0"/>
    <n v="0"/>
    <n v="0"/>
    <n v="0"/>
    <n v="0"/>
    <n v="1"/>
    <n v="0"/>
    <n v="0"/>
    <n v="0"/>
    <n v="0"/>
    <n v="0"/>
    <n v="0"/>
    <n v="0"/>
    <n v="0"/>
    <n v="0"/>
    <n v="0"/>
    <n v="0"/>
    <n v="0"/>
    <n v="0"/>
    <n v="1"/>
    <m/>
  </r>
  <r>
    <x v="0"/>
    <x v="3"/>
    <s v="INDICADORES Y METAS DE GOBIERNO"/>
    <x v="6"/>
    <x v="61"/>
    <m/>
    <d v="2016-01-15T00:00:00"/>
    <d v="2016-11-30T00:00:00"/>
    <s v="Laboratorio CAD/CAM/CAE implementado"/>
    <s v="Equipos"/>
    <s v="PC / Mobiliario / Adecuaciones"/>
    <n v="1"/>
    <n v="240000000"/>
    <n v="0"/>
    <s v="enero"/>
    <s v="abril"/>
    <n v="0.25"/>
    <n v="0.25"/>
    <n v="0.25"/>
    <n v="0.25"/>
    <n v="0"/>
    <n v="0"/>
    <n v="0"/>
    <n v="0"/>
    <n v="0"/>
    <n v="0"/>
    <n v="0"/>
    <n v="0"/>
    <n v="1"/>
    <n v="0"/>
    <n v="0"/>
    <n v="0"/>
    <n v="0"/>
    <n v="0"/>
    <n v="0"/>
    <n v="0"/>
    <n v="0"/>
    <n v="0"/>
    <n v="0"/>
    <n v="0"/>
    <n v="0"/>
    <n v="0"/>
    <n v="1"/>
    <m/>
  </r>
  <r>
    <x v="0"/>
    <x v="3"/>
    <s v="INDICADORES Y METAS DE GOBIERNO"/>
    <x v="6"/>
    <x v="61"/>
    <m/>
    <d v="2016-01-15T00:00:00"/>
    <d v="2016-11-30T00:00:00"/>
    <s v="Laboratorio de impresión 3D implementado"/>
    <s v="Equipos"/>
    <s v="PC / Mobiliario / Adecuaciones / Impresoras 3D"/>
    <n v="1"/>
    <n v="480000000"/>
    <n v="0"/>
    <s v="enero"/>
    <s v="abril"/>
    <n v="0.25"/>
    <n v="0.25"/>
    <n v="0.25"/>
    <n v="0.25"/>
    <n v="0"/>
    <n v="0"/>
    <n v="0"/>
    <n v="0"/>
    <n v="0"/>
    <n v="0"/>
    <n v="0"/>
    <n v="0"/>
    <n v="1"/>
    <n v="0"/>
    <n v="0"/>
    <n v="0"/>
    <n v="0"/>
    <n v="0"/>
    <n v="0"/>
    <n v="0"/>
    <n v="0"/>
    <n v="0"/>
    <n v="0"/>
    <n v="0"/>
    <n v="0"/>
    <n v="0"/>
    <n v="1"/>
    <m/>
  </r>
  <r>
    <x v="0"/>
    <x v="3"/>
    <s v="INDICADORES Y METAS DE GOBIERNO"/>
    <x v="6"/>
    <x v="61"/>
    <m/>
    <d v="2016-01-15T00:00:00"/>
    <d v="2016-11-30T00:00:00"/>
    <s v="Laboratorio de fabricación digital implementado"/>
    <s v="Equipos"/>
    <s v="Cortadora láser / Ruteadoras / Impresoras 3D / Scanner"/>
    <n v="1"/>
    <n v="480000000"/>
    <n v="0"/>
    <s v="enero"/>
    <s v="abril"/>
    <n v="0.25"/>
    <n v="0.25"/>
    <n v="0.25"/>
    <n v="0.25"/>
    <n v="0"/>
    <n v="0"/>
    <n v="0"/>
    <n v="0"/>
    <n v="0"/>
    <n v="0"/>
    <n v="0"/>
    <n v="0"/>
    <n v="1"/>
    <n v="0"/>
    <n v="0"/>
    <n v="0"/>
    <n v="0"/>
    <n v="0"/>
    <n v="0"/>
    <n v="0"/>
    <n v="0"/>
    <n v="0"/>
    <n v="0"/>
    <n v="0"/>
    <n v="0"/>
    <n v="0"/>
    <n v="1"/>
    <m/>
  </r>
  <r>
    <x v="0"/>
    <x v="3"/>
    <s v="INDICADORES Y METAS DE GOBIERNO"/>
    <x v="6"/>
    <x v="61"/>
    <m/>
    <d v="2016-01-15T00:00:00"/>
    <d v="2016-11-30T00:00:00"/>
    <s v="Laboratorio de plantas térmicas implementado"/>
    <s v="Equipos"/>
    <s v="Caldera / Sistema de generación / Adecuaciones"/>
    <n v="1"/>
    <n v="720000000"/>
    <n v="0"/>
    <s v="enero"/>
    <s v="abril"/>
    <n v="0.25"/>
    <n v="0.25"/>
    <n v="0.25"/>
    <n v="0.25"/>
    <n v="0"/>
    <n v="0"/>
    <n v="0"/>
    <n v="0"/>
    <n v="0"/>
    <n v="0"/>
    <n v="0"/>
    <n v="0"/>
    <n v="1"/>
    <n v="0"/>
    <n v="0"/>
    <n v="0"/>
    <n v="0"/>
    <n v="0"/>
    <n v="0"/>
    <n v="0"/>
    <n v="0"/>
    <n v="0"/>
    <n v="0"/>
    <n v="0"/>
    <n v="0"/>
    <n v="0"/>
    <n v="1"/>
    <m/>
  </r>
  <r>
    <x v="0"/>
    <x v="3"/>
    <s v="INDICADORES Y METAS DE GOBIERNO"/>
    <x v="6"/>
    <x v="61"/>
    <m/>
    <d v="2016-01-15T00:00:00"/>
    <d v="2016-11-30T00:00:00"/>
    <s v="Laboratorio de ensayos mecánicos implementado"/>
    <s v="Equipos"/>
    <s v="Ensayo Sharpy y Ensayo a torsión / fotoelasticidad"/>
    <n v="1"/>
    <n v="480000000"/>
    <n v="0"/>
    <s v="enero"/>
    <s v="abril"/>
    <n v="0.25"/>
    <n v="0.25"/>
    <n v="0.25"/>
    <n v="0.25"/>
    <n v="0"/>
    <n v="0"/>
    <n v="0"/>
    <n v="0"/>
    <n v="0"/>
    <n v="0"/>
    <n v="0"/>
    <n v="0"/>
    <n v="1"/>
    <n v="0"/>
    <n v="0"/>
    <n v="0"/>
    <n v="0"/>
    <n v="0"/>
    <n v="0"/>
    <n v="0"/>
    <n v="0"/>
    <n v="0"/>
    <n v="0"/>
    <n v="0"/>
    <n v="0"/>
    <n v="0"/>
    <n v="1"/>
    <m/>
  </r>
  <r>
    <x v="0"/>
    <x v="3"/>
    <s v="INDICADORES Y METAS DE GOBIERNO"/>
    <x v="6"/>
    <x v="61"/>
    <m/>
    <d v="2016-01-15T00:00:00"/>
    <d v="2016-11-30T00:00:00"/>
    <s v="Laboratorio metrología implementado"/>
    <s v="Mobiliario"/>
    <s v="Adecuaciones / Mobiliario / Instalaciones de equipos de medición"/>
    <n v="1"/>
    <n v="96000000"/>
    <n v="0"/>
    <s v="enero"/>
    <s v="abril"/>
    <n v="0.25"/>
    <n v="0.25"/>
    <n v="0.25"/>
    <n v="0.25"/>
    <n v="0"/>
    <n v="0"/>
    <n v="0"/>
    <n v="0"/>
    <n v="0"/>
    <n v="0"/>
    <n v="0"/>
    <n v="0"/>
    <n v="1"/>
    <n v="0"/>
    <n v="0"/>
    <n v="0"/>
    <n v="0"/>
    <n v="0"/>
    <n v="0"/>
    <n v="0"/>
    <n v="0"/>
    <n v="0"/>
    <n v="0"/>
    <n v="0"/>
    <n v="0"/>
    <n v="0"/>
    <n v="1"/>
    <m/>
  </r>
  <r>
    <x v="0"/>
    <x v="3"/>
    <s v="INDICADORES Y METAS DE GOBIERNO"/>
    <x v="6"/>
    <x v="61"/>
    <m/>
    <d v="2016-01-15T00:00:00"/>
    <d v="2016-11-30T00:00:00"/>
    <s v="Espacios adecuados para los talleres de Ingeniería Mecánica"/>
    <s v="Mantenimiento"/>
    <s v="Adecuaciones pisos, muros (reforzamiento estructural)"/>
    <m/>
    <m/>
    <n v="0"/>
    <s v="enero"/>
    <s v="abril"/>
    <n v="0.25"/>
    <n v="0.25"/>
    <n v="0.25"/>
    <n v="0.25"/>
    <n v="0"/>
    <n v="0"/>
    <n v="0"/>
    <n v="0"/>
    <n v="0"/>
    <n v="0"/>
    <n v="0"/>
    <n v="0"/>
    <n v="1"/>
    <n v="0"/>
    <n v="0"/>
    <n v="0"/>
    <n v="0"/>
    <n v="0"/>
    <n v="0"/>
    <n v="0"/>
    <n v="0"/>
    <n v="0"/>
    <n v="0"/>
    <n v="0"/>
    <n v="0"/>
    <n v="0"/>
    <n v="1"/>
    <m/>
  </r>
  <r>
    <x v="0"/>
    <x v="3"/>
    <s v="INDICADORES Y METAS DE GOBIERNO"/>
    <x v="6"/>
    <x v="61"/>
    <m/>
    <d v="2016-01-15T00:00:00"/>
    <d v="2016-11-30T00:00:00"/>
    <s v="Espacios adecuados para los talleres de Ingeniería Mecánica"/>
    <m/>
    <s v="Adecuación redes (eléctricas, comunicaciones de ventilación)"/>
    <m/>
    <m/>
    <n v="0"/>
    <s v="enero"/>
    <s v="abril"/>
    <n v="0.25"/>
    <n v="0.25"/>
    <n v="0.25"/>
    <n v="0.25"/>
    <n v="0"/>
    <n v="0"/>
    <n v="0"/>
    <n v="0"/>
    <n v="0"/>
    <n v="0"/>
    <n v="0"/>
    <n v="0"/>
    <n v="1"/>
    <n v="0"/>
    <n v="0"/>
    <n v="0"/>
    <n v="0"/>
    <n v="0"/>
    <n v="0"/>
    <n v="0"/>
    <n v="0"/>
    <n v="0"/>
    <n v="0"/>
    <n v="0"/>
    <n v="0"/>
    <n v="0"/>
    <n v="1"/>
    <m/>
  </r>
  <r>
    <x v="0"/>
    <x v="3"/>
    <s v="INDICADORES Y METAS DE GOBIERNO"/>
    <x v="6"/>
    <x v="61"/>
    <m/>
    <d v="2016-01-15T00:00:00"/>
    <d v="2016-11-30T00:00:00"/>
    <s v="Espacios adecuados para los talleres de Ingeniería Mecánica"/>
    <m/>
    <s v="Suministro mobiliario"/>
    <m/>
    <m/>
    <n v="0"/>
    <s v="enero"/>
    <s v="abril"/>
    <n v="0.25"/>
    <n v="0.25"/>
    <n v="0.25"/>
    <n v="0.25"/>
    <n v="0"/>
    <n v="0"/>
    <n v="0"/>
    <n v="0"/>
    <n v="0"/>
    <n v="0"/>
    <n v="0"/>
    <n v="0"/>
    <n v="1"/>
    <n v="0"/>
    <n v="0"/>
    <n v="0"/>
    <n v="0"/>
    <n v="0"/>
    <n v="0"/>
    <n v="0"/>
    <n v="0"/>
    <n v="0"/>
    <n v="0"/>
    <n v="0"/>
    <n v="0"/>
    <n v="0"/>
    <n v="1"/>
    <m/>
  </r>
  <r>
    <x v="0"/>
    <x v="3"/>
    <s v="INDICADORES Y METAS DE GOBIERNO"/>
    <x v="6"/>
    <x v="62"/>
    <m/>
    <d v="2016-01-15T00:00:00"/>
    <d v="2016-11-30T00:00:00"/>
    <s v="Docentes entrenados"/>
    <s v="Capacitación"/>
    <s v="Capacitación a profesores / Software especializado / Equipos especializados / Relación Interfacultades de Ingeniería Mecánica"/>
    <n v="1"/>
    <n v="144000000"/>
    <n v="0"/>
    <s v="enero"/>
    <s v="abril"/>
    <n v="0.25"/>
    <n v="0.25"/>
    <n v="0.25"/>
    <n v="0.25"/>
    <n v="0"/>
    <n v="0"/>
    <n v="0"/>
    <n v="0"/>
    <n v="0"/>
    <n v="0"/>
    <n v="0"/>
    <n v="0"/>
    <n v="1"/>
    <n v="0"/>
    <n v="0"/>
    <n v="0"/>
    <n v="0"/>
    <n v="0"/>
    <n v="0"/>
    <n v="0"/>
    <n v="0"/>
    <n v="0"/>
    <n v="0"/>
    <n v="0"/>
    <n v="0"/>
    <n v="0"/>
    <n v="1"/>
    <s v="plN DE CAPACITACION DOCENTES NO ESTA"/>
  </r>
  <r>
    <x v="0"/>
    <x v="3"/>
    <s v="INDICADORES Y METAS DE GOBIERNO"/>
    <x v="6"/>
    <x v="63"/>
    <m/>
    <d v="2016-01-15T00:00:00"/>
    <d v="2016-11-30T00:00:00"/>
    <s v="Adquisición de elementos de la facultad"/>
    <s v="Mantenimiento"/>
    <s v="Planes de mantenimiento"/>
    <n v="1"/>
    <n v="24000000"/>
    <n v="0"/>
    <s v="enero"/>
    <s v="abril"/>
    <n v="0.25"/>
    <n v="0.25"/>
    <n v="0.25"/>
    <n v="0.25"/>
    <n v="0"/>
    <n v="0"/>
    <n v="0"/>
    <n v="0"/>
    <n v="0"/>
    <n v="0"/>
    <n v="0"/>
    <n v="0"/>
    <n v="1"/>
    <n v="0"/>
    <n v="0"/>
    <n v="0"/>
    <n v="0"/>
    <n v="0"/>
    <n v="0"/>
    <n v="0"/>
    <n v="0"/>
    <n v="0"/>
    <n v="0"/>
    <n v="0"/>
    <n v="0"/>
    <n v="0"/>
    <n v="1"/>
    <s v="NO EXISTE A LA FECHA PLANES DE MANTENIMIENTO"/>
  </r>
  <r>
    <x v="0"/>
    <x v="3"/>
    <s v="INDICADORES Y METAS DE GOBIERNO"/>
    <x v="6"/>
    <x v="63"/>
    <m/>
    <d v="2016-01-15T00:00:00"/>
    <d v="2016-11-30T00:00:00"/>
    <s v="Adquisición de elementos de la facultad"/>
    <s v="Impresos y publicaciones"/>
    <s v="Libros / Revistas especializadas / Membresías"/>
    <n v="1"/>
    <n v="480000000"/>
    <n v="0"/>
    <s v="enero"/>
    <s v="abril"/>
    <n v="0.25"/>
    <n v="0.25"/>
    <n v="0.25"/>
    <n v="0.25"/>
    <n v="0"/>
    <n v="0"/>
    <n v="0"/>
    <n v="0"/>
    <n v="0"/>
    <n v="0"/>
    <n v="0"/>
    <n v="0"/>
    <n v="1"/>
    <n v="0"/>
    <n v="0"/>
    <n v="0"/>
    <n v="0"/>
    <n v="0"/>
    <n v="0"/>
    <n v="0"/>
    <n v="0"/>
    <n v="0"/>
    <n v="0"/>
    <n v="0"/>
    <n v="0"/>
    <n v="0"/>
    <n v="1"/>
    <m/>
  </r>
  <r>
    <x v="0"/>
    <x v="3"/>
    <s v="INDICADORES Y METAS DE GOBIERNO"/>
    <x v="6"/>
    <x v="63"/>
    <m/>
    <d v="2016-01-15T00:00:00"/>
    <d v="2016-11-30T00:00:00"/>
    <s v="Adquisición de elementos de la facultad"/>
    <s v="Elementos de oficina"/>
    <s v="Archivador "/>
    <n v="1"/>
    <n v="14400000"/>
    <n v="0"/>
    <s v="enero"/>
    <s v="abril"/>
    <n v="0.25"/>
    <n v="0.25"/>
    <n v="0.25"/>
    <n v="0.25"/>
    <n v="0"/>
    <n v="0"/>
    <n v="0"/>
    <n v="0"/>
    <n v="0"/>
    <n v="0"/>
    <n v="0"/>
    <n v="0"/>
    <n v="1"/>
    <n v="0"/>
    <n v="0"/>
    <n v="0"/>
    <n v="0"/>
    <n v="0"/>
    <n v="0"/>
    <n v="0"/>
    <n v="0"/>
    <n v="0"/>
    <n v="0"/>
    <n v="0"/>
    <n v="0"/>
    <n v="0"/>
    <n v="1"/>
    <m/>
  </r>
  <r>
    <x v="0"/>
    <x v="3"/>
    <s v="INDICADORES Y METAS DE GOBIERNO"/>
    <x v="6"/>
    <x v="63"/>
    <m/>
    <d v="2016-01-15T00:00:00"/>
    <d v="2016-11-30T00:00:00"/>
    <s v="Adquisición de elementos de la facultad"/>
    <s v="Suministros"/>
    <s v="Rollos de abs / PLA  / Acrílico / MDF"/>
    <n v="1"/>
    <n v="48000000"/>
    <n v="0"/>
    <s v="enero"/>
    <s v="abril"/>
    <n v="0.25"/>
    <n v="0.25"/>
    <n v="0.25"/>
    <n v="0.25"/>
    <n v="0"/>
    <n v="0"/>
    <n v="0"/>
    <n v="0"/>
    <n v="0"/>
    <n v="0"/>
    <n v="0"/>
    <n v="0"/>
    <n v="1"/>
    <n v="0"/>
    <n v="0"/>
    <n v="0"/>
    <n v="0"/>
    <n v="0"/>
    <n v="0"/>
    <n v="0"/>
    <n v="0"/>
    <n v="0"/>
    <n v="0"/>
    <n v="0"/>
    <n v="0"/>
    <n v="0"/>
    <n v="1"/>
    <m/>
  </r>
  <r>
    <x v="0"/>
    <x v="3"/>
    <s v="INDICADORES Y METAS DE GOBIERNO"/>
    <x v="6"/>
    <x v="63"/>
    <m/>
    <d v="2016-01-15T00:00:00"/>
    <d v="2016-11-30T00:00:00"/>
    <s v="Adquisición de elementos de la facultad"/>
    <s v="Licenciamiento"/>
    <s v="ANSYS"/>
    <n v="1"/>
    <n v="192000000"/>
    <n v="0"/>
    <s v="enero"/>
    <s v="abril"/>
    <n v="0.25"/>
    <n v="0.25"/>
    <n v="0.25"/>
    <n v="0.25"/>
    <n v="0"/>
    <n v="0"/>
    <n v="0"/>
    <n v="0"/>
    <n v="0"/>
    <n v="0"/>
    <n v="0"/>
    <n v="0"/>
    <n v="1"/>
    <n v="0"/>
    <n v="0"/>
    <n v="0"/>
    <n v="0"/>
    <n v="0"/>
    <n v="0"/>
    <n v="0"/>
    <n v="0"/>
    <n v="0"/>
    <n v="0"/>
    <n v="0"/>
    <n v="0"/>
    <n v="0"/>
    <n v="1"/>
    <m/>
  </r>
  <r>
    <x v="0"/>
    <x v="3"/>
    <s v="INDICADORES Y METAS DE GOBIERNO"/>
    <x v="6"/>
    <x v="63"/>
    <m/>
    <d v="2016-01-15T00:00:00"/>
    <d v="2016-11-30T00:00:00"/>
    <s v="Adquisición de elementos de la facultad"/>
    <s v="Equipos"/>
    <s v="Computador portátil o torre y monitor de 22&quot;"/>
    <n v="2"/>
    <n v="14400000"/>
    <n v="0"/>
    <s v="enero"/>
    <s v="abril"/>
    <n v="0.25"/>
    <n v="0.25"/>
    <n v="0.25"/>
    <n v="0.25"/>
    <n v="0"/>
    <n v="0"/>
    <n v="0"/>
    <n v="0"/>
    <n v="0"/>
    <n v="0"/>
    <n v="0"/>
    <n v="0"/>
    <n v="1"/>
    <n v="0"/>
    <n v="0"/>
    <n v="0"/>
    <n v="0"/>
    <n v="0"/>
    <n v="0"/>
    <n v="0"/>
    <n v="0"/>
    <n v="0"/>
    <n v="0"/>
    <n v="0"/>
    <n v="0"/>
    <n v="0"/>
    <n v="1"/>
    <m/>
  </r>
  <r>
    <x v="0"/>
    <x v="3"/>
    <s v="INDICADORES Y METAS DE GOBIERNO"/>
    <x v="6"/>
    <x v="63"/>
    <m/>
    <d v="2016-01-15T00:00:00"/>
    <d v="2016-11-30T00:00:00"/>
    <s v="Adquisición de elementos de la facultad"/>
    <s v="Logística"/>
    <s v="Asistencia y representación de la ETITC en eventos nacionales e internacionales"/>
    <n v="1"/>
    <n v="48000000"/>
    <n v="0"/>
    <s v="enero"/>
    <s v="abril"/>
    <n v="0.25"/>
    <n v="0.25"/>
    <n v="0.25"/>
    <n v="0.25"/>
    <n v="0"/>
    <n v="0"/>
    <n v="0"/>
    <n v="0"/>
    <n v="0"/>
    <n v="0"/>
    <n v="0"/>
    <n v="0"/>
    <n v="1"/>
    <n v="0"/>
    <n v="0"/>
    <n v="0"/>
    <n v="0"/>
    <n v="0"/>
    <n v="0"/>
    <n v="0"/>
    <n v="0"/>
    <n v="0"/>
    <n v="0"/>
    <n v="0"/>
    <n v="0"/>
    <n v="0"/>
    <n v="1"/>
    <m/>
  </r>
  <r>
    <x v="2"/>
    <x v="2"/>
    <s v="INDICADORES Y METAS DE GOBIERNO"/>
    <x v="7"/>
    <x v="64"/>
    <m/>
    <d v="2016-01-15T00:00:00"/>
    <d v="2016-11-30T00:00:00"/>
    <s v="Licencias actualizadas"/>
    <s v="Licenciamiento"/>
    <s v="Actualización Unity 5"/>
    <n v="1"/>
    <m/>
    <n v="600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2"/>
    <x v="2"/>
    <s v="INDICADORES Y METAS DE GOBIERNO"/>
    <x v="7"/>
    <x v="64"/>
    <m/>
    <d v="2016-01-15T00:00:00"/>
    <d v="2016-11-30T00:00:00"/>
    <s v="Licencias actualizadas"/>
    <s v="Licenciamiento"/>
    <s v="Actualización Enterprise Archictect"/>
    <n v="1"/>
    <m/>
    <m/>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2"/>
    <x v="2"/>
    <s v="INDICADORES Y METAS DE GOBIERNO"/>
    <x v="7"/>
    <x v="64"/>
    <m/>
    <d v="2016-01-15T00:00:00"/>
    <d v="2016-11-30T00:00:00"/>
    <s v="Licencias adquiridas"/>
    <s v="Licenciamiento"/>
    <s v="Adquisición IDEA"/>
    <n v="1"/>
    <m/>
    <m/>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0"/>
    <x v="3"/>
    <s v="INDICADORES Y METAS DE GOBIERNO"/>
    <x v="8"/>
    <x v="65"/>
    <m/>
    <d v="2016-01-15T00:00:00"/>
    <d v="2016-11-30T00:00:00"/>
    <s v="Adquisición de libros impresos temática bigdata, cloud, BI, IOT y seguridad informática"/>
    <s v="Material bibliográfico"/>
    <s v="Persona jurídica"/>
    <n v="1"/>
    <n v="150000000"/>
    <n v="150000000"/>
    <s v="enero"/>
    <s v="abril"/>
    <n v="1"/>
    <n v="0"/>
    <n v="0"/>
    <n v="0"/>
    <n v="0"/>
    <n v="0"/>
    <n v="0"/>
    <n v="0"/>
    <n v="0"/>
    <n v="0"/>
    <n v="0"/>
    <n v="0"/>
    <n v="1"/>
    <n v="0"/>
    <n v="0"/>
    <n v="0"/>
    <n v="0"/>
    <n v="0"/>
    <n v="0"/>
    <n v="0"/>
    <n v="0"/>
    <n v="0"/>
    <n v="0"/>
    <n v="0"/>
    <n v="0"/>
    <n v="0"/>
    <n v="1"/>
    <s v="documento de necesidad, se envia para el 18 de abril, capacitacion de las herramientas 2 capacitaciones de person luis eduardo actualizado coat, talleres"/>
  </r>
  <r>
    <x v="0"/>
    <x v="3"/>
    <s v="INDICADORES Y METAS DE GOBIERNO"/>
    <x v="8"/>
    <x v="66"/>
    <m/>
    <d v="2016-01-15T00:00:00"/>
    <d v="2016-11-30T00:00:00"/>
    <s v="Libros especializados e inscripción a mínimo cinco revistas especializadas"/>
    <s v="Material bibliográfico"/>
    <s v="30 libros especializados e inscripción a revistas especializadas"/>
    <n v="1"/>
    <n v="20000000"/>
    <n v="20000000"/>
    <s v="enero"/>
    <s v="enero"/>
    <n v="1"/>
    <n v="0"/>
    <n v="0"/>
    <n v="0"/>
    <n v="0"/>
    <n v="0"/>
    <n v="0"/>
    <n v="0"/>
    <n v="0"/>
    <n v="0"/>
    <n v="0"/>
    <n v="0"/>
    <n v="1"/>
    <n v="0"/>
    <n v="0"/>
    <n v="0"/>
    <n v="0"/>
    <n v="0"/>
    <n v="0"/>
    <n v="0"/>
    <n v="0"/>
    <n v="0"/>
    <n v="0"/>
    <n v="0"/>
    <n v="0"/>
    <n v="0"/>
    <n v="1"/>
    <m/>
  </r>
  <r>
    <x v="0"/>
    <x v="3"/>
    <s v="INDICADORES Y METAS DE GOBIERNO"/>
    <x v="8"/>
    <x v="67"/>
    <m/>
    <d v="2016-01-15T00:00:00"/>
    <d v="2016-11-30T00:00:00"/>
    <s v="Bases de datos adquiridas facultad sistemas IEEE y ACM"/>
    <s v="Material bibliográfico"/>
    <s v="Licenciamiento"/>
    <n v="1"/>
    <n v="150000000"/>
    <n v="150000000"/>
    <s v="enero"/>
    <s v="enero"/>
    <n v="0.16666666666666669"/>
    <n v="0.16666666666666669"/>
    <n v="0.16666666666666669"/>
    <n v="0.16666666666666669"/>
    <n v="0.16666666666666669"/>
    <n v="0.16666666666666669"/>
    <n v="0"/>
    <n v="0"/>
    <n v="0"/>
    <n v="0"/>
    <n v="0"/>
    <n v="0"/>
    <n v="1.0000000000000002"/>
    <n v="0.1"/>
    <n v="0.1"/>
    <n v="0.1"/>
    <n v="0"/>
    <n v="0"/>
    <n v="0"/>
    <n v="0"/>
    <n v="0"/>
    <n v="0"/>
    <n v="0"/>
    <n v="0"/>
    <n v="0"/>
    <n v="0.30000000000000004"/>
    <n v="0.70000000000000018"/>
    <s v="solicitando estudios previos, cotizaciones, proyecto para junio"/>
  </r>
  <r>
    <x v="0"/>
    <x v="3"/>
    <s v="INDICADORES Y METAS DE GOBIERNO"/>
    <x v="8"/>
    <x v="67"/>
    <m/>
    <d v="2016-01-15T00:00:00"/>
    <d v="2016-11-30T00:00:00"/>
    <s v="Bases de datos facultad procesos industriales"/>
    <s v="Material bibliográfico"/>
    <s v="Licenciamiento"/>
    <n v="2"/>
    <n v="75000000"/>
    <n v="150000000"/>
    <s v="enero"/>
    <s v="enero"/>
    <n v="0.16666666666666669"/>
    <n v="0.16666666666666669"/>
    <n v="0.16666666666666669"/>
    <n v="0.16666666666666669"/>
    <n v="0.16666666666666669"/>
    <n v="0.16666666666666669"/>
    <n v="0"/>
    <n v="0"/>
    <n v="0"/>
    <n v="0"/>
    <n v="0"/>
    <n v="0"/>
    <n v="1.0000000000000002"/>
    <n v="0.1"/>
    <n v="0.1"/>
    <n v="0.1"/>
    <n v="0"/>
    <n v="0"/>
    <n v="0"/>
    <n v="0"/>
    <n v="0"/>
    <n v="0"/>
    <n v="0"/>
    <n v="0"/>
    <n v="0"/>
    <n v="0.30000000000000004"/>
    <n v="0.70000000000000018"/>
    <s v="solicitando estudios previos, cotizaciones, proyecto para junio"/>
  </r>
  <r>
    <x v="0"/>
    <x v="3"/>
    <s v="INDICADORES Y METAS DE GOBIERNO"/>
    <x v="9"/>
    <x v="68"/>
    <m/>
    <d v="2016-01-15T00:00:00"/>
    <d v="2016-11-30T00:00:00"/>
    <s v="Equipos adquiridos"/>
    <s v="Equipos"/>
    <s v="Adquisición televisor o monitor de 42&quot;"/>
    <n v="2"/>
    <n v="1400000"/>
    <n v="2800000"/>
    <s v="marzo"/>
    <s v="junio"/>
    <n v="0.16666666666666669"/>
    <n v="0.16666666666666669"/>
    <n v="0.16666666666666669"/>
    <n v="0.16666666666666669"/>
    <n v="0.16666666666666669"/>
    <n v="0.16666666666666669"/>
    <n v="0"/>
    <n v="0"/>
    <n v="0"/>
    <n v="0"/>
    <n v="0"/>
    <n v="0"/>
    <n v="1.0000000000000002"/>
    <n v="0.05"/>
    <n v="0.05"/>
    <n v="0.05"/>
    <n v="0"/>
    <n v="0"/>
    <n v="0"/>
    <n v="0"/>
    <n v="0"/>
    <n v="0"/>
    <n v="0"/>
    <n v="0"/>
    <n v="0"/>
    <n v="0.15000000000000002"/>
    <n v="0.8500000000000002"/>
    <s v="espcificaciones tecnicas la define la vice rectoria,remitidas al oficina de tecnologia, no recuerda fecha"/>
  </r>
  <r>
    <x v="0"/>
    <x v="3"/>
    <s v="INDICADORES Y METAS DE GOBIERNO"/>
    <x v="9"/>
    <x v="68"/>
    <m/>
    <d v="2016-01-15T00:00:00"/>
    <d v="2016-11-30T00:00:00"/>
    <s v="Equipos adquiridos"/>
    <m/>
    <s v="Adquisición Walkie Talkie"/>
    <n v="2"/>
    <n v="75000"/>
    <n v="150000"/>
    <s v="enero"/>
    <s v="junio"/>
    <n v="0.16666666666666669"/>
    <n v="0.16666666666666669"/>
    <n v="0.16666666666666669"/>
    <n v="0.16666666666666669"/>
    <n v="0.16666666666666669"/>
    <n v="0.16666666666666669"/>
    <n v="0"/>
    <n v="0"/>
    <n v="0"/>
    <n v="0"/>
    <n v="0"/>
    <n v="0"/>
    <n v="1.0000000000000002"/>
    <n v="0.05"/>
    <n v="0.05"/>
    <n v="0.05"/>
    <n v="0"/>
    <n v="0"/>
    <n v="0"/>
    <n v="0"/>
    <n v="0"/>
    <n v="0"/>
    <n v="0"/>
    <n v="0"/>
    <n v="0"/>
    <n v="0.15000000000000002"/>
    <n v="0.8500000000000002"/>
    <s v="espcificaciones tecnicas la define la vice rectoria,remitidas al oficina de tecnologia, no recuerda fecha"/>
  </r>
  <r>
    <x v="0"/>
    <x v="3"/>
    <s v="INDICADORES Y METAS DE GOBIERNO"/>
    <x v="9"/>
    <x v="68"/>
    <m/>
    <d v="2016-01-15T00:00:00"/>
    <d v="2016-11-30T00:00:00"/>
    <s v="Equipos adquiridos"/>
    <m/>
    <s v="Adquisición equipo todo en uno"/>
    <n v="5"/>
    <n v="0"/>
    <n v="0"/>
    <s v="enero"/>
    <s v="junio"/>
    <n v="0.16666666666666669"/>
    <n v="0.16666666666666669"/>
    <n v="0.16666666666666669"/>
    <n v="0.16666666666666669"/>
    <n v="0.16666666666666669"/>
    <n v="0.16666666666666669"/>
    <n v="0"/>
    <n v="0"/>
    <n v="0"/>
    <n v="0"/>
    <n v="0"/>
    <n v="0"/>
    <n v="1.0000000000000002"/>
    <n v="0.05"/>
    <n v="0.05"/>
    <n v="0.05"/>
    <n v="0"/>
    <n v="0"/>
    <n v="0"/>
    <n v="0"/>
    <n v="0"/>
    <n v="0"/>
    <n v="0"/>
    <n v="0"/>
    <n v="0"/>
    <n v="0.15000000000000002"/>
    <n v="0.8500000000000002"/>
    <s v="espcificaciones tecnicas la define la vice rectoria,remitidas al oficina de tecnologia, no recuerda fecha"/>
  </r>
  <r>
    <x v="0"/>
    <x v="3"/>
    <s v="INDICADORES Y METAS DE GOBIERNO"/>
    <x v="9"/>
    <x v="69"/>
    <m/>
    <d v="2016-01-15T00:00:00"/>
    <d v="2016-11-30T00:00:00"/>
    <s v="Elementos adquiridos"/>
    <s v="Suministros"/>
    <s v="Revisteros"/>
    <n v="50"/>
    <n v="0"/>
    <n v="0"/>
    <s v="enero"/>
    <s v="junio"/>
    <n v="0.16666666666666669"/>
    <n v="0.16666666666666669"/>
    <n v="0.16666666666666669"/>
    <n v="0.16666666666666669"/>
    <n v="0.16666666666666669"/>
    <n v="0.16666666666666669"/>
    <n v="0"/>
    <n v="0"/>
    <n v="0"/>
    <n v="0"/>
    <n v="0"/>
    <n v="0"/>
    <n v="1.0000000000000002"/>
    <n v="0.05"/>
    <n v="0.05"/>
    <n v="0.05"/>
    <n v="0"/>
    <n v="0"/>
    <n v="0"/>
    <n v="0"/>
    <n v="0"/>
    <n v="0"/>
    <n v="0"/>
    <n v="0"/>
    <n v="0"/>
    <n v="0.15000000000000002"/>
    <n v="0.8500000000000002"/>
    <s v="espcificaciones tecnicas la define la vice rectoria,remitidas al oficina de tecnologia, no recuerda fecha"/>
  </r>
  <r>
    <x v="0"/>
    <x v="3"/>
    <s v="INDICADORES Y METAS DE GOBIERNO"/>
    <x v="9"/>
    <x v="69"/>
    <m/>
    <d v="2016-01-15T00:00:00"/>
    <d v="2016-11-30T00:00:00"/>
    <s v="Elementos adquiridos"/>
    <m/>
    <s v="Porta documentos"/>
    <n v="96"/>
    <n v="0"/>
    <n v="0"/>
    <s v="enero"/>
    <s v="junio"/>
    <n v="0.16666666666666669"/>
    <n v="0.16666666666666669"/>
    <n v="0.16666666666666669"/>
    <n v="0.16666666666666669"/>
    <n v="0.16666666666666669"/>
    <n v="0.16666666666666669"/>
    <n v="0"/>
    <n v="0"/>
    <n v="0"/>
    <n v="0"/>
    <n v="0"/>
    <n v="0"/>
    <n v="1.0000000000000002"/>
    <n v="0.05"/>
    <n v="0.05"/>
    <n v="0.05"/>
    <n v="0"/>
    <n v="0"/>
    <n v="0"/>
    <n v="0"/>
    <n v="0"/>
    <n v="0"/>
    <n v="0"/>
    <n v="0"/>
    <n v="0"/>
    <n v="0.15000000000000002"/>
    <n v="0.8500000000000002"/>
    <s v="espcificaciones tecnicas la define la vice rectoria,remitidas al oficina de tecnologia, no recuerda fecha"/>
  </r>
  <r>
    <x v="0"/>
    <x v="3"/>
    <s v="INDICADORES Y METAS DE GOBIERNO"/>
    <x v="9"/>
    <x v="69"/>
    <m/>
    <d v="2016-01-15T00:00:00"/>
    <d v="2016-11-30T00:00:00"/>
    <s v="Elementos adquiridos"/>
    <m/>
    <s v="Tranca libros"/>
    <n v="300"/>
    <n v="0"/>
    <n v="0"/>
    <s v="enero"/>
    <s v="junio"/>
    <n v="0.16666666666666669"/>
    <n v="0.16666666666666669"/>
    <n v="0.16666666666666669"/>
    <n v="0.16666666666666669"/>
    <n v="0.16666666666666669"/>
    <n v="0.16666666666666669"/>
    <n v="0"/>
    <n v="0"/>
    <n v="0"/>
    <n v="0"/>
    <n v="0"/>
    <n v="0"/>
    <n v="1.0000000000000002"/>
    <n v="0.05"/>
    <n v="0.05"/>
    <n v="0.05"/>
    <n v="0"/>
    <n v="0"/>
    <n v="0"/>
    <n v="0"/>
    <n v="0"/>
    <n v="0"/>
    <n v="0"/>
    <n v="0"/>
    <n v="0"/>
    <n v="0.15000000000000002"/>
    <n v="0.8500000000000002"/>
    <s v="espcificaciones tecnicas la define la vice rectoria,remitidas al oficina de tecnologia, no recuerda fecha"/>
  </r>
  <r>
    <x v="0"/>
    <x v="3"/>
    <s v="INDICADORES Y METAS DE GOBIERNO"/>
    <x v="9"/>
    <x v="70"/>
    <m/>
    <d v="2016-01-15T00:00:00"/>
    <d v="2016-11-30T00:00:00"/>
    <s v="Suscripciones de publicaciones periódicas"/>
    <s v="Impresos y publicaciones"/>
    <m/>
    <n v="10"/>
    <n v="0"/>
    <n v="0"/>
    <s v="enero"/>
    <s v="junio"/>
    <n v="0.16666666666666669"/>
    <n v="0.16666666666666669"/>
    <n v="0.16666666666666669"/>
    <n v="0.16666666666666669"/>
    <n v="0.16666666666666669"/>
    <n v="0.16666666666666669"/>
    <n v="0"/>
    <n v="0"/>
    <n v="0"/>
    <n v="0"/>
    <n v="0"/>
    <n v="0"/>
    <n v="1.0000000000000002"/>
    <n v="0.05"/>
    <n v="0.05"/>
    <n v="0.05"/>
    <n v="0"/>
    <n v="0"/>
    <n v="0"/>
    <n v="0"/>
    <n v="0"/>
    <n v="0"/>
    <n v="0"/>
    <n v="0"/>
    <n v="0"/>
    <n v="0.15000000000000002"/>
    <n v="0.8500000000000002"/>
    <s v="espcificaciones tecnicas la define la vice rectoria,remitidas al oficina de tecnologia, no recuerda fecha"/>
  </r>
  <r>
    <x v="0"/>
    <x v="3"/>
    <s v="INDICADORES Y METAS DE GOBIERNO"/>
    <x v="9"/>
    <x v="70"/>
    <m/>
    <d v="2016-01-15T00:00:00"/>
    <d v="2016-11-30T00:00:00"/>
    <s v="Bases de datos adquiridas"/>
    <s v="Licenciamiento"/>
    <s v="Licenciamiento de EBSCO, G-GLOBAL, MAC GRAW HILL"/>
    <n v="3"/>
    <n v="0"/>
    <n v="0"/>
    <s v="enero"/>
    <s v="junio"/>
    <n v="0.16666666666666669"/>
    <n v="0.16666666666666669"/>
    <n v="0.16666666666666669"/>
    <n v="0.16666666666666669"/>
    <n v="0.16666666666666669"/>
    <n v="0.16666666666666669"/>
    <n v="0"/>
    <n v="0"/>
    <n v="0"/>
    <n v="0"/>
    <n v="0"/>
    <n v="0"/>
    <n v="1.0000000000000002"/>
    <n v="0.05"/>
    <n v="0.05"/>
    <n v="0.05"/>
    <n v="0"/>
    <n v="0"/>
    <n v="0"/>
    <n v="0"/>
    <n v="0"/>
    <n v="0"/>
    <n v="0"/>
    <n v="0"/>
    <n v="0"/>
    <n v="0.15000000000000002"/>
    <n v="0.8500000000000002"/>
    <s v="espcificaciones tecnicas la define la vice rectoria,remitidas al oficina de tecnologia, no recuerda fecha"/>
  </r>
  <r>
    <x v="0"/>
    <x v="3"/>
    <s v="INDICADORES Y METAS DE GOBIERNO"/>
    <x v="10"/>
    <x v="71"/>
    <m/>
    <d v="2016-01-15T00:00:00"/>
    <d v="2016-11-30T00:00:00"/>
    <s v="Registro calificado"/>
    <s v="Logística"/>
    <s v="Contratos y adquisiciones para la creación del programa"/>
    <n v="2"/>
    <n v="407500000"/>
    <n v="815000000"/>
    <s v="enero"/>
    <s v="junio"/>
    <n v="0.16666666666666669"/>
    <n v="0.16666666666666669"/>
    <n v="0.16666666666666669"/>
    <n v="0.16666666666666669"/>
    <n v="0.16666666666666669"/>
    <n v="0.16666666666666669"/>
    <n v="0"/>
    <n v="0"/>
    <n v="0"/>
    <n v="0"/>
    <n v="0"/>
    <n v="0"/>
    <n v="1.0000000000000002"/>
    <n v="0.1"/>
    <n v="0.1"/>
    <n v="0.1"/>
    <n v="0"/>
    <n v="0"/>
    <n v="0"/>
    <n v="0"/>
    <n v="0"/>
    <n v="0"/>
    <n v="0"/>
    <n v="0"/>
    <n v="0"/>
    <n v="0.30000000000000004"/>
    <n v="0.70000000000000018"/>
    <s v="referente documental en un 90% para radicar ante SACES"/>
  </r>
  <r>
    <x v="0"/>
    <x v="3"/>
    <m/>
    <x v="10"/>
    <x v="72"/>
    <m/>
    <m/>
    <m/>
    <s v="Registro calificado"/>
    <m/>
    <m/>
    <m/>
    <m/>
    <m/>
    <s v="enero"/>
    <s v="agosto"/>
    <n v="0.125"/>
    <n v="0.125"/>
    <n v="0.125"/>
    <n v="0.125"/>
    <n v="0.125"/>
    <n v="0.125"/>
    <n v="0.125"/>
    <n v="0.125"/>
    <n v="0"/>
    <n v="0"/>
    <n v="0"/>
    <n v="0"/>
    <n v="1"/>
    <n v="0.13"/>
    <n v="0.13"/>
    <n v="0.13"/>
    <n v="0"/>
    <n v="0"/>
    <n v="0"/>
    <n v="0"/>
    <n v="0"/>
    <n v="0"/>
    <n v="0"/>
    <n v="0"/>
    <n v="0"/>
    <n v="0.39"/>
    <n v="0.61"/>
    <m/>
  </r>
  <r>
    <x v="0"/>
    <x v="3"/>
    <m/>
    <x v="10"/>
    <x v="73"/>
    <m/>
    <m/>
    <m/>
    <s v="Registro calificado"/>
    <m/>
    <m/>
    <m/>
    <m/>
    <m/>
    <s v="febrero"/>
    <s v="octubre"/>
    <n v="0"/>
    <n v="0.1111111111111111"/>
    <n v="0.1111111111111111"/>
    <n v="0.1111111111111111"/>
    <n v="0.1111111111111111"/>
    <n v="0.1111111111111111"/>
    <n v="0.1111111111111111"/>
    <n v="0.1111111111111111"/>
    <n v="0.1111111111111111"/>
    <n v="0.1111111111111111"/>
    <n v="0"/>
    <n v="0"/>
    <n v="1.0000000000000002"/>
    <n v="0"/>
    <n v="0.1"/>
    <n v="0.1"/>
    <n v="0"/>
    <n v="0"/>
    <n v="0"/>
    <n v="0"/>
    <n v="0"/>
    <n v="0"/>
    <n v="0"/>
    <n v="0"/>
    <n v="0"/>
    <n v="0.2"/>
    <n v="0.80000000000000027"/>
    <m/>
  </r>
  <r>
    <x v="0"/>
    <x v="3"/>
    <m/>
    <x v="10"/>
    <x v="74"/>
    <m/>
    <m/>
    <m/>
    <s v="Registro calificado"/>
    <m/>
    <m/>
    <m/>
    <m/>
    <m/>
    <s v="enero"/>
    <s v="agosto"/>
    <n v="0.4"/>
    <n v="0.4"/>
    <n v="0.1"/>
    <n v="0.1"/>
    <n v="0"/>
    <n v="0"/>
    <n v="0"/>
    <n v="0"/>
    <n v="0"/>
    <n v="0"/>
    <n v="0"/>
    <n v="0"/>
    <n v="1"/>
    <n v="0.4"/>
    <n v="0.4"/>
    <n v="0"/>
    <n v="0"/>
    <n v="0"/>
    <n v="0"/>
    <n v="0"/>
    <n v="0"/>
    <n v="0"/>
    <n v="0"/>
    <n v="0"/>
    <n v="0"/>
    <n v="0.8"/>
    <n v="0.19999999999999996"/>
    <s v="se produce la documentacion requerida se entrega a empresa protela para su validacion."/>
  </r>
  <r>
    <x v="0"/>
    <x v="3"/>
    <s v="INDICADORES Y METAS DE GOBIERNO"/>
    <x v="10"/>
    <x v="75"/>
    <m/>
    <d v="2016-01-15T00:00:00"/>
    <d v="2016-11-30T00:00:00"/>
    <s v="Registro calificado"/>
    <s v="Logística"/>
    <s v="Contratos y adquisiciones para la creación del programa"/>
    <m/>
    <m/>
    <m/>
    <s v="enero"/>
    <s v="junio"/>
    <n v="0"/>
    <n v="0"/>
    <n v="0"/>
    <n v="0"/>
    <n v="0"/>
    <n v="0"/>
    <n v="0"/>
    <n v="1"/>
    <n v="0"/>
    <n v="0"/>
    <n v="0"/>
    <n v="0"/>
    <n v="1"/>
    <n v="0"/>
    <n v="0"/>
    <n v="0"/>
    <n v="0"/>
    <n v="0"/>
    <n v="0"/>
    <n v="0"/>
    <n v="0"/>
    <n v="0"/>
    <n v="0"/>
    <n v="0"/>
    <n v="0"/>
    <n v="0"/>
    <n v="1"/>
    <s v="condiciones actualizado (6) documentado"/>
  </r>
  <r>
    <x v="0"/>
    <x v="3"/>
    <s v="INDICADORES Y METAS DE GOBIERNO"/>
    <x v="10"/>
    <x v="76"/>
    <m/>
    <d v="2016-01-15T00:00:00"/>
    <d v="2016-11-30T00:00:00"/>
    <s v="Maquinaria y equipos para Bogotá y municipios aledaños"/>
    <s v="Equipos"/>
    <s v="Adquisición de equipos sedes Bogotá y municipios aledaños"/>
    <n v="1"/>
    <n v="17580000000"/>
    <n v="17580000000"/>
    <s v="enero"/>
    <s v="junio"/>
    <n v="0"/>
    <n v="0"/>
    <n v="0"/>
    <n v="0"/>
    <n v="0"/>
    <n v="0"/>
    <n v="0"/>
    <n v="1"/>
    <n v="0"/>
    <n v="0"/>
    <n v="0"/>
    <n v="0"/>
    <n v="1"/>
    <n v="0"/>
    <n v="0"/>
    <n v="0"/>
    <n v="0"/>
    <n v="0"/>
    <n v="0"/>
    <n v="0"/>
    <n v="0"/>
    <n v="0"/>
    <n v="0"/>
    <n v="0"/>
    <n v="0"/>
    <n v="0"/>
    <n v="1"/>
    <s v="en reunion de la semana del 9 al 11 de marzo se acordo que determinado por SED"/>
  </r>
  <r>
    <x v="0"/>
    <x v="3"/>
    <s v="INDICADORES Y METAS DE GOBIERNO"/>
    <x v="11"/>
    <x v="77"/>
    <m/>
    <d v="2016-01-15T00:00:00"/>
    <d v="2016-11-30T00:00:00"/>
    <s v="Elementos adquiridos"/>
    <s v="Suministros"/>
    <s v="Descansa pies"/>
    <n v="7"/>
    <n v="620000"/>
    <n v="62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s v="estructura fisica"/>
  </r>
  <r>
    <x v="0"/>
    <x v="3"/>
    <s v="INDICADORES Y METAS DE GOBIERNO"/>
    <x v="11"/>
    <x v="77"/>
    <m/>
    <d v="2016-01-15T00:00:00"/>
    <d v="2016-11-30T00:00:00"/>
    <s v="Elementos adquiridos"/>
    <s v="Suministros"/>
    <s v="Cosedora industrial y eléctrica"/>
    <n v="2"/>
    <n v="300000"/>
    <n v="3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0"/>
    <x v="3"/>
    <s v="INDICADORES Y METAS DE GOBIERNO"/>
    <x v="11"/>
    <x v="77"/>
    <m/>
    <d v="2016-01-15T00:00:00"/>
    <d v="2016-11-30T00:00:00"/>
    <s v="Elementos adquiridos"/>
    <s v="Suministros"/>
    <s v="Sillas ergonómicas"/>
    <n v="2"/>
    <n v="2000000"/>
    <n v="20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0"/>
    <x v="3"/>
    <s v="INDICADORES Y METAS DE GOBIERNO"/>
    <x v="11"/>
    <x v="77"/>
    <m/>
    <d v="2016-01-15T00:00:00"/>
    <d v="2016-11-30T00:00:00"/>
    <s v="Elementos adquiridos"/>
    <s v="Suministros"/>
    <s v="Mobiliario Vicerrectoría Académica"/>
    <n v="1"/>
    <n v="10000000"/>
    <n v="100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0"/>
    <x v="3"/>
    <s v="INDICADORES Y METAS DE GOBIERNO"/>
    <x v="11"/>
    <x v="77"/>
    <m/>
    <d v="2016-01-15T00:00:00"/>
    <d v="2016-11-30T00:00:00"/>
    <s v="Elementos adquiridos"/>
    <s v="Suministros"/>
    <s v="Locación y herramientas personal de apoyo de las Facultades de PES"/>
    <n v="5"/>
    <m/>
    <m/>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0"/>
    <x v="3"/>
    <s v="INDICADORES Y METAS DE GOBIERNO"/>
    <x v="11"/>
    <x v="77"/>
    <m/>
    <d v="2016-01-15T00:00:00"/>
    <d v="2016-11-30T00:00:00"/>
    <s v="Elementos adquiridos"/>
    <s v="Suministros"/>
    <s v="Mobiliario ( Escritorios con cajones)"/>
    <n v="5"/>
    <n v="5000000"/>
    <n v="50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0"/>
    <x v="3"/>
    <s v="INDICADORES Y METAS DE GOBIERNO"/>
    <x v="11"/>
    <x v="77"/>
    <m/>
    <d v="2016-01-15T00:00:00"/>
    <d v="2016-11-30T00:00:00"/>
    <s v="Elementos adquiridos"/>
    <s v="Suministros"/>
    <s v="Archivadores"/>
    <n v="4"/>
    <n v="6000000"/>
    <n v="60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0"/>
    <x v="3"/>
    <s v="INDICADORES Y METAS DE GOBIERNO"/>
    <x v="11"/>
    <x v="77"/>
    <m/>
    <d v="2016-01-15T00:00:00"/>
    <d v="2016-11-30T00:00:00"/>
    <s v="Elementos adquiridos"/>
    <s v="Suministros"/>
    <s v="Sillas ergonómicas"/>
    <n v="5"/>
    <n v="5000000"/>
    <n v="50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0"/>
    <x v="3"/>
    <s v="INDICADORES Y METAS DE GOBIERNO"/>
    <x v="11"/>
    <x v="77"/>
    <m/>
    <d v="2016-01-15T00:00:00"/>
    <d v="2016-11-30T00:00:00"/>
    <s v="Elementos adquiridos"/>
    <s v="Suministros"/>
    <s v="Tableros acrílicos"/>
    <n v="5"/>
    <n v="4000000"/>
    <n v="40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0"/>
    <x v="3"/>
    <s v="INDICADORES Y METAS DE GOBIERNO"/>
    <x v="11"/>
    <x v="77"/>
    <m/>
    <d v="2016-01-15T00:00:00"/>
    <d v="2016-11-30T00:00:00"/>
    <s v="Elementos adquiridos"/>
    <s v="Suministros"/>
    <s v="Multitomas"/>
    <n v="5"/>
    <n v="400000"/>
    <n v="4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0"/>
    <x v="3"/>
    <s v="INDICADORES Y METAS DE GOBIERNO"/>
    <x v="11"/>
    <x v="77"/>
    <m/>
    <d v="2016-01-15T00:00:00"/>
    <d v="2016-11-30T00:00:00"/>
    <s v="Elementos adquiridos"/>
    <s v="Suministros"/>
    <s v="Tableros de corcho"/>
    <n v="5"/>
    <n v="1200000"/>
    <n v="12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0"/>
    <x v="3"/>
    <s v="INDICADORES Y METAS DE GOBIERNO"/>
    <x v="11"/>
    <x v="78"/>
    <m/>
    <d v="2016-01-15T00:00:00"/>
    <d v="2016-11-30T00:00:00"/>
    <s v="Equipos adquiridos"/>
    <s v="Equipos"/>
    <s v="Equipos de computo portátiles"/>
    <n v="5"/>
    <n v="6000000"/>
    <n v="60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s v="tecnoclogia"/>
  </r>
  <r>
    <x v="0"/>
    <x v="3"/>
    <s v="INDICADORES Y METAS DE GOBIERNO"/>
    <x v="11"/>
    <x v="78"/>
    <m/>
    <d v="2016-01-15T00:00:00"/>
    <d v="2016-11-30T00:00:00"/>
    <s v="Equipos adquiridos"/>
    <s v="Equipos"/>
    <s v="Impresora multifuncional"/>
    <n v="2"/>
    <n v="4000000"/>
    <n v="40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0"/>
    <x v="3"/>
    <s v="INDICADORES Y METAS DE GOBIERNO"/>
    <x v="11"/>
    <x v="78"/>
    <m/>
    <d v="2016-01-15T00:00:00"/>
    <d v="2016-11-30T00:00:00"/>
    <s v="Equipos adquiridos"/>
    <s v="Suministros"/>
    <s v="Disco 5 teras para la facultad sistemas"/>
    <n v="1"/>
    <n v="300000"/>
    <n v="3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0"/>
    <x v="3"/>
    <s v="INDICADORES Y METAS DE GOBIERNO"/>
    <x v="12"/>
    <x v="79"/>
    <m/>
    <d v="2016-01-15T00:00:00"/>
    <d v="2016-11-30T00:00:00"/>
    <s v="Docentes"/>
    <s v="docentes"/>
    <s v="Hora cátedra"/>
    <n v="1"/>
    <n v="1500000000"/>
    <n v="1500000000"/>
    <s v="enero"/>
    <s v="enero"/>
    <n v="1"/>
    <n v="0"/>
    <n v="0"/>
    <n v="0"/>
    <n v="0"/>
    <n v="0"/>
    <n v="0"/>
    <n v="0"/>
    <n v="0"/>
    <n v="0"/>
    <n v="0"/>
    <n v="0"/>
    <n v="1"/>
    <n v="1"/>
    <n v="0"/>
    <n v="0"/>
    <n v="0"/>
    <n v="0"/>
    <n v="0"/>
    <n v="0"/>
    <n v="0"/>
    <n v="0"/>
    <n v="0"/>
    <n v="0"/>
    <n v="0"/>
    <n v="1"/>
    <n v="0"/>
    <m/>
  </r>
  <r>
    <x v="0"/>
    <x v="3"/>
    <s v="INDICADORES Y METAS DE GOBIERNO"/>
    <x v="12"/>
    <x v="79"/>
    <m/>
    <d v="2016-01-15T00:00:00"/>
    <d v="2016-11-30T00:00:00"/>
    <s v="Personal de apoyo contratado"/>
    <s v="Persona natural"/>
    <s v="Coordinadores"/>
    <n v="6"/>
    <n v="2500000"/>
    <n v="27500000"/>
    <s v="enero"/>
    <s v="enero"/>
    <n v="1"/>
    <n v="0"/>
    <n v="0"/>
    <n v="0"/>
    <n v="0"/>
    <n v="0"/>
    <n v="0"/>
    <n v="0"/>
    <n v="0"/>
    <n v="0"/>
    <n v="0"/>
    <n v="0"/>
    <n v="1"/>
    <n v="1"/>
    <n v="0"/>
    <n v="0"/>
    <n v="0"/>
    <n v="0"/>
    <n v="0"/>
    <n v="0"/>
    <n v="0"/>
    <n v="0"/>
    <n v="0"/>
    <n v="0"/>
    <n v="0"/>
    <n v="1"/>
    <n v="0"/>
    <m/>
  </r>
  <r>
    <x v="0"/>
    <x v="3"/>
    <s v="INDICADORES Y METAS DE GOBIERNO"/>
    <x v="12"/>
    <x v="79"/>
    <m/>
    <d v="2016-01-15T00:00:00"/>
    <d v="2016-11-30T00:00:00"/>
    <s v="Personal de apoyo contratado"/>
    <s v="Persona natural"/>
    <s v="Auxiliares"/>
    <n v="3"/>
    <n v="1300000"/>
    <n v="14300000"/>
    <s v="enero"/>
    <s v="enero"/>
    <n v="1"/>
    <n v="0"/>
    <n v="0"/>
    <n v="0"/>
    <n v="0"/>
    <n v="0"/>
    <n v="0"/>
    <n v="0"/>
    <n v="0"/>
    <n v="0"/>
    <n v="0"/>
    <n v="0"/>
    <n v="1"/>
    <n v="1"/>
    <n v="0"/>
    <n v="0"/>
    <n v="0"/>
    <n v="0"/>
    <n v="0"/>
    <n v="0"/>
    <n v="0"/>
    <n v="0"/>
    <n v="0"/>
    <n v="0"/>
    <n v="0"/>
    <n v="1"/>
    <n v="0"/>
    <m/>
  </r>
  <r>
    <x v="0"/>
    <x v="3"/>
    <s v="INDICADORES Y METAS DE GOBIERNO"/>
    <x v="12"/>
    <x v="79"/>
    <m/>
    <d v="2016-01-15T00:00:00"/>
    <d v="2016-11-30T00:00:00"/>
    <s v="Personal de apoyo contratado"/>
    <s v="Persona natural"/>
    <s v="Auxiliares de biblioteca"/>
    <n v="2"/>
    <n v="1300000"/>
    <n v="14300000"/>
    <s v="enero"/>
    <s v="enero"/>
    <n v="1"/>
    <n v="0"/>
    <n v="0"/>
    <n v="0"/>
    <n v="0"/>
    <n v="0"/>
    <n v="0"/>
    <n v="0"/>
    <n v="0"/>
    <n v="0"/>
    <n v="0"/>
    <n v="0"/>
    <n v="1"/>
    <n v="1"/>
    <n v="0"/>
    <n v="0"/>
    <n v="0"/>
    <n v="0"/>
    <n v="0"/>
    <n v="0"/>
    <n v="0"/>
    <n v="0"/>
    <n v="0"/>
    <n v="0"/>
    <n v="0"/>
    <n v="1"/>
    <n v="0"/>
    <m/>
  </r>
  <r>
    <x v="0"/>
    <x v="3"/>
    <s v="INDICADORES Y METAS DE GOBIERNO"/>
    <x v="12"/>
    <x v="79"/>
    <m/>
    <d v="2016-01-15T00:00:00"/>
    <d v="2016-11-30T00:00:00"/>
    <s v="Personal de apoyo contratado"/>
    <s v="Persona natural"/>
    <s v="Apoyo de carga académica Tecnólogo"/>
    <n v="1"/>
    <n v="1500000"/>
    <n v="16500000"/>
    <s v="enero"/>
    <s v="enero"/>
    <n v="1"/>
    <n v="0"/>
    <n v="0"/>
    <n v="0"/>
    <n v="0"/>
    <n v="0"/>
    <n v="0"/>
    <n v="0"/>
    <n v="0"/>
    <n v="0"/>
    <n v="0"/>
    <n v="0"/>
    <n v="1"/>
    <n v="0"/>
    <n v="1"/>
    <n v="0"/>
    <n v="0"/>
    <n v="0"/>
    <n v="0"/>
    <n v="0"/>
    <n v="0"/>
    <n v="0"/>
    <n v="0"/>
    <n v="0"/>
    <n v="0"/>
    <n v="1"/>
    <n v="0"/>
    <m/>
  </r>
  <r>
    <x v="0"/>
    <x v="3"/>
    <s v="INDICADORES Y METAS DE GOBIERNO"/>
    <x v="12"/>
    <x v="79"/>
    <m/>
    <d v="2016-01-15T00:00:00"/>
    <d v="2016-11-30T00:00:00"/>
    <s v="Personal de apoyo contratado"/>
    <s v="Persona natural"/>
    <s v="Auxiliar de archivo"/>
    <n v="1"/>
    <n v="1300000"/>
    <n v="14300000"/>
    <s v="enero"/>
    <s v="enero"/>
    <n v="1"/>
    <n v="0"/>
    <n v="0"/>
    <n v="0"/>
    <n v="0"/>
    <n v="0"/>
    <n v="0"/>
    <n v="0"/>
    <n v="0"/>
    <n v="0"/>
    <n v="0"/>
    <n v="0"/>
    <n v="1"/>
    <n v="0"/>
    <n v="1"/>
    <n v="0"/>
    <n v="0"/>
    <n v="0"/>
    <n v="0"/>
    <n v="0"/>
    <n v="0"/>
    <n v="0"/>
    <n v="0"/>
    <n v="0"/>
    <n v="0"/>
    <n v="1"/>
    <n v="0"/>
    <m/>
  </r>
  <r>
    <x v="0"/>
    <x v="3"/>
    <s v="INDICADORES Y METAS DE GOBIERNO"/>
    <x v="12"/>
    <x v="80"/>
    <m/>
    <d v="2016-01-15T00:00:00"/>
    <d v="2016-11-30T00:00:00"/>
    <s v="Docentes con Maestría"/>
    <s v="Formación"/>
    <s v="Adquisición de cursos de posgrado en la modalidad de maestría para la formación docentes"/>
    <n v="1"/>
    <n v="430000000"/>
    <n v="0"/>
    <s v="enero"/>
    <s v="enero"/>
    <n v="0"/>
    <n v="0"/>
    <n v="1"/>
    <n v="0"/>
    <n v="0"/>
    <n v="0"/>
    <n v="0"/>
    <n v="0"/>
    <n v="0"/>
    <n v="0"/>
    <n v="0"/>
    <n v="0"/>
    <n v="1"/>
    <n v="0"/>
    <n v="0"/>
    <n v="1"/>
    <n v="0"/>
    <n v="0"/>
    <n v="0"/>
    <n v="0"/>
    <n v="0"/>
    <n v="0"/>
    <n v="0"/>
    <n v="0"/>
    <n v="0"/>
    <n v="1"/>
    <n v="0"/>
    <m/>
  </r>
  <r>
    <x v="0"/>
    <x v="3"/>
    <s v="INDICADORES Y METAS DE GOBIERNO"/>
    <x v="12"/>
    <x v="81"/>
    <m/>
    <d v="2016-01-15T00:00:00"/>
    <d v="2016-11-30T00:00:00"/>
    <s v="Becas otorgadas"/>
    <s v="Becas"/>
    <s v="Otorgamiento de Becas"/>
    <n v="1"/>
    <n v="0"/>
    <n v="0"/>
    <s v="diciembre"/>
    <s v="diciembre"/>
    <n v="0"/>
    <n v="0"/>
    <n v="0"/>
    <n v="0"/>
    <n v="0"/>
    <n v="0"/>
    <n v="0"/>
    <n v="0"/>
    <n v="0"/>
    <n v="0"/>
    <n v="0"/>
    <n v="1"/>
    <n v="1"/>
    <n v="0"/>
    <n v="0"/>
    <n v="0"/>
    <n v="0"/>
    <n v="0"/>
    <n v="0"/>
    <n v="0"/>
    <n v="0"/>
    <n v="0"/>
    <n v="0"/>
    <n v="0"/>
    <n v="0"/>
    <n v="0"/>
    <n v="1"/>
    <s v="8 becas por saber pro y mejores promedios academicos 15, al 100% y 15 al 50%"/>
  </r>
  <r>
    <x v="0"/>
    <x v="4"/>
    <s v="INDICADORES Y METAS DE GOBIERNO"/>
    <x v="13"/>
    <x v="82"/>
    <m/>
    <d v="2016-01-12T00:00:00"/>
    <d v="2016-12-20T00:00:00"/>
    <s v="Personas de la comunidad educativa que participan de las actividades de trabajo social"/>
    <s v="Materiales"/>
    <s v="Tableros acrílicos para el desarrollo de la monitoria "/>
    <n v="4"/>
    <n v="175000"/>
    <n v="7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83"/>
    <m/>
    <d v="2016-01-12T00:00:00"/>
    <d v="2016-12-20T00:00:00"/>
    <s v="Personas de la comunidad educativa que participan de las actividades de trabajo social"/>
    <s v="Materiales"/>
    <s v="Pruebas Psicológicas "/>
    <n v="51"/>
    <n v="58823.529411764706"/>
    <n v="3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84"/>
    <m/>
    <d v="2016-01-12T00:00:00"/>
    <d v="2016-12-20T00:00:00"/>
    <s v="Personas de la comunidad educativa que participan de las actividades de trabajo social"/>
    <s v="Logística"/>
    <s v="Talleres, actividades"/>
    <n v="9"/>
    <n v="166666.66666666666"/>
    <n v="1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85"/>
    <m/>
    <d v="2016-01-12T00:00:00"/>
    <d v="2016-12-20T00:00:00"/>
    <s v="Personas de la comunidad educativa que participan de las actividades de trabajo social"/>
    <s v="Logística"/>
    <s v="Programa-Manejo de Ansiedad"/>
    <n v="45"/>
    <n v="11111.111111111111"/>
    <n v="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86"/>
    <m/>
    <d v="2016-01-12T00:00:00"/>
    <d v="2016-12-20T00:00:00"/>
    <s v="Personas de la comunidad educativa que participan de las actividades de trabajo social"/>
    <s v="Logística"/>
    <s v="Acompañamiento Estudiantes de Provincia"/>
    <n v="49"/>
    <n v="20408.163265306124"/>
    <n v="1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86"/>
    <m/>
    <d v="2016-01-12T00:00:00"/>
    <d v="2016-12-20T00:00:00"/>
    <s v="Personas de la comunidad educativa que participan de las actividades de trabajo social"/>
    <s v="Transporte"/>
    <s v="Transporte Ruta cultural"/>
    <n v="2"/>
    <n v="400000"/>
    <n v="8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86"/>
    <m/>
    <d v="2016-01-12T00:00:00"/>
    <d v="2016-12-20T00:00:00"/>
    <s v="Personas de la comunidad educativa que participan de las actividades de trabajo social"/>
    <s v="Transporte"/>
    <s v="Transporte Bogotá noctámbula"/>
    <n v="2"/>
    <n v="300000"/>
    <n v="6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87"/>
    <m/>
    <d v="2016-01-12T00:00:00"/>
    <d v="2016-12-20T00:00:00"/>
    <s v="Personas de la comunidad educativa que participan de las actividades de trabajo social"/>
    <s v="Logística"/>
    <s v="Tiquetera-Banco de Alimentos"/>
    <n v="50"/>
    <n v="30000"/>
    <n v="1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87"/>
    <m/>
    <d v="2016-01-12T00:00:00"/>
    <d v="2016-12-20T00:00:00"/>
    <s v="Personas de la comunidad educativa que participan de las actividades de trabajo social"/>
    <s v="Persona natural"/>
    <s v="Contratación del personal para la atención del banco de alimentos"/>
    <n v="3"/>
    <n v="13660000"/>
    <n v="4098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88"/>
    <m/>
    <d v="2016-01-12T00:00:00"/>
    <d v="2016-12-20T00:00:00"/>
    <s v="Personas de la comunidad educativa que participan de las actividades de trabajo social"/>
    <s v="Logística"/>
    <s v="Conferencia - Mujeres"/>
    <n v="43"/>
    <n v="30232.558139534885"/>
    <n v="13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88"/>
    <m/>
    <d v="2016-01-12T00:00:00"/>
    <d v="2016-12-20T00:00:00"/>
    <s v="Personas de la comunidad educativa que participan de las actividades de trabajo social"/>
    <s v="Logística"/>
    <s v="Semana de la Mujer"/>
    <n v="44"/>
    <n v="51136.36363636364"/>
    <n v="225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89"/>
    <m/>
    <d v="2016-01-12T00:00:00"/>
    <d v="2016-12-20T00:00:00"/>
    <s v="Personas de la comunidad educativa que participan de las actividades de trabajo social"/>
    <s v="Logística"/>
    <s v="Conferencia (Sustancias Psicoactivas)"/>
    <n v="1"/>
    <n v="1000000"/>
    <n v="1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89"/>
    <m/>
    <d v="2016-01-12T00:00:00"/>
    <d v="2016-12-20T00:00:00"/>
    <s v="Personas de la comunidad educativa que participan de las actividades de trabajo social"/>
    <s v="Logística"/>
    <s v="Campaña Espacio Libre de Humo"/>
    <n v="2"/>
    <n v="500000"/>
    <n v="1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90"/>
    <m/>
    <d v="2016-01-12T00:00:00"/>
    <d v="2016-12-20T00:00:00"/>
    <s v="Personas de la comunidad educativa que participan de las actividades de trabajo social"/>
    <s v="Logística"/>
    <s v="Impresora a color"/>
    <n v="2"/>
    <n v="500000"/>
    <n v="1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90"/>
    <m/>
    <d v="2016-01-12T00:00:00"/>
    <d v="2016-12-20T00:00:00"/>
    <s v="Personas de la comunidad educativa que participan de las actividades de trabajo social"/>
    <s v="Logística"/>
    <s v="Portafolio: Servicios de Bienestar"/>
    <n v="53"/>
    <n v="56603.773584905663"/>
    <n v="3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91"/>
    <m/>
    <d v="2016-01-12T00:00:00"/>
    <d v="2016-12-20T00:00:00"/>
    <s v="Personas de la comunidad educativa que participan de las actividades de trabajo social"/>
    <s v="Persona natural"/>
    <s v="NA"/>
    <n v="0"/>
    <n v="0"/>
    <n v="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2"/>
    <m/>
    <d v="2016-01-12T00:00:00"/>
    <d v="2016-12-20T00:00:00"/>
    <s v="Personas de la comunidad educativa que participan de las actividades deportivas y de recreación ejecutadas"/>
    <s v="Logística"/>
    <s v="Dotación y adecuación de los espacios deportivos para la comunidad académica"/>
    <n v="404"/>
    <n v="57957.920792079211"/>
    <n v="23415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3"/>
    <m/>
    <d v="2016-01-12T00:00:00"/>
    <d v="2016-12-20T00:00:00"/>
    <s v="Personas de la comunidad educativa que participan de las actividades deportivas y de recreación ejecutadas"/>
    <s v="Suministros"/>
    <s v="Uniformes para todas las selecciones deportivas. (Bachillerato y Programas de Educación Superior)"/>
    <n v="108"/>
    <n v="64814.814814814818"/>
    <n v="7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3"/>
    <m/>
    <d v="2016-01-12T00:00:00"/>
    <d v="2016-12-20T00:00:00"/>
    <s v="Personas de la comunidad educativa que participan de las actividades deportivas y de recreación ejecutadas"/>
    <s v="Persona jurídica"/>
    <s v="Mantenimiento de áreas Deportivas (Canchas)"/>
    <n v="7"/>
    <n v="100000"/>
    <n v="7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3"/>
    <m/>
    <d v="2016-01-12T00:00:00"/>
    <d v="2016-12-20T00:00:00"/>
    <s v="Personas de la comunidad educativa que participan de las actividades deportivas y de recreación ejecutadas"/>
    <s v="Logística"/>
    <s v="Juzgamiento (Campeonatos Todas Disciplinas)"/>
    <n v="9"/>
    <n v="222222.22222222222"/>
    <n v="2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3"/>
    <m/>
    <d v="2016-01-12T00:00:00"/>
    <d v="2016-12-20T00:00:00"/>
    <s v="Personas de la comunidad educativa que participan de las actividades deportivas y de recreación ejecutadas"/>
    <s v="Suministros"/>
    <s v="Premiación (Trofeos)"/>
    <n v="300"/>
    <n v="10000"/>
    <n v="3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3"/>
    <m/>
    <d v="2016-01-12T00:00:00"/>
    <d v="2016-12-20T00:00:00"/>
    <s v="Personas de la comunidad educativa que participan de las actividades deportivas y de recreación ejecutadas"/>
    <s v="Suministros"/>
    <s v="Premiación (Medallas)"/>
    <n v="98"/>
    <n v="61224.489795918365"/>
    <n v="6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4"/>
    <m/>
    <d v="2016-01-12T00:00:00"/>
    <d v="2016-12-20T00:00:00"/>
    <s v="Personas de la comunidad educativa que participan de las actividades deportivas y de recreación ejecutadas"/>
    <s v="Persona jurídica"/>
    <s v="Mantenimiento de maquinaria del Gimnasio"/>
    <n v="8"/>
    <n v="250000"/>
    <n v="2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4"/>
    <m/>
    <d v="2016-01-12T00:00:00"/>
    <d v="2016-12-20T00:00:00"/>
    <s v="Personas de la comunidad educativa que participan de las actividades deportivas y de recreación ejecutadas"/>
    <s v="Persona natural"/>
    <s v="Contratación del personal para el desarrollo de actividades deportivas"/>
    <n v="6"/>
    <n v="15444333.333333334"/>
    <n v="92666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5"/>
    <m/>
    <d v="2016-01-12T00:00:00"/>
    <d v="2016-12-20T00:00:00"/>
    <s v="Personas de la comunidad educativa que participan de las actividades deportivas y de recreación ejecutadas"/>
    <s v="Inscripción "/>
    <s v="Inscripción de Campeonatos (Todas Disciplinas) "/>
    <n v="21"/>
    <n v="23809.523809523809"/>
    <n v="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5"/>
    <m/>
    <d v="2016-01-12T00:00:00"/>
    <d v="2016-12-20T00:00:00"/>
    <s v="Personas de la comunidad educativa que participan de las actividades deportivas y de recreación ejecutadas"/>
    <s v="Inscripción "/>
    <s v="Atletismo: Media Maratón de Bogotá"/>
    <n v="22"/>
    <n v="68181.818181818177"/>
    <n v="1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5"/>
    <m/>
    <d v="2016-01-12T00:00:00"/>
    <d v="2016-12-20T00:00:00"/>
    <s v="Personas de la comunidad educativa que participan de las actividades deportivas y de recreación ejecutadas"/>
    <s v="Inscripción "/>
    <s v="Atletismo: Carrera de la Mujer"/>
    <n v="23"/>
    <n v="78260.869565217392"/>
    <n v="18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5"/>
    <m/>
    <d v="2016-01-12T00:00:00"/>
    <d v="2016-12-20T00:00:00"/>
    <s v="Personas de la comunidad educativa que participan de las actividades deportivas y de recreación ejecutadas"/>
    <s v="Inscripción "/>
    <s v="Atletismo: Carrera Allianz"/>
    <n v="24"/>
    <n v="50000"/>
    <n v="12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5"/>
    <m/>
    <d v="2016-01-12T00:00:00"/>
    <d v="2016-12-20T00:00:00"/>
    <s v="Personas de la comunidad educativa que participan de las actividades deportivas y de recreación ejecutadas"/>
    <s v="Inscripción "/>
    <s v="Atletismo: 10K Polar"/>
    <n v="25"/>
    <n v="72000"/>
    <n v="18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5"/>
    <m/>
    <d v="2016-01-12T00:00:00"/>
    <d v="2016-12-20T00:00:00"/>
    <s v="Personas de la comunidad educativa que participan de las actividades deportivas y de recreación ejecutadas"/>
    <s v="Inscripción "/>
    <s v="Atletismo: Cartoon Network"/>
    <n v="26"/>
    <n v="57692.307692307695"/>
    <n v="1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5"/>
    <m/>
    <d v="2016-01-12T00:00:00"/>
    <d v="2016-12-20T00:00:00"/>
    <s v="Personas de la comunidad educativa que participan de las actividades deportivas y de recreación ejecutadas"/>
    <s v="Logística"/>
    <s v="Logística para el desarrollo de encuentros deportivos"/>
    <n v="1"/>
    <n v="5050000"/>
    <n v="505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6"/>
    <m/>
    <d v="2016-01-12T00:00:00"/>
    <d v="2016-12-20T00:00:00"/>
    <s v="Personas de la comunidad educativa que participan de las actividades deportivas y de recreación ejecutadas"/>
    <s v="Logística"/>
    <s v="Subsidio y seguro de transporte caminatas"/>
    <n v="500"/>
    <n v="6000"/>
    <n v="3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6"/>
    <m/>
    <d v="2016-01-12T00:00:00"/>
    <d v="2016-12-20T00:00:00"/>
    <s v="Personas de la comunidad educativa que participan de las actividades deportivas y de recreación ejecutadas"/>
    <s v="Logística"/>
    <s v="Hidratación"/>
    <n v="3200"/>
    <n v="937.5"/>
    <n v="3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6"/>
    <m/>
    <d v="2016-01-12T00:00:00"/>
    <d v="2016-12-20T00:00:00"/>
    <s v="Personas de la comunidad educativa que participan de las actividades deportivas y de recreación ejecutadas"/>
    <s v="Refrigerios"/>
    <s v="Refrigerios "/>
    <n v="1000"/>
    <n v="5000"/>
    <n v="5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6"/>
    <m/>
    <d v="2016-01-12T00:00:00"/>
    <d v="2016-12-20T00:00:00"/>
    <s v="Personas de la comunidad educativa que participan de las actividades deportivas y de recreación ejecutadas"/>
    <s v="Suministros"/>
    <s v="Camisetas Ciclo paseos"/>
    <n v="34"/>
    <n v="132352.9411764706"/>
    <n v="4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5"/>
    <x v="97"/>
    <m/>
    <d v="2016-01-12T00:00:00"/>
    <d v="2016-12-20T00:00:00"/>
    <s v="Personas de la comunidad educativa que participan de las actividades de arte y cultura ejecutadas"/>
    <s v="Logística"/>
    <s v="Compra de Vestuario (Danzas) Completo"/>
    <n v="35"/>
    <n v="85714.28571428571"/>
    <n v="3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5"/>
    <x v="97"/>
    <m/>
    <d v="2016-01-12T00:00:00"/>
    <d v="2016-12-20T00:00:00"/>
    <m/>
    <s v="Logística"/>
    <s v="Alquiler de vestuario (Danzas)"/>
    <n v="36"/>
    <n v="13888.888888888889"/>
    <n v="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5"/>
    <x v="97"/>
    <m/>
    <d v="2016-01-12T00:00:00"/>
    <d v="2016-12-20T00:00:00"/>
    <m/>
    <s v="Logística"/>
    <s v="Cursos de Danza Árabe y Yoga"/>
    <n v="39"/>
    <n v="20512.820512820512"/>
    <n v="8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5"/>
    <x v="97"/>
    <m/>
    <d v="2016-01-12T00:00:00"/>
    <d v="2016-12-20T00:00:00"/>
    <m/>
    <s v="Logística"/>
    <s v="Inscripciones para Concursos de Bandas"/>
    <n v="40"/>
    <n v="125000"/>
    <n v="5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5"/>
    <x v="97"/>
    <m/>
    <d v="2016-01-12T00:00:00"/>
    <d v="2016-12-20T00:00:00"/>
    <m/>
    <s v="Logística"/>
    <s v="Transporte (Externo-Ciudades) Banda de marcha y Coro"/>
    <n v="38"/>
    <n v="26315.78947368421"/>
    <n v="1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5"/>
    <x v="97"/>
    <m/>
    <d v="2016-01-12T00:00:00"/>
    <d v="2016-12-20T00:00:00"/>
    <m/>
    <s v="Logística"/>
    <s v="Jurados festival de la canción"/>
    <n v="3"/>
    <n v="300000"/>
    <n v="9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5"/>
    <x v="97"/>
    <m/>
    <d v="2016-01-12T00:00:00"/>
    <d v="2016-12-20T00:00:00"/>
    <m/>
    <s v="Logística"/>
    <s v="Instrumentos "/>
    <n v="60"/>
    <n v="666666.66666666663"/>
    <n v="4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5"/>
    <x v="97"/>
    <m/>
    <d v="2016-01-12T00:00:00"/>
    <d v="2016-12-20T00:00:00"/>
    <m/>
    <s v="Persona natural"/>
    <s v="Contratación personal para el desarrollo de las actividades artísticas y culturales"/>
    <n v="4"/>
    <n v="23941500"/>
    <n v="95766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5"/>
    <x v="98"/>
    <m/>
    <d v="2016-01-12T00:00:00"/>
    <d v="2016-12-20T00:00:00"/>
    <m/>
    <s v="Logística"/>
    <s v="Arte y Cultura: Noches de tertulia"/>
    <n v="41"/>
    <n v="73170.731707317071"/>
    <n v="3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5"/>
    <x v="98"/>
    <m/>
    <d v="2016-01-12T00:00:00"/>
    <d v="2016-12-20T00:00:00"/>
    <m/>
    <s v="Logística"/>
    <s v="Kits maquillaje artístico"/>
    <n v="4"/>
    <n v="250000"/>
    <n v="1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5"/>
    <x v="98"/>
    <m/>
    <d v="2016-01-12T00:00:00"/>
    <d v="2016-12-20T00:00:00"/>
    <m/>
    <s v="Logística"/>
    <s v="Kits material artístico (pintura, carboncillo, sanguina, ecolin)"/>
    <n v="50"/>
    <n v="44000"/>
    <n v="22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5"/>
    <x v="98"/>
    <m/>
    <d v="2016-01-12T00:00:00"/>
    <d v="2016-12-20T00:00:00"/>
    <m/>
    <s v="Logística"/>
    <s v="Placas premiación arte, cultura y música."/>
    <n v="25"/>
    <n v="80000"/>
    <n v="2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6"/>
    <x v="99"/>
    <m/>
    <d v="2016-01-12T00:00:00"/>
    <d v="2016-12-20T00:00:00"/>
    <s v="Personas de la comunidad educativa que utilizan los servicios de salud"/>
    <s v="Suministros"/>
    <s v="Suministro de elementos Básicos para la atención (curas, vendas, isodine, etc.)"/>
    <n v="60"/>
    <n v="50000"/>
    <n v="3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6"/>
    <x v="100"/>
    <m/>
    <d v="2016-01-12T00:00:00"/>
    <d v="2016-12-20T00:00:00"/>
    <m/>
    <s v="Persona natural"/>
    <s v="Conferencia de Enfermedades de Transmisión Sexual"/>
    <n v="6"/>
    <n v="100000"/>
    <n v="6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6"/>
    <x v="100"/>
    <m/>
    <d v="2016-01-12T00:00:00"/>
    <d v="2016-12-20T00:00:00"/>
    <m/>
    <s v="Logística"/>
    <s v="Taller de primeros auxilios "/>
    <n v="2"/>
    <n v="150000"/>
    <n v="3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1"/>
    <m/>
    <d v="2016-01-12T00:00:00"/>
    <d v="2016-12-20T00:00:00"/>
    <s v="Personas de la comunidad educativa que participan de las actividades de bienestar académico"/>
    <s v="Logística"/>
    <s v="Logística para el desarrollo de la Semana Lasallista"/>
    <n v="1"/>
    <n v="8000000"/>
    <n v="8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1"/>
    <m/>
    <d v="2016-01-12T00:00:00"/>
    <d v="2016-12-20T00:00:00"/>
    <m/>
    <s v="Logística"/>
    <s v="Logística para el desarrollo de la Semana Técnica"/>
    <n v="1"/>
    <n v="8000000"/>
    <n v="8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1"/>
    <m/>
    <d v="2016-01-12T00:00:00"/>
    <d v="2016-12-20T00:00:00"/>
    <m/>
    <s v="Suministros"/>
    <s v="Manillas (PES)"/>
    <n v="1500"/>
    <n v="1333.3333333333333"/>
    <n v="2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1"/>
    <m/>
    <d v="2016-01-12T00:00:00"/>
    <d v="2016-12-20T00:00:00"/>
    <m/>
    <s v="Materiales"/>
    <s v="Publicidad (Poster, pendones, afiches)"/>
    <n v="8"/>
    <n v="375000"/>
    <n v="3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1"/>
    <m/>
    <d v="2016-01-12T00:00:00"/>
    <d v="2016-12-20T00:00:00"/>
    <m/>
    <s v="Materiales"/>
    <s v="Día del ingeniero (souvenir)"/>
    <n v="3000"/>
    <n v="1600"/>
    <n v="48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1"/>
    <m/>
    <d v="2016-01-12T00:00:00"/>
    <d v="2016-12-20T00:00:00"/>
    <m/>
    <s v="Logística"/>
    <s v="Logística para el desarrollo del Día del Estudiante"/>
    <n v="1"/>
    <n v="1500000"/>
    <n v="1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1"/>
    <m/>
    <d v="2016-01-12T00:00:00"/>
    <d v="2016-12-20T00:00:00"/>
    <m/>
    <s v="Logística"/>
    <s v="Logística para el desarrollo de la jornada de integración para administrativos "/>
    <n v="2"/>
    <n v="1000000"/>
    <n v="2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1"/>
    <m/>
    <d v="2016-01-12T00:00:00"/>
    <d v="2016-12-20T00:00:00"/>
    <m/>
    <s v="Materiales"/>
    <s v="Compra de material académico para apoyar las diferentes jornadas de bienestar"/>
    <n v="50"/>
    <n v="40000"/>
    <n v="2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1"/>
    <m/>
    <d v="2016-01-12T00:00:00"/>
    <d v="2016-12-20T00:00:00"/>
    <m/>
    <s v="Suministros"/>
    <s v="Camisetas Representativas ETITC"/>
    <n v="400"/>
    <n v="6250"/>
    <n v="2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1"/>
    <m/>
    <d v="2016-01-12T00:00:00"/>
    <d v="2016-12-20T00:00:00"/>
    <m/>
    <s v="Persona natural"/>
    <s v="Contratación de personal para el desarrollo de las actividades institucionales de bienestar universitario"/>
    <n v="1"/>
    <n v="12342000"/>
    <n v="12342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2"/>
    <m/>
    <d v="2016-01-12T00:00:00"/>
    <d v="2016-12-20T00:00:00"/>
    <m/>
    <s v="Logística"/>
    <s v="Logística para el desarrollo de la Convivencia maestros"/>
    <n v="1"/>
    <n v="1500000"/>
    <n v="1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2"/>
    <m/>
    <d v="2016-01-12T00:00:00"/>
    <d v="2016-12-20T00:00:00"/>
    <m/>
    <s v="Logística"/>
    <s v="Logística para el desarrollo de Encuentro para parejas"/>
    <n v="1"/>
    <n v="1000000"/>
    <n v="1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2"/>
    <m/>
    <d v="2016-01-12T00:00:00"/>
    <d v="2016-12-20T00:00:00"/>
    <m/>
    <s v="Logística"/>
    <s v="Logística para el desarrollo de Escuela de Animadores "/>
    <n v="1"/>
    <n v="1200000"/>
    <n v="12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2"/>
    <m/>
    <d v="2016-01-12T00:00:00"/>
    <d v="2016-12-20T00:00:00"/>
    <m/>
    <s v="Logística"/>
    <s v="Logística para el desarrollo de Neología"/>
    <n v="1"/>
    <n v="1200000"/>
    <n v="12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2"/>
    <m/>
    <d v="2016-01-12T00:00:00"/>
    <d v="2016-12-20T00:00:00"/>
    <m/>
    <s v="Logística"/>
    <s v="Logística para el desarrollo de Escuela de Catequistas"/>
    <n v="1"/>
    <n v="1200000"/>
    <n v="12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2"/>
    <m/>
    <d v="2016-01-12T00:00:00"/>
    <d v="2016-12-20T00:00:00"/>
    <m/>
    <s v="Logística"/>
    <s v="Logística para el desarrollo de Misiones Académicas"/>
    <n v="4"/>
    <n v="1000000"/>
    <n v="4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2"/>
    <m/>
    <d v="2016-01-12T00:00:00"/>
    <d v="2016-12-20T00:00:00"/>
    <m/>
    <s v="Logística"/>
    <s v="Logística para el desarrollo de Misiones vocacionales"/>
    <n v="4"/>
    <n v="1000000"/>
    <n v="4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2"/>
    <m/>
    <d v="2016-01-12T00:00:00"/>
    <d v="2016-12-20T00:00:00"/>
    <m/>
    <s v="Persona natural"/>
    <s v="Contratación de personal para el desarrollo de las actividades pastorales"/>
    <n v="1"/>
    <n v="23023440"/>
    <n v="2302344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3"/>
    <m/>
    <d v="2016-02-01T00:00:00"/>
    <d v="2016-12-15T00:00:00"/>
    <m/>
    <s v="Materiales y suministros"/>
    <s v="Adquisición de Mesas 2 piso Casona, elementos de adecuación sala de estar, adquisición mesas de ajedrez 1 piso casona, adquisición de cortinas para favorecer proyección, adecuación oficinas para atención de privacidad de estudiantes"/>
    <n v="1"/>
    <n v="0"/>
    <n v="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5"/>
    <s v="INDICADORES Y METAS DE GOBIERNO"/>
    <x v="18"/>
    <x v="104"/>
    <s v="Martha Sarria"/>
    <d v="2016-07-01T00:00:00"/>
    <d v="2016-08-31T00:00:00"/>
    <s v="Certificado"/>
    <s v="Persona jurídica"/>
    <s v="Contratación de Diplomado"/>
    <n v="10"/>
    <n v="3500000"/>
    <n v="35000000"/>
    <s v="julio"/>
    <s v="agosto"/>
    <n v="0"/>
    <n v="0"/>
    <n v="0"/>
    <n v="0"/>
    <n v="0"/>
    <n v="0.5"/>
    <n v="0.5"/>
    <n v="0"/>
    <n v="0"/>
    <n v="0"/>
    <n v="0"/>
    <n v="0"/>
    <n v="1"/>
    <n v="0"/>
    <n v="0"/>
    <n v="0"/>
    <n v="0"/>
    <n v="0"/>
    <n v="0"/>
    <n v="0"/>
    <n v="0"/>
    <n v="0"/>
    <n v="0"/>
    <n v="0"/>
    <n v="0"/>
    <n v="0"/>
    <n v="1"/>
    <m/>
  </r>
  <r>
    <x v="3"/>
    <x v="5"/>
    <s v="INDICADORES Y METAS DE GOBIERNO"/>
    <x v="18"/>
    <x v="105"/>
    <s v="Martha Sarria"/>
    <d v="2016-02-01T00:00:00"/>
    <d v="2016-12-20T00:00:00"/>
    <s v="Informe"/>
    <s v="Persona jurídica"/>
    <s v="Inscripción, Pasajes, Viáticos"/>
    <n v="6"/>
    <n v="1500000"/>
    <n v="9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3"/>
    <x v="5"/>
    <s v="INDICADORES Y METAS DE GOBIERNO"/>
    <x v="18"/>
    <x v="106"/>
    <s v="Martha Sarria"/>
    <d v="2016-08-01T00:00:00"/>
    <d v="2016-11-30T00:00:00"/>
    <s v="Publicación"/>
    <s v="Persona jurídica"/>
    <s v="Contratación de Publicación"/>
    <n v="1"/>
    <n v="2000000"/>
    <n v="2000000"/>
    <s v="agosto"/>
    <s v="noviembre"/>
    <n v="0"/>
    <n v="0"/>
    <n v="0"/>
    <n v="0"/>
    <n v="0"/>
    <n v="0"/>
    <n v="0"/>
    <n v="0.25"/>
    <n v="0.25"/>
    <n v="0.25"/>
    <n v="0.25"/>
    <n v="0"/>
    <n v="1"/>
    <n v="0"/>
    <n v="0"/>
    <n v="0"/>
    <n v="0"/>
    <n v="0"/>
    <n v="0"/>
    <n v="0"/>
    <n v="0"/>
    <n v="0"/>
    <n v="0"/>
    <n v="0"/>
    <n v="0"/>
    <n v="0"/>
    <n v="1"/>
    <m/>
  </r>
  <r>
    <x v="3"/>
    <x v="5"/>
    <s v="INDICADORES Y METAS DE GOBIERNO"/>
    <x v="19"/>
    <x v="107"/>
    <s v="Martha Sarria"/>
    <d v="2016-02-01T00:00:00"/>
    <d v="2016-12-20T00:00:00"/>
    <s v="Documento"/>
    <m/>
    <m/>
    <n v="0"/>
    <n v="0"/>
    <n v="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3"/>
    <x v="6"/>
    <s v="INDICADORES Y METAS DE GOBIERNO"/>
    <x v="20"/>
    <x v="108"/>
    <s v="CEPS"/>
    <d v="2016-01-07T00:00:00"/>
    <d v="2016-12-15T00:00:00"/>
    <s v="Certificaciones otorgadas"/>
    <s v="Salones, talleres, personal, hardware, material didáctico e insumos de papelería y escritorio"/>
    <s v="Contratación docente, adquisición material didáctico, talleres especializados, salones con ayudas audiovisuales."/>
    <n v="1"/>
    <n v="7200000"/>
    <n v="72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0"/>
    <x v="109"/>
    <s v="CEPS"/>
    <d v="2016-01-07T00:00:00"/>
    <d v="2016-12-15T00:00:00"/>
    <m/>
    <s v="Salones, talleres, personal, hardware, material didáctico e insumos de papelería y escritorio"/>
    <s v="Contratación docente, adquisición material didáctico, talleres especializados, salones con ayudas audiovisuales."/>
    <n v="8"/>
    <n v="1800000"/>
    <n v="144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0"/>
    <x v="109"/>
    <s v="CEPS"/>
    <d v="2016-01-07T00:00:00"/>
    <d v="2016-12-15T00:00:00"/>
    <m/>
    <s v="Salones, talleres, personal, hardware, material didáctico e insumos de papelería y escritorio"/>
    <s v="Contratación docente, adquisición material didáctico, talleres especializados, salones con ayudas audiovisuales."/>
    <n v="8"/>
    <n v="2400000"/>
    <n v="192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0"/>
    <x v="110"/>
    <s v="CEPS"/>
    <d v="2016-01-07T00:00:00"/>
    <d v="2016-12-15T00:00:00"/>
    <s v="Lista oficial notas"/>
    <s v="Salones, talleres, personal, hardware, material didáctico e insumos de papelería y escritorio"/>
    <s v="Contratación docente, adquisición material didáctico, talleres especializados, salones con ayudas audiovisuales."/>
    <n v="1"/>
    <n v="30000000"/>
    <n v="3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0"/>
    <x v="111"/>
    <s v="CEPS"/>
    <d v="2016-01-07T00:00:00"/>
    <d v="2016-12-15T00:00:00"/>
    <m/>
    <s v="Salones, talleres, personal, hardware, material didáctico e insumos de papelería y escritorio"/>
    <s v="Contratación docente, adquisición material didáctico, talleres especializados, salones con ayudas audiovisuales."/>
    <n v="1"/>
    <n v="22400000"/>
    <n v="224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0"/>
    <x v="112"/>
    <s v="CEPS"/>
    <d v="2016-01-07T00:00:00"/>
    <d v="2016-12-15T00:00:00"/>
    <s v="Certificaciones otorgadas"/>
    <s v="Salones, talleres, personal, hardware, material didáctico e insumos de papelería y escritorio"/>
    <s v="Contratación docente, adquisición material didáctico, talleres especializados, salones con ayudas audiovisuales."/>
    <n v="1"/>
    <n v="100000000"/>
    <n v="10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0"/>
    <x v="113"/>
    <s v="CEPS"/>
    <d v="2016-01-07T00:00:00"/>
    <d v="2016-12-15T00:00:00"/>
    <s v="Lista oficial notas"/>
    <s v="Salones, talleres, personal, hardware, material didáctico e insumos de papelería y escritorio"/>
    <s v="Contratación docente, adquisición material didáctico, talleres especializados, salones con ayudas audiovisuales."/>
    <n v="6"/>
    <n v="14400000"/>
    <n v="864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1"/>
    <x v="114"/>
    <s v="CEPS"/>
    <d v="2016-01-07T00:00:00"/>
    <d v="2016-12-15T00:00:00"/>
    <s v="Certificaciones otorgadas"/>
    <s v="Salones, Talleres Y Personal"/>
    <s v="Contratación de docentes, adquisición material didáctico , talleres especializados, salones con ayudas audiovisuales (horas)"/>
    <n v="600"/>
    <n v="90000"/>
    <n v="54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1"/>
    <x v="115"/>
    <s v="CEPS"/>
    <d v="2016-01-07T00:00:00"/>
    <d v="2016-12-15T00:00:00"/>
    <s v="Encuentro con empresarios ejecutado"/>
    <s v="Logística"/>
    <s v="Contratación del sitio, desayuno, divulgación, esferos y libretas"/>
    <n v="2"/>
    <n v="7000000"/>
    <n v="14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1"/>
    <x v="116"/>
    <s v="CEPS"/>
    <d v="2016-01-07T00:00:00"/>
    <d v="2016-12-15T00:00:00"/>
    <s v="Servicios prestados"/>
    <s v="Personal, Divulgación, Logística, Hardware"/>
    <s v="Contratación docentes"/>
    <n v="2"/>
    <n v="90000"/>
    <n v="18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1"/>
    <x v="117"/>
    <m/>
    <d v="2016-01-07T00:00:00"/>
    <d v="2016-03-31T00:00:00"/>
    <s v="Piezas promocionales producidas"/>
    <s v="Persona jurídica"/>
    <s v="Contratación, plegables, volantes, cuadernillo, esferos, pendones, afiches y carpetas, pocillos"/>
    <n v="1"/>
    <n v="15000000"/>
    <n v="15000000"/>
    <s v="enero"/>
    <s v="marzo"/>
    <n v="0.33"/>
    <n v="0.33"/>
    <n v="0.34"/>
    <n v="0"/>
    <n v="0"/>
    <n v="0"/>
    <n v="0"/>
    <n v="0"/>
    <n v="0"/>
    <n v="0"/>
    <n v="0"/>
    <n v="0"/>
    <n v="1"/>
    <n v="0"/>
    <n v="0"/>
    <n v="0"/>
    <n v="0"/>
    <n v="0"/>
    <n v="0"/>
    <n v="0"/>
    <n v="0"/>
    <n v="0"/>
    <n v="0"/>
    <n v="0"/>
    <n v="0"/>
    <n v="0"/>
    <n v="1"/>
    <m/>
  </r>
  <r>
    <x v="3"/>
    <x v="6"/>
    <s v="INDICADORES Y METAS DE GOBIERNO"/>
    <x v="22"/>
    <x v="118"/>
    <s v="Profesional egresados"/>
    <d v="2016-01-07T00:00:00"/>
    <d v="2016-12-20T00:00:00"/>
    <s v="Base de datos actualizada "/>
    <s v="Persona jurídica"/>
    <s v="Software especializado"/>
    <n v="1"/>
    <n v="20000000"/>
    <n v="2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2"/>
    <x v="118"/>
    <s v="Profesional egresados"/>
    <d v="2016-01-07T00:00:00"/>
    <d v="2016-12-20T00:00:00"/>
    <s v="Identificación de necesidades de capacitación"/>
    <m/>
    <s v="Software especializado"/>
    <m/>
    <m/>
    <m/>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2"/>
    <x v="118"/>
    <s v="Profesional egresados"/>
    <d v="2016-01-07T00:00:00"/>
    <d v="2016-12-20T00:00:00"/>
    <s v="Encuentro RED SEIS"/>
    <s v="Persona jurídica"/>
    <s v="Logística (sitio, recursos de comunicación, personal de apoyo, divulgación, refrigerio"/>
    <n v="1"/>
    <n v="4000000"/>
    <n v="4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2"/>
    <x v="118"/>
    <s v="Profesional egresados"/>
    <d v="2016-01-07T00:00:00"/>
    <d v="2016-12-20T00:00:00"/>
    <s v="Contratación de personal "/>
    <s v="Persona natural"/>
    <s v="Un tecnólogo de apoyo"/>
    <n v="1"/>
    <n v="18700000"/>
    <n v="187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2"/>
    <x v="118"/>
    <s v="Profesional egresados"/>
    <d v="2016-01-07T00:00:00"/>
    <d v="2016-12-20T00:00:00"/>
    <s v="Piezas publicitarias"/>
    <s v="Persona jurídica"/>
    <s v="Pendones, volantes agendas, USB , esferos, pocillos, escudos, certificados"/>
    <n v="1"/>
    <n v="10000000"/>
    <n v="1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2"/>
    <x v="118"/>
    <s v="Profesional egresados"/>
    <d v="2016-01-07T00:00:00"/>
    <d v="2016-12-20T00:00:00"/>
    <s v="Equipos"/>
    <s v="Persona jurídica"/>
    <s v="Equipo de computo con gran capacidad de almacenamiento e impresora multifuncional"/>
    <n v="1"/>
    <n v="4000000"/>
    <n v="4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2"/>
    <x v="118"/>
    <s v="Profesional egresados"/>
    <d v="2016-01-07T00:00:00"/>
    <d v="2016-12-20T00:00:00"/>
    <s v="Insumos y papelería adquiridos"/>
    <s v="Persona jurídica"/>
    <s v="Papel, tóner, libros"/>
    <n v="1"/>
    <n v="2000000"/>
    <n v="2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2"/>
    <x v="118"/>
    <s v="Profesional egresados"/>
    <d v="2016-01-07T00:00:00"/>
    <d v="2016-12-20T00:00:00"/>
    <s v="Encuentro de egresados ejecutado"/>
    <s v="Persona jurídica"/>
    <s v="Logística (sitio, recursos de comunicación, personal de apoyo, divulgación, coctel)"/>
    <n v="2"/>
    <n v="7500000"/>
    <n v="15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2"/>
    <x v="119"/>
    <s v="Profesional egresados"/>
    <d v="2016-01-07T00:00:00"/>
    <d v="2016-12-20T00:00:00"/>
    <s v="Ofertas laborales"/>
    <s v="Persona jurídica"/>
    <s v="diseño de pagina web con  base de datos"/>
    <n v="1"/>
    <n v="4000000"/>
    <n v="4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2"/>
    <x v="119"/>
    <s v="Profesional egresados"/>
    <d v="2016-01-07T00:00:00"/>
    <d v="2016-12-20T00:00:00"/>
    <s v="Identificación de necesidades de capacitación"/>
    <s v="Normatividad vigente"/>
    <s v="Realizar análisis de normatividad"/>
    <n v="1"/>
    <n v="0"/>
    <n v="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7"/>
    <s v="INDICADORES Y METAS DE GOBIERNO"/>
    <x v="23"/>
    <x v="120"/>
    <s v="Centro de lenguas"/>
    <d v="2016-02-01T00:00:00"/>
    <d v="2016-12-20T00:00:00"/>
    <s v="Diagnóstico"/>
    <s v="Licencias"/>
    <s v="Licencias de exámenes de inglés OOPT"/>
    <n v="0"/>
    <n v="0"/>
    <n v="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3"/>
    <x v="7"/>
    <s v="INDICADORES Y METAS DE GOBIERNO"/>
    <x v="23"/>
    <x v="121"/>
    <s v="Centro de lenguas"/>
    <d v="2016-01-07T00:00:00"/>
    <d v="2016-12-20T00:00:00"/>
    <s v="Docentes y administrativos capacitados"/>
    <s v="Persona natural"/>
    <s v="Docentes de idiomas contratistas"/>
    <n v="3"/>
    <n v="12000000"/>
    <n v="36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7"/>
    <s v="INDICADORES Y METAS DE GOBIERNO"/>
    <x v="23"/>
    <x v="121"/>
    <s v="Centro de lenguas"/>
    <d v="2016-01-07T00:00:00"/>
    <d v="2016-12-20T00:00:00"/>
    <s v="Piezas promocionales"/>
    <s v="Persona jurídica"/>
    <s v="Pendones, volantes agendas, USB, esferos, pocillos, escudos, certificados"/>
    <n v="1"/>
    <n v="10000000"/>
    <n v="1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7"/>
    <s v="INDICADORES Y METAS DE GOBIERNO"/>
    <x v="23"/>
    <x v="122"/>
    <s v="Centro de lenguas"/>
    <d v="2016-01-07T00:00:00"/>
    <d v="2016-12-20T00:00:00"/>
    <s v="Estudiantes capacitados"/>
    <s v="Persona natural"/>
    <s v="Docentes de idiomas contratistas (horas)"/>
    <n v="2300"/>
    <n v="40000"/>
    <n v="92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7"/>
    <s v="INDICADORES Y METAS DE GOBIERNO"/>
    <x v="23"/>
    <x v="122"/>
    <s v="Centro de lenguas"/>
    <d v="2016-01-07T00:00:00"/>
    <d v="2016-12-20T00:00:00"/>
    <s v="Estudiantes matriculados"/>
    <s v="Persona jurídica"/>
    <s v="Licencias de idiomas virtual"/>
    <n v="1"/>
    <n v="0"/>
    <n v="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7"/>
    <s v="INDICADORES Y METAS DE GOBIERNO"/>
    <x v="24"/>
    <x v="123"/>
    <s v="Centro de lenguas"/>
    <d v="2016-01-07T00:00:00"/>
    <d v="2016-12-20T00:00:00"/>
    <s v="Insumos y papelería"/>
    <s v="Persona jurídica"/>
    <s v="Papel, tóner, libros."/>
    <n v="1"/>
    <n v="500000"/>
    <n v="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7"/>
    <s v="INDICADORES Y METAS DE GOBIERNO"/>
    <x v="24"/>
    <x v="123"/>
    <s v="Centro de lenguas"/>
    <d v="2016-01-07T00:00:00"/>
    <d v="2016-12-20T00:00:00"/>
    <s v="Equipos"/>
    <s v="Persona jurídica"/>
    <s v="Computadores portátiles con auriculares, muebles para libros, diccionarios, grabadoras, CD, USB"/>
    <n v="1"/>
    <n v="100000000"/>
    <n v="10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7"/>
    <s v="INDICADORES Y METAS DE GOBIERNO"/>
    <x v="24"/>
    <x v="123"/>
    <s v="Centro de lenguas"/>
    <d v="2016-01-07T00:00:00"/>
    <d v="2016-12-20T00:00:00"/>
    <s v="Mobiliario"/>
    <s v="Persona jurídica"/>
    <s v="Mesas, sillas."/>
    <n v="50"/>
    <n v="200000"/>
    <n v="1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7"/>
    <s v="INDICADORES Y METAS DE GOBIERNO"/>
    <x v="24"/>
    <x v="123"/>
    <s v="Centro de lenguas"/>
    <d v="2016-01-07T00:00:00"/>
    <d v="2016-12-20T00:00:00"/>
    <s v="Infraestructura"/>
    <s v="Persona jurídica"/>
    <s v="Adecuación salones con video audio monitor"/>
    <n v="5"/>
    <m/>
    <m/>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7"/>
    <s v="INDICADORES Y METAS DE GOBIERNO"/>
    <x v="24"/>
    <x v="123"/>
    <s v="Centro de lenguas"/>
    <d v="2016-01-07T00:00:00"/>
    <d v="2016-12-20T00:00:00"/>
    <s v="Contratación de personal "/>
    <s v="Persona natural"/>
    <s v="Un tecnólogo de apoyo"/>
    <n v="1"/>
    <n v="18700000"/>
    <n v="187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5"/>
    <x v="124"/>
    <s v="Punto Vive Digital Plus"/>
    <d v="2016-01-07T00:00:00"/>
    <d v="2016-12-20T00:00:00"/>
    <s v="Cursos desarrollados"/>
    <s v="Persona natural"/>
    <s v="Docentes para cursos de producción diseño, creación de video juegos y dispositivos móviles"/>
    <n v="4"/>
    <n v="25600000"/>
    <n v="1024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5"/>
    <x v="124"/>
    <s v="Punto Vive Digital Plus"/>
    <d v="2016-01-07T00:00:00"/>
    <d v="2016-12-20T00:00:00"/>
    <m/>
    <s v="Persona natural"/>
    <s v="2 administradores"/>
    <n v="2"/>
    <n v="31200000"/>
    <n v="624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5"/>
    <x v="125"/>
    <s v="Punto Vive Digital Plus"/>
    <d v="2016-01-07T00:00:00"/>
    <d v="2016-03-31T00:00:00"/>
    <s v="Elementos de promoción"/>
    <s v="Insumos"/>
    <s v="Pendones, volantes agendas, USB, esferos, pocillos"/>
    <n v="1"/>
    <n v="10000000"/>
    <n v="10000000"/>
    <s v="enero"/>
    <s v="marzo"/>
    <n v="0.33"/>
    <n v="0.33"/>
    <n v="0.34"/>
    <n v="0"/>
    <n v="0"/>
    <n v="0"/>
    <n v="0"/>
    <n v="0"/>
    <n v="0"/>
    <n v="0"/>
    <n v="0"/>
    <n v="0"/>
    <n v="1"/>
    <n v="0"/>
    <n v="0"/>
    <n v="0"/>
    <n v="0"/>
    <n v="0"/>
    <n v="0"/>
    <n v="0"/>
    <n v="0"/>
    <n v="0"/>
    <n v="0"/>
    <n v="0"/>
    <n v="0"/>
    <n v="0"/>
    <n v="1"/>
    <m/>
  </r>
  <r>
    <x v="3"/>
    <x v="6"/>
    <s v="INDICADORES Y METAS DE GOBIERNO"/>
    <x v="25"/>
    <x v="126"/>
    <s v="Punto Vive Digital Plus"/>
    <d v="2016-01-07T00:00:00"/>
    <d v="2016-03-31T00:00:00"/>
    <s v="Insumos adquiridos"/>
    <s v="Insumos"/>
    <s v="Pilas recargable, papelería, tóner"/>
    <n v="1"/>
    <n v="5000000"/>
    <n v="5000000"/>
    <s v="enero"/>
    <s v="marzo"/>
    <n v="0.33"/>
    <n v="0.33"/>
    <n v="0.34"/>
    <n v="0"/>
    <n v="0"/>
    <n v="0"/>
    <n v="0"/>
    <n v="0"/>
    <n v="0"/>
    <n v="0"/>
    <n v="0"/>
    <n v="0"/>
    <n v="1"/>
    <n v="0"/>
    <n v="0"/>
    <n v="0"/>
    <n v="0"/>
    <n v="0"/>
    <n v="0"/>
    <n v="0"/>
    <n v="0"/>
    <n v="0"/>
    <n v="0"/>
    <n v="0"/>
    <n v="0"/>
    <n v="0"/>
    <n v="1"/>
    <m/>
  </r>
  <r>
    <x v="3"/>
    <x v="6"/>
    <s v="INDICADORES Y METAS DE GOBIERNO"/>
    <x v="25"/>
    <x v="126"/>
    <s v="Punto Vive Digital Plus"/>
    <d v="2016-01-07T00:00:00"/>
    <d v="2016-03-31T00:00:00"/>
    <s v="Equipos instalados"/>
    <s v="Equipos de cómputo"/>
    <s v="Portátiles televisores, cámaras de seguridad, KVM, discos duros"/>
    <n v="2"/>
    <n v="6000000"/>
    <n v="12000000"/>
    <s v="enero"/>
    <s v="marzo"/>
    <n v="0.33"/>
    <n v="0.33"/>
    <n v="0.34"/>
    <n v="0"/>
    <n v="0"/>
    <n v="0"/>
    <n v="0"/>
    <n v="0"/>
    <n v="0"/>
    <n v="0"/>
    <n v="0"/>
    <n v="0"/>
    <n v="1"/>
    <n v="0"/>
    <n v="0"/>
    <n v="0"/>
    <n v="0"/>
    <n v="0"/>
    <n v="0"/>
    <n v="0"/>
    <n v="0"/>
    <n v="0"/>
    <n v="0"/>
    <n v="0"/>
    <n v="0"/>
    <n v="0"/>
    <n v="1"/>
    <m/>
  </r>
  <r>
    <x v="3"/>
    <x v="6"/>
    <s v="INDICADORES Y METAS DE GOBIERNO"/>
    <x v="25"/>
    <x v="126"/>
    <s v="Punto Vive Digital Plus"/>
    <d v="2016-01-07T00:00:00"/>
    <d v="2016-03-31T00:00:00"/>
    <s v="Renovación de licencias"/>
    <s v="Licenciamiento"/>
    <s v="Licencia educativa adobe"/>
    <n v="1"/>
    <n v="25000000"/>
    <n v="25000000"/>
    <s v="enero"/>
    <s v="marzo"/>
    <n v="0.33"/>
    <n v="0.33"/>
    <n v="0.34"/>
    <n v="0"/>
    <n v="0"/>
    <n v="0"/>
    <n v="0"/>
    <n v="0"/>
    <n v="0"/>
    <n v="0"/>
    <n v="0"/>
    <n v="0"/>
    <n v="1"/>
    <n v="0"/>
    <n v="0"/>
    <n v="0"/>
    <n v="0"/>
    <n v="0"/>
    <n v="0"/>
    <n v="0"/>
    <n v="0"/>
    <n v="0"/>
    <n v="0"/>
    <n v="0"/>
    <n v="0"/>
    <n v="0"/>
    <n v="1"/>
    <m/>
  </r>
  <r>
    <x v="3"/>
    <x v="6"/>
    <s v="INDICADORES Y METAS DE GOBIERNO"/>
    <x v="25"/>
    <x v="126"/>
    <s v="Punto Vive Digital Plus"/>
    <d v="2016-01-07T00:00:00"/>
    <d v="2016-03-31T00:00:00"/>
    <s v="Mobiliario instalado"/>
    <s v="Persona jurídica"/>
    <s v="Mueble tipo armario"/>
    <n v="1"/>
    <n v="500000"/>
    <n v="500000"/>
    <s v="enero"/>
    <s v="marzo"/>
    <n v="0.33"/>
    <n v="0.33"/>
    <n v="0.34"/>
    <n v="0"/>
    <n v="0"/>
    <n v="0"/>
    <n v="0"/>
    <n v="0"/>
    <n v="0"/>
    <n v="0"/>
    <n v="0"/>
    <n v="0"/>
    <n v="1"/>
    <n v="0"/>
    <n v="0"/>
    <n v="0"/>
    <n v="0"/>
    <n v="0"/>
    <n v="0"/>
    <n v="0"/>
    <n v="0"/>
    <n v="0"/>
    <n v="0"/>
    <n v="0"/>
    <n v="0"/>
    <n v="0"/>
    <n v="1"/>
    <m/>
  </r>
  <r>
    <x v="3"/>
    <x v="6"/>
    <s v="INDICADORES Y METAS DE GOBIERNO"/>
    <x v="25"/>
    <x v="126"/>
    <s v="Punto Vive Digital Plus"/>
    <d v="2016-01-07T00:00:00"/>
    <d v="2016-03-31T00:00:00"/>
    <s v="Mantenimientos realizados"/>
    <s v="Persona jurídica"/>
    <s v="Mantenimiento de cámara fotográfica y video"/>
    <n v="1"/>
    <n v="500000"/>
    <n v="500000"/>
    <s v="enero"/>
    <s v="marzo"/>
    <n v="0.33"/>
    <n v="0.33"/>
    <n v="0.34"/>
    <n v="0"/>
    <n v="0"/>
    <n v="0"/>
    <n v="0"/>
    <n v="0"/>
    <n v="0"/>
    <n v="0"/>
    <n v="0"/>
    <n v="0"/>
    <n v="1"/>
    <n v="0"/>
    <n v="0"/>
    <n v="0"/>
    <n v="0"/>
    <n v="0"/>
    <n v="0"/>
    <n v="0"/>
    <n v="0"/>
    <n v="0"/>
    <n v="0"/>
    <n v="0"/>
    <n v="0"/>
    <n v="0"/>
    <n v="1"/>
    <m/>
  </r>
  <r>
    <x v="3"/>
    <x v="5"/>
    <s v="INDICADORES Y METAS DE GOBIERNO"/>
    <x v="26"/>
    <x v="127"/>
    <s v="Juanita Dávila"/>
    <d v="2016-01-07T00:00:00"/>
    <d v="2016-11-30T00:00:00"/>
    <s v="Formación y sensibilización a los Grupos investigación, profesores, alumnos de semilleros, alumnos de la asignatura fundamentos de Investigación."/>
    <s v="Persona natural"/>
    <s v="Prestación de Servicio"/>
    <n v="10"/>
    <n v="0"/>
    <n v="0"/>
    <s v="enero"/>
    <s v="noviembre"/>
    <n v="9.0909090909090912E-2"/>
    <n v="9.0909090909090912E-2"/>
    <n v="9.0909090909090912E-2"/>
    <n v="9.0909090909090912E-2"/>
    <n v="9.0909090909090912E-2"/>
    <n v="9.0909090909090912E-2"/>
    <n v="9.0909090909090912E-2"/>
    <n v="9.0909090909090912E-2"/>
    <n v="9.0909090909090912E-2"/>
    <n v="9.0909090909090912E-2"/>
    <n v="9.0909090909090912E-2"/>
    <m/>
    <n v="1.0000000000000002"/>
    <n v="0"/>
    <n v="0"/>
    <n v="0"/>
    <n v="0"/>
    <n v="0"/>
    <n v="0"/>
    <n v="0"/>
    <n v="0"/>
    <n v="0"/>
    <n v="0"/>
    <n v="0"/>
    <n v="0"/>
    <n v="0"/>
    <n v="1.0000000000000002"/>
    <m/>
  </r>
  <r>
    <x v="3"/>
    <x v="5"/>
    <s v="INDICADORES Y METAS DE GOBIERNO"/>
    <x v="26"/>
    <x v="128"/>
    <s v="Juanita Dávila"/>
    <d v="2016-01-07T00:00:00"/>
    <d v="2016-12-20T00:00:00"/>
    <s v="Aprobación del Manual de PI, implementación de los protocolos de PI , Divulgación Reglamento de Propiedad Intelectual"/>
    <s v="Persona natural"/>
    <s v="Prestación de Servicio"/>
    <n v="1"/>
    <n v="0"/>
    <n v="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5"/>
    <s v="INDICADORES Y METAS DE GOBIERNO"/>
    <x v="26"/>
    <x v="129"/>
    <s v="Juanita Dávila"/>
    <d v="2016-01-07T00:00:00"/>
    <d v="2016-12-20T00:00:00"/>
    <s v="Identificar las tecnologías susceptibles de ser patentadas,  de los grupos de investigación, semilleros."/>
    <s v="Persona jurídica"/>
    <s v="Contratación de la valoración tecnológica"/>
    <n v="1"/>
    <n v="10000000"/>
    <n v="1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5"/>
    <s v="INDICADORES Y METAS DE GOBIERNO"/>
    <x v="27"/>
    <x v="130"/>
    <s v="Juanita Dávila"/>
    <d v="2016-01-07T00:00:00"/>
    <d v="2016-12-20T00:00:00"/>
    <s v="Sensibilización a la comunidad académica del proceso de innovación."/>
    <s v="Persona Jurídica"/>
    <s v="Inscripción, logística "/>
    <n v="2"/>
    <n v="35000000"/>
    <n v="35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5"/>
    <s v="INDICADORES Y METAS DE GOBIERNO"/>
    <x v="27"/>
    <x v="131"/>
    <s v="Juanita Dávila"/>
    <d v="2016-01-07T00:00:00"/>
    <d v="2016-12-20T00:00:00"/>
    <s v="Aprendizaje de buenas practicas, Visibilidad de la ETITC, networking, conocer ultimas tendencias y desafíos en innovación"/>
    <s v="Persona natural"/>
    <s v="Prestación de Servicio"/>
    <n v="1"/>
    <n v="10000000"/>
    <n v="1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5"/>
    <s v="INDICADORES Y METAS DE GOBIERNO"/>
    <x v="28"/>
    <x v="132"/>
    <s v="Juanita Dávila"/>
    <d v="2016-01-07T00:00:00"/>
    <d v="2016-12-20T00:00:00"/>
    <s v="Formación certificada para la comunidad académica"/>
    <s v="Persona Jurídica"/>
    <s v="Prestación Servicio"/>
    <n v="6"/>
    <n v="5000000"/>
    <n v="3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5"/>
    <s v="INDICADORES Y METAS DE GOBIERNO"/>
    <x v="28"/>
    <x v="133"/>
    <s v="Juanita Dávila"/>
    <d v="2016-01-07T00:00:00"/>
    <d v="2016-12-20T00:00:00"/>
    <s v="Soluciones tecnológicas para empresas, industria y sociedad "/>
    <s v="Persona natural"/>
    <s v="Prestación servicio"/>
    <n v="0"/>
    <n v="0"/>
    <n v="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5"/>
    <s v="INDICADORES Y METAS DE GOBIERNO"/>
    <x v="28"/>
    <x v="134"/>
    <s v="Juanita Dávila"/>
    <d v="2016-01-07T00:00:00"/>
    <d v="2016-12-20T00:00:00"/>
    <s v="Orientación para emprendedores  (alumnos &amp; egresados)"/>
    <s v="Persona Jurídica"/>
    <s v="Prestación servicio"/>
    <n v="0"/>
    <n v="0"/>
    <n v="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5"/>
    <s v="INDICADORES Y METAS DE GOBIERNO"/>
    <x v="29"/>
    <x v="135"/>
    <s v="Juanita Dávila"/>
    <d v="2016-01-07T00:00:00"/>
    <d v="2016-12-20T00:00:00"/>
    <s v="Mejora y optimización  de la producción de conocimiento en la ETITC"/>
    <s v="Persona Jurídica"/>
    <s v="Adquisición de Software"/>
    <n v="1"/>
    <n v="25000000"/>
    <n v="25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5"/>
    <s v="INDICADORES Y METAS DE GOBIERNO"/>
    <x v="30"/>
    <x v="136"/>
    <s v="Juanita Dávila"/>
    <s v="Febrero"/>
    <d v="2016-12-20T00:00:00"/>
    <s v="Contenidos cursos"/>
    <s v="Persona natural"/>
    <s v="Prestación de Servicio"/>
    <n v="0"/>
    <n v="0"/>
    <n v="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3"/>
    <x v="8"/>
    <s v="INDICADORES Y METAS DE GOBIERNO"/>
    <x v="31"/>
    <x v="137"/>
    <s v="Martha Herrera"/>
    <s v="Junio"/>
    <s v="Agosto"/>
    <s v="Diplomado  120 horas (75  profesores capacitados) "/>
    <s v="Inscripción "/>
    <s v="Persona jurídica"/>
    <n v="35"/>
    <n v="1500000"/>
    <n v="75000000"/>
    <s v="junio"/>
    <s v="agosto"/>
    <n v="0"/>
    <n v="0"/>
    <n v="0"/>
    <n v="0"/>
    <n v="0"/>
    <n v="0.33"/>
    <n v="0.33"/>
    <n v="0.34"/>
    <n v="0"/>
    <n v="0"/>
    <n v="0"/>
    <n v="0"/>
    <n v="1"/>
    <n v="0"/>
    <n v="0"/>
    <n v="0"/>
    <n v="0"/>
    <n v="0"/>
    <n v="0"/>
    <n v="0"/>
    <n v="0"/>
    <n v="0"/>
    <n v="0"/>
    <n v="0"/>
    <n v="0"/>
    <n v="0"/>
    <n v="1"/>
    <m/>
  </r>
  <r>
    <x v="3"/>
    <x v="8"/>
    <s v="INDICADORES Y METAS DE GOBIERNO"/>
    <x v="31"/>
    <x v="138"/>
    <s v="Martha Herrera"/>
    <d v="2016-01-07T00:00:00"/>
    <d v="2016-07-31T00:00:00"/>
    <s v="Diplomado 120 horas (20 profesores capacitados)"/>
    <s v="Inscripción "/>
    <s v="Persona jurídica"/>
    <n v="20"/>
    <n v="700000"/>
    <n v="14000000"/>
    <s v="enero"/>
    <s v="julio"/>
    <n v="0.14285714285714288"/>
    <n v="0.14285714285714288"/>
    <n v="0.14285714285714288"/>
    <n v="0.14285714285714288"/>
    <n v="0.14285714285714288"/>
    <n v="0.14285714285714288"/>
    <n v="0.14285714285714288"/>
    <n v="0"/>
    <n v="0"/>
    <n v="0"/>
    <n v="0"/>
    <n v="0"/>
    <n v="1.0000000000000002"/>
    <n v="0"/>
    <n v="0"/>
    <n v="0"/>
    <n v="0"/>
    <n v="0"/>
    <n v="0"/>
    <n v="0"/>
    <n v="0"/>
    <n v="0"/>
    <n v="0"/>
    <n v="0"/>
    <n v="0"/>
    <n v="0"/>
    <n v="1.0000000000000002"/>
    <m/>
  </r>
  <r>
    <x v="3"/>
    <x v="8"/>
    <s v="INDICADORES Y METAS DE GOBIERNO"/>
    <x v="31"/>
    <x v="139"/>
    <s v="Martha Herrera"/>
    <d v="2016-01-07T00:00:00"/>
    <d v="2016-07-31T00:00:00"/>
    <s v="Cursos  en diferentes temáticas (15 profesores capacitados)"/>
    <s v="Inscripción"/>
    <s v="Persona jurídica"/>
    <n v="15"/>
    <n v="1000000"/>
    <n v="15000000"/>
    <s v="enero"/>
    <s v="julio"/>
    <n v="0.14285714285714288"/>
    <n v="0.14285714285714288"/>
    <n v="0.14285714285714288"/>
    <n v="0.14285714285714288"/>
    <n v="0.14285714285714288"/>
    <n v="0.14285714285714288"/>
    <n v="0.14285714285714288"/>
    <n v="0"/>
    <n v="0"/>
    <n v="0"/>
    <n v="0"/>
    <n v="0"/>
    <n v="1.0000000000000002"/>
    <n v="0"/>
    <n v="0"/>
    <n v="0"/>
    <n v="0"/>
    <n v="0"/>
    <n v="0"/>
    <n v="0"/>
    <n v="0"/>
    <n v="0"/>
    <n v="0"/>
    <n v="0"/>
    <n v="0"/>
    <n v="0"/>
    <n v="1.0000000000000002"/>
    <m/>
  </r>
  <r>
    <x v="3"/>
    <x v="8"/>
    <s v="INDICADORES Y METAS DE GOBIERNO"/>
    <x v="31"/>
    <x v="140"/>
    <s v="Martha Herrera"/>
    <d v="2016-03-01T00:00:00"/>
    <d v="2016-03-31T00:00:00"/>
    <s v="Membresía un año"/>
    <s v="Renovación  membresía"/>
    <s v="Persona jurídica"/>
    <n v="1"/>
    <n v="325000"/>
    <n v="325000"/>
    <s v="marzo"/>
    <s v="marzo"/>
    <n v="0"/>
    <n v="0"/>
    <n v="1"/>
    <n v="0"/>
    <n v="0"/>
    <n v="0"/>
    <n v="0"/>
    <n v="0"/>
    <n v="0"/>
    <n v="0"/>
    <n v="0"/>
    <n v="0"/>
    <n v="1"/>
    <n v="0"/>
    <n v="0"/>
    <n v="0"/>
    <n v="0"/>
    <n v="0"/>
    <n v="0"/>
    <n v="0"/>
    <n v="0"/>
    <n v="0"/>
    <n v="0"/>
    <n v="0"/>
    <n v="0"/>
    <n v="0"/>
    <n v="1"/>
    <m/>
  </r>
  <r>
    <x v="3"/>
    <x v="8"/>
    <s v="INDICADORES Y METAS DE GOBIERNO"/>
    <x v="32"/>
    <x v="141"/>
    <s v="Martha Herrera"/>
    <d v="2016-03-01T00:00:00"/>
    <d v="2016-03-31T00:00:00"/>
    <s v="Membresía un año"/>
    <s v="Renovación  membresía"/>
    <s v="Persona jurídica"/>
    <n v="1"/>
    <n v="650000"/>
    <n v="650000"/>
    <s v="marzo"/>
    <s v="marzo"/>
    <n v="0"/>
    <n v="0"/>
    <n v="1"/>
    <n v="0"/>
    <n v="0"/>
    <n v="0"/>
    <n v="0"/>
    <n v="0"/>
    <n v="0"/>
    <n v="0"/>
    <n v="0"/>
    <n v="0"/>
    <n v="1"/>
    <n v="0"/>
    <n v="0"/>
    <n v="0"/>
    <n v="0"/>
    <n v="0"/>
    <n v="0"/>
    <n v="0"/>
    <n v="0"/>
    <n v="0"/>
    <n v="0"/>
    <n v="0"/>
    <n v="0"/>
    <n v="0"/>
    <n v="1"/>
    <m/>
  </r>
  <r>
    <x v="3"/>
    <x v="8"/>
    <s v="INDICADORES Y METAS DE GOBIERNO"/>
    <x v="32"/>
    <x v="142"/>
    <s v="Martha Herrera            Marc Fleurisca"/>
    <d v="2016-10-01T00:00:00"/>
    <d v="2016-10-31T00:00:00"/>
    <s v="300 participantes / 20 ponencias  200 participantes"/>
    <s v="Papelería"/>
    <s v="Persona jurídica"/>
    <n v="200"/>
    <n v="4500000"/>
    <n v="4500000"/>
    <s v="octubre"/>
    <s v="octubre"/>
    <n v="0"/>
    <n v="0"/>
    <n v="0"/>
    <n v="0"/>
    <n v="0"/>
    <n v="0"/>
    <n v="0"/>
    <n v="0"/>
    <n v="0"/>
    <n v="1"/>
    <n v="0"/>
    <n v="0"/>
    <n v="1"/>
    <n v="0"/>
    <n v="0"/>
    <n v="0"/>
    <n v="0"/>
    <n v="0"/>
    <n v="0"/>
    <n v="0"/>
    <n v="0"/>
    <n v="0"/>
    <n v="0"/>
    <n v="0"/>
    <n v="0"/>
    <n v="0"/>
    <n v="1"/>
    <m/>
  </r>
  <r>
    <x v="3"/>
    <x v="8"/>
    <s v="INDICADORES Y METAS DE GOBIERNO"/>
    <x v="32"/>
    <x v="142"/>
    <s v="Martha Herrera            Marc Fleurisca"/>
    <d v="2016-10-01T00:00:00"/>
    <d v="2016-10-31T00:00:00"/>
    <s v="301 participantes / 20 ponencias  200 participantes"/>
    <s v="Pares evaluadores"/>
    <s v="Persona Natural"/>
    <n v="2"/>
    <n v="3000000"/>
    <n v="3000000"/>
    <s v="octubre"/>
    <s v="octubre"/>
    <n v="0"/>
    <n v="0"/>
    <n v="0"/>
    <n v="0"/>
    <n v="0"/>
    <n v="0"/>
    <n v="0"/>
    <n v="0"/>
    <n v="0"/>
    <n v="1"/>
    <n v="0"/>
    <n v="0"/>
    <n v="1"/>
    <n v="0"/>
    <n v="0"/>
    <n v="0"/>
    <n v="0"/>
    <n v="0"/>
    <n v="0"/>
    <n v="0"/>
    <n v="0"/>
    <n v="0"/>
    <n v="0"/>
    <n v="0"/>
    <n v="0"/>
    <n v="0"/>
    <n v="1"/>
    <m/>
  </r>
  <r>
    <x v="3"/>
    <x v="8"/>
    <s v="INDICADORES Y METAS DE GOBIERNO"/>
    <x v="32"/>
    <x v="142"/>
    <s v="Martha Herrera            Marc Fleurisca"/>
    <d v="2016-10-01T00:00:00"/>
    <d v="2016-10-31T00:00:00"/>
    <s v="302 participantes / 20 ponencias  200 participantes"/>
    <s v="Refrigerios "/>
    <s v="Persona jurídica"/>
    <n v="200"/>
    <n v="3100000"/>
    <n v="3100000"/>
    <s v="octubre"/>
    <s v="octubre"/>
    <n v="0"/>
    <n v="0"/>
    <n v="0"/>
    <n v="0"/>
    <n v="0"/>
    <n v="0"/>
    <n v="0"/>
    <n v="0"/>
    <n v="0"/>
    <n v="1"/>
    <n v="0"/>
    <n v="0"/>
    <n v="1"/>
    <n v="0"/>
    <n v="0"/>
    <n v="0"/>
    <n v="0"/>
    <n v="0"/>
    <n v="0"/>
    <n v="0"/>
    <n v="0"/>
    <n v="0"/>
    <n v="0"/>
    <n v="0"/>
    <n v="0"/>
    <n v="0"/>
    <n v="1"/>
    <m/>
  </r>
  <r>
    <x v="3"/>
    <x v="8"/>
    <s v="INDICADORES Y METAS DE GOBIERNO"/>
    <x v="32"/>
    <x v="143"/>
    <s v="Martha Herrera            Marc Fleurisca"/>
    <d v="2016-05-02T00:00:00"/>
    <d v="2016-05-30T00:00:00"/>
    <s v="25 participantes (7 ponencias   25 participantes)"/>
    <s v="Inscripción"/>
    <s v="Persona jurídica"/>
    <n v="25"/>
    <n v="150000"/>
    <n v="3750000"/>
    <s v="mayo"/>
    <s v="mayo"/>
    <n v="0"/>
    <n v="0"/>
    <n v="0"/>
    <n v="0"/>
    <n v="1"/>
    <n v="0"/>
    <n v="0"/>
    <n v="0"/>
    <n v="0"/>
    <n v="0"/>
    <n v="0"/>
    <n v="0"/>
    <n v="1"/>
    <n v="0"/>
    <n v="0"/>
    <n v="0"/>
    <n v="0"/>
    <n v="0"/>
    <n v="0"/>
    <n v="0"/>
    <n v="0"/>
    <n v="0"/>
    <n v="0"/>
    <n v="0"/>
    <n v="0"/>
    <n v="0"/>
    <n v="1"/>
    <m/>
  </r>
  <r>
    <x v="3"/>
    <x v="8"/>
    <s v="INDICADORES Y METAS DE GOBIERNO"/>
    <x v="32"/>
    <x v="144"/>
    <s v="Martha Herrera            Marc Fleurisca"/>
    <d v="2016-10-01T00:00:00"/>
    <d v="2016-10-31T00:00:00"/>
    <s v="7  ponencias (15 participantes  7 ponencias)"/>
    <s v="Inscripción"/>
    <s v="Persona jurídica"/>
    <n v="15"/>
    <n v="2625000"/>
    <n v="2625000"/>
    <s v="octubre"/>
    <s v="octubre"/>
    <n v="0"/>
    <n v="0"/>
    <n v="0"/>
    <n v="0"/>
    <n v="0"/>
    <n v="0"/>
    <n v="0"/>
    <n v="0"/>
    <n v="0"/>
    <n v="1"/>
    <n v="0"/>
    <n v="0"/>
    <n v="1"/>
    <n v="0"/>
    <n v="0"/>
    <n v="0"/>
    <n v="0"/>
    <n v="0"/>
    <n v="0"/>
    <n v="0"/>
    <n v="0"/>
    <n v="0"/>
    <n v="0"/>
    <n v="0"/>
    <n v="0"/>
    <n v="0"/>
    <n v="1"/>
    <m/>
  </r>
  <r>
    <x v="3"/>
    <x v="8"/>
    <s v="INDICADORES Y METAS DE GOBIERNO"/>
    <x v="32"/>
    <x v="144"/>
    <s v="Martha Herrera            Marc Fleurisca"/>
    <d v="2016-10-01T00:00:00"/>
    <d v="2016-10-31T00:00:00"/>
    <s v="8  ponencias (15 participantes  7 ponencias)"/>
    <s v="Transporte"/>
    <s v="Persona jurídica"/>
    <n v="15"/>
    <n v="7500000"/>
    <n v="7500000"/>
    <s v="octubre"/>
    <s v="octubre"/>
    <n v="0"/>
    <n v="0"/>
    <n v="0"/>
    <n v="0"/>
    <n v="0"/>
    <n v="0"/>
    <n v="0"/>
    <n v="0"/>
    <n v="0"/>
    <n v="1"/>
    <n v="0"/>
    <n v="0"/>
    <n v="1"/>
    <n v="0"/>
    <n v="0"/>
    <n v="0"/>
    <n v="0"/>
    <n v="0"/>
    <n v="0"/>
    <n v="0"/>
    <n v="0"/>
    <n v="0"/>
    <n v="0"/>
    <n v="0"/>
    <n v="0"/>
    <n v="0"/>
    <n v="1"/>
    <m/>
  </r>
  <r>
    <x v="3"/>
    <x v="8"/>
    <s v="INDICADORES Y METAS DE GOBIERNO"/>
    <x v="32"/>
    <x v="144"/>
    <s v="Martha Herrera            Marc Fleurisca"/>
    <d v="2016-10-01T00:00:00"/>
    <d v="2016-10-31T00:00:00"/>
    <s v="9  ponencias (15 participantes  7 ponencias)"/>
    <s v="Estadía"/>
    <s v="Persona jurídica"/>
    <n v="15"/>
    <n v="5625000"/>
    <n v="5625000"/>
    <s v="octubre"/>
    <s v="octubre"/>
    <n v="0"/>
    <n v="0"/>
    <n v="0"/>
    <n v="0"/>
    <n v="0"/>
    <n v="0"/>
    <n v="0"/>
    <n v="0"/>
    <n v="0"/>
    <n v="1"/>
    <n v="0"/>
    <n v="0"/>
    <n v="1"/>
    <n v="0"/>
    <n v="0"/>
    <n v="0"/>
    <n v="0"/>
    <n v="0"/>
    <n v="0"/>
    <n v="0"/>
    <n v="0"/>
    <n v="0"/>
    <n v="0"/>
    <n v="0"/>
    <n v="0"/>
    <n v="0"/>
    <n v="1"/>
    <m/>
  </r>
  <r>
    <x v="3"/>
    <x v="8"/>
    <s v="INDICADORES Y METAS DE GOBIERNO"/>
    <x v="32"/>
    <x v="145"/>
    <s v="Martha Herrera            Marc Fleurisca"/>
    <d v="2016-10-01T00:00:00"/>
    <d v="2016-10-31T00:00:00"/>
    <s v="3 ponencias"/>
    <s v="Inscripción"/>
    <m/>
    <n v="1"/>
    <n v="1500000"/>
    <n v="1500000"/>
    <s v="octubre"/>
    <s v="octubre"/>
    <n v="0"/>
    <n v="0"/>
    <n v="0"/>
    <n v="0"/>
    <n v="0"/>
    <n v="0"/>
    <n v="0"/>
    <n v="0"/>
    <n v="0"/>
    <n v="1"/>
    <n v="0"/>
    <n v="0"/>
    <n v="1"/>
    <n v="0"/>
    <n v="0"/>
    <n v="0"/>
    <n v="0"/>
    <n v="0"/>
    <n v="0"/>
    <n v="0"/>
    <n v="0"/>
    <n v="0"/>
    <n v="0"/>
    <n v="0"/>
    <n v="0"/>
    <n v="0"/>
    <n v="1"/>
    <m/>
  </r>
  <r>
    <x v="3"/>
    <x v="8"/>
    <s v="INDICADORES Y METAS DE GOBIERNO"/>
    <x v="32"/>
    <x v="145"/>
    <s v="Martha Herrera            Marc Fleurisca"/>
    <d v="2016-10-01T00:00:00"/>
    <d v="2016-10-31T00:00:00"/>
    <s v="4 ponencias"/>
    <s v="Transporte"/>
    <m/>
    <n v="1"/>
    <n v="5500000"/>
    <n v="5500000"/>
    <s v="octubre"/>
    <s v="octubre"/>
    <n v="0"/>
    <n v="0"/>
    <n v="0"/>
    <n v="0"/>
    <n v="0"/>
    <n v="0"/>
    <n v="0"/>
    <n v="0"/>
    <n v="0"/>
    <n v="1"/>
    <n v="0"/>
    <n v="0"/>
    <n v="1"/>
    <n v="0"/>
    <n v="0"/>
    <n v="0"/>
    <n v="0"/>
    <n v="0"/>
    <n v="0"/>
    <n v="0"/>
    <n v="0"/>
    <n v="0"/>
    <n v="0"/>
    <n v="0"/>
    <n v="0"/>
    <n v="0"/>
    <n v="1"/>
    <m/>
  </r>
  <r>
    <x v="3"/>
    <x v="8"/>
    <s v="INDICADORES Y METAS DE GOBIERNO"/>
    <x v="32"/>
    <x v="145"/>
    <s v="Martha Herrera            Marc Fleurisca"/>
    <d v="2016-10-01T00:00:00"/>
    <d v="2016-10-31T00:00:00"/>
    <s v="5 ponencias"/>
    <s v="Estadía"/>
    <m/>
    <n v="1"/>
    <n v="6500000"/>
    <n v="6500000"/>
    <s v="octubre"/>
    <s v="octubre"/>
    <n v="0"/>
    <n v="0"/>
    <n v="0"/>
    <n v="0"/>
    <n v="0"/>
    <n v="0"/>
    <n v="0"/>
    <n v="0"/>
    <n v="0"/>
    <n v="1"/>
    <n v="0"/>
    <n v="0"/>
    <n v="1"/>
    <n v="0"/>
    <n v="0"/>
    <n v="0"/>
    <n v="0"/>
    <n v="0"/>
    <n v="0"/>
    <n v="0"/>
    <n v="0"/>
    <n v="0"/>
    <n v="0"/>
    <n v="0"/>
    <n v="0"/>
    <n v="0"/>
    <n v="1"/>
    <m/>
  </r>
  <r>
    <x v="3"/>
    <x v="8"/>
    <s v="INDICADORES Y METAS DE GOBIERNO"/>
    <x v="32"/>
    <x v="146"/>
    <s v="Martha Herrera            Marc Fleurisca"/>
    <d v="2016-02-01T00:00:00"/>
    <d v="2016-02-29T00:00:00"/>
    <s v="Taller investigación (60 participantes)"/>
    <s v="Transporte"/>
    <s v="Persona jurídica"/>
    <n v="45"/>
    <n v="2025000"/>
    <n v="7925000"/>
    <s v="febrero"/>
    <s v="febrero"/>
    <n v="0"/>
    <n v="1"/>
    <n v="0"/>
    <n v="0"/>
    <n v="0"/>
    <n v="0"/>
    <n v="0"/>
    <n v="0"/>
    <n v="0"/>
    <n v="0"/>
    <n v="0"/>
    <n v="0"/>
    <n v="1"/>
    <n v="0"/>
    <n v="0"/>
    <n v="0"/>
    <n v="0"/>
    <n v="0"/>
    <n v="0"/>
    <n v="0"/>
    <n v="0"/>
    <n v="0"/>
    <n v="0"/>
    <n v="0"/>
    <n v="0"/>
    <n v="0"/>
    <n v="1"/>
    <m/>
  </r>
  <r>
    <x v="3"/>
    <x v="8"/>
    <s v="INDICADORES Y METAS DE GOBIERNO"/>
    <x v="32"/>
    <x v="146"/>
    <s v="Martha Herrera            Marc Fleurisca"/>
    <d v="2016-02-01T00:00:00"/>
    <d v="2016-02-29T00:00:00"/>
    <s v="Taller investigación (60 participantes)"/>
    <s v="Tallerista"/>
    <s v="Persona Natural"/>
    <n v="30"/>
    <n v="2400000"/>
    <m/>
    <s v="febrero"/>
    <s v="febrero"/>
    <n v="0"/>
    <n v="1"/>
    <n v="0"/>
    <n v="0"/>
    <n v="0"/>
    <n v="0"/>
    <n v="0"/>
    <n v="0"/>
    <n v="0"/>
    <n v="0"/>
    <n v="0"/>
    <n v="0"/>
    <n v="1"/>
    <n v="0"/>
    <n v="0"/>
    <n v="0"/>
    <n v="0"/>
    <n v="0"/>
    <n v="0"/>
    <n v="0"/>
    <n v="0"/>
    <n v="0"/>
    <n v="0"/>
    <n v="0"/>
    <n v="0"/>
    <n v="0"/>
    <n v="1"/>
    <m/>
  </r>
  <r>
    <x v="3"/>
    <x v="8"/>
    <s v="INDICADORES Y METAS DE GOBIERNO"/>
    <x v="32"/>
    <x v="146"/>
    <s v="Martha Herrera            Marc Fleurisca"/>
    <d v="2016-02-01T00:00:00"/>
    <d v="2016-02-29T00:00:00"/>
    <s v="Taller investigación (60 participantes)"/>
    <s v="Estadía"/>
    <s v="Persona jurídica"/>
    <n v="45"/>
    <n v="3500000"/>
    <m/>
    <s v="febrero"/>
    <s v="febrero"/>
    <n v="0"/>
    <n v="1"/>
    <n v="0"/>
    <n v="0"/>
    <n v="0"/>
    <n v="0"/>
    <n v="0"/>
    <n v="0"/>
    <n v="0"/>
    <n v="0"/>
    <n v="0"/>
    <n v="0"/>
    <n v="1"/>
    <n v="0"/>
    <n v="0"/>
    <n v="0"/>
    <n v="0"/>
    <n v="0"/>
    <n v="0"/>
    <n v="0"/>
    <n v="0"/>
    <n v="0"/>
    <n v="0"/>
    <n v="0"/>
    <n v="0"/>
    <n v="0"/>
    <n v="1"/>
    <m/>
  </r>
  <r>
    <x v="3"/>
    <x v="8"/>
    <s v="INDICADORES Y METAS DE GOBIERNO"/>
    <x v="32"/>
    <x v="147"/>
    <s v="Martha Herrera      _x000d_Manuel Cancelado"/>
    <d v="2016-01-07T00:00:00"/>
    <d v="2016-12-20T00:00:00"/>
    <s v="10 participantes"/>
    <s v="Inscripción"/>
    <s v="Persona jurídica"/>
    <n v="10"/>
    <n v="1000000"/>
    <n v="1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8"/>
    <s v="INDICADORES Y METAS DE GOBIERNO"/>
    <x v="32"/>
    <x v="148"/>
    <s v="Martha Herrera      _x000d_Manuel Cancelado"/>
    <d v="2016-01-07T00:00:00"/>
    <d v="2016-12-20T00:00:00"/>
    <s v="50 participantes"/>
    <s v="Inscripción"/>
    <s v="Suscripción"/>
    <n v="1"/>
    <n v="15000000"/>
    <n v="15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8"/>
    <s v="INDICADORES Y METAS DE GOBIERNO"/>
    <x v="32"/>
    <x v="149"/>
    <s v="Martha Herrera      _x000d_Manuel Cancelado"/>
    <d v="2016-04-10T00:00:00"/>
    <d v="2016-04-10T00:00:00"/>
    <s v="Premiación (200 participantes)"/>
    <s v="Inscripción"/>
    <s v="Persona jurídica"/>
    <n v="200"/>
    <n v="100000"/>
    <n v="15000000"/>
    <s v="abril"/>
    <s v="abril"/>
    <n v="0"/>
    <n v="0"/>
    <n v="0"/>
    <n v="1"/>
    <n v="0"/>
    <n v="0"/>
    <n v="0"/>
    <n v="0"/>
    <n v="0"/>
    <n v="0"/>
    <n v="0"/>
    <n v="0"/>
    <n v="1"/>
    <n v="0"/>
    <n v="0"/>
    <n v="0"/>
    <n v="0"/>
    <n v="0"/>
    <n v="0"/>
    <n v="0"/>
    <n v="0"/>
    <n v="0"/>
    <n v="0"/>
    <n v="0"/>
    <n v="0"/>
    <n v="0"/>
    <n v="1"/>
    <m/>
  </r>
  <r>
    <x v="3"/>
    <x v="8"/>
    <s v="INDICADORES Y METAS DE GOBIERNO"/>
    <x v="32"/>
    <x v="150"/>
    <s v="Martha Herrera      _x000d_Manuel Cancelado"/>
    <d v="2016-01-07T00:00:00"/>
    <d v="2016-07-31T00:00:00"/>
    <s v="Cursos  en diferentes temáticas (50  participantes)"/>
    <s v="Persona jurídica"/>
    <s v="Persona jurídica"/>
    <n v="50"/>
    <n v="15000000"/>
    <n v="15000000"/>
    <s v="enero"/>
    <s v="julio"/>
    <n v="0.14285714285714288"/>
    <n v="0.14285714285714288"/>
    <n v="0.14285714285714288"/>
    <n v="0.14285714285714288"/>
    <n v="0.14285714285714288"/>
    <n v="0.14285714285714288"/>
    <n v="0.14285714285714288"/>
    <n v="0"/>
    <n v="0"/>
    <n v="0"/>
    <n v="0"/>
    <n v="0"/>
    <n v="1.0000000000000002"/>
    <n v="0"/>
    <n v="0"/>
    <n v="0"/>
    <n v="0"/>
    <n v="0"/>
    <n v="0"/>
    <n v="0"/>
    <n v="0"/>
    <n v="0"/>
    <n v="0"/>
    <n v="0"/>
    <n v="0"/>
    <n v="0"/>
    <n v="1.0000000000000002"/>
    <m/>
  </r>
  <r>
    <x v="3"/>
    <x v="8"/>
    <s v="INDICADORES Y METAS DE GOBIERNO"/>
    <x v="32"/>
    <x v="151"/>
    <s v="Martha Herrera"/>
    <d v="2016-01-07T00:00:00"/>
    <d v="2016-11-30T00:00:00"/>
    <s v="14 artículos publicados (2 ediciones revista letras)"/>
    <s v="Diseño e impresión"/>
    <s v="Persona jurídica"/>
    <n v="2"/>
    <n v="8500000"/>
    <n v="22000000"/>
    <s v="enero"/>
    <s v="noviembre"/>
    <n v="9.0909090909090912E-2"/>
    <n v="9.0909090909090912E-2"/>
    <n v="9.0909090909090912E-2"/>
    <n v="9.0909090909090912E-2"/>
    <n v="9.0909090909090912E-2"/>
    <n v="9.0909090909090912E-2"/>
    <n v="9.0909090909090912E-2"/>
    <n v="9.0909090909090912E-2"/>
    <n v="9.0909090909090912E-2"/>
    <n v="9.0909090909090912E-2"/>
    <n v="9.0909090909090912E-2"/>
    <m/>
    <n v="1.0000000000000002"/>
    <n v="0"/>
    <n v="0"/>
    <n v="0"/>
    <n v="0"/>
    <n v="0"/>
    <n v="0"/>
    <n v="0"/>
    <n v="0"/>
    <n v="0"/>
    <n v="0"/>
    <n v="0"/>
    <n v="0"/>
    <n v="0"/>
    <n v="1.0000000000000002"/>
    <m/>
  </r>
  <r>
    <x v="3"/>
    <x v="8"/>
    <s v="INDICADORES Y METAS DE GOBIERNO"/>
    <x v="33"/>
    <x v="152"/>
    <s v="Martha Herrera -  Grupos de investigación - Comité de investigación"/>
    <d v="2016-07-01T00:00:00"/>
    <d v="2016-07-31T00:00:00"/>
    <s v="5 Grupos elegidos (10 proyectos)"/>
    <s v="Materiales"/>
    <s v="Compra de materiales"/>
    <n v="1"/>
    <n v="180000000"/>
    <n v="180000000"/>
    <s v="julio"/>
    <s v="julio"/>
    <n v="0"/>
    <n v="0"/>
    <n v="0"/>
    <n v="0"/>
    <n v="0"/>
    <n v="1"/>
    <n v="0"/>
    <n v="0"/>
    <n v="0"/>
    <n v="0"/>
    <n v="0"/>
    <n v="0"/>
    <n v="1"/>
    <n v="0"/>
    <n v="0"/>
    <n v="0"/>
    <n v="0"/>
    <n v="0"/>
    <n v="0"/>
    <n v="0"/>
    <n v="0"/>
    <n v="0"/>
    <n v="0"/>
    <n v="0"/>
    <n v="0"/>
    <n v="0"/>
    <n v="1"/>
    <m/>
  </r>
  <r>
    <x v="3"/>
    <x v="8"/>
    <s v="INDICADORES Y METAS DE GOBIERNO"/>
    <x v="33"/>
    <x v="152"/>
    <s v="Martha Herrera -  Grupos de investigación - Comité de investigación"/>
    <d v="2016-11-01T00:00:00"/>
    <d v="2016-11-30T00:00:00"/>
    <s v="6 Grupos elegidos (10 proyectos)"/>
    <s v="Materiales"/>
    <s v="Compra de materiales"/>
    <n v="1"/>
    <n v="0"/>
    <n v="0"/>
    <s v="noviembre"/>
    <s v="noviembre"/>
    <n v="0"/>
    <n v="0"/>
    <n v="0"/>
    <n v="0"/>
    <n v="0"/>
    <n v="0"/>
    <n v="0"/>
    <n v="0"/>
    <n v="0"/>
    <n v="0"/>
    <n v="1"/>
    <n v="0"/>
    <n v="1"/>
    <n v="0"/>
    <n v="0"/>
    <n v="0"/>
    <n v="0"/>
    <n v="0"/>
    <n v="0"/>
    <n v="0"/>
    <n v="0"/>
    <n v="0"/>
    <n v="0"/>
    <n v="0"/>
    <n v="0"/>
    <n v="0"/>
    <n v="1"/>
    <m/>
  </r>
  <r>
    <x v="3"/>
    <x v="8"/>
    <s v="INDICADORES Y METAS DE GOBIERNO"/>
    <x v="33"/>
    <x v="153"/>
    <s v="Martha Herrera      _x000d_Manuel Cancelado"/>
    <d v="2016-01-07T00:00:00"/>
    <d v="2016-12-20T00:00:00"/>
    <s v="1 software (Plataforma investigación)"/>
    <s v="Personal"/>
    <s v="Persona natural"/>
    <n v="11"/>
    <n v="3570000"/>
    <n v="412335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8"/>
    <s v="INDICADORES Y METAS DE GOBIERNO"/>
    <x v="33"/>
    <x v="154"/>
    <s v="       Marc Fleurisca"/>
    <d v="2016-01-07T00:00:00"/>
    <d v="2016-12-20T00:00:00"/>
    <s v="10 semilleros (5 semilleros de investigación)"/>
    <s v="Personal"/>
    <s v="Persona natural"/>
    <n v="11"/>
    <n v="3570000"/>
    <n v="412335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8"/>
    <s v="INDICADORES Y METAS DE GOBIERNO"/>
    <x v="33"/>
    <x v="155"/>
    <s v="Nohemy Guzmán"/>
    <d v="2016-01-07T00:00:00"/>
    <d v="2016-12-20T00:00:00"/>
    <s v="30 profesores"/>
    <s v="Personal"/>
    <s v="Persona natural"/>
    <n v="11"/>
    <n v="2193000"/>
    <n v="2532915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8"/>
    <s v="INDICADORES Y METAS DE GOBIERNO"/>
    <x v="33"/>
    <x v="155"/>
    <s v="Nohemy Guzmán"/>
    <d v="2016-01-07T00:00:00"/>
    <d v="2016-12-20T00:00:00"/>
    <m/>
    <s v="Personal"/>
    <s v="Persona natural"/>
    <n v="11"/>
    <n v="1672727.2727272727"/>
    <n v="1932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8"/>
    <s v="INDICADORES Y METAS DE GOBIERNO"/>
    <x v="33"/>
    <x v="156"/>
    <s v="Manuel Cancelado "/>
    <d v="2016-01-07T00:00:00"/>
    <d v="2016-12-20T00:00:00"/>
    <s v="Profesores con Maestría "/>
    <s v="Personal"/>
    <s v="Persona natural"/>
    <n v="1"/>
    <n v="15000000"/>
    <n v="15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8"/>
    <s v="INDICADORES Y METAS DE GOBIERNO"/>
    <x v="33"/>
    <x v="157"/>
    <s v="Martha Herrera"/>
    <d v="2016-01-07T00:00:00"/>
    <d v="2016-12-20T00:00:00"/>
    <s v="Proyectos formulados"/>
    <s v="Personal"/>
    <s v="Persona natural"/>
    <n v="5"/>
    <n v="2193000"/>
    <n v="10965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8"/>
    <s v="INDICADORES Y METAS DE GOBIERNO"/>
    <x v="33"/>
    <x v="158"/>
    <s v="Juanita Dávila"/>
    <d v="2016-01-07T00:00:00"/>
    <d v="2016-12-20T00:00:00"/>
    <s v="Procesos consolidados"/>
    <s v="Personal"/>
    <s v="Persona natural"/>
    <n v="11"/>
    <n v="3570000"/>
    <n v="412335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8"/>
    <s v="INDICADORES Y METAS DE GOBIERNO"/>
    <x v="33"/>
    <x v="159"/>
    <s v="Juanita Dávila"/>
    <d v="2016-06-01T00:00:00"/>
    <d v="2016-08-31T00:00:00"/>
    <s v="Diplomado  120 horas (Traer un  profesor internacional  para apoyar grupos )"/>
    <s v="Inscripción "/>
    <s v="Persona jurídica"/>
    <n v="1"/>
    <n v="25000000"/>
    <n v="25000000"/>
    <s v="junio"/>
    <s v="agosto"/>
    <n v="0"/>
    <n v="0"/>
    <n v="0"/>
    <n v="0"/>
    <n v="0"/>
    <n v="0.33"/>
    <n v="0.33"/>
    <n v="0.34"/>
    <n v="0"/>
    <n v="0"/>
    <n v="0"/>
    <n v="0"/>
    <n v="1"/>
    <n v="0"/>
    <n v="0"/>
    <n v="0"/>
    <n v="0"/>
    <n v="0"/>
    <n v="0"/>
    <n v="0"/>
    <n v="0"/>
    <n v="0"/>
    <n v="0"/>
    <n v="0"/>
    <n v="0"/>
    <n v="0"/>
    <n v="1"/>
    <m/>
  </r>
  <r>
    <x v="3"/>
    <x v="8"/>
    <s v="INDICADORES Y METAS DE GOBIERNO"/>
    <x v="33"/>
    <x v="160"/>
    <s v="Juanita Dávila"/>
    <d v="2016-03-01T00:00:00"/>
    <d v="2016-03-31T00:00:00"/>
    <s v="Membresía un año"/>
    <s v="Membresía"/>
    <s v="Persona jurídica"/>
    <n v="1"/>
    <n v="120000000"/>
    <n v="120000000"/>
    <s v="marzo"/>
    <s v="marzo"/>
    <n v="0"/>
    <n v="0"/>
    <n v="1"/>
    <n v="0"/>
    <n v="0"/>
    <n v="0"/>
    <n v="0"/>
    <n v="0"/>
    <n v="0"/>
    <n v="0"/>
    <n v="0"/>
    <n v="0"/>
    <n v="1"/>
    <n v="0"/>
    <n v="0"/>
    <n v="0"/>
    <n v="0"/>
    <n v="0"/>
    <n v="0"/>
    <n v="0"/>
    <n v="0"/>
    <n v="0"/>
    <n v="0"/>
    <n v="0"/>
    <n v="0"/>
    <n v="0"/>
    <n v="1"/>
    <m/>
  </r>
  <r>
    <x v="3"/>
    <x v="8"/>
    <s v="INDICADORES Y METAS DE GOBIERNO"/>
    <x v="33"/>
    <x v="161"/>
    <s v="Juanita Dávila"/>
    <d v="2016-03-01T00:00:00"/>
    <d v="2016-03-31T00:00:00"/>
    <s v="Procesos fortalecidos"/>
    <s v="Persona natural"/>
    <s v="Persona natural"/>
    <n v="1"/>
    <n v="10000000"/>
    <n v="10000000"/>
    <s v="marzo"/>
    <s v="marzo"/>
    <n v="0"/>
    <n v="0"/>
    <n v="1"/>
    <n v="0"/>
    <n v="0"/>
    <n v="0"/>
    <n v="0"/>
    <n v="0"/>
    <n v="0"/>
    <n v="0"/>
    <n v="0"/>
    <n v="0"/>
    <n v="1"/>
    <n v="0"/>
    <n v="0"/>
    <n v="0"/>
    <n v="0"/>
    <n v="0"/>
    <n v="0"/>
    <n v="0"/>
    <n v="0"/>
    <n v="0"/>
    <n v="0"/>
    <n v="0"/>
    <n v="0"/>
    <n v="0"/>
    <n v="1"/>
    <m/>
  </r>
  <r>
    <x v="3"/>
    <x v="8"/>
    <s v="INDICADORES Y METAS DE GOBIERNO"/>
    <x v="33"/>
    <x v="162"/>
    <s v="Juanita Dávila"/>
    <d v="2016-03-01T00:00:00"/>
    <d v="2016-03-31T00:00:00"/>
    <s v="Procesos fortalecidos"/>
    <s v="Persona natural"/>
    <s v="Persona natural"/>
    <n v="1"/>
    <n v="10000000"/>
    <n v="10000000"/>
    <s v="marzo"/>
    <s v="marzo"/>
    <n v="0"/>
    <n v="0"/>
    <n v="1"/>
    <n v="0"/>
    <n v="0"/>
    <n v="0"/>
    <n v="0"/>
    <n v="0"/>
    <n v="0"/>
    <n v="0"/>
    <n v="0"/>
    <n v="0"/>
    <n v="1"/>
    <n v="0"/>
    <n v="0"/>
    <n v="0"/>
    <n v="0"/>
    <n v="0"/>
    <n v="0"/>
    <n v="0"/>
    <n v="0"/>
    <n v="0"/>
    <n v="0"/>
    <n v="0"/>
    <n v="0"/>
    <n v="0"/>
    <n v="1"/>
    <m/>
  </r>
  <r>
    <x v="3"/>
    <x v="8"/>
    <s v="INDICADORES Y METAS DE GOBIERNO"/>
    <x v="33"/>
    <x v="163"/>
    <s v="Juanita Dávila"/>
    <d v="2016-03-01T00:00:00"/>
    <d v="2016-03-31T00:00:00"/>
    <s v="Equipos de Computo"/>
    <m/>
    <m/>
    <m/>
    <m/>
    <m/>
    <s v="marzo"/>
    <s v="marzo"/>
    <n v="0"/>
    <n v="0"/>
    <n v="1"/>
    <n v="0"/>
    <n v="0"/>
    <n v="0"/>
    <n v="0"/>
    <n v="0"/>
    <n v="0"/>
    <n v="0"/>
    <n v="0"/>
    <n v="0"/>
    <n v="1"/>
    <n v="0"/>
    <n v="0"/>
    <n v="0"/>
    <n v="0"/>
    <n v="0"/>
    <n v="0"/>
    <n v="0"/>
    <n v="0"/>
    <n v="0"/>
    <n v="0"/>
    <n v="0"/>
    <n v="0"/>
    <n v="0"/>
    <n v="1"/>
    <m/>
  </r>
  <r>
    <x v="3"/>
    <x v="9"/>
    <s v="INDICADORES Y METAS DE GOBIERNO"/>
    <x v="34"/>
    <x v="164"/>
    <s v="Rosemberg Ardila"/>
    <d v="2016-01-07T00:00:00"/>
    <d v="2016-12-20T00:00:00"/>
    <s v="Mantenimiento de Tornos"/>
    <s v="Persona jurídica"/>
    <s v="Mantenimiento de los equipos de talleres y laboratorios"/>
    <n v="12"/>
    <n v="8000000"/>
    <n v="96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Fresadoras"/>
    <s v="Persona jurídica"/>
    <s v="Mantenimiento de los equipos de talleres y laboratorios"/>
    <n v="8"/>
    <n v="10000000"/>
    <n v="8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Taladros"/>
    <s v="Persona jurídica"/>
    <s v="Mantenimiento de los equipos de talleres y laboratorios"/>
    <n v="8"/>
    <n v="1000000"/>
    <n v="8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Esmeriles"/>
    <s v="Persona jurídica"/>
    <s v="Mantenimiento de los equipos de talleres y laboratorios"/>
    <n v="6"/>
    <n v="400000"/>
    <n v="24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Taladros Manuales"/>
    <s v="Persona jurídica"/>
    <s v="Mantenimiento de los equipos de talleres y laboratorios"/>
    <n v="6"/>
    <n v="150000"/>
    <n v="9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Motores eléctricos"/>
    <s v="Persona jurídica"/>
    <s v="Mantenimiento de los equipos de talleres y laboratorios"/>
    <n v="5"/>
    <n v="600000"/>
    <n v="3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Bancos neumáticos"/>
    <s v="Persona jurídica"/>
    <s v="Mantenimiento de los equipos de talleres y laboratorios"/>
    <n v="10"/>
    <n v="300000"/>
    <n v="3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Bancos de procesos"/>
    <s v="Persona jurídica"/>
    <s v="Mantenimiento de los equipos de talleres y laboratorios"/>
    <n v="6"/>
    <n v="300000"/>
    <n v="18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Bancos electrónica"/>
    <s v="Persona jurídica"/>
    <s v="Mantenimiento de los equipos de talleres y laboratorios"/>
    <n v="24"/>
    <n v="150000"/>
    <n v="36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Multímetros"/>
    <s v="Persona jurídica"/>
    <s v="Mantenimiento de los equipos de talleres y laboratorios"/>
    <n v="75"/>
    <n v="150000"/>
    <n v="1125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Electrónica"/>
    <s v="Persona jurídica"/>
    <s v="Mantenimiento de los equipos de talleres y laboratorios"/>
    <n v="10"/>
    <n v="220000"/>
    <n v="22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Equipos Modeleria"/>
    <s v="Persona jurídica"/>
    <s v="Mantenimiento de los equipos de talleres y laboratorios"/>
    <n v="10"/>
    <n v="400000"/>
    <n v="4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Química"/>
    <s v="Persona jurídica"/>
    <s v="Mantenimiento de los equipos de talleres y laboratorios"/>
    <n v="8"/>
    <n v="200000"/>
    <n v="16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CNC"/>
    <s v="Persona jurídica"/>
    <s v="Mantenimiento de los equipos de talleres y laboratorios"/>
    <n v="7"/>
    <n v="1500000"/>
    <n v="10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Máquinas mecánicas"/>
    <s v="Persona jurídica"/>
    <s v="Mantenimiento de los equipos de talleres y laboratorios"/>
    <n v="5"/>
    <n v="2000000"/>
    <n v="1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Fundición"/>
    <s v="Persona jurídica"/>
    <s v="Mantenimiento de los equipos de talleres y laboratorios"/>
    <n v="6"/>
    <n v="5000000"/>
    <n v="3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Controles"/>
    <s v="Persona jurídica"/>
    <s v="Mantenimiento de los equipos de talleres y laboratorios"/>
    <n v="5"/>
    <n v="150000"/>
    <n v="75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Metalistería"/>
    <s v="Persona jurídica"/>
    <s v="Mantenimiento de los equipos de talleres y laboratorios"/>
    <n v="22"/>
    <n v="200000"/>
    <n v="44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Tratamientos térmicos"/>
    <s v="Persona jurídica"/>
    <s v="Mantenimiento de los equipos de talleres y laboratorios"/>
    <n v="8"/>
    <n v="1500000"/>
    <n v="12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5"/>
    <x v="165"/>
    <s v="Rosemberg Ardila"/>
    <d v="2016-01-07T00:00:00"/>
    <d v="2016-12-20T00:00:00"/>
    <s v="Computadores electrónica"/>
    <s v="Adquisición de equipos"/>
    <s v="Adquisición de equipos"/>
    <n v="40"/>
    <n v="2800000"/>
    <n v="112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5"/>
    <x v="165"/>
    <s v="Rosemberg Ardila"/>
    <d v="2016-01-07T00:00:00"/>
    <d v="2016-12-20T00:00:00"/>
    <s v="Computadores controles"/>
    <s v="Adquisición de equipos"/>
    <s v="Adquisición de equipos"/>
    <n v="20"/>
    <n v="2000000"/>
    <n v="4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5"/>
    <x v="165"/>
    <s v="Rosemberg Ardila"/>
    <d v="2016-01-07T00:00:00"/>
    <d v="2016-12-20T00:00:00"/>
    <s v="Computadores robótica"/>
    <s v="Adquisición de equipos"/>
    <s v="Adquisición de equipos"/>
    <n v="20"/>
    <n v="2000000"/>
    <n v="4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5"/>
    <x v="165"/>
    <s v="Rosemberg Ardila"/>
    <d v="2016-01-07T00:00:00"/>
    <d v="2016-12-20T00:00:00"/>
    <s v="Tornos convencionales"/>
    <s v="Adquisición de equipos"/>
    <s v="Adquisición de equipos"/>
    <n v="6"/>
    <n v="55000000"/>
    <n v="33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5"/>
    <x v="165"/>
    <s v="Rosemberg Ardila"/>
    <d v="2016-01-07T00:00:00"/>
    <d v="2016-12-20T00:00:00"/>
    <s v="Centros mecanizado CNC"/>
    <s v="Adquisición de equipos"/>
    <s v="Adquisición de equipos"/>
    <n v="2"/>
    <n v="210000000"/>
    <n v="42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5"/>
    <x v="165"/>
    <s v="Rosemberg Ardila"/>
    <d v="2016-01-07T00:00:00"/>
    <d v="2016-12-20T00:00:00"/>
    <s v="Tornos CNC"/>
    <s v="Adquisición de equipos"/>
    <s v="Adquisición de equipos"/>
    <n v="2"/>
    <n v="200000000"/>
    <n v="40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5"/>
    <x v="165"/>
    <s v="Rosemberg Ardila"/>
    <d v="2016-01-07T00:00:00"/>
    <d v="2016-12-20T00:00:00"/>
    <s v="Herramental"/>
    <s v="Adquisición de equipos"/>
    <s v="Adquisición de equipos"/>
    <n v="4"/>
    <n v="65000000"/>
    <n v="26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5"/>
    <x v="165"/>
    <s v="Rosemberg Ardila"/>
    <d v="2016-01-07T00:00:00"/>
    <d v="2016-12-20T00:00:00"/>
    <s v="Equipos fundición"/>
    <s v="Adquisición de equipos"/>
    <s v="Adquisición de equipos"/>
    <n v="4"/>
    <n v="15000000"/>
    <n v="6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5"/>
    <x v="165"/>
    <s v="Rosemberg Ardila"/>
    <d v="2016-01-07T00:00:00"/>
    <d v="2016-12-20T00:00:00"/>
    <s v="Software actualizaciones"/>
    <s v="Adquisición de equipos"/>
    <s v="Adquisición de equipos"/>
    <n v="3"/>
    <n v="30000000"/>
    <n v="9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6"/>
    <x v="166"/>
    <s v="Rosemberg Ardila"/>
    <d v="2016-01-07T00:00:00"/>
    <d v="2016-12-20T00:00:00"/>
    <s v="Insumos adquiridos"/>
    <s v="Persona jurídica"/>
    <s v="Insumos para los talleres"/>
    <n v="1"/>
    <n v="500000000"/>
    <n v="50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6"/>
    <x v="167"/>
    <s v="Rosemberg Ardila"/>
    <d v="2016-01-07T00:00:00"/>
    <d v="2016-12-20T00:00:00"/>
    <s v="Equipos disponibles"/>
    <s v="Persona jurídica"/>
    <s v="Puente grúa"/>
    <n v="1"/>
    <n v="60000000"/>
    <n v="6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6"/>
    <x v="167"/>
    <s v="Rosemberg Ardila"/>
    <d v="2016-01-07T00:00:00"/>
    <d v="2016-12-20T00:00:00"/>
    <s v="Equipos disponibles"/>
    <s v="Persona jurídica"/>
    <s v="Reparación alisadora "/>
    <n v="1"/>
    <n v="30000000"/>
    <n v="3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6"/>
    <x v="168"/>
    <s v="Rosemberg Ardila"/>
    <d v="2016-01-07T00:00:00"/>
    <d v="2016-12-20T00:00:00"/>
    <s v="Personal de talleres contratado"/>
    <s v="Persona natural"/>
    <s v="Personal para el taller de Química"/>
    <n v="2"/>
    <n v="16500000"/>
    <n v="33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6"/>
    <x v="169"/>
    <s v="Rosemberg Ardila"/>
    <d v="2016-01-07T00:00:00"/>
    <d v="2016-12-20T00:00:00"/>
    <s v="Personal de talleres contratado"/>
    <s v="Persona natural"/>
    <s v="Personal para el taller de Electrónica"/>
    <n v="1"/>
    <n v="16500000"/>
    <n v="16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6"/>
    <x v="170"/>
    <s v="Rosemberg Ardila"/>
    <d v="2016-01-07T00:00:00"/>
    <d v="2016-12-20T00:00:00"/>
    <s v="Personal de talleres contratado"/>
    <s v="Persona natural"/>
    <s v="Personal para el taller de Instalaciones eléctricas"/>
    <n v="1"/>
    <n v="16500000"/>
    <n v="16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6"/>
    <x v="171"/>
    <s v="Rosemberg Ardila"/>
    <d v="2016-01-07T00:00:00"/>
    <d v="2016-12-20T00:00:00"/>
    <s v="Personal de talleres contratado"/>
    <s v="Persona natural"/>
    <s v="Personal para el taller de motores y de metalistería"/>
    <n v="2"/>
    <n v="16500000"/>
    <n v="33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7"/>
    <x v="172"/>
    <s v="Rosemberg Ardila"/>
    <d v="2016-02-01T00:00:00"/>
    <d v="2016-06-30T00:00:00"/>
    <s v="Talleres adecuados"/>
    <s v="Persona Jurídica"/>
    <s v="Ferretería y adecuaciones"/>
    <n v="1"/>
    <n v="60000000"/>
    <n v="60000000"/>
    <s v="febrero"/>
    <s v="junio"/>
    <n v="0"/>
    <n v="0.2"/>
    <n v="0.2"/>
    <n v="0.2"/>
    <n v="0.2"/>
    <n v="0.2"/>
    <n v="0"/>
    <n v="0"/>
    <n v="0"/>
    <n v="0"/>
    <n v="0"/>
    <n v="0"/>
    <n v="1"/>
    <n v="0"/>
    <n v="0"/>
    <n v="0"/>
    <n v="0"/>
    <n v="0"/>
    <n v="0"/>
    <n v="0"/>
    <n v="0"/>
    <n v="0"/>
    <n v="0"/>
    <n v="0"/>
    <n v="0"/>
    <n v="0"/>
    <n v="1"/>
    <m/>
  </r>
  <r>
    <x v="3"/>
    <x v="9"/>
    <s v="INDICADORES Y METAS DE GOBIERNO"/>
    <x v="37"/>
    <x v="173"/>
    <s v="Rosemberg Ardila"/>
    <d v="2016-02-01T00:00:00"/>
    <d v="2016-06-30T00:00:00"/>
    <s v="Talleres adecuados"/>
    <s v="Persona Jurídica"/>
    <s v="Ferretería y adecuaciones"/>
    <n v="0"/>
    <n v="0"/>
    <n v="0"/>
    <s v="febrero"/>
    <s v="junio"/>
    <n v="0"/>
    <n v="0.2"/>
    <n v="0.2"/>
    <n v="0.2"/>
    <n v="0.2"/>
    <n v="0.2"/>
    <n v="0"/>
    <n v="0"/>
    <n v="0"/>
    <n v="0"/>
    <n v="0"/>
    <n v="0"/>
    <n v="1"/>
    <n v="0"/>
    <n v="0"/>
    <n v="0"/>
    <n v="0"/>
    <n v="0"/>
    <n v="0"/>
    <n v="0"/>
    <n v="0"/>
    <n v="0"/>
    <n v="0"/>
    <n v="0"/>
    <n v="0"/>
    <n v="0"/>
    <n v="1"/>
    <m/>
  </r>
  <r>
    <x v="3"/>
    <x v="9"/>
    <s v="INDICADORES Y METAS DE GOBIERNO"/>
    <x v="37"/>
    <x v="174"/>
    <s v="Rosemberg Ardila"/>
    <d v="2016-02-01T00:00:00"/>
    <d v="2016-06-30T00:00:00"/>
    <s v="Talleres adecuados"/>
    <s v="Persona Jurídica"/>
    <s v="Ferretería y adecuaciones"/>
    <n v="0"/>
    <n v="0"/>
    <n v="0"/>
    <s v="febrero"/>
    <s v="junio"/>
    <n v="0"/>
    <n v="0.2"/>
    <n v="0.2"/>
    <n v="0.2"/>
    <n v="0.2"/>
    <n v="0.2"/>
    <n v="0"/>
    <n v="0"/>
    <n v="0"/>
    <n v="0"/>
    <n v="0"/>
    <n v="0"/>
    <n v="1"/>
    <n v="0"/>
    <n v="0"/>
    <n v="0"/>
    <n v="0"/>
    <n v="0"/>
    <n v="0"/>
    <n v="0"/>
    <n v="0"/>
    <n v="0"/>
    <n v="0"/>
    <n v="0"/>
    <n v="0"/>
    <n v="0"/>
    <n v="1"/>
    <m/>
  </r>
  <r>
    <x v="3"/>
    <x v="9"/>
    <s v="INDICADORES Y METAS DE GOBIERNO"/>
    <x v="37"/>
    <x v="175"/>
    <s v="Rosemberg Ardila"/>
    <d v="2016-02-01T00:00:00"/>
    <d v="2016-06-30T00:00:00"/>
    <s v="Talleres adecuados"/>
    <s v="Persona Jurídica"/>
    <s v="Ferretería y adecuaciones"/>
    <n v="0"/>
    <n v="0"/>
    <n v="0"/>
    <s v="febrero"/>
    <s v="junio"/>
    <n v="0"/>
    <n v="0.2"/>
    <n v="0.2"/>
    <n v="0.2"/>
    <n v="0.2"/>
    <n v="0.2"/>
    <n v="0"/>
    <n v="0"/>
    <n v="0"/>
    <n v="0"/>
    <n v="0"/>
    <n v="0"/>
    <n v="1"/>
    <n v="0"/>
    <n v="0"/>
    <n v="0"/>
    <n v="0"/>
    <n v="0"/>
    <n v="0"/>
    <n v="0"/>
    <n v="0"/>
    <n v="0"/>
    <n v="0"/>
    <n v="0"/>
    <n v="0"/>
    <n v="0"/>
    <n v="1"/>
    <m/>
  </r>
  <r>
    <x v="3"/>
    <x v="9"/>
    <s v="INDICADORES Y METAS DE GOBIERNO"/>
    <x v="37"/>
    <x v="176"/>
    <s v="Rosemberg Ardila"/>
    <d v="2016-02-01T00:00:00"/>
    <d v="2016-06-30T00:00:00"/>
    <s v="Talleres adecuados"/>
    <s v="Persona Jurídica"/>
    <s v="Ferretería y adecuaciones"/>
    <n v="0"/>
    <n v="0"/>
    <n v="0"/>
    <s v="febrero"/>
    <s v="junio"/>
    <n v="0"/>
    <n v="0.2"/>
    <n v="0.2"/>
    <n v="0.2"/>
    <n v="0.2"/>
    <n v="0.2"/>
    <n v="0"/>
    <n v="0"/>
    <n v="0"/>
    <n v="0"/>
    <n v="0"/>
    <n v="0"/>
    <n v="1"/>
    <n v="0"/>
    <n v="0"/>
    <n v="0"/>
    <n v="0"/>
    <n v="0"/>
    <n v="0"/>
    <n v="0"/>
    <n v="0"/>
    <n v="0"/>
    <n v="0"/>
    <n v="0"/>
    <n v="0"/>
    <n v="0"/>
    <n v="1"/>
    <m/>
  </r>
  <r>
    <x v="3"/>
    <x v="9"/>
    <s v="INDICADORES Y METAS DE GOBIERNO"/>
    <x v="37"/>
    <x v="177"/>
    <s v="Rosemberg Ardila"/>
    <d v="2016-03-01T00:00:00"/>
    <d v="2016-12-15T00:00:00"/>
    <s v="Talleres adecuados"/>
    <s v="Persona jurídica"/>
    <s v="Contratación obra"/>
    <n v="1"/>
    <n v="350000000"/>
    <n v="350000000"/>
    <s v="marzo"/>
    <s v="diciembre"/>
    <n v="0"/>
    <n v="0"/>
    <n v="0.1"/>
    <n v="0.1"/>
    <n v="0.1"/>
    <n v="0.1"/>
    <n v="0.1"/>
    <n v="0.1"/>
    <n v="0.1"/>
    <n v="0.1"/>
    <n v="0.1"/>
    <n v="0.1"/>
    <n v="0.99999999999999989"/>
    <n v="0"/>
    <n v="0"/>
    <n v="0"/>
    <n v="0"/>
    <n v="0"/>
    <n v="0"/>
    <n v="0"/>
    <n v="0"/>
    <n v="0"/>
    <n v="0"/>
    <n v="0"/>
    <n v="0"/>
    <n v="0"/>
    <n v="0.99999999999999989"/>
    <m/>
  </r>
  <r>
    <x v="3"/>
    <x v="9"/>
    <s v="INDICADORES Y METAS DE GOBIERNO"/>
    <x v="37"/>
    <x v="178"/>
    <s v="Rosemberg Ardila"/>
    <d v="2016-06-15T00:00:00"/>
    <d v="2016-06-30T00:00:00"/>
    <s v="Talleres adecuados"/>
    <s v="Persona jurídica"/>
    <s v="Equipos y suministros"/>
    <n v="1"/>
    <n v="120000000"/>
    <n v="120000000"/>
    <s v="junio"/>
    <s v="junio"/>
    <n v="0"/>
    <n v="0"/>
    <n v="0"/>
    <n v="0"/>
    <n v="0"/>
    <n v="1"/>
    <n v="0"/>
    <n v="0"/>
    <n v="0"/>
    <n v="0"/>
    <n v="0"/>
    <n v="0"/>
    <n v="1"/>
    <n v="0"/>
    <n v="0"/>
    <n v="0"/>
    <n v="0"/>
    <n v="0"/>
    <n v="0"/>
    <n v="0"/>
    <n v="0"/>
    <n v="0"/>
    <n v="0"/>
    <n v="0"/>
    <n v="0"/>
    <n v="0"/>
    <n v="1"/>
    <m/>
  </r>
  <r>
    <x v="2"/>
    <x v="10"/>
    <s v="INDICADORES Y METAS DE GOBIERNO"/>
    <x v="38"/>
    <x v="179"/>
    <m/>
    <d v="2016-02-01T00:00:00"/>
    <d v="2016-12-20T00:00:00"/>
    <s v="Instalaciones con mantenimiento"/>
    <s v="Mantenimiento"/>
    <s v="Contratación de mano de obra y repuestos para mantenimiento de equipos de UPS y reguladores"/>
    <n v="10"/>
    <n v="1500000"/>
    <n v="15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8.3333333333333343E-2"/>
    <n v="8.3333333333333343E-2"/>
    <n v="0"/>
    <n v="0"/>
    <n v="0"/>
    <n v="0"/>
    <n v="0"/>
    <n v="0"/>
    <n v="0"/>
    <n v="0"/>
    <n v="0"/>
    <n v="0"/>
    <n v="0.16666666666666669"/>
    <n v="0.83333333333333348"/>
    <s v="operación de julio a julio esta en operación actualizado esta al dia a corte de marzo de 2016"/>
  </r>
  <r>
    <x v="2"/>
    <x v="10"/>
    <s v="INDICADORES Y METAS DE GOBIERNO"/>
    <x v="38"/>
    <x v="179"/>
    <m/>
    <d v="2016-02-01T00:00:00"/>
    <d v="2016-12-20T00:00:00"/>
    <s v="Instalaciones con mantenimiento"/>
    <s v="Mantenimiento"/>
    <s v="Mantenimiento preventivo de la planta eléctrica de emergencia principal  de 515 kVA"/>
    <n v="1"/>
    <n v="8000000"/>
    <n v="8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8.3333333333333343E-2"/>
    <n v="8.3333333333333343E-2"/>
    <n v="0"/>
    <n v="0"/>
    <n v="0"/>
    <n v="0"/>
    <n v="0"/>
    <n v="0"/>
    <n v="0"/>
    <n v="0"/>
    <n v="0"/>
    <n v="0"/>
    <n v="0.16666666666666669"/>
    <n v="0.83333333333333348"/>
    <s v="cobertura de octubre a octubre seguimiento bimensaul al dia"/>
  </r>
  <r>
    <x v="2"/>
    <x v="10"/>
    <s v="INDICADORES Y METAS DE GOBIERNO"/>
    <x v="38"/>
    <x v="179"/>
    <m/>
    <d v="2016-02-01T00:00:00"/>
    <d v="2016-12-20T00:00:00"/>
    <s v="Instalaciones con mantenimiento"/>
    <s v="Mantenimiento"/>
    <s v="Mantenimiento y lubricación de sistema automatizado de las puertas calle 15 y carrera 17"/>
    <n v="2"/>
    <n v="1500000"/>
    <n v="3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8.3333333333333343E-2"/>
    <n v="8.3333333333333343E-2"/>
    <n v="0"/>
    <n v="0"/>
    <n v="0"/>
    <n v="0"/>
    <n v="0"/>
    <n v="0"/>
    <n v="0"/>
    <n v="0"/>
    <n v="0"/>
    <n v="0"/>
    <n v="0.16666666666666669"/>
    <n v="0.83333333333333348"/>
    <s v="esta en diagnostico para definir plan de intervencion"/>
  </r>
  <r>
    <x v="2"/>
    <x v="10"/>
    <s v="INDICADORES Y METAS DE GOBIERNO"/>
    <x v="38"/>
    <x v="179"/>
    <m/>
    <d v="2016-02-01T00:00:00"/>
    <d v="2016-12-20T00:00:00"/>
    <s v="Instalaciones con mantenimiento"/>
    <s v="Mantenimiento"/>
    <s v="Material para adecuaciones, protecciones, modificaciones, instalaciones nuevas, DPS."/>
    <n v="1"/>
    <n v="112000000"/>
    <n v="112000000"/>
    <s v="febrero"/>
    <s v="junio"/>
    <n v="0"/>
    <n v="0.2"/>
    <n v="0.2"/>
    <n v="0.2"/>
    <n v="0.2"/>
    <n v="0.2"/>
    <n v="0"/>
    <n v="0"/>
    <n v="0"/>
    <n v="0"/>
    <n v="0"/>
    <n v="0"/>
    <n v="1"/>
    <n v="0"/>
    <n v="0.16666666666666669"/>
    <n v="0.17"/>
    <n v="0"/>
    <n v="0"/>
    <n v="0"/>
    <n v="0"/>
    <n v="0"/>
    <n v="0"/>
    <n v="0"/>
    <n v="0"/>
    <n v="0"/>
    <n v="0.33666666666666667"/>
    <n v="0.66333333333333333"/>
    <s v="se tien listado de requerimientos y estudio previo"/>
  </r>
  <r>
    <x v="2"/>
    <x v="10"/>
    <s v="INDICADORES Y METAS DE GOBIERNO"/>
    <x v="38"/>
    <x v="179"/>
    <m/>
    <d v="2016-02-01T00:00:00"/>
    <d v="2016-12-20T00:00:00"/>
    <s v="Instalaciones con mantenimiento"/>
    <s v="Mantenimiento"/>
    <s v="Contratación de técnicos, tecnólogos para mantenimiento eléctrico en las sedes y trabajos de adecuaciones, instalaciones nuevas, etc."/>
    <n v="3"/>
    <n v="20500000"/>
    <n v="61500000"/>
    <s v="enero"/>
    <s v="enero"/>
    <n v="1"/>
    <n v="0"/>
    <n v="0"/>
    <n v="0"/>
    <n v="0"/>
    <n v="0"/>
    <n v="0"/>
    <n v="0"/>
    <n v="0"/>
    <n v="0"/>
    <n v="0"/>
    <n v="0"/>
    <n v="1"/>
    <n v="1"/>
    <n v="0"/>
    <n v="0"/>
    <n v="0"/>
    <n v="0"/>
    <n v="0"/>
    <n v="0"/>
    <n v="0"/>
    <n v="0"/>
    <n v="0"/>
    <n v="0"/>
    <n v="0"/>
    <n v="1"/>
    <n v="0"/>
    <m/>
  </r>
  <r>
    <x v="2"/>
    <x v="10"/>
    <s v="INDICADORES Y METAS DE GOBIERNO"/>
    <x v="38"/>
    <x v="179"/>
    <m/>
    <d v="2016-02-01T00:00:00"/>
    <d v="2016-12-20T00:00:00"/>
    <s v="Instalaciones con mantenimiento"/>
    <s v="Mantenimiento"/>
    <s v="Adecuación de infraestructura eléctrica y de datos en sedes diferentes a la sede calle 13"/>
    <n v="0"/>
    <n v="0"/>
    <n v="0"/>
    <s v="febrero"/>
    <s v="marzo"/>
    <n v="0"/>
    <n v="0.5"/>
    <n v="0.5"/>
    <n v="0"/>
    <n v="0"/>
    <n v="0"/>
    <n v="0"/>
    <n v="0"/>
    <n v="0"/>
    <n v="0"/>
    <n v="0"/>
    <n v="0"/>
    <n v="1"/>
    <n v="0"/>
    <n v="0"/>
    <n v="0"/>
    <n v="0"/>
    <n v="0"/>
    <n v="0"/>
    <n v="0"/>
    <n v="0"/>
    <n v="0"/>
    <n v="0"/>
    <n v="0"/>
    <n v="0"/>
    <n v="0"/>
    <n v="1"/>
    <s v="no hay avance, hay materia recicable, no se ha definido utlizacion de las instaciones"/>
  </r>
  <r>
    <x v="2"/>
    <x v="10"/>
    <s v="INDICADORES Y METAS DE GOBIERNO"/>
    <x v="39"/>
    <x v="180"/>
    <m/>
    <d v="2016-01-12T00:00:00"/>
    <d v="2016-12-20T00:00:00"/>
    <s v="Iluminación de talleres y laboratorios"/>
    <s v="Mantenimiento"/>
    <s v="Iluminación de talleres de Mecánica, Metalistería, Motores, Fundición, Electrónica"/>
    <n v="8"/>
    <n v="27000000"/>
    <n v="21600000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1.25E-3"/>
    <n v="0"/>
    <n v="0"/>
    <n v="0"/>
    <n v="0"/>
    <n v="0"/>
    <n v="0"/>
    <n v="0"/>
    <n v="0"/>
    <n v="0"/>
    <n v="0"/>
    <n v="0"/>
    <n v="1.25E-3"/>
    <n v="0.99875000000000025"/>
    <m/>
  </r>
  <r>
    <x v="2"/>
    <x v="10"/>
    <s v="INDICADORES Y METAS DE GOBIERNO"/>
    <x v="40"/>
    <x v="180"/>
    <m/>
    <d v="2016-01-12T00:00:00"/>
    <d v="2016-12-20T00:00:00"/>
    <s v="Iluminación zonas comunes"/>
    <s v="Mantenimiento"/>
    <s v="Sistema de iluminación para los parqueadero calle 15, cancha carrera 17, patio oriental, entrada calle 13"/>
    <n v="3"/>
    <n v="12000000"/>
    <n v="36000000"/>
    <s v="enero"/>
    <s v="junio"/>
    <n v="0.16666666666666669"/>
    <n v="0.16666666666666669"/>
    <n v="0.16666666666666669"/>
    <n v="0.16666666666666669"/>
    <n v="0.16666666666666669"/>
    <n v="0.16666666666666669"/>
    <n v="0"/>
    <n v="0"/>
    <n v="0"/>
    <n v="0"/>
    <n v="0"/>
    <n v="0"/>
    <n v="1.0000000000000002"/>
    <n v="0.25"/>
    <n v="0.25"/>
    <n v="0"/>
    <n v="0"/>
    <n v="0"/>
    <n v="0"/>
    <n v="0"/>
    <n v="0"/>
    <n v="0"/>
    <n v="0"/>
    <n v="0"/>
    <n v="0"/>
    <n v="0.5"/>
    <n v="0.50000000000000022"/>
    <s v="se cambio iluminacion  de la calle 15 y 17 pediente carrera "/>
  </r>
  <r>
    <x v="2"/>
    <x v="10"/>
    <s v="INDICADORES Y METAS DE GOBIERNO"/>
    <x v="40"/>
    <x v="180"/>
    <m/>
    <d v="2016-01-12T00:00:00"/>
    <d v="2016-12-20T00:00:00"/>
    <s v="Automatización iluminación Biblioteca"/>
    <s v="Mantenimiento"/>
    <s v="Sistema Automatizado de iluminación Biblioteca y museo."/>
    <n v="1"/>
    <n v="30000000"/>
    <n v="30000000"/>
    <s v="enero"/>
    <s v="septiembre"/>
    <n v="0.1111111111111111"/>
    <n v="0.1111111111111111"/>
    <n v="0.1111111111111111"/>
    <n v="0.1111111111111111"/>
    <n v="0.1111111111111111"/>
    <n v="0.1111111111111111"/>
    <n v="0.1111111111111111"/>
    <n v="0.1111111111111111"/>
    <n v="0.1111111111111111"/>
    <n v="0"/>
    <n v="0"/>
    <n v="0"/>
    <n v="1.0000000000000002"/>
    <n v="0.1"/>
    <n v="0.1"/>
    <n v="0"/>
    <n v="0"/>
    <n v="0"/>
    <n v="0"/>
    <n v="0"/>
    <n v="0"/>
    <n v="0"/>
    <n v="0"/>
    <n v="0"/>
    <n v="0"/>
    <n v="0.2"/>
    <n v="0.80000000000000027"/>
    <s v="se adelanta en un taller a corte de marzo"/>
  </r>
  <r>
    <x v="2"/>
    <x v="10"/>
    <s v="INDICADORES Y METAS DE GOBIERNO"/>
    <x v="40"/>
    <x v="180"/>
    <m/>
    <d v="2016-01-12T00:00:00"/>
    <d v="2016-12-20T00:00:00"/>
    <s v="Iluminación Cafetería"/>
    <s v="Mantenimiento"/>
    <s v="Estudio e implementación de un sistema de iluminación para los espacios de cafetería."/>
    <n v="1"/>
    <n v="30000000"/>
    <n v="30000000"/>
    <s v="enero"/>
    <s v="septiembre"/>
    <n v="0.1111111111111111"/>
    <n v="0.1111111111111111"/>
    <n v="0.1111111111111111"/>
    <n v="0.1111111111111111"/>
    <n v="0.1111111111111111"/>
    <n v="0.1111111111111111"/>
    <n v="0.1111111111111111"/>
    <n v="0.1111111111111111"/>
    <n v="0.1111111111111111"/>
    <n v="0"/>
    <n v="0"/>
    <n v="0"/>
    <n v="1.0000000000000002"/>
    <n v="0.11"/>
    <n v="0.1"/>
    <n v="0"/>
    <n v="0"/>
    <n v="0"/>
    <n v="0"/>
    <n v="0"/>
    <n v="0"/>
    <n v="0"/>
    <n v="0"/>
    <n v="0"/>
    <n v="0"/>
    <n v="0.21000000000000002"/>
    <n v="0.79000000000000026"/>
    <s v="diseño esta ok"/>
  </r>
  <r>
    <x v="2"/>
    <x v="10"/>
    <s v="INDICADORES Y METAS DE GOBIERNO"/>
    <x v="40"/>
    <x v="180"/>
    <m/>
    <d v="2016-01-12T00:00:00"/>
    <d v="2016-12-20T00:00:00"/>
    <s v="Cambio de cableado salas 8-10"/>
    <s v="Mantenimiento"/>
    <s v="Cambio de cableado salas 8-10"/>
    <n v="3"/>
    <n v="14000000"/>
    <n v="42000000"/>
    <s v="noviembre"/>
    <s v="diciembre"/>
    <n v="0"/>
    <n v="0"/>
    <n v="0"/>
    <n v="0"/>
    <n v="0"/>
    <n v="0"/>
    <n v="0"/>
    <n v="0"/>
    <n v="0"/>
    <n v="0"/>
    <n v="0.5"/>
    <n v="0.5"/>
    <n v="1"/>
    <n v="0"/>
    <n v="0"/>
    <n v="0"/>
    <n v="0"/>
    <n v="0"/>
    <n v="0"/>
    <n v="0"/>
    <n v="0"/>
    <n v="0"/>
    <n v="0"/>
    <n v="0"/>
    <n v="0"/>
    <n v="0"/>
    <n v="1"/>
    <s v="cuando no hay estudiantes se proyecta iniciar en nov"/>
  </r>
  <r>
    <x v="2"/>
    <x v="10"/>
    <s v="INDICADORES Y METAS DE GOBIERNO"/>
    <x v="40"/>
    <x v="180"/>
    <m/>
    <d v="2016-01-12T00:00:00"/>
    <d v="2016-12-20T00:00:00"/>
    <s v="Control de Acceso automatizado a aulas de clase, fase I."/>
    <s v="Persona jurídica"/>
    <s v="Estudio, implementación de un piloto para aulas de aulas del tercero y cuarto piso patio central, fase I."/>
    <n v="25"/>
    <n v="7000000"/>
    <n v="17500000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15"/>
    <n v="0"/>
    <n v="0"/>
    <n v="0"/>
    <n v="0"/>
    <n v="0"/>
    <n v="0"/>
    <n v="0"/>
    <n v="0"/>
    <n v="0"/>
    <n v="0"/>
    <n v="0"/>
    <n v="0.15"/>
    <n v="0.8500000000000002"/>
    <s v="esta en diseño tecnico con proveedores"/>
  </r>
  <r>
    <x v="2"/>
    <x v="10"/>
    <s v="INDICADORES Y METAS DE GOBIERNO"/>
    <x v="40"/>
    <x v="180"/>
    <m/>
    <d v="2016-01-12T00:00:00"/>
    <d v="2016-12-20T00:00:00"/>
    <s v="Iluminación en sedes de la Escuela"/>
    <s v="Mantenimiento"/>
    <s v="Adecuación del sistema de iluminación en otras sedes de la Escuela"/>
    <n v="0"/>
    <n v="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15"/>
    <n v="0"/>
    <n v="0"/>
    <n v="0"/>
    <n v="0"/>
    <n v="0"/>
    <n v="0"/>
    <n v="0"/>
    <n v="0"/>
    <n v="0"/>
    <n v="0"/>
    <n v="0"/>
    <n v="0.15"/>
    <n v="0.8500000000000002"/>
    <m/>
  </r>
  <r>
    <x v="2"/>
    <x v="10"/>
    <s v="INDICADORES Y METAS DE GOBIERNO"/>
    <x v="40"/>
    <x v="181"/>
    <m/>
    <d v="2016-02-01T00:00:00"/>
    <d v="2017-03-20T00:00:00"/>
    <s v="Aulas modernizadas"/>
    <s v="Fase II CCTV"/>
    <s v="Cámaras, software y almacenamiento"/>
    <n v="1"/>
    <n v="650000000"/>
    <n v="650000000"/>
    <s v="febrero"/>
    <s v="agosto"/>
    <n v="0"/>
    <n v="0.14285714285714288"/>
    <n v="0.14285714285714288"/>
    <n v="0.14285714285714288"/>
    <n v="0.14285714285714288"/>
    <n v="0.14285714285714288"/>
    <n v="0.14285714285714288"/>
    <n v="0.14285714285714288"/>
    <n v="0"/>
    <n v="0"/>
    <n v="0"/>
    <n v="0"/>
    <n v="1.0000000000000002"/>
    <n v="0"/>
    <n v="0"/>
    <n v="0"/>
    <n v="0"/>
    <n v="0"/>
    <n v="0"/>
    <n v="0"/>
    <n v="0"/>
    <n v="0"/>
    <n v="0"/>
    <n v="0"/>
    <n v="0"/>
    <n v="0"/>
    <n v="1.0000000000000002"/>
    <s v="valor de dólar determinante"/>
  </r>
  <r>
    <x v="2"/>
    <x v="10"/>
    <s v="INDICADORES Y METAS DE GOBIERNO"/>
    <x v="40"/>
    <x v="181"/>
    <m/>
    <d v="2016-02-01T00:00:00"/>
    <d v="2017-03-20T00:00:00"/>
    <s v="Aulas modernizadas"/>
    <s v="Fase III multimedia"/>
    <s v="Monitores, multiplexores HDMI, mediacento (Transmisión/Recepción IP)"/>
    <n v="1"/>
    <n v="0"/>
    <n v="0"/>
    <s v="febrero"/>
    <s v="agosto"/>
    <n v="0"/>
    <n v="0.14285714285714288"/>
    <n v="0.14285714285714288"/>
    <n v="0.14285714285714288"/>
    <n v="0.14285714285714288"/>
    <n v="0.14285714285714288"/>
    <n v="0.14285714285714288"/>
    <n v="0.14285714285714288"/>
    <n v="0"/>
    <n v="0"/>
    <n v="0"/>
    <n v="0"/>
    <n v="1.0000000000000002"/>
    <n v="0"/>
    <n v="0"/>
    <n v="0"/>
    <n v="0"/>
    <n v="0"/>
    <n v="0"/>
    <n v="0"/>
    <n v="0"/>
    <n v="0"/>
    <n v="0"/>
    <n v="0"/>
    <n v="0"/>
    <n v="0"/>
    <n v="1.0000000000000002"/>
    <s v="valor de dólar determinante"/>
  </r>
  <r>
    <x v="2"/>
    <x v="10"/>
    <s v="INDICADORES Y METAS DE GOBIERNO"/>
    <x v="40"/>
    <x v="182"/>
    <m/>
    <d v="2016-02-01T00:00:00"/>
    <d v="2017-03-20T00:00:00"/>
    <s v="Sistema de tierras"/>
    <s v="Persona jurídica"/>
    <s v="Segunda fase del sistema de tierras fase II."/>
    <n v="1"/>
    <n v="96000000"/>
    <n v="96000000"/>
    <s v="febrero"/>
    <s v="agosto"/>
    <n v="0"/>
    <n v="0.14285714285714288"/>
    <n v="0.14285714285714288"/>
    <n v="0.14285714285714288"/>
    <n v="0.14285714285714288"/>
    <n v="0.14285714285714288"/>
    <n v="0.14285714285714288"/>
    <n v="0.14285714285714288"/>
    <n v="0"/>
    <n v="0"/>
    <n v="0"/>
    <n v="0"/>
    <n v="1.0000000000000002"/>
    <n v="0"/>
    <n v="0.25"/>
    <n v="0"/>
    <n v="0"/>
    <n v="0"/>
    <n v="0"/>
    <n v="0"/>
    <n v="0"/>
    <n v="0"/>
    <n v="0"/>
    <n v="0"/>
    <n v="0"/>
    <n v="0.25"/>
    <n v="0.75000000000000022"/>
    <s v="diseño, cantidades de obra"/>
  </r>
  <r>
    <x v="2"/>
    <x v="10"/>
    <s v="INDICADORES Y METAS DE GOBIERNO"/>
    <x v="40"/>
    <x v="183"/>
    <m/>
    <d v="2016-02-01T00:00:00"/>
    <d v="2016-12-20T00:00:00"/>
    <s v="Administración planta física"/>
    <s v="Persona natural"/>
    <s v="Ingeniero Civil asesor para la coordinación equipo y elaboración de estudios previos y trámites de obras civiles"/>
    <n v="1"/>
    <n v="49500000"/>
    <n v="49500000"/>
    <s v="enero"/>
    <s v="enero"/>
    <n v="1"/>
    <n v="0"/>
    <n v="0"/>
    <n v="0"/>
    <n v="0"/>
    <n v="0"/>
    <n v="0"/>
    <n v="0"/>
    <n v="0"/>
    <n v="0"/>
    <n v="0"/>
    <n v="0"/>
    <n v="1"/>
    <n v="1"/>
    <n v="0"/>
    <n v="0"/>
    <n v="0"/>
    <n v="0"/>
    <n v="0"/>
    <n v="0"/>
    <n v="0"/>
    <n v="0"/>
    <n v="0"/>
    <n v="0"/>
    <n v="0"/>
    <n v="1"/>
    <n v="0"/>
    <m/>
  </r>
  <r>
    <x v="2"/>
    <x v="10"/>
    <s v="INDICADORES Y METAS DE GOBIERNO"/>
    <x v="41"/>
    <x v="184"/>
    <m/>
    <d v="2016-02-01T00:00:00"/>
    <d v="2016-12-20T00:00:00"/>
    <s v="Administración planta física"/>
    <s v="Persona natural"/>
    <s v="Auxiliar de Ingeniería para el apoyo coordinación equipo, dibujos y diseños de oficinas"/>
    <n v="1"/>
    <n v="19800000"/>
    <n v="19800000"/>
    <s v="enero"/>
    <s v="enero"/>
    <n v="1"/>
    <n v="0"/>
    <n v="0"/>
    <n v="0"/>
    <n v="0"/>
    <n v="0"/>
    <n v="0"/>
    <n v="0"/>
    <n v="0"/>
    <n v="0"/>
    <n v="0"/>
    <n v="0"/>
    <n v="1"/>
    <n v="1"/>
    <n v="0"/>
    <n v="0"/>
    <n v="0"/>
    <n v="0"/>
    <n v="0"/>
    <n v="0"/>
    <n v="0"/>
    <n v="0"/>
    <n v="0"/>
    <n v="0"/>
    <n v="0"/>
    <n v="1"/>
    <n v="0"/>
    <s v="esta en diagnostico de obras"/>
  </r>
  <r>
    <x v="2"/>
    <x v="10"/>
    <s v="INDICADORES Y METAS DE GOBIERNO"/>
    <x v="41"/>
    <x v="185"/>
    <m/>
    <d v="2016-02-01T00:00:00"/>
    <d v="2016-12-20T00:00:00"/>
    <s v="Mantenimiento planta física"/>
    <s v="Persona natural"/>
    <s v="Toderos para trabajos de albañilería, ebanistería, pintura con trabajo en altura"/>
    <n v="4"/>
    <n v="19231000"/>
    <n v="76924000"/>
    <s v="enero"/>
    <s v="enero"/>
    <n v="1"/>
    <n v="0"/>
    <n v="0"/>
    <n v="0"/>
    <n v="0"/>
    <n v="0"/>
    <n v="0"/>
    <n v="0"/>
    <n v="0"/>
    <n v="0"/>
    <n v="0"/>
    <n v="0"/>
    <n v="1"/>
    <n v="1"/>
    <n v="0"/>
    <n v="0"/>
    <n v="0"/>
    <n v="0"/>
    <n v="0"/>
    <n v="0"/>
    <n v="0"/>
    <n v="0"/>
    <n v="0"/>
    <n v="0"/>
    <n v="0"/>
    <n v="1"/>
    <n v="0"/>
    <m/>
  </r>
  <r>
    <x v="2"/>
    <x v="10"/>
    <s v="INDICADORES Y METAS DE GOBIERNO"/>
    <x v="41"/>
    <x v="185"/>
    <m/>
    <d v="2016-02-01T00:00:00"/>
    <d v="2016-12-20T00:00:00"/>
    <s v="Mantenimiento planta física"/>
    <s v="Suministros"/>
    <s v="Suministro de materiales para la planta física - Ferretería"/>
    <n v="1"/>
    <n v="150000000"/>
    <n v="150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1"/>
    <n v="0.1"/>
    <n v="0"/>
    <n v="0"/>
    <n v="0"/>
    <n v="0"/>
    <n v="0"/>
    <n v="0"/>
    <n v="0"/>
    <n v="0"/>
    <n v="0"/>
    <n v="0"/>
    <n v="0.2"/>
    <n v="0.80000000000000027"/>
    <s v="contrato vence en mayo, "/>
  </r>
  <r>
    <x v="2"/>
    <x v="10"/>
    <s v="INDICADORES Y METAS DE GOBIERNO"/>
    <x v="41"/>
    <x v="186"/>
    <m/>
    <d v="2016-02-01T00:00:00"/>
    <d v="2016-12-20T00:00:00"/>
    <s v="Edificio restaurado"/>
    <s v="Persona natural"/>
    <s v="Toderos pisos: albañilería, ebanistería, pintura con trabajo en altura"/>
    <n v="1"/>
    <n v="19231000"/>
    <n v="19231000"/>
    <s v="febrero"/>
    <s v="febrero"/>
    <n v="0"/>
    <n v="1"/>
    <n v="0"/>
    <n v="0"/>
    <n v="0"/>
    <n v="0"/>
    <n v="0"/>
    <n v="0"/>
    <n v="0"/>
    <n v="0"/>
    <n v="0"/>
    <n v="0"/>
    <n v="1"/>
    <n v="0"/>
    <n v="1"/>
    <n v="0"/>
    <n v="0"/>
    <n v="0"/>
    <n v="0"/>
    <n v="0"/>
    <n v="0"/>
    <n v="0"/>
    <n v="0"/>
    <n v="0"/>
    <n v="0"/>
    <n v="1"/>
    <n v="0"/>
    <m/>
  </r>
  <r>
    <x v="2"/>
    <x v="10"/>
    <s v="INDICADORES Y METAS DE GOBIERNO"/>
    <x v="41"/>
    <x v="187"/>
    <m/>
    <d v="2016-02-01T00:00:00"/>
    <d v="2016-12-20T00:00:00"/>
    <s v="Edificio restaurado"/>
    <s v="Persona natural"/>
    <s v="Carpintero para reparación mobiliario y atención en arreglo de chapas edificio calle 18"/>
    <n v="1"/>
    <n v="19231000"/>
    <n v="19231000"/>
    <s v="febrero"/>
    <s v="febrero"/>
    <n v="0"/>
    <n v="1"/>
    <n v="0"/>
    <n v="0"/>
    <n v="0"/>
    <n v="0"/>
    <n v="0"/>
    <n v="0"/>
    <n v="0"/>
    <n v="0"/>
    <n v="0"/>
    <n v="0"/>
    <n v="1"/>
    <n v="0"/>
    <n v="2.5000000000000001E-2"/>
    <n v="0"/>
    <n v="0"/>
    <n v="0"/>
    <n v="0"/>
    <n v="0"/>
    <n v="0"/>
    <n v="0"/>
    <n v="0"/>
    <n v="0"/>
    <n v="0"/>
    <n v="2.5000000000000001E-2"/>
    <n v="0.97499999999999998"/>
    <m/>
  </r>
  <r>
    <x v="2"/>
    <x v="10"/>
    <s v="INDICADORES Y METAS DE GOBIERNO"/>
    <x v="40"/>
    <x v="188"/>
    <m/>
    <d v="2016-02-01T00:00:00"/>
    <d v="2016-12-20T00:00:00"/>
    <s v="Restauración de la tarima patio central"/>
    <s v="Mantenimiento"/>
    <s v="Restauración de la tarima patio central"/>
    <n v="1"/>
    <n v="8000000"/>
    <n v="8000000"/>
    <s v="febrero"/>
    <s v="junio"/>
    <n v="0"/>
    <n v="0.2"/>
    <n v="0.2"/>
    <n v="0.2"/>
    <n v="0.2"/>
    <n v="0.2"/>
    <n v="0"/>
    <n v="0"/>
    <n v="0"/>
    <n v="0"/>
    <n v="0"/>
    <n v="0"/>
    <n v="1"/>
    <n v="0.5"/>
    <n v="0"/>
    <n v="0"/>
    <n v="0"/>
    <n v="0"/>
    <n v="0"/>
    <n v="0"/>
    <n v="0"/>
    <n v="0"/>
    <n v="0"/>
    <n v="0"/>
    <n v="0"/>
    <n v="0.5"/>
    <n v="0.5"/>
    <s v="hay permisos del ministerio de cultura, estudios previos, cantidad de obra, "/>
  </r>
  <r>
    <x v="2"/>
    <x v="10"/>
    <s v="INDICADORES Y METAS DE GOBIERNO"/>
    <x v="40"/>
    <x v="189"/>
    <m/>
    <d v="2016-02-01T00:00:00"/>
    <d v="2016-12-20T00:00:00"/>
    <s v="Ascensores y mezanine instalados"/>
    <s v="Persona jurídica"/>
    <s v="Consultoría estructuras metálicas"/>
    <n v="1"/>
    <n v="45000000"/>
    <n v="45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s v="en el PEN se debe definir donde van lo ascensores, depende del aprobacion del PEN "/>
  </r>
  <r>
    <x v="2"/>
    <x v="10"/>
    <s v="INDICADORES Y METAS DE GOBIERNO"/>
    <x v="40"/>
    <x v="190"/>
    <m/>
    <d v="2016-02-01T00:00:00"/>
    <d v="2016-12-20T00:00:00"/>
    <s v="Ascensores y mezanine instalados"/>
    <s v="Persona jurídica"/>
    <s v="Contratista ejecutor estructuras metálicas"/>
    <n v="1"/>
    <n v="700000000"/>
    <n v="700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s v="en el PEN se debe definir donde van lo ascensores, depende del aprobacion del PEN "/>
  </r>
  <r>
    <x v="2"/>
    <x v="10"/>
    <s v="INDICADORES Y METAS DE GOBIERNO"/>
    <x v="40"/>
    <x v="190"/>
    <m/>
    <d v="2016-02-01T00:00:00"/>
    <d v="2016-12-20T00:00:00"/>
    <s v="Ascensores y mezanine instalados"/>
    <s v="Persona natural"/>
    <s v="Interventoría obras civiles ascensores y mezanine taller de fundición y metalistería"/>
    <n v="1"/>
    <n v="38500000"/>
    <n v="385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s v="en el PEN se debe definir donde van lo ascensores, depende del aprobacion del PEN "/>
  </r>
  <r>
    <x v="2"/>
    <x v="10"/>
    <s v="INDICADORES Y METAS DE GOBIERNO"/>
    <x v="40"/>
    <x v="191"/>
    <m/>
    <d v="2016-02-01T00:00:00"/>
    <d v="2016-12-20T00:00:00"/>
    <s v="Predios adquiridos"/>
    <s v="Inversión"/>
    <s v="Adquisición de predios"/>
    <n v="2"/>
    <n v="2000000000"/>
    <n v="4000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s v="con base en recursos cree"/>
  </r>
  <r>
    <x v="2"/>
    <x v="10"/>
    <s v="INDICADORES Y METAS DE GOBIERNO"/>
    <x v="40"/>
    <x v="192"/>
    <m/>
    <d v="2016-02-01T00:00:00"/>
    <d v="2016-12-20T00:00:00"/>
    <s v="Trámites y diseños elaborados"/>
    <s v="Persona jurídica"/>
    <s v="Consultoría edificio parqueadero"/>
    <n v="1"/>
    <n v="70000000"/>
    <n v="70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2"/>
    <x v="10"/>
    <s v="INDICADORES Y METAS DE GOBIERNO"/>
    <x v="40"/>
    <x v="193"/>
    <m/>
    <d v="2016-02-01T00:00:00"/>
    <d v="2016-12-20T00:00:00"/>
    <s v="Suministro mesas y sillas"/>
    <s v="Suministros"/>
    <s v="Suministro 300 mesas y 600 sillas"/>
    <n v="1"/>
    <n v="145000000"/>
    <n v="145000000"/>
    <s v="febrero"/>
    <s v="julio"/>
    <n v="0"/>
    <n v="0.16666666666666669"/>
    <n v="0.16666666666666669"/>
    <n v="0.16666666666666669"/>
    <n v="0.16666666666666669"/>
    <n v="0.16666666666666669"/>
    <n v="0.16666666666666669"/>
    <n v="0"/>
    <n v="0"/>
    <n v="0"/>
    <n v="0"/>
    <n v="0"/>
    <n v="1.0000000000000002"/>
    <n v="0.05"/>
    <n v="0.05"/>
    <n v="0"/>
    <n v="0"/>
    <n v="0"/>
    <n v="0"/>
    <n v="0"/>
    <n v="0"/>
    <n v="0"/>
    <n v="0"/>
    <n v="0"/>
    <n v="0"/>
    <n v="0.1"/>
    <n v="0.90000000000000024"/>
    <m/>
  </r>
  <r>
    <x v="2"/>
    <x v="10"/>
    <s v="INDICADORES Y METAS DE GOBIERNO"/>
    <x v="42"/>
    <x v="194"/>
    <m/>
    <d v="2016-02-01T00:00:00"/>
    <d v="2016-12-20T00:00:00"/>
    <s v="Red instalada"/>
    <s v="Persona jurídica"/>
    <s v="Consultoría red contraincendios y levantamiento redes hidrosanitarias existentes"/>
    <n v="1"/>
    <n v="45000000"/>
    <n v="45000000"/>
    <s v="abril"/>
    <s v="diciembre"/>
    <n v="0"/>
    <n v="0"/>
    <n v="0"/>
    <n v="0.1111111111111111"/>
    <n v="0.1111111111111111"/>
    <n v="0.1111111111111111"/>
    <n v="0.1111111111111111"/>
    <n v="0.1111111111111111"/>
    <n v="0.1111111111111111"/>
    <n v="0.1111111111111111"/>
    <n v="0.1111111111111111"/>
    <n v="0.1111111111111111"/>
    <n v="1.0000000000000002"/>
    <n v="0"/>
    <n v="0.05"/>
    <n v="0"/>
    <n v="0"/>
    <n v="0"/>
    <n v="0"/>
    <n v="0"/>
    <n v="0"/>
    <n v="0"/>
    <n v="0"/>
    <n v="0"/>
    <n v="0"/>
    <n v="0.05"/>
    <n v="0.95000000000000018"/>
    <s v="depende de la disponibilidad de recursos cree, una vez este definido inicia los tiempos de ejecuccion de proyecto"/>
  </r>
  <r>
    <x v="2"/>
    <x v="10"/>
    <s v="INDICADORES Y METAS DE GOBIERNO"/>
    <x v="42"/>
    <x v="195"/>
    <m/>
    <d v="2016-02-01T00:00:00"/>
    <d v="2016-12-20T00:00:00"/>
    <s v="Red instalada"/>
    <s v="Persona jurídica"/>
    <s v="Contratación de la obra"/>
    <n v="1"/>
    <n v="100000000"/>
    <n v="100000000"/>
    <s v="abril"/>
    <s v="diciembre"/>
    <n v="0"/>
    <n v="0"/>
    <n v="0"/>
    <n v="0.1111111111111111"/>
    <n v="0.1111111111111111"/>
    <n v="0.1111111111111111"/>
    <n v="0.1111111111111111"/>
    <n v="0.1111111111111111"/>
    <n v="0.1111111111111111"/>
    <n v="0.1111111111111111"/>
    <n v="0.1111111111111111"/>
    <n v="0.1111111111111111"/>
    <n v="1.0000000000000002"/>
    <n v="0"/>
    <n v="0.05"/>
    <n v="0"/>
    <n v="0"/>
    <n v="0"/>
    <n v="0"/>
    <n v="0"/>
    <n v="0"/>
    <n v="0"/>
    <n v="0"/>
    <n v="0"/>
    <n v="0"/>
    <n v="0.05"/>
    <n v="0.95000000000000018"/>
    <s v="se inicia estudio ambiental"/>
  </r>
  <r>
    <x v="2"/>
    <x v="10"/>
    <s v="INDICADORES Y METAS DE GOBIERNO"/>
    <x v="42"/>
    <x v="196"/>
    <m/>
    <d v="2016-02-01T00:00:00"/>
    <d v="2016-12-20T00:00:00"/>
    <s v="Red instalada"/>
    <s v="Persona jurídica"/>
    <s v="Estudio, para la implementación de un sistema de detección y extinción de incendios piso 4, biblioteca, archivo y registro y control."/>
    <n v="1"/>
    <n v="104000000"/>
    <n v="104000000"/>
    <s v="abril"/>
    <s v="diciembre"/>
    <n v="0"/>
    <n v="0"/>
    <n v="0"/>
    <n v="0.1111111111111111"/>
    <n v="0.1111111111111111"/>
    <n v="0.1111111111111111"/>
    <n v="0.1111111111111111"/>
    <n v="0.1111111111111111"/>
    <n v="0.1111111111111111"/>
    <n v="0.1111111111111111"/>
    <n v="0.1111111111111111"/>
    <n v="0.1111111111111111"/>
    <n v="1.0000000000000002"/>
    <n v="0"/>
    <n v="0.05"/>
    <n v="0"/>
    <n v="0"/>
    <n v="0"/>
    <n v="0"/>
    <n v="0"/>
    <n v="0"/>
    <n v="0"/>
    <n v="0"/>
    <n v="0"/>
    <n v="0"/>
    <n v="0.05"/>
    <n v="0.95000000000000018"/>
    <m/>
  </r>
  <r>
    <x v="2"/>
    <x v="10"/>
    <s v="INDICADORES Y METAS DE GOBIERNO"/>
    <x v="42"/>
    <x v="196"/>
    <m/>
    <d v="2016-02-01T00:00:00"/>
    <d v="2016-12-20T00:00:00"/>
    <s v="Red instalada"/>
    <s v="Persona jurídica"/>
    <s v="Contratista ejecutor red contraincendios"/>
    <n v="1"/>
    <n v="120000000"/>
    <n v="120000000"/>
    <s v="abril"/>
    <s v="diciembre"/>
    <n v="0"/>
    <n v="0"/>
    <n v="0"/>
    <n v="0.1111111111111111"/>
    <n v="0.1111111111111111"/>
    <n v="0.1111111111111111"/>
    <n v="0.1111111111111111"/>
    <n v="0.1111111111111111"/>
    <n v="0.1111111111111111"/>
    <n v="0.1111111111111111"/>
    <n v="0.1111111111111111"/>
    <n v="0.1111111111111111"/>
    <n v="1.0000000000000002"/>
    <n v="0.02"/>
    <n v="0.05"/>
    <n v="0"/>
    <n v="0"/>
    <n v="0"/>
    <n v="0"/>
    <n v="0"/>
    <n v="0"/>
    <n v="0"/>
    <n v="0"/>
    <n v="0"/>
    <n v="0"/>
    <n v="7.0000000000000007E-2"/>
    <n v="0.93000000000000016"/>
    <m/>
  </r>
  <r>
    <x v="2"/>
    <x v="10"/>
    <s v="INDICADORES Y METAS DE GOBIERNO"/>
    <x v="42"/>
    <x v="196"/>
    <m/>
    <d v="2016-02-01T00:00:00"/>
    <d v="2016-12-20T00:00:00"/>
    <s v="Red instalada"/>
    <s v="Persona natural"/>
    <s v="Interventor red contraincendios"/>
    <n v="1"/>
    <n v="6600000"/>
    <n v="6600000"/>
    <s v="abril"/>
    <s v="diciembre"/>
    <n v="0"/>
    <n v="0"/>
    <n v="0"/>
    <n v="0.1111111111111111"/>
    <n v="0.1111111111111111"/>
    <n v="0.1111111111111111"/>
    <n v="0.1111111111111111"/>
    <n v="0.1111111111111111"/>
    <n v="0.1111111111111111"/>
    <n v="0.1111111111111111"/>
    <n v="0.1111111111111111"/>
    <n v="0.1111111111111111"/>
    <n v="1.0000000000000002"/>
    <n v="0.02"/>
    <n v="0.05"/>
    <n v="0"/>
    <n v="0"/>
    <n v="0"/>
    <n v="0"/>
    <n v="0"/>
    <n v="0"/>
    <n v="0"/>
    <n v="0"/>
    <n v="0"/>
    <n v="0"/>
    <n v="7.0000000000000007E-2"/>
    <n v="0.93000000000000016"/>
    <m/>
  </r>
  <r>
    <x v="2"/>
    <x v="10"/>
    <s v="INDICADORES Y METAS DE GOBIERNO"/>
    <x v="42"/>
    <x v="197"/>
    <m/>
    <d v="2016-02-01T00:00:00"/>
    <d v="2016-12-20T00:00:00"/>
    <s v="Disminución consumo de agua"/>
    <s v="Mantenimiento"/>
    <s v="Impermeabilización de tanques"/>
    <n v="1"/>
    <n v="67000000"/>
    <n v="67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02"/>
    <n v="0.05"/>
    <n v="0"/>
    <n v="0"/>
    <n v="0"/>
    <n v="0"/>
    <n v="0"/>
    <n v="0"/>
    <n v="0"/>
    <n v="0"/>
    <n v="0"/>
    <n v="0"/>
    <n v="7.0000000000000007E-2"/>
    <n v="0.93000000000000016"/>
    <m/>
  </r>
  <r>
    <x v="2"/>
    <x v="10"/>
    <s v="INDICADORES Y METAS DE GOBIERNO"/>
    <x v="42"/>
    <x v="198"/>
    <m/>
    <d v="2016-02-01T00:00:00"/>
    <d v="2016-12-20T00:00:00"/>
    <s v="Mantenimiento y rehabilitación baños"/>
    <s v="Mantenimiento"/>
    <s v="Prestación servicios control de olores baños"/>
    <n v="1"/>
    <n v="23000000"/>
    <n v="23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05"/>
    <n v="0"/>
    <n v="0"/>
    <n v="0"/>
    <n v="0"/>
    <n v="0"/>
    <n v="0"/>
    <n v="0"/>
    <n v="0"/>
    <n v="0"/>
    <n v="0"/>
    <n v="0.05"/>
    <n v="0.95000000000000018"/>
    <m/>
  </r>
  <r>
    <x v="2"/>
    <x v="10"/>
    <s v="INDICADORES Y METAS DE GOBIERNO"/>
    <x v="43"/>
    <x v="199"/>
    <m/>
    <d v="2016-02-01T00:00:00"/>
    <d v="2016-12-20T00:00:00"/>
    <s v="Reforzamiento edificios"/>
    <s v="Persona jurídica"/>
    <s v="Renovación licencias"/>
    <n v="1"/>
    <n v="10000000"/>
    <n v="10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9.0909090909090912E-2"/>
    <n v="0"/>
    <n v="0"/>
    <n v="0"/>
    <n v="0"/>
    <n v="0"/>
    <n v="0"/>
    <n v="0"/>
    <n v="0"/>
    <n v="0"/>
    <n v="0"/>
    <n v="9.0909090909090912E-2"/>
    <n v="0.90909090909090928"/>
    <s v="renovar licencia y si aplica nueva normatividad para que consultoria actualice"/>
  </r>
  <r>
    <x v="2"/>
    <x v="10"/>
    <s v="INDICADORES Y METAS DE GOBIERNO"/>
    <x v="43"/>
    <x v="200"/>
    <m/>
    <d v="2016-02-01T00:00:00"/>
    <d v="2016-12-20T00:00:00"/>
    <s v="Reforzamiento edificios"/>
    <s v="Persona jurídica"/>
    <s v="Ejecución reforzamiento edificio oriental mayor afectado por grietas, fisuras y cubiertas"/>
    <n v="1"/>
    <n v="7000000000"/>
    <n v="7000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2"/>
    <x v="10"/>
    <s v="INDICADORES Y METAS DE GOBIERNO"/>
    <x v="43"/>
    <x v="201"/>
    <m/>
    <d v="2016-02-01T00:00:00"/>
    <d v="2016-12-20T00:00:00"/>
    <s v="Reforzamiento edificios"/>
    <s v="Persona natural"/>
    <s v="Interventoría reforzamiento bloque oriental"/>
    <n v="1"/>
    <n v="385000000"/>
    <n v="385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2"/>
    <x v="10"/>
    <s v="INDICADORES Y METAS DE GOBIERNO"/>
    <x v="40"/>
    <x v="202"/>
    <m/>
    <d v="2016-02-01T00:00:00"/>
    <d v="2016-12-20T00:00:00"/>
    <s v="Cancha mejorada"/>
    <s v="Mantenimiento"/>
    <s v="Contratista mantenimiento"/>
    <n v="1"/>
    <n v="140000000"/>
    <n v="140000000"/>
    <s v="febrero"/>
    <s v="diciembre"/>
    <n v="0"/>
    <n v="0"/>
    <n v="0"/>
    <n v="0"/>
    <n v="0"/>
    <n v="0"/>
    <n v="0"/>
    <n v="0"/>
    <n v="0"/>
    <n v="0"/>
    <n v="0.5"/>
    <n v="0.5"/>
    <n v="1"/>
    <n v="0"/>
    <n v="0.5"/>
    <n v="0"/>
    <n v="0"/>
    <n v="0"/>
    <n v="0"/>
    <n v="0"/>
    <n v="0"/>
    <n v="0"/>
    <n v="0"/>
    <n v="0"/>
    <n v="0"/>
    <n v="0.5"/>
    <n v="0.5"/>
    <s v="ya se tiene resolucion de intervencion, obrar en temporada de vaciones en diciembre"/>
  </r>
  <r>
    <x v="2"/>
    <x v="10"/>
    <s v="INDICADORES Y METAS DE GOBIERNO"/>
    <x v="40"/>
    <x v="202"/>
    <m/>
    <d v="2016-02-01T00:00:00"/>
    <d v="2016-12-20T00:00:00"/>
    <s v="Cancha mejorada"/>
    <s v="Mantenimiento"/>
    <s v="Contratista mantenimiento"/>
    <m/>
    <m/>
    <n v="0"/>
    <s v="febrero"/>
    <s v="diciembre"/>
    <n v="0"/>
    <n v="0"/>
    <n v="0"/>
    <n v="0"/>
    <n v="0"/>
    <n v="0"/>
    <n v="0"/>
    <n v="0"/>
    <n v="0"/>
    <n v="0"/>
    <n v="0.5"/>
    <n v="0.5"/>
    <n v="1"/>
    <n v="0"/>
    <n v="0.5"/>
    <n v="0"/>
    <n v="0"/>
    <n v="0"/>
    <n v="0"/>
    <n v="0"/>
    <n v="0"/>
    <n v="0"/>
    <n v="0"/>
    <n v="0"/>
    <n v="0"/>
    <n v="0.5"/>
    <n v="0.5"/>
    <s v="ya se tiene resolucion de intervencion, obrar en temporada de vaciones en diciembre"/>
  </r>
  <r>
    <x v="2"/>
    <x v="10"/>
    <s v="INDICADORES Y METAS DE GOBIERNO"/>
    <x v="40"/>
    <x v="203"/>
    <m/>
    <d v="2016-02-01T00:00:00"/>
    <d v="2016-12-20T00:00:00"/>
    <s v="Canchas adecuadas"/>
    <s v="Mantenimiento"/>
    <s v="Contratista mantenimiento"/>
    <m/>
    <m/>
    <n v="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2"/>
    <x v="10"/>
    <s v="INDICADORES Y METAS DE GOBIERNO"/>
    <x v="40"/>
    <x v="204"/>
    <m/>
    <d v="2016-02-01T00:00:00"/>
    <d v="2016-12-20T00:00:00"/>
    <s v="Sumideros reparados"/>
    <s v="Mantenimiento"/>
    <s v="Supervisor mejoramiento cancha patio oriental, adecuación de dos canchas de basquetbol, reparación de sumideros"/>
    <n v="1"/>
    <n v="7700000"/>
    <n v="77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2"/>
    <x v="10"/>
    <s v="INDICADORES Y METAS DE GOBIERNO"/>
    <x v="40"/>
    <x v="205"/>
    <m/>
    <d v="2016-02-01T00:00:00"/>
    <d v="2016-12-20T00:00:00"/>
    <s v="Interacción con el medio ambiente"/>
    <s v="Mantenimiento"/>
    <s v="Contratista muro verde patio casona y jardín calle 13"/>
    <n v="1"/>
    <n v="55000000"/>
    <n v="55000000"/>
    <s v="agosto"/>
    <s v="diciembre"/>
    <n v="0"/>
    <n v="0"/>
    <n v="0"/>
    <n v="0"/>
    <n v="0"/>
    <n v="0"/>
    <n v="0"/>
    <n v="0.2"/>
    <n v="0.2"/>
    <n v="0.2"/>
    <n v="0.2"/>
    <n v="0.2"/>
    <n v="1"/>
    <n v="0"/>
    <n v="0"/>
    <n v="0"/>
    <n v="0"/>
    <n v="0"/>
    <n v="0"/>
    <n v="0"/>
    <n v="0"/>
    <n v="0"/>
    <n v="0"/>
    <n v="0"/>
    <n v="0"/>
    <n v="0"/>
    <n v="1"/>
    <s v="muro verde"/>
  </r>
  <r>
    <x v="2"/>
    <x v="11"/>
    <s v="INDICADORES Y METAS DE GOBIERNO"/>
    <x v="44"/>
    <x v="206"/>
    <s v="Porcentaje de cumplimiento de las auditorías programadas de control interno"/>
    <d v="2016-02-02T00:00:00"/>
    <d v="2016-12-15T00:00:00"/>
    <s v="Procesos contractuales ejecutados"/>
    <s v="Persona natural"/>
    <s v="Profesional para el apoyo de los procesos contractuales"/>
    <n v="1"/>
    <n v="3000000"/>
    <n v="33000000"/>
    <s v="febr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8.3333333333333343E-2"/>
    <n v="8.3333333333333343E-2"/>
    <n v="8.3333333333333343E-2"/>
    <n v="0"/>
    <n v="0"/>
    <n v="0"/>
    <n v="0"/>
    <n v="0"/>
    <n v="0"/>
    <n v="0"/>
    <n v="0"/>
    <n v="0"/>
    <n v="0.25"/>
    <n v="0.75000000000000022"/>
    <s v="se tiene metas por mes con base en el plan de contratación"/>
  </r>
  <r>
    <x v="2"/>
    <x v="11"/>
    <s v="INDICADORES Y METAS DE GOBIERNO"/>
    <x v="44"/>
    <x v="206"/>
    <s v="Porcentaje de cumplimiento de las auditorías programadas de control interno"/>
    <d v="2016-02-02T00:00:00"/>
    <d v="2016-12-15T00:00:00"/>
    <s v="Procesos contractuales ejecutados"/>
    <s v="Persona natural"/>
    <s v="Apoyo personal para los procesos contractuales"/>
    <n v="1"/>
    <n v="2500000"/>
    <n v="27500000"/>
    <s v="febr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8.3333333333333343E-2"/>
    <n v="8.3333333333333343E-2"/>
    <n v="8.3333333333333343E-2"/>
    <n v="0"/>
    <n v="0"/>
    <n v="0"/>
    <n v="0"/>
    <n v="0"/>
    <n v="0"/>
    <n v="0"/>
    <n v="0"/>
    <n v="0"/>
    <n v="0.25"/>
    <n v="0.75000000000000022"/>
    <m/>
  </r>
  <r>
    <x v="2"/>
    <x v="11"/>
    <s v="INDICADORES Y METAS DE GOBIERNO"/>
    <x v="44"/>
    <x v="206"/>
    <s v="Porcentaje de cumplimiento de las auditorías programadas de control interno"/>
    <d v="2016-02-02T00:00:00"/>
    <d v="2016-12-15T00:00:00"/>
    <s v="Publicación de los informes de supervisión e interventoría en la página SECOP"/>
    <s v="Persona natural"/>
    <s v="Apoyo personal para los procesos contractuales"/>
    <n v="0"/>
    <n v="0"/>
    <n v="0"/>
    <s v="febr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8.3333333333333343E-2"/>
    <n v="8.3333333333333343E-2"/>
    <n v="8.3333333333333343E-2"/>
    <n v="0.08"/>
    <n v="0"/>
    <n v="0"/>
    <n v="0"/>
    <n v="0"/>
    <n v="0"/>
    <n v="0"/>
    <n v="0"/>
    <n v="0"/>
    <n v="0.33"/>
    <n v="0.67000000000000015"/>
    <s v="a partir de cuando se proyecta publicar"/>
  </r>
  <r>
    <x v="2"/>
    <x v="12"/>
    <s v="INDICADORES Y METAS DE GOBIERNO"/>
    <x v="45"/>
    <x v="207"/>
    <s v="Procesos actualizados"/>
    <d v="2016-02-02T00:00:00"/>
    <d v="2016-12-31T00:00:00"/>
    <s v="Contratos en ejecución"/>
    <s v="Mantenimiento"/>
    <s v="Contratación de operador para la prestación del servicio de vigilancia"/>
    <n v="1"/>
    <n v="237722039.6216"/>
    <n v="237722039.6216"/>
    <s v="febrero"/>
    <s v="diciembre"/>
    <n v="0"/>
    <n v="0"/>
    <n v="0.25"/>
    <n v="0.5"/>
    <n v="0.25"/>
    <n v="0"/>
    <n v="0"/>
    <n v="0"/>
    <n v="0"/>
    <n v="0"/>
    <n v="0"/>
    <n v="0"/>
    <n v="1"/>
    <n v="0"/>
    <n v="0"/>
    <n v="0"/>
    <n v="0"/>
    <n v="0"/>
    <n v="0"/>
    <n v="0"/>
    <n v="0"/>
    <n v="0"/>
    <n v="0"/>
    <n v="0"/>
    <n v="0"/>
    <n v="0"/>
    <n v="1"/>
    <s v="se replantea tiempos de contratacion Adj desierta en marzo"/>
  </r>
  <r>
    <x v="2"/>
    <x v="12"/>
    <s v="INDICADORES Y METAS DE GOBIERNO"/>
    <x v="45"/>
    <x v="207"/>
    <s v="Presentación de los informe es de ley a los entes externos"/>
    <d v="2016-02-02T00:00:00"/>
    <d v="2016-12-31T00:00:00"/>
    <s v="Contratos en ejecución"/>
    <s v="Mantenimiento"/>
    <s v="Contratación de operador para la prestación del servicio de aseo"/>
    <n v="1"/>
    <n v="366786756.68400002"/>
    <n v="366786756.68400002"/>
    <s v="febrero"/>
    <s v="diciembre"/>
    <n v="0"/>
    <n v="1"/>
    <n v="0"/>
    <n v="0"/>
    <n v="0"/>
    <n v="0"/>
    <n v="0"/>
    <n v="0"/>
    <n v="0"/>
    <n v="0"/>
    <n v="0"/>
    <n v="0"/>
    <n v="1"/>
    <n v="0"/>
    <n v="1"/>
    <n v="0"/>
    <n v="0"/>
    <n v="0"/>
    <n v="0"/>
    <n v="0"/>
    <n v="0"/>
    <n v="0"/>
    <n v="0"/>
    <n v="0"/>
    <n v="0"/>
    <n v="1"/>
    <n v="0"/>
    <s v="contrato en ejecucion para la vigencia"/>
  </r>
  <r>
    <x v="2"/>
    <x v="11"/>
    <s v="INDICADORES Y METAS DE GOBIERNO"/>
    <x v="45"/>
    <x v="207"/>
    <m/>
    <d v="2016-02-02T00:00:00"/>
    <d v="2016-12-31T00:00:00"/>
    <s v="Suministros adquiridos"/>
    <s v="Combustible y lubricantes"/>
    <s v="Adquisición de combustible y lubricantes"/>
    <n v="1"/>
    <n v="15625197.85"/>
    <n v="15625197.85"/>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9.0909090909090912E-2"/>
    <n v="0"/>
    <n v="0"/>
    <n v="0"/>
    <n v="0"/>
    <n v="0"/>
    <n v="0"/>
    <n v="0"/>
    <n v="0"/>
    <n v="0"/>
    <n v="0"/>
    <n v="9.0909090909090912E-2"/>
    <n v="0.90909090909090928"/>
    <m/>
  </r>
  <r>
    <x v="2"/>
    <x v="11"/>
    <s v="INDICADORES Y METAS DE GOBIERNO"/>
    <x v="45"/>
    <x v="207"/>
    <m/>
    <d v="2016-02-02T00:00:00"/>
    <d v="2016-12-31T00:00:00"/>
    <s v="Suministros adquiridos"/>
    <s v="Dotación"/>
    <s v="Adquisición de dotación"/>
    <n v="1"/>
    <n v="25044160.57"/>
    <n v="25044160.57"/>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9.0909090909090912E-2"/>
    <n v="0"/>
    <n v="0"/>
    <n v="0"/>
    <n v="0"/>
    <n v="0"/>
    <n v="0"/>
    <n v="0"/>
    <n v="0"/>
    <n v="0"/>
    <n v="0"/>
    <n v="9.0909090909090912E-2"/>
    <n v="0.90909090909090928"/>
    <m/>
  </r>
  <r>
    <x v="2"/>
    <x v="11"/>
    <s v="INDICADORES Y METAS DE GOBIERNO"/>
    <x v="45"/>
    <x v="207"/>
    <m/>
    <d v="2016-02-02T00:00:00"/>
    <d v="2016-12-31T00:00:00"/>
    <s v="Suministros adquiridos"/>
    <s v="Papelería, útiles de escritorio y oficina"/>
    <s v="Adquisición de papelería, útiles de escritorio y oficina"/>
    <n v="1"/>
    <n v="38460732.509999998"/>
    <n v="38460732.509999998"/>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9.0909090909090912E-2"/>
    <n v="0"/>
    <n v="0"/>
    <n v="0"/>
    <n v="0"/>
    <n v="0"/>
    <n v="0"/>
    <n v="0"/>
    <n v="0"/>
    <n v="0"/>
    <n v="0"/>
    <n v="9.0909090909090912E-2"/>
    <n v="0.90909090909090928"/>
    <m/>
  </r>
  <r>
    <x v="2"/>
    <x v="12"/>
    <s v="INDICADORES Y METAS DE GOBIERNO"/>
    <x v="45"/>
    <x v="207"/>
    <m/>
    <d v="2016-02-02T00:00:00"/>
    <d v="2016-12-31T00:00:00"/>
    <s v="Suministros adquiridos"/>
    <s v="Productos de aseo y limpieza"/>
    <s v="Adquisición de productos de aseo y limpieza"/>
    <n v="1"/>
    <n v="12514500"/>
    <n v="12514500"/>
    <s v="febrero"/>
    <s v="diciembre"/>
    <n v="0"/>
    <n v="1"/>
    <n v="0"/>
    <n v="0"/>
    <n v="0"/>
    <n v="0"/>
    <n v="0"/>
    <n v="0"/>
    <n v="0"/>
    <n v="0"/>
    <n v="0"/>
    <n v="0"/>
    <n v="1"/>
    <n v="0"/>
    <n v="1"/>
    <n v="0"/>
    <n v="0"/>
    <n v="0"/>
    <n v="0"/>
    <n v="0"/>
    <n v="0"/>
    <n v="0"/>
    <n v="0"/>
    <n v="0"/>
    <n v="0"/>
    <n v="1"/>
    <n v="0"/>
    <s v="contrato en ejecucion para la vigencia"/>
  </r>
  <r>
    <x v="2"/>
    <x v="11"/>
    <s v="INDICADORES Y METAS DE GOBIERNO"/>
    <x v="45"/>
    <x v="207"/>
    <m/>
    <d v="2016-02-02T00:00:00"/>
    <d v="2016-12-31T00:00:00"/>
    <s v="Suministros adquiridos"/>
    <s v="Productos de cafetería y restaurante"/>
    <s v="Adquisición de productos de cafetería y restaurante"/>
    <n v="1"/>
    <n v="12509232.58"/>
    <n v="12509232.58"/>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9.0909090909090912E-2"/>
    <n v="0"/>
    <n v="0"/>
    <n v="0"/>
    <n v="0"/>
    <n v="0"/>
    <n v="0"/>
    <n v="0"/>
    <n v="0"/>
    <n v="0"/>
    <n v="0"/>
    <n v="9.0909090909090912E-2"/>
    <n v="0.90909090909090928"/>
    <m/>
  </r>
  <r>
    <x v="2"/>
    <x v="11"/>
    <s v="INDICADORES Y METAS DE GOBIERNO"/>
    <x v="45"/>
    <x v="207"/>
    <m/>
    <d v="2016-02-02T00:00:00"/>
    <d v="2016-12-31T00:00:00"/>
    <s v="Suministros adquiridos"/>
    <s v="Repuestos"/>
    <s v="Adquisición de repuestos"/>
    <n v="1"/>
    <n v="2163000"/>
    <n v="2163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9.0909090909090912E-2"/>
    <n v="0"/>
    <n v="0"/>
    <n v="0"/>
    <n v="0"/>
    <n v="0"/>
    <n v="0"/>
    <n v="0"/>
    <n v="0"/>
    <n v="0"/>
    <n v="0"/>
    <n v="9.0909090909090912E-2"/>
    <n v="0.90909090909090928"/>
    <m/>
  </r>
  <r>
    <x v="2"/>
    <x v="11"/>
    <s v="INDICADORES Y METAS DE GOBIERNO"/>
    <x v="45"/>
    <x v="207"/>
    <m/>
    <d v="2016-02-02T00:00:00"/>
    <d v="2016-12-31T00:00:00"/>
    <s v="Suministros adquiridos"/>
    <s v="Otros materiales y suministros"/>
    <s v="Adquisición de otros materiales y suministros"/>
    <n v="1"/>
    <n v="10087803.52"/>
    <n v="10087803.52"/>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9.0909090909090912E-2"/>
    <n v="0"/>
    <n v="0"/>
    <n v="0"/>
    <n v="0"/>
    <n v="0"/>
    <n v="0"/>
    <n v="0"/>
    <n v="0"/>
    <n v="0"/>
    <n v="0"/>
    <n v="9.0909090909090912E-2"/>
    <n v="0.90909090909090928"/>
    <m/>
  </r>
  <r>
    <x v="2"/>
    <x v="13"/>
    <s v="INDICADORES Y METAS DE GOBIERNO"/>
    <x v="46"/>
    <x v="208"/>
    <m/>
    <d v="2016-02-02T00:00:00"/>
    <d v="2016-12-31T00:00:00"/>
    <s v="Informes presentados ante el Consejo Directivo y publicados en la página Web de la Escuela"/>
    <s v="Esfuerzos administrativos"/>
    <s v="NA"/>
    <n v="0"/>
    <n v="0"/>
    <n v="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09"/>
    <n v="0.09"/>
    <n v="0"/>
    <n v="0"/>
    <n v="0"/>
    <n v="0"/>
    <n v="0"/>
    <n v="0"/>
    <n v="0"/>
    <n v="0"/>
    <n v="0"/>
    <n v="0.18"/>
    <n v="0.82000000000000028"/>
    <m/>
  </r>
  <r>
    <x v="2"/>
    <x v="12"/>
    <s v="INDICADORES Y METAS DE GOBIERNO"/>
    <x v="47"/>
    <x v="209"/>
    <m/>
    <d v="2016-02-02T00:00:00"/>
    <d v="2016-02-28T00:00:00"/>
    <s v="Documento con el plan anual de actividades de bienestar y de capacitación publicado en la página web"/>
    <s v="Servicios de bienestar social"/>
    <s v="Actividades de capacitación (talleres, seminarios, cursos, maestría, otros) y de bienestar social con funcionarios"/>
    <n v="2"/>
    <n v="192932527.6595"/>
    <n v="192932527.6595"/>
    <s v="enero"/>
    <s v="febrero"/>
    <n v="0.5"/>
    <n v="0.5"/>
    <n v="0"/>
    <n v="0"/>
    <n v="0"/>
    <n v="0"/>
    <n v="0"/>
    <n v="0"/>
    <n v="0"/>
    <n v="0"/>
    <n v="0"/>
    <n v="0"/>
    <n v="1"/>
    <n v="0.5"/>
    <n v="0.46"/>
    <n v="0"/>
    <n v="0"/>
    <n v="0"/>
    <n v="0"/>
    <n v="0"/>
    <n v="0"/>
    <n v="0"/>
    <n v="0"/>
    <n v="0"/>
    <n v="0"/>
    <n v="0.96"/>
    <n v="4.0000000000000036E-2"/>
    <s v="programa documentado, revision del MEN,publicarlo (plan de capacitacion, bienestar e incentivos) se publica por acto adm."/>
  </r>
  <r>
    <x v="2"/>
    <x v="12"/>
    <s v="INDICADORES Y METAS DE GOBIERNO"/>
    <x v="47"/>
    <x v="209"/>
    <m/>
    <d v="2016-02-02T00:00:00"/>
    <d v="2016-02-28T00:00:00"/>
    <s v="Ejecución del plan"/>
    <m/>
    <m/>
    <m/>
    <m/>
    <m/>
    <s v="febrero"/>
    <s v="diciembre"/>
    <n v="0"/>
    <n v="0.08"/>
    <n v="0.08"/>
    <n v="0.08"/>
    <n v="0.08"/>
    <n v="0.08"/>
    <n v="0.08"/>
    <n v="0.08"/>
    <n v="0.08"/>
    <n v="0.08"/>
    <n v="0.08"/>
    <n v="0.2"/>
    <n v="1"/>
    <n v="0"/>
    <n v="0.08"/>
    <n v="0.08"/>
    <n v="0"/>
    <n v="0"/>
    <n v="0"/>
    <n v="0"/>
    <n v="0"/>
    <n v="0"/>
    <n v="0"/>
    <n v="0"/>
    <n v="0"/>
    <n v="0.16"/>
    <n v="0.84"/>
    <s v="avance del mes de febrero al 100% revisar a final de marzo avance del mes"/>
  </r>
  <r>
    <x v="2"/>
    <x v="12"/>
    <s v="INDICADORES Y METAS DE GOBIERNO"/>
    <x v="47"/>
    <x v="210"/>
    <m/>
    <d v="2016-02-02T00:00:00"/>
    <d v="2016-12-20T00:00:00"/>
    <s v="Hojas de vida actualizadas en el SIGEP"/>
    <s v="Esfuerzos administrativos"/>
    <m/>
    <n v="0"/>
    <n v="0"/>
    <n v="0"/>
    <s v="febrero"/>
    <s v="diciembre"/>
    <n v="0"/>
    <n v="0"/>
    <n v="0"/>
    <n v="0.5"/>
    <n v="0.5"/>
    <n v="0"/>
    <n v="0"/>
    <n v="0"/>
    <n v="0"/>
    <n v="0"/>
    <n v="0"/>
    <n v="0"/>
    <n v="1"/>
    <n v="0"/>
    <n v="0"/>
    <n v="0"/>
    <n v="0"/>
    <n v="0"/>
    <n v="0"/>
    <n v="0"/>
    <n v="0"/>
    <n v="0"/>
    <n v="0"/>
    <n v="0"/>
    <n v="0"/>
    <n v="0"/>
    <n v="1"/>
    <s v="en abril y mayo se hace verificion 100% DE HV ACTUALIZADAS Y DECLARACION DE BR POR PARTE DE LOS SERVIDORES PUBLICOS."/>
  </r>
  <r>
    <x v="2"/>
    <x v="12"/>
    <s v="INDICADORES Y METAS DE GOBIERNO"/>
    <x v="47"/>
    <x v="211"/>
    <m/>
    <d v="2016-02-02T00:00:00"/>
    <d v="2016-12-20T00:00:00"/>
    <s v="Acuerdos publicados evaluaciones 2015 y compromisos de los acuerdos 2016"/>
    <s v="Esfuerzos administrativos"/>
    <m/>
    <n v="0"/>
    <n v="0"/>
    <n v="0"/>
    <s v="marzo"/>
    <s v="marzo"/>
    <n v="0"/>
    <n v="0"/>
    <n v="1"/>
    <n v="0"/>
    <n v="0"/>
    <n v="0"/>
    <n v="0"/>
    <n v="0"/>
    <n v="0"/>
    <n v="0"/>
    <n v="0"/>
    <n v="0"/>
    <n v="1"/>
    <n v="0"/>
    <n v="0"/>
    <n v="1"/>
    <n v="0"/>
    <n v="0"/>
    <n v="0"/>
    <n v="0"/>
    <n v="0"/>
    <n v="0"/>
    <n v="0"/>
    <n v="0"/>
    <n v="0"/>
    <n v="1"/>
    <n v="0"/>
    <s v="acuerdos de gestion del nivel directivo ( acuerdos) revisar a finales de marzo"/>
  </r>
  <r>
    <x v="2"/>
    <x v="12"/>
    <s v="INDICADORES Y METAS DE GOBIERNO"/>
    <x v="48"/>
    <x v="212"/>
    <m/>
    <d v="2016-02-01T00:00:00"/>
    <d v="2016-10-31T00:00:00"/>
    <s v="Implementación sistema de gestión de seguridad y salud en el trabajo"/>
    <s v="Insumos y capacitaciones"/>
    <s v="Equipos de dotación, capacitaciones específicas, intervención al riesgo"/>
    <n v="1"/>
    <n v="100000000"/>
    <n v="100000000"/>
    <s v="febrero"/>
    <s v="marzo"/>
    <n v="0.25"/>
    <n v="0.25"/>
    <n v="0.25"/>
    <n v="0.25"/>
    <n v="0"/>
    <n v="0"/>
    <n v="0"/>
    <n v="0"/>
    <n v="0"/>
    <n v="0"/>
    <n v="0"/>
    <n v="0"/>
    <n v="1"/>
    <n v="0.2"/>
    <n v="0.2"/>
    <n v="0.2"/>
    <n v="0"/>
    <n v="0"/>
    <n v="0"/>
    <n v="0"/>
    <n v="0"/>
    <n v="0"/>
    <n v="0"/>
    <n v="0"/>
    <n v="0"/>
    <n v="0.60000000000000009"/>
    <n v="0.39999999999999991"/>
    <s v="esta docuementado el doc maestro, e investigacion de accidente de trabajo,  se va actualizar en abril de procedimiento de accidente de trabajo, investigacion, reporte de accidente,  queda pendiente aprobar y socualizar politica de alcohol y drogas, y politica de seguridad y salud en el trabajo."/>
  </r>
  <r>
    <x v="2"/>
    <x v="12"/>
    <s v="INDICADORES Y METAS DE GOBIERNO"/>
    <x v="48"/>
    <x v="213"/>
    <m/>
    <d v="2016-02-01T00:00:00"/>
    <d v="2016-10-31T00:00:00"/>
    <m/>
    <m/>
    <m/>
    <m/>
    <m/>
    <m/>
    <s v="abril"/>
    <s v="octubre"/>
    <n v="0"/>
    <n v="0"/>
    <n v="0"/>
    <n v="0.1111111111111111"/>
    <n v="0.1111111111111111"/>
    <n v="0.1111111111111111"/>
    <n v="0.1111111111111111"/>
    <n v="0.1111111111111111"/>
    <n v="0.1111111111111111"/>
    <n v="0.1111111111111111"/>
    <n v="0.1111111111111111"/>
    <n v="0.1111111111111111"/>
    <n v="1.0000000000000002"/>
    <n v="0"/>
    <n v="0"/>
    <n v="0"/>
    <n v="0"/>
    <n v="0"/>
    <n v="0"/>
    <n v="0"/>
    <n v="0"/>
    <n v="0"/>
    <n v="0"/>
    <n v="0"/>
    <n v="0"/>
    <n v="0"/>
    <n v="1.0000000000000002"/>
    <m/>
  </r>
  <r>
    <x v="2"/>
    <x v="12"/>
    <s v="INDICADORES Y METAS DE GOBIERNO"/>
    <x v="48"/>
    <x v="214"/>
    <m/>
    <d v="2016-11-01T00:00:00"/>
    <d v="2016-11-15T00:00:00"/>
    <m/>
    <m/>
    <m/>
    <m/>
    <m/>
    <m/>
    <s v="noviembre"/>
    <s v="noviembre"/>
    <n v="0"/>
    <n v="0"/>
    <n v="0"/>
    <n v="0"/>
    <n v="0"/>
    <n v="0"/>
    <n v="0"/>
    <n v="0"/>
    <n v="0"/>
    <n v="0"/>
    <n v="1"/>
    <n v="0"/>
    <n v="1"/>
    <n v="0"/>
    <n v="0"/>
    <n v="0"/>
    <n v="0"/>
    <n v="0"/>
    <n v="0"/>
    <n v="0"/>
    <n v="0"/>
    <n v="0"/>
    <n v="0"/>
    <n v="0"/>
    <n v="0"/>
    <n v="0"/>
    <n v="1"/>
    <s v="se requiere la formacion como auditores internos en el sistema HSEQ"/>
  </r>
  <r>
    <x v="2"/>
    <x v="2"/>
    <s v="INDICADORES Y METAS DE GOBIERNO"/>
    <x v="49"/>
    <x v="215"/>
    <m/>
    <d v="2016-01-07T00:00:00"/>
    <d v="2016-12-20T00:00:00"/>
    <s v="Canales en operación"/>
    <s v="Persona jurídica"/>
    <s v="Canal de Internet sedes Calle 13"/>
    <n v="1"/>
    <n v="180000000"/>
    <n v="18000000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08"/>
    <n v="0.08"/>
    <n v="0.08"/>
    <n v="0"/>
    <n v="0"/>
    <n v="0"/>
    <n v="0"/>
    <n v="0"/>
    <n v="0"/>
    <n v="0"/>
    <n v="0"/>
    <n v="0"/>
    <n v="0.24"/>
    <n v="0.76000000000000023"/>
    <m/>
  </r>
  <r>
    <x v="2"/>
    <x v="2"/>
    <s v="INDICADORES Y METAS DE GOBIERNO"/>
    <x v="49"/>
    <x v="215"/>
    <m/>
    <d v="2016-01-07T00:00:00"/>
    <d v="2016-12-20T00:00:00"/>
    <s v="Canales en operación"/>
    <s v="Persona jurídica"/>
    <s v="Canal de Internet sedes  Cl 18, Carvajal y tintal "/>
    <n v="3"/>
    <n v="36000000"/>
    <n v="10800000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08"/>
    <n v="0.08"/>
    <n v="0.08"/>
    <n v="0"/>
    <n v="0"/>
    <n v="0"/>
    <n v="0"/>
    <n v="0"/>
    <n v="0"/>
    <n v="0"/>
    <n v="0"/>
    <n v="0"/>
    <n v="0.24"/>
    <n v="0.76000000000000023"/>
    <m/>
  </r>
  <r>
    <x v="2"/>
    <x v="2"/>
    <s v="INDICADORES Y METAS DE GOBIERNO"/>
    <x v="49"/>
    <x v="216"/>
    <m/>
    <d v="2016-01-07T00:00:00"/>
    <d v="2016-12-20T00:00:00"/>
    <s v="Nuevos módulos implementados para sistema de información de bachillerato (Gnosoft)"/>
    <s v="Persona jurídica"/>
    <s v="Soporte anual y nuevos módulos para sistema de información de bachillerato (Gnosoft)"/>
    <n v="1"/>
    <n v="27000000"/>
    <n v="27000000"/>
    <s v="enero"/>
    <s v="marzo"/>
    <n v="0.33"/>
    <n v="0.33"/>
    <n v="0.34"/>
    <n v="0"/>
    <n v="0"/>
    <n v="0"/>
    <n v="0"/>
    <n v="0"/>
    <n v="0"/>
    <n v="0"/>
    <n v="0"/>
    <n v="0"/>
    <n v="1"/>
    <n v="0"/>
    <n v="0"/>
    <n v="0"/>
    <n v="0"/>
    <n v="0"/>
    <n v="0"/>
    <n v="0"/>
    <n v="0"/>
    <n v="0"/>
    <n v="0"/>
    <n v="0"/>
    <n v="0"/>
    <n v="0"/>
    <n v="1"/>
    <m/>
  </r>
  <r>
    <x v="2"/>
    <x v="2"/>
    <s v="INDICADORES Y METAS DE GOBIERNO"/>
    <x v="49"/>
    <x v="216"/>
    <m/>
    <d v="2016-01-07T00:00:00"/>
    <d v="2016-12-20T00:00:00"/>
    <s v="Sistema de información académico desarrollado"/>
    <s v="Persona jurídica"/>
    <s v="Desarrollo del sistema de información académico"/>
    <n v="0"/>
    <n v="0"/>
    <n v="0"/>
    <s v="enero"/>
    <s v="marzo"/>
    <n v="0.33"/>
    <n v="0.33"/>
    <n v="0.34"/>
    <n v="0"/>
    <n v="0"/>
    <n v="0"/>
    <n v="0"/>
    <n v="0"/>
    <n v="0"/>
    <n v="0"/>
    <n v="0"/>
    <n v="0"/>
    <n v="1"/>
    <n v="0"/>
    <n v="0"/>
    <n v="0"/>
    <n v="0"/>
    <n v="0"/>
    <n v="0"/>
    <n v="0"/>
    <n v="0"/>
    <n v="0"/>
    <n v="0"/>
    <n v="0"/>
    <n v="0"/>
    <n v="0"/>
    <n v="1"/>
    <m/>
  </r>
  <r>
    <x v="2"/>
    <x v="2"/>
    <s v="INDICADORES Y METAS DE GOBIERNO"/>
    <x v="49"/>
    <x v="216"/>
    <m/>
    <d v="2016-01-07T00:00:00"/>
    <d v="2016-12-20T00:00:00"/>
    <s v="Software de apoyo al proceso  de acreditación implementado"/>
    <s v="Persona jurídica"/>
    <s v="Adquisición de un software de apoyo al proceso  de acreditación"/>
    <n v="1"/>
    <n v="60000000"/>
    <n v="60000000"/>
    <s v="enero"/>
    <s v="marzo"/>
    <n v="0.33"/>
    <n v="0.33"/>
    <n v="0.34"/>
    <n v="0"/>
    <n v="0"/>
    <n v="0"/>
    <n v="0"/>
    <n v="0"/>
    <n v="0"/>
    <n v="0"/>
    <n v="0"/>
    <n v="0"/>
    <n v="1"/>
    <n v="0"/>
    <n v="0"/>
    <n v="0"/>
    <n v="0"/>
    <n v="0"/>
    <n v="0"/>
    <n v="0"/>
    <n v="0"/>
    <n v="0"/>
    <n v="0"/>
    <n v="0"/>
    <n v="0"/>
    <n v="0"/>
    <n v="1"/>
    <m/>
  </r>
  <r>
    <x v="2"/>
    <x v="2"/>
    <s v="INDICADORES Y METAS DE GOBIERNO"/>
    <x v="49"/>
    <x v="217"/>
    <m/>
    <d v="2016-01-07T00:00:00"/>
    <d v="2016-12-20T00:00:00"/>
    <s v="Software adquirido y renovado"/>
    <s v="Licencias"/>
    <s v="Adquisición o renovación de software salas, talleres y laboratorios"/>
    <n v="1"/>
    <n v="450000000"/>
    <n v="45000000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08"/>
    <n v="0.08"/>
    <n v="0.08"/>
    <n v="0"/>
    <n v="0"/>
    <n v="0"/>
    <n v="0"/>
    <n v="0"/>
    <n v="0"/>
    <n v="0"/>
    <n v="0"/>
    <n v="0"/>
    <n v="0.24"/>
    <n v="0.76000000000000023"/>
    <m/>
  </r>
  <r>
    <x v="2"/>
    <x v="2"/>
    <s v="INDICADORES Y METAS DE GOBIERNO"/>
    <x v="49"/>
    <x v="218"/>
    <m/>
    <d v="2016-01-07T00:00:00"/>
    <d v="2016-12-20T00:00:00"/>
    <s v="Licencias adquiridas"/>
    <s v="Licencias"/>
    <s v="Adquisición de licencias de ingles (paquete de 1000)"/>
    <n v="1"/>
    <n v="75000000"/>
    <n v="75000000"/>
    <s v="enero"/>
    <s v="marzo"/>
    <n v="0.33"/>
    <n v="0.33"/>
    <n v="0.34"/>
    <n v="0"/>
    <n v="0"/>
    <n v="0"/>
    <n v="0"/>
    <n v="0"/>
    <n v="0"/>
    <n v="0"/>
    <n v="0"/>
    <n v="0"/>
    <n v="1"/>
    <n v="0"/>
    <n v="0"/>
    <n v="0"/>
    <n v="0"/>
    <n v="0"/>
    <n v="0"/>
    <n v="0"/>
    <n v="0"/>
    <n v="0"/>
    <n v="0"/>
    <n v="0"/>
    <n v="0"/>
    <n v="0"/>
    <n v="1"/>
    <m/>
  </r>
  <r>
    <x v="2"/>
    <x v="2"/>
    <s v="INDICADORES Y METAS DE GOBIERNO"/>
    <x v="49"/>
    <x v="219"/>
    <m/>
    <d v="2016-01-07T00:00:00"/>
    <d v="2016-12-20T00:00:00"/>
    <s v="Equipos adquiridos y con mantenimientos"/>
    <s v="Mantenimiento"/>
    <s v="Mantenimiento de impresoras"/>
    <n v="1"/>
    <n v="18000000"/>
    <n v="18000000"/>
    <s v="febrero"/>
    <s v="febrero"/>
    <n v="0"/>
    <n v="1"/>
    <n v="0"/>
    <n v="0"/>
    <n v="0"/>
    <n v="0"/>
    <n v="0"/>
    <n v="0"/>
    <n v="0"/>
    <n v="0"/>
    <n v="0"/>
    <n v="0"/>
    <n v="1"/>
    <n v="0"/>
    <n v="1"/>
    <n v="0"/>
    <n v="0"/>
    <n v="0"/>
    <n v="0"/>
    <n v="0"/>
    <n v="0"/>
    <n v="0"/>
    <n v="0"/>
    <n v="0"/>
    <n v="0"/>
    <n v="1"/>
    <n v="0"/>
    <m/>
  </r>
  <r>
    <x v="2"/>
    <x v="2"/>
    <s v="INDICADORES Y METAS DE GOBIERNO"/>
    <x v="49"/>
    <x v="219"/>
    <m/>
    <d v="2016-01-07T00:00:00"/>
    <d v="2016-12-20T00:00:00"/>
    <s v="Equipos adquiridos y con mantenimientos"/>
    <s v="Insumos"/>
    <s v="Adquisición de elementos e insumos para mantenimientos de equipos de cómputo"/>
    <n v="1"/>
    <n v="20000000"/>
    <n v="20000000"/>
    <s v="febrero"/>
    <s v="febrero"/>
    <n v="0"/>
    <n v="1"/>
    <n v="0"/>
    <n v="0"/>
    <n v="0"/>
    <n v="0"/>
    <n v="0"/>
    <n v="0"/>
    <n v="0"/>
    <n v="0"/>
    <n v="0"/>
    <n v="0"/>
    <n v="1"/>
    <n v="0"/>
    <n v="1"/>
    <n v="0"/>
    <n v="0"/>
    <n v="0"/>
    <n v="0"/>
    <n v="0"/>
    <n v="0"/>
    <n v="0"/>
    <n v="0"/>
    <n v="0"/>
    <n v="0"/>
    <n v="1"/>
    <n v="0"/>
    <m/>
  </r>
  <r>
    <x v="2"/>
    <x v="2"/>
    <s v="INDICADORES Y METAS DE GOBIERNO"/>
    <x v="49"/>
    <x v="219"/>
    <m/>
    <d v="2016-01-07T00:00:00"/>
    <d v="2016-12-20T00:00:00"/>
    <s v="Equipos adquiridos y con mantenimientos"/>
    <s v="Insumos"/>
    <s v="Adquisición de insumos para impresoras"/>
    <n v="1"/>
    <n v="50000000"/>
    <n v="50000000"/>
    <s v="febrero"/>
    <s v="febrero"/>
    <n v="0"/>
    <n v="1"/>
    <n v="0"/>
    <n v="0"/>
    <n v="0"/>
    <n v="0"/>
    <n v="0"/>
    <n v="0"/>
    <n v="0"/>
    <n v="0"/>
    <n v="0"/>
    <n v="0"/>
    <n v="1"/>
    <n v="0"/>
    <n v="1"/>
    <n v="0"/>
    <n v="0"/>
    <n v="0"/>
    <n v="0"/>
    <n v="0"/>
    <n v="0"/>
    <n v="0"/>
    <n v="0"/>
    <n v="0"/>
    <n v="0"/>
    <n v="1"/>
    <n v="0"/>
    <m/>
  </r>
  <r>
    <x v="2"/>
    <x v="2"/>
    <s v="INDICADORES Y METAS DE GOBIERNO"/>
    <x v="49"/>
    <x v="219"/>
    <m/>
    <d v="2016-01-07T00:00:00"/>
    <d v="2016-12-20T00:00:00"/>
    <s v="Equipos adquiridos y con mantenimientos"/>
    <s v="Persona jurídica"/>
    <s v="Adquisición e Instalación de sonido profesional tipo orquesta  para eventos en el auditorio "/>
    <n v="1"/>
    <n v="25000000"/>
    <n v="250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2"/>
    <x v="2"/>
    <s v="INDICADORES Y METAS DE GOBIERNO"/>
    <x v="49"/>
    <x v="219"/>
    <m/>
    <d v="2016-01-07T00:00:00"/>
    <d v="2016-12-20T00:00:00"/>
    <s v="Equipos adquiridos y con mantenimientos"/>
    <s v="Adquisición de equipos"/>
    <s v="Adquisición de equipos proyecto emisora FM"/>
    <n v="1"/>
    <n v="40000000"/>
    <n v="400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2"/>
    <x v="2"/>
    <s v="INDICADORES Y METAS DE GOBIERNO"/>
    <x v="49"/>
    <x v="219"/>
    <m/>
    <d v="2016-01-07T00:00:00"/>
    <d v="2016-12-20T00:00:00"/>
    <s v="Equipos adquiridos y con mantenimientos"/>
    <s v="Persona jurídica"/>
    <s v="Modernización del front end del sitio web"/>
    <n v="1"/>
    <n v="15000000"/>
    <n v="150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2"/>
    <x v="2"/>
    <s v="INDICADORES Y METAS DE GOBIERNO"/>
    <x v="49"/>
    <x v="219"/>
    <m/>
    <d v="2016-01-07T00:00:00"/>
    <d v="2016-12-20T00:00:00"/>
    <s v="Equipos adquiridos y con mantenimientos"/>
    <s v="Persona jurídica"/>
    <s v="Desarrollo software prototipo para automatización de aulas piso 3 y 4 patio central"/>
    <n v="1"/>
    <n v="80000000"/>
    <n v="800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2"/>
    <x v="2"/>
    <s v="INDICADORES Y METAS DE GOBIERNO"/>
    <x v="49"/>
    <x v="220"/>
    <m/>
    <d v="2016-01-07T00:00:00"/>
    <d v="2016-12-20T00:00:00"/>
    <s v="Cursos virtuales desarrollados"/>
    <s v="Persona jurídica"/>
    <s v="Diseño de nuevos cursos virtuales"/>
    <n v="3"/>
    <n v="45000000"/>
    <n v="13500000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m/>
  </r>
  <r>
    <x v="2"/>
    <x v="2"/>
    <s v="INDICADORES Y METAS DE GOBIERNO"/>
    <x v="49"/>
    <x v="221"/>
    <m/>
    <d v="2016-01-07T00:00:00"/>
    <d v="2016-12-20T00:00:00"/>
    <s v="Servicios del datacenter desarrollados"/>
    <s v="Persona jurídica"/>
    <s v="Diseño del portafolio del datacenter"/>
    <n v="1"/>
    <n v="20000000"/>
    <n v="2000000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08"/>
    <n v="0.08"/>
    <n v="0.08"/>
    <n v="0"/>
    <n v="0"/>
    <n v="0"/>
    <n v="0"/>
    <n v="0"/>
    <n v="0"/>
    <n v="0"/>
    <n v="0"/>
    <n v="0"/>
    <n v="0.24"/>
    <n v="0.76000000000000023"/>
    <m/>
  </r>
  <r>
    <x v="2"/>
    <x v="2"/>
    <s v="INDICADORES Y METAS DE GOBIERNO"/>
    <x v="49"/>
    <x v="221"/>
    <m/>
    <d v="2016-01-07T00:00:00"/>
    <d v="2016-12-20T00:00:00"/>
    <s v="Servicios del datacenter desarrollados"/>
    <s v="Persona jurídica"/>
    <s v="Implementación de ÚTIL V3 (gestión de servicios)"/>
    <n v="1"/>
    <n v="20000000"/>
    <n v="2000000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08"/>
    <n v="0.08"/>
    <n v="0.08"/>
    <n v="0"/>
    <n v="0"/>
    <n v="0"/>
    <n v="0"/>
    <n v="0"/>
    <n v="0"/>
    <n v="0"/>
    <n v="0"/>
    <n v="0"/>
    <n v="0.24"/>
    <n v="0.76000000000000023"/>
    <m/>
  </r>
  <r>
    <x v="2"/>
    <x v="2"/>
    <s v="INDICADORES Y METAS DE GOBIERNO"/>
    <x v="49"/>
    <x v="221"/>
    <m/>
    <d v="2016-01-07T00:00:00"/>
    <d v="2016-12-20T00:00:00"/>
    <s v="Servicios del datacenter desarrollados"/>
    <s v="Persona jurídica"/>
    <s v="Pruebas de pentesting a servicios en datacenter"/>
    <n v="1"/>
    <n v="30000000"/>
    <n v="3000000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08"/>
    <n v="0.08"/>
    <n v="0.08"/>
    <n v="0"/>
    <n v="0"/>
    <n v="0"/>
    <n v="0"/>
    <n v="0"/>
    <n v="0"/>
    <n v="0"/>
    <n v="0"/>
    <n v="0"/>
    <n v="0.24"/>
    <n v="0.76000000000000023"/>
    <m/>
  </r>
  <r>
    <x v="2"/>
    <x v="2"/>
    <s v="INDICADORES Y METAS DE GOBIERNO"/>
    <x v="49"/>
    <x v="222"/>
    <m/>
    <d v="2016-01-07T00:00:00"/>
    <d v="2016-12-20T00:00:00"/>
    <s v="Actividades para implementación del GEL desarrolladas"/>
    <s v="Persona natural"/>
    <s v="Prestación de servicios profesionales de un arquitecto de TI para apoyo a proyectos GEL"/>
    <n v="11"/>
    <n v="4500000"/>
    <n v="49500000"/>
    <s v="enero"/>
    <s v="enero"/>
    <n v="1"/>
    <n v="0"/>
    <n v="0"/>
    <n v="0"/>
    <n v="0"/>
    <n v="0"/>
    <n v="0"/>
    <n v="0"/>
    <n v="0"/>
    <n v="0"/>
    <n v="0"/>
    <n v="0"/>
    <n v="1"/>
    <n v="0"/>
    <n v="0"/>
    <n v="0"/>
    <n v="0"/>
    <n v="0"/>
    <n v="0"/>
    <n v="0"/>
    <n v="0"/>
    <n v="0"/>
    <n v="0"/>
    <n v="0"/>
    <n v="0"/>
    <n v="0"/>
    <n v="1"/>
    <s v="factor critico para el desarrollo del componente de la estrategia gel adicional con el decreto 415 y la ley 1753 director de tecnologia"/>
  </r>
  <r>
    <x v="2"/>
    <x v="2"/>
    <s v="INDICADORES Y METAS DE GOBIERNO"/>
    <x v="49"/>
    <x v="223"/>
    <m/>
    <d v="2016-01-07T00:00:00"/>
    <d v="2016-12-20T00:00:00"/>
    <s v="ERP en funcionamiento"/>
    <s v="Persona natural"/>
    <s v="Prestación de servicios profesionales de un ingeniero especializado para soporte ERP"/>
    <n v="11"/>
    <n v="4500000"/>
    <n v="4950000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08"/>
    <n v="0.08"/>
    <n v="0.08"/>
    <n v="0"/>
    <n v="0"/>
    <n v="0"/>
    <n v="0"/>
    <n v="0"/>
    <n v="0"/>
    <n v="0"/>
    <n v="0"/>
    <n v="0"/>
    <n v="0.24"/>
    <n v="0.76000000000000023"/>
    <m/>
  </r>
  <r>
    <x v="2"/>
    <x v="2"/>
    <s v="INDICADORES Y METAS DE GOBIERNO"/>
    <x v="49"/>
    <x v="217"/>
    <m/>
    <d v="2016-02-20T00:00:00"/>
    <d v="2016-12-20T00:00:00"/>
    <s v="Recursos tecnológicos en funcionamiento"/>
    <s v="Persona natural"/>
    <s v="Prestación de servicios de un profesional o estudiante  de ultimo semestre con experiencia para  infraestructura de TI"/>
    <n v="11"/>
    <n v="2400000"/>
    <n v="26400000"/>
    <s v="febrero"/>
    <s v="febrero"/>
    <n v="1"/>
    <n v="0"/>
    <n v="0"/>
    <n v="0"/>
    <n v="0"/>
    <n v="0"/>
    <n v="0"/>
    <n v="0"/>
    <n v="0"/>
    <n v="0"/>
    <n v="0"/>
    <n v="0"/>
    <n v="1"/>
    <n v="0"/>
    <n v="1"/>
    <n v="0"/>
    <n v="0"/>
    <n v="0"/>
    <n v="0"/>
    <n v="0"/>
    <n v="0"/>
    <n v="0"/>
    <n v="0"/>
    <n v="0"/>
    <n v="0"/>
    <n v="1"/>
    <n v="0"/>
    <m/>
  </r>
  <r>
    <x v="2"/>
    <x v="2"/>
    <s v="INDICADORES Y METAS DE GOBIERNO"/>
    <x v="49"/>
    <x v="217"/>
    <m/>
    <d v="2016-02-20T00:00:00"/>
    <d v="2016-12-20T00:00:00"/>
    <s v="Recursos tecnológicos en funcionamiento"/>
    <s v="Persona natural"/>
    <s v="Prestación de servicios de un profesional o estudiante  de últimos semestre de ingeniería con experiencia en medios "/>
    <n v="11"/>
    <n v="2400000"/>
    <n v="26400000"/>
    <s v="febrero"/>
    <s v="febrero"/>
    <n v="0"/>
    <n v="1"/>
    <n v="0"/>
    <n v="0"/>
    <n v="0"/>
    <n v="0"/>
    <n v="0"/>
    <n v="0"/>
    <n v="0"/>
    <n v="0"/>
    <n v="0"/>
    <n v="0"/>
    <n v="1"/>
    <n v="0"/>
    <n v="1"/>
    <n v="0"/>
    <n v="0"/>
    <n v="0"/>
    <n v="0"/>
    <n v="0"/>
    <n v="0"/>
    <n v="0"/>
    <n v="0"/>
    <n v="0"/>
    <n v="0"/>
    <n v="1"/>
    <n v="0"/>
    <m/>
  </r>
  <r>
    <x v="2"/>
    <x v="2"/>
    <s v="INDICADORES Y METAS DE GOBIERNO"/>
    <x v="49"/>
    <x v="217"/>
    <m/>
    <d v="2016-02-20T00:00:00"/>
    <d v="2016-12-20T00:00:00"/>
    <s v="Recursos tecnológicos en funcionamiento"/>
    <s v="Persona natural"/>
    <s v="Tecnólogo ejecutivo técnico y de producción"/>
    <n v="11"/>
    <n v="1750000"/>
    <n v="19250000"/>
    <s v="febrero"/>
    <s v="febrero"/>
    <n v="0"/>
    <n v="1"/>
    <n v="0"/>
    <n v="0"/>
    <n v="0"/>
    <n v="0"/>
    <n v="0"/>
    <n v="0"/>
    <n v="0"/>
    <n v="0"/>
    <n v="0"/>
    <n v="0"/>
    <n v="1"/>
    <n v="0"/>
    <n v="1"/>
    <n v="0"/>
    <n v="0"/>
    <n v="0"/>
    <n v="0"/>
    <n v="0"/>
    <n v="0"/>
    <n v="0"/>
    <n v="0"/>
    <n v="0"/>
    <n v="0"/>
    <n v="1"/>
    <n v="0"/>
    <m/>
  </r>
  <r>
    <x v="2"/>
    <x v="2"/>
    <s v="INDICADORES Y METAS DE GOBIERNO"/>
    <x v="49"/>
    <x v="217"/>
    <m/>
    <d v="2016-02-20T00:00:00"/>
    <d v="2016-12-20T00:00:00"/>
    <s v="Recursos tecnológicos en funcionamiento"/>
    <s v="Persona natural"/>
    <s v="Prestación de servicios de un tecnólogos para soporte salas mañana"/>
    <n v="11"/>
    <n v="1750000"/>
    <n v="19250000"/>
    <s v="febrero"/>
    <s v="febrero"/>
    <n v="0"/>
    <n v="1"/>
    <n v="0"/>
    <n v="0"/>
    <n v="0"/>
    <n v="0"/>
    <n v="0"/>
    <n v="0"/>
    <n v="0"/>
    <n v="0"/>
    <n v="0"/>
    <n v="0"/>
    <n v="1"/>
    <n v="0"/>
    <n v="1"/>
    <n v="0"/>
    <n v="0"/>
    <n v="0"/>
    <n v="0"/>
    <n v="0"/>
    <n v="0"/>
    <n v="0"/>
    <n v="0"/>
    <n v="0"/>
    <n v="0"/>
    <n v="1"/>
    <n v="0"/>
    <m/>
  </r>
  <r>
    <x v="2"/>
    <x v="2"/>
    <s v="INDICADORES Y METAS DE GOBIERNO"/>
    <x v="49"/>
    <x v="217"/>
    <m/>
    <d v="2016-02-20T00:00:00"/>
    <d v="2016-12-20T00:00:00"/>
    <s v="Recursos tecnológicos en funcionamiento"/>
    <s v="Persona natural"/>
    <s v="Prestación de servicios de un tecnólogos para soporte salas tarde"/>
    <n v="11"/>
    <n v="1750000"/>
    <n v="19250000"/>
    <s v="febrero"/>
    <s v="febrero"/>
    <n v="0"/>
    <n v="1"/>
    <n v="0"/>
    <n v="0"/>
    <n v="0"/>
    <n v="0"/>
    <n v="0"/>
    <n v="0"/>
    <n v="0"/>
    <n v="0"/>
    <n v="0"/>
    <n v="0"/>
    <n v="1"/>
    <n v="0"/>
    <n v="0"/>
    <n v="0"/>
    <n v="0"/>
    <n v="0"/>
    <n v="0"/>
    <n v="0"/>
    <n v="0"/>
    <n v="0"/>
    <n v="0"/>
    <n v="0"/>
    <n v="0"/>
    <n v="0"/>
    <n v="1"/>
    <m/>
  </r>
  <r>
    <x v="2"/>
    <x v="2"/>
    <s v="INDICADORES Y METAS DE GOBIERNO"/>
    <x v="49"/>
    <x v="217"/>
    <m/>
    <d v="2016-02-20T00:00:00"/>
    <d v="2016-12-20T00:00:00"/>
    <s v="Recursos tecnológicos en funcionamiento"/>
    <s v="Persona natural"/>
    <s v="Tecnólogo soporte sede Cl 18"/>
    <n v="11"/>
    <n v="1750000"/>
    <n v="19250000"/>
    <s v="junio"/>
    <s v="junio"/>
    <n v="0"/>
    <n v="0"/>
    <n v="0"/>
    <n v="0"/>
    <n v="0"/>
    <n v="1"/>
    <n v="0"/>
    <n v="0"/>
    <n v="0"/>
    <n v="0"/>
    <n v="0"/>
    <n v="0"/>
    <n v="1"/>
    <n v="0"/>
    <n v="0"/>
    <n v="0"/>
    <n v="0"/>
    <n v="0"/>
    <n v="0"/>
    <n v="0"/>
    <n v="0"/>
    <n v="0"/>
    <n v="0"/>
    <n v="0"/>
    <n v="0"/>
    <n v="0"/>
    <n v="1"/>
    <m/>
  </r>
  <r>
    <x v="2"/>
    <x v="2"/>
    <s v="INDICADORES Y METAS DE GOBIERNO"/>
    <x v="49"/>
    <x v="217"/>
    <m/>
    <d v="2016-02-20T00:00:00"/>
    <d v="2016-12-20T00:00:00"/>
    <s v="Recursos tecnológicos en funcionamiento"/>
    <s v="Persona natural"/>
    <s v="Tecnólogo soporte sede Tintal"/>
    <n v="11"/>
    <n v="1750000"/>
    <n v="19250000"/>
    <s v="junio"/>
    <s v="junio"/>
    <n v="0"/>
    <n v="0"/>
    <n v="0"/>
    <n v="0"/>
    <n v="0"/>
    <n v="1"/>
    <n v="0"/>
    <n v="0"/>
    <n v="0"/>
    <n v="0"/>
    <n v="0"/>
    <n v="0"/>
    <n v="1"/>
    <n v="0"/>
    <n v="0"/>
    <n v="0"/>
    <n v="0"/>
    <n v="0"/>
    <n v="0"/>
    <n v="0"/>
    <n v="0"/>
    <n v="0"/>
    <n v="0"/>
    <n v="0"/>
    <n v="0"/>
    <n v="0"/>
    <n v="1"/>
    <m/>
  </r>
  <r>
    <x v="2"/>
    <x v="2"/>
    <s v="INDICADORES Y METAS DE GOBIERNO"/>
    <x v="49"/>
    <x v="217"/>
    <m/>
    <d v="2016-02-20T00:00:00"/>
    <d v="2016-12-20T00:00:00"/>
    <s v="Recursos tecnológicos en funcionamiento"/>
    <s v="Persona natural"/>
    <s v="Tecnólogo soporte sede Carvajal"/>
    <n v="11"/>
    <n v="1750000"/>
    <n v="19250000"/>
    <s v="junio"/>
    <s v="junio"/>
    <n v="0"/>
    <n v="0"/>
    <n v="0"/>
    <n v="0"/>
    <n v="0"/>
    <n v="1"/>
    <n v="0"/>
    <n v="0"/>
    <n v="0"/>
    <n v="0"/>
    <n v="0"/>
    <n v="0"/>
    <n v="1"/>
    <n v="0"/>
    <n v="0"/>
    <n v="0"/>
    <n v="0"/>
    <n v="0"/>
    <n v="0"/>
    <n v="0"/>
    <n v="0"/>
    <n v="0"/>
    <n v="0"/>
    <n v="0"/>
    <n v="0"/>
    <n v="0"/>
    <n v="1"/>
    <m/>
  </r>
  <r>
    <x v="2"/>
    <x v="2"/>
    <s v="INDICADORES Y METAS DE GOBIERNO"/>
    <x v="49"/>
    <x v="217"/>
    <m/>
    <d v="2016-02-20T00:00:00"/>
    <d v="2016-12-20T00:00:00"/>
    <s v="Recursos tecnológicos en funcionamiento"/>
    <s v="Persona natural"/>
    <s v="Técnico soporte aula virtual mañana"/>
    <n v="11"/>
    <n v="1400000"/>
    <n v="15400000"/>
    <s v="junio"/>
    <s v="junio"/>
    <n v="0"/>
    <n v="0"/>
    <n v="0"/>
    <n v="0"/>
    <n v="0"/>
    <n v="1"/>
    <n v="0"/>
    <n v="0"/>
    <n v="0"/>
    <n v="0"/>
    <n v="0"/>
    <n v="0"/>
    <n v="1"/>
    <n v="0"/>
    <n v="0"/>
    <n v="0"/>
    <n v="0"/>
    <n v="0"/>
    <n v="0"/>
    <n v="0"/>
    <n v="0"/>
    <n v="0"/>
    <n v="0"/>
    <n v="0"/>
    <n v="0"/>
    <n v="0"/>
    <n v="1"/>
    <m/>
  </r>
  <r>
    <x v="2"/>
    <x v="2"/>
    <s v="INDICADORES Y METAS DE GOBIERNO"/>
    <x v="49"/>
    <x v="217"/>
    <m/>
    <d v="2016-02-20T00:00:00"/>
    <d v="2016-12-20T00:00:00"/>
    <s v="Recursos tecnológicos en funcionamiento"/>
    <s v="Persona natural"/>
    <s v="Técnico soporte aula virtual tarde"/>
    <n v="11"/>
    <n v="1400000"/>
    <n v="15400000"/>
    <s v="junio"/>
    <s v="junio"/>
    <n v="0"/>
    <n v="0"/>
    <n v="0"/>
    <n v="0"/>
    <n v="0"/>
    <n v="1"/>
    <n v="0"/>
    <n v="0"/>
    <n v="0"/>
    <n v="0"/>
    <n v="0"/>
    <n v="0"/>
    <n v="1"/>
    <n v="0"/>
    <n v="0"/>
    <n v="0"/>
    <n v="0"/>
    <n v="0"/>
    <n v="0"/>
    <n v="0"/>
    <n v="0"/>
    <n v="0"/>
    <n v="0"/>
    <n v="0"/>
    <n v="0"/>
    <n v="0"/>
    <n v="1"/>
    <m/>
  </r>
  <r>
    <x v="1"/>
    <x v="14"/>
    <s v="INDICADORES Y METAS DE GOBIERNO"/>
    <x v="50"/>
    <x v="224"/>
    <m/>
    <d v="2016-02-02T00:00:00"/>
    <d v="2016-12-20T00:00:00"/>
    <s v="Software implementado"/>
    <s v="Persona natural"/>
    <s v="Apoyo procesos de movilidad y apoyo técnico"/>
    <n v="2"/>
    <n v="24000000"/>
    <n v="48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1"/>
    <x v="14"/>
    <s v="INDICADORES Y METAS DE GOBIERNO"/>
    <x v="50"/>
    <x v="224"/>
    <m/>
    <d v="2016-02-02T00:00:00"/>
    <d v="2016-12-20T00:00:00"/>
    <s v="Software implementado"/>
    <s v="Persona jurídica"/>
    <s v="Software apoyo procesos de internacionalización"/>
    <n v="1"/>
    <n v="25000000"/>
    <n v="25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1"/>
    <x v="14"/>
    <s v="INDICADORES Y METAS DE GOBIERNO"/>
    <x v="50"/>
    <x v="225"/>
    <m/>
    <d v="2016-02-02T00:00:00"/>
    <d v="2016-12-20T00:00:00"/>
    <s v="Página web implementada de la ORII"/>
    <s v="Persona jurídica"/>
    <s v="Diseño y construcción página web ORII-ETITC"/>
    <n v="1"/>
    <n v="3000000"/>
    <n v="3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1"/>
    <x v="14"/>
    <s v="INDICADORES Y METAS DE GOBIERNO"/>
    <x v="51"/>
    <x v="226"/>
    <m/>
    <d v="2016-02-02T00:00:00"/>
    <d v="2016-11-30T00:00:00"/>
    <s v="Estudiantes movilizados nacional e internacionalmente"/>
    <s v="Transporte"/>
    <s v="Apoyo financiero"/>
    <n v="1"/>
    <n v="20000000"/>
    <n v="20000000"/>
    <s v="febrero"/>
    <s v="noviembre"/>
    <n v="0"/>
    <n v="0.1"/>
    <n v="0.1"/>
    <n v="0.1"/>
    <n v="0.1"/>
    <n v="0.1"/>
    <n v="0.1"/>
    <n v="0.1"/>
    <n v="0.1"/>
    <n v="0.1"/>
    <n v="0.1"/>
    <n v="0"/>
    <n v="0.99999999999999989"/>
    <n v="0"/>
    <n v="0"/>
    <n v="0"/>
    <n v="0"/>
    <n v="0"/>
    <n v="0"/>
    <n v="0"/>
    <n v="0"/>
    <n v="0"/>
    <n v="0"/>
    <n v="0"/>
    <n v="0"/>
    <n v="0"/>
    <n v="0.99999999999999989"/>
    <m/>
  </r>
  <r>
    <x v="1"/>
    <x v="14"/>
    <s v="INDICADORES Y METAS DE GOBIERNO"/>
    <x v="51"/>
    <x v="227"/>
    <m/>
    <d v="2016-02-02T00:00:00"/>
    <d v="2016-11-30T00:00:00"/>
    <s v="Estudiantes movilizados nacional e internacionalmente"/>
    <s v="Transporte"/>
    <s v="Tiquetes"/>
    <n v="1"/>
    <n v="50000000"/>
    <n v="50000000"/>
    <s v="febrero"/>
    <s v="noviembre"/>
    <n v="0"/>
    <n v="0.1"/>
    <n v="0.1"/>
    <n v="0.1"/>
    <n v="0.1"/>
    <n v="0.1"/>
    <n v="0.1"/>
    <n v="0.1"/>
    <n v="0.1"/>
    <n v="0.1"/>
    <n v="0.1"/>
    <n v="0"/>
    <n v="0.99999999999999989"/>
    <n v="0"/>
    <n v="0"/>
    <n v="0"/>
    <n v="0"/>
    <n v="0"/>
    <n v="0"/>
    <n v="0"/>
    <n v="0"/>
    <n v="0"/>
    <n v="0"/>
    <n v="0"/>
    <n v="0"/>
    <n v="0"/>
    <n v="0.99999999999999989"/>
    <m/>
  </r>
  <r>
    <x v="1"/>
    <x v="14"/>
    <s v="INDICADORES Y METAS DE GOBIERNO"/>
    <x v="52"/>
    <x v="228"/>
    <m/>
    <d v="2016-02-02T00:00:00"/>
    <d v="2016-12-20T00:00:00"/>
    <s v="Docentes y administrativos movilizados"/>
    <s v="Transporte"/>
    <s v="Viáticos"/>
    <n v="1"/>
    <m/>
    <m/>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1"/>
    <x v="14"/>
    <s v="INDICADORES Y METAS DE GOBIERNO"/>
    <x v="52"/>
    <x v="228"/>
    <m/>
    <d v="2016-02-02T00:00:00"/>
    <d v="2016-12-20T00:00:00"/>
    <s v="Docentes y administrativos movilizados"/>
    <s v="Transporte"/>
    <s v="Tiquetes"/>
    <n v="1"/>
    <n v="65000000"/>
    <n v="65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1"/>
    <x v="14"/>
    <s v="INDICADORES Y METAS DE GOBIERNO"/>
    <x v="52"/>
    <x v="229"/>
    <m/>
    <d v="2016-02-02T00:00:00"/>
    <d v="2016-12-20T00:00:00"/>
    <s v="Docentes y administrativos movilizados"/>
    <s v="Transporte"/>
    <s v="Pago inscripción a eventos académicos"/>
    <n v="1"/>
    <n v="10000000"/>
    <n v="10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1"/>
    <x v="14"/>
    <s v="INDICADORES Y METAS DE GOBIERNO"/>
    <x v="53"/>
    <x v="230"/>
    <m/>
    <d v="2016-02-02T00:00:00"/>
    <d v="2016-11-30T00:00:00"/>
    <m/>
    <s v="Logística"/>
    <s v="Curso in situ y  en el exterior"/>
    <m/>
    <n v="50000000"/>
    <n v="50000000"/>
    <s v="febrero"/>
    <s v="noviembre"/>
    <n v="0"/>
    <n v="0.1"/>
    <n v="0.1"/>
    <n v="0.1"/>
    <n v="0.1"/>
    <n v="0.1"/>
    <n v="0.1"/>
    <n v="0.1"/>
    <n v="0.1"/>
    <n v="0.1"/>
    <n v="0.1"/>
    <n v="0"/>
    <n v="0.99999999999999989"/>
    <n v="0"/>
    <n v="0"/>
    <n v="0"/>
    <n v="0"/>
    <n v="0"/>
    <n v="0"/>
    <n v="0"/>
    <n v="0"/>
    <n v="0"/>
    <n v="0"/>
    <n v="0"/>
    <n v="0"/>
    <n v="0"/>
    <n v="0.99999999999999989"/>
    <m/>
  </r>
  <r>
    <x v="1"/>
    <x v="14"/>
    <s v="INDICADORES Y METAS DE GOBIERNO"/>
    <x v="54"/>
    <x v="231"/>
    <m/>
    <d v="2016-02-02T00:00:00"/>
    <d v="2016-11-30T00:00:00"/>
    <s v="Congresos organizados"/>
    <s v="Logística"/>
    <s v="Apoyo logístico para el desarrollo del evento"/>
    <m/>
    <n v="50000000"/>
    <n v="50000000"/>
    <s v="febrero"/>
    <s v="noviembre"/>
    <n v="0"/>
    <n v="0.1"/>
    <n v="0.1"/>
    <n v="0.1"/>
    <n v="0.1"/>
    <n v="0.1"/>
    <n v="0.1"/>
    <n v="0.1"/>
    <n v="0.1"/>
    <n v="0.1"/>
    <n v="0.1"/>
    <n v="0"/>
    <n v="0.99999999999999989"/>
    <n v="0"/>
    <n v="0"/>
    <n v="0"/>
    <n v="0"/>
    <n v="0"/>
    <n v="0"/>
    <n v="0"/>
    <n v="0"/>
    <n v="0"/>
    <n v="0"/>
    <n v="0"/>
    <n v="0"/>
    <n v="0"/>
    <n v="0.99999999999999989"/>
    <m/>
  </r>
  <r>
    <x v="1"/>
    <x v="14"/>
    <s v="INDICADORES Y METAS DE GOBIERNO"/>
    <x v="54"/>
    <x v="232"/>
    <m/>
    <d v="2016-02-02T00:00:00"/>
    <d v="2016-11-30T00:00:00"/>
    <s v="Actividades ejecutadas"/>
    <s v="Logística"/>
    <s v="Apoyo logístico para el desarrollo del evento"/>
    <m/>
    <n v="7000000"/>
    <n v="7000000"/>
    <s v="febrero"/>
    <s v="noviembre"/>
    <n v="0"/>
    <n v="0.1"/>
    <n v="0.1"/>
    <n v="0.1"/>
    <n v="0.1"/>
    <n v="0.1"/>
    <n v="0.1"/>
    <n v="0.1"/>
    <n v="0.1"/>
    <n v="0.1"/>
    <n v="0.1"/>
    <n v="0"/>
    <n v="0.99999999999999989"/>
    <n v="0"/>
    <n v="0"/>
    <n v="0"/>
    <n v="0"/>
    <n v="0"/>
    <n v="0"/>
    <n v="0"/>
    <n v="0"/>
    <n v="0"/>
    <n v="0"/>
    <n v="0"/>
    <n v="0"/>
    <n v="0"/>
    <n v="0.99999999999999989"/>
    <m/>
  </r>
  <r>
    <x v="1"/>
    <x v="1"/>
    <s v="INDICADORES Y METAS DE GOBIERNO"/>
    <x v="55"/>
    <x v="233"/>
    <m/>
    <d v="2016-01-15T00:00:00"/>
    <d v="2016-12-20T00:00:00"/>
    <s v="Procesos tramitados"/>
    <s v="Persona natural"/>
    <s v="Contratar un profesional del derecho que apoye el cumplimiento de las obligaciones de la Secretaría General de la ETITC en lo relacionado con la sustanciación de procesos disciplinarios que sean de competencia de la entidad."/>
    <n v="1"/>
    <n v="45320000"/>
    <n v="45320000"/>
    <s v="junio"/>
    <s v="diciembre"/>
    <n v="0.16666666666666669"/>
    <n v="0.16666666666666669"/>
    <n v="0.16666666666666669"/>
    <n v="0.16666666666666669"/>
    <n v="0.16666666666666669"/>
    <n v="0.16666666666666669"/>
    <n v="0"/>
    <n v="0"/>
    <n v="0"/>
    <n v="0"/>
    <n v="0"/>
    <n v="0"/>
    <n v="1.0000000000000002"/>
    <n v="0.16"/>
    <n v="0.16"/>
    <n v="0.16"/>
    <n v="0"/>
    <n v="0"/>
    <n v="0"/>
    <n v="0"/>
    <n v="0"/>
    <n v="0"/>
    <n v="0"/>
    <n v="0"/>
    <n v="0"/>
    <n v="0.48"/>
    <n v="0.52000000000000024"/>
    <s v="depuracion de procesos vigentes, 30 casos acumulados de las anteriores vigencias con mas de un año"/>
  </r>
  <r>
    <x v="1"/>
    <x v="1"/>
    <s v="INDICADORES Y METAS DE GOBIERNO"/>
    <x v="56"/>
    <x v="234"/>
    <m/>
    <d v="2016-02-01T00:00:00"/>
    <d v="2016-12-15T00:00:00"/>
    <s v="Archivo de la Escuela digitalizado_x000d__x000d__x000d__x000d__x000d__x000d__x000d__x000d_Diagnóstico de manejo documental por área_x000d__x000d__x000d__x000d__x000d__x000d__x000d_Tablas de rención documental actualizadas"/>
    <s v="Persona jurídica"/>
    <s v="Contratar una empresa que digitalice los documentos físicos que ya están debidamente organizados y que reposan en el Archivo de la ETITC correspondientes a las siguientes dependencias: Talento Humano, archivo central (incluido el archivo histórico) y registro y control"/>
    <n v="1"/>
    <n v="300000000"/>
    <n v="300000000"/>
    <s v="febrero"/>
    <s v="diciembre"/>
    <n v="0"/>
    <n v="0"/>
    <n v="0"/>
    <n v="0"/>
    <n v="0"/>
    <n v="0"/>
    <n v="0"/>
    <n v="0"/>
    <n v="0.5"/>
    <n v="0.5"/>
    <n v="0"/>
    <n v="0"/>
    <n v="1"/>
    <n v="0"/>
    <n v="0"/>
    <n v="0"/>
    <n v="0"/>
    <n v="0"/>
    <n v="0"/>
    <n v="0"/>
    <n v="0"/>
    <n v="0"/>
    <n v="0"/>
    <n v="0"/>
    <n v="0"/>
    <n v="0"/>
    <n v="1"/>
    <s v="se deberia contratar una firma con experiencia en gestion documentaltercerizada, que caractice conformidad del los productos"/>
  </r>
  <r>
    <x v="1"/>
    <x v="1"/>
    <s v="INDICADORES Y METAS DE GOBIERNO"/>
    <x v="56"/>
    <x v="235"/>
    <m/>
    <d v="2016-03-01T00:00:00"/>
    <d v="2016-03-31T00:00:00"/>
    <s v="Archivo de la Escuela digitalizado_x000d__x000d__x000d__x000d__x000d__x000d__x000d__x000d_Diagnóstico de manejo documental por área_x000d__x000d__x000d__x000d__x000d__x000d__x000d_Tablas de rención documental actualizadas"/>
    <s v="Persona natural"/>
    <s v="NA"/>
    <n v="0"/>
    <n v="0"/>
    <n v="0"/>
    <s v="marzo"/>
    <s v="junio"/>
    <n v="0"/>
    <n v="0"/>
    <n v="0"/>
    <n v="1"/>
    <n v="0"/>
    <n v="0"/>
    <n v="0"/>
    <n v="0"/>
    <n v="0"/>
    <n v="0"/>
    <n v="0"/>
    <n v="0"/>
    <n v="1"/>
    <n v="0"/>
    <n v="0"/>
    <n v="0"/>
    <n v="0"/>
    <n v="0"/>
    <n v="0"/>
    <n v="0"/>
    <n v="0"/>
    <n v="0"/>
    <n v="0"/>
    <n v="0"/>
    <n v="0"/>
    <n v="0"/>
    <n v="1"/>
    <s v="no hay tablas no hay inventario de gestion documental, 31 de marzo identificado el archivo general"/>
  </r>
  <r>
    <x v="1"/>
    <x v="1"/>
    <s v="INDICADORES Y METAS DE GOBIERNO"/>
    <x v="56"/>
    <x v="236"/>
    <m/>
    <d v="2016-01-13T00:00:00"/>
    <d v="2016-02-29T00:00:00"/>
    <s v="Archivo de la Escuela digitalizado_x000d__x000d__x000d__x000d__x000d__x000d__x000d__x000d_Diagnóstico de manejo documental por área_x000d__x000d__x000d__x000d__x000d__x000d__x000d_Tablas de rención documental actualizadas"/>
    <s v="Persona natural"/>
    <s v="NA"/>
    <n v="0"/>
    <n v="0"/>
    <n v="30000000"/>
    <s v="mayo"/>
    <s v="mayo"/>
    <n v="0"/>
    <n v="0"/>
    <n v="1"/>
    <n v="0"/>
    <n v="0"/>
    <n v="0"/>
    <n v="0"/>
    <n v="0"/>
    <n v="0"/>
    <n v="0"/>
    <n v="0"/>
    <n v="0"/>
    <n v="1"/>
    <n v="0"/>
    <n v="0"/>
    <n v="0"/>
    <n v="0"/>
    <n v="0"/>
    <n v="0"/>
    <n v="0"/>
    <n v="0"/>
    <n v="0"/>
    <n v="0"/>
    <n v="0"/>
    <n v="0"/>
    <n v="0"/>
    <n v="1"/>
    <s v="inventario priritario para iniciar proceso de contratacion de digitalizacion"/>
  </r>
  <r>
    <x v="1"/>
    <x v="1"/>
    <s v="INDICADORES Y METAS DE GOBIERNO"/>
    <x v="56"/>
    <x v="237"/>
    <m/>
    <d v="2016-02-01T00:00:00"/>
    <d v="2016-12-15T00:00:00"/>
    <s v="Archivo de la Escuela digitalizado_x000d__x000d__x000d__x000d__x000d__x000d__x000d__x000d_Diagnóstico de manejo documental por área_x000d__x000d__x000d__x000d__x000d__x000d__x000d_Tablas de rención documental actualizadas"/>
    <s v="Persona natural"/>
    <s v="Contratar tres (3) profesionales o técnicos con experiencia en Archivística, que: 1) Organicen los documentos que reposan en el Archivo de la ETITC, de todas las dependencias de la Escuela que así lo requieran, de conformidad con las tablas de retención documental que se aprueben. 2) Digitalizar todas las transferencias documentales que lleguen al Archivo de la ETITC."/>
    <n v="3"/>
    <n v="3000000"/>
    <n v="9000000"/>
    <s v="febrero"/>
    <s v="febrero"/>
    <n v="0"/>
    <n v="1"/>
    <n v="0"/>
    <n v="0"/>
    <n v="0"/>
    <n v="0"/>
    <n v="0"/>
    <n v="0"/>
    <n v="0"/>
    <n v="0"/>
    <n v="0"/>
    <n v="0"/>
    <n v="1"/>
    <n v="0"/>
    <n v="1"/>
    <n v="0"/>
    <n v="0"/>
    <n v="0"/>
    <n v="0"/>
    <n v="0"/>
    <n v="0"/>
    <n v="0"/>
    <n v="0"/>
    <n v="0"/>
    <n v="0"/>
    <n v="1"/>
    <n v="0"/>
    <s v="se contrato un recurso"/>
  </r>
  <r>
    <x v="1"/>
    <x v="1"/>
    <s v="INDICADORES Y METAS DE GOBIERNO"/>
    <x v="56"/>
    <x v="238"/>
    <m/>
    <d v="2016-02-01T00:00:00"/>
    <d v="2016-12-15T00:00:00"/>
    <s v="Archivo de la Escuela digitalizado_x000d__x000d__x000d__x000d__x000d__x000d__x000d__x000d_Diagnóstico de manejo documental por área_x000d__x000d__x000d__x000d__x000d__x000d__x000d_Tablas de rención documental actualizadas"/>
    <s v="Equipos"/>
    <s v="Comprar 3 scanner para los técnicos o profesionales referidos en la casilla anterior, a fin de que pueda cumplir con el objeto de su contrato."/>
    <n v="3"/>
    <n v="3500000"/>
    <n v="105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s v="gestion de plan de gestion documental, "/>
  </r>
  <r>
    <x v="1"/>
    <x v="1"/>
    <s v="INDICADORES Y METAS DE GOBIERNO"/>
    <x v="57"/>
    <x v="239"/>
    <m/>
    <d v="2016-02-01T00:00:00"/>
    <d v="2016-06-30T00:00:00"/>
    <s v="Puesto adecuado"/>
    <s v="Mantenimiento"/>
    <s v="Contratar una empresa que lleve a cabo todas las acciones tendientes a lograr la adecuación física de un puesto único de Atención al Ciudadano y  recepción de PQRS, de conformidad con lo ordenado por la Ley."/>
    <n v="1"/>
    <n v="100000000"/>
    <n v="100000000"/>
    <s v="febrero"/>
    <s v="junio"/>
    <n v="0"/>
    <n v="0.2"/>
    <n v="0.2"/>
    <n v="0.2"/>
    <n v="0.2"/>
    <n v="0.2"/>
    <n v="0"/>
    <n v="0"/>
    <n v="0"/>
    <n v="0"/>
    <n v="0"/>
    <n v="0"/>
    <n v="1"/>
    <n v="0"/>
    <n v="0"/>
    <n v="0"/>
    <n v="0"/>
    <n v="0"/>
    <n v="0"/>
    <n v="0"/>
    <n v="0"/>
    <n v="0"/>
    <n v="0"/>
    <n v="0"/>
    <n v="0"/>
    <n v="0"/>
    <n v="1"/>
    <m/>
  </r>
  <r>
    <x v="1"/>
    <x v="1"/>
    <s v="INDICADORES Y METAS DE GOBIERNO"/>
    <x v="58"/>
    <x v="240"/>
    <m/>
    <d v="2016-01-15T00:00:00"/>
    <d v="2016-01-29T00:00:00"/>
    <m/>
    <s v="Persona natural"/>
    <s v="NA"/>
    <n v="0"/>
    <n v="0"/>
    <n v="0"/>
    <s v="enero"/>
    <s v="enero"/>
    <n v="1"/>
    <n v="0"/>
    <n v="0"/>
    <n v="0"/>
    <n v="0"/>
    <n v="0"/>
    <n v="0"/>
    <n v="0"/>
    <n v="0"/>
    <n v="0"/>
    <n v="0"/>
    <n v="0"/>
    <n v="1"/>
    <n v="0"/>
    <n v="0"/>
    <n v="0"/>
    <n v="0"/>
    <n v="0"/>
    <n v="0"/>
    <n v="0"/>
    <n v="0"/>
    <n v="0"/>
    <n v="0"/>
    <n v="0"/>
    <n v="0"/>
    <n v="0"/>
    <n v="1"/>
    <m/>
  </r>
  <r>
    <x v="1"/>
    <x v="1"/>
    <s v="INDICADORES Y METAS DE GOBIERNO"/>
    <x v="58"/>
    <x v="241"/>
    <m/>
    <d v="2016-02-01T00:00:00"/>
    <d v="2016-02-05T00:00:00"/>
    <m/>
    <s v="Persona natural"/>
    <s v="NA"/>
    <n v="0"/>
    <n v="0"/>
    <n v="0"/>
    <s v="febrero"/>
    <s v="febrero"/>
    <n v="0"/>
    <n v="1"/>
    <n v="0"/>
    <n v="0"/>
    <n v="0"/>
    <n v="0"/>
    <n v="0"/>
    <n v="0"/>
    <n v="0"/>
    <n v="0"/>
    <n v="0"/>
    <n v="0"/>
    <n v="1"/>
    <n v="0"/>
    <n v="0"/>
    <n v="0"/>
    <n v="0"/>
    <n v="0"/>
    <n v="0"/>
    <n v="0"/>
    <n v="0"/>
    <n v="0"/>
    <n v="0"/>
    <n v="0"/>
    <n v="0"/>
    <n v="0"/>
    <n v="1"/>
    <m/>
  </r>
  <r>
    <x v="1"/>
    <x v="1"/>
    <s v="INDICADORES Y METAS DE GOBIERNO"/>
    <x v="58"/>
    <x v="242"/>
    <m/>
    <d v="2016-02-08T00:00:00"/>
    <d v="2016-02-12T00:00:00"/>
    <m/>
    <s v="Persona natural"/>
    <s v="NA"/>
    <n v="0"/>
    <n v="0"/>
    <n v="0"/>
    <s v="febrero"/>
    <s v="febrero"/>
    <n v="0"/>
    <n v="1"/>
    <n v="0"/>
    <n v="0"/>
    <n v="0"/>
    <n v="0"/>
    <n v="0"/>
    <n v="0"/>
    <n v="0"/>
    <n v="0"/>
    <n v="0"/>
    <n v="0"/>
    <n v="1"/>
    <n v="0"/>
    <n v="0"/>
    <n v="0"/>
    <n v="0"/>
    <n v="0"/>
    <n v="0"/>
    <n v="0"/>
    <n v="0"/>
    <n v="0"/>
    <n v="0"/>
    <n v="0"/>
    <n v="0"/>
    <n v="0"/>
    <n v="1"/>
    <m/>
  </r>
  <r>
    <x v="1"/>
    <x v="1"/>
    <s v="INDICADORES Y METAS DE GOBIERNO"/>
    <x v="58"/>
    <x v="243"/>
    <m/>
    <d v="2016-02-14T00:00:00"/>
    <d v="2016-02-26T00:00:00"/>
    <m/>
    <s v="Persona natural"/>
    <s v="NA"/>
    <n v="0"/>
    <n v="0"/>
    <n v="0"/>
    <s v="febrero"/>
    <s v="febrero"/>
    <n v="0"/>
    <n v="1"/>
    <n v="0"/>
    <n v="0"/>
    <n v="0"/>
    <n v="0"/>
    <n v="0"/>
    <n v="0"/>
    <n v="0"/>
    <n v="0"/>
    <n v="0"/>
    <n v="0"/>
    <n v="1"/>
    <n v="0"/>
    <n v="0"/>
    <n v="0"/>
    <n v="0"/>
    <n v="0"/>
    <n v="0"/>
    <n v="0"/>
    <n v="0"/>
    <n v="0"/>
    <n v="0"/>
    <n v="0"/>
    <n v="0"/>
    <n v="0"/>
    <n v="1"/>
    <m/>
  </r>
  <r>
    <x v="1"/>
    <x v="1"/>
    <s v="INDICADORES Y METAS DE GOBIERNO"/>
    <x v="58"/>
    <x v="244"/>
    <m/>
    <d v="2016-02-03T00:00:00"/>
    <d v="2016-02-29T00:00:00"/>
    <m/>
    <s v="Persona natural"/>
    <s v="NA"/>
    <n v="0"/>
    <n v="0"/>
    <n v="0"/>
    <s v="febrero"/>
    <s v="febrero"/>
    <n v="0"/>
    <n v="1"/>
    <n v="0"/>
    <n v="0"/>
    <n v="0"/>
    <n v="0"/>
    <n v="0"/>
    <n v="0"/>
    <n v="0"/>
    <n v="0"/>
    <n v="0"/>
    <n v="0"/>
    <n v="1"/>
    <n v="0"/>
    <n v="0"/>
    <n v="0"/>
    <n v="0"/>
    <n v="0"/>
    <n v="0"/>
    <n v="0"/>
    <n v="0"/>
    <n v="0"/>
    <n v="0"/>
    <n v="0"/>
    <n v="0"/>
    <n v="0"/>
    <n v="1"/>
    <m/>
  </r>
  <r>
    <x v="1"/>
    <x v="1"/>
    <s v="INDICADORES Y METAS DE GOBIERNO"/>
    <x v="58"/>
    <x v="245"/>
    <m/>
    <d v="2016-04-15T00:00:00"/>
    <d v="2016-12-31T00:00:00"/>
    <m/>
    <m/>
    <m/>
    <m/>
    <m/>
    <m/>
    <s v="abril"/>
    <s v="diciembre"/>
    <n v="0"/>
    <n v="0"/>
    <n v="0"/>
    <n v="0.1111111111111111"/>
    <n v="0.1111111111111111"/>
    <n v="0.1111111111111111"/>
    <n v="0.1111111111111111"/>
    <n v="0.1111111111111111"/>
    <n v="0.1111111111111111"/>
    <n v="0.1111111111111111"/>
    <n v="0.1111111111111111"/>
    <n v="0.1111111111111111"/>
    <n v="1.0000000000000002"/>
    <n v="0"/>
    <n v="0"/>
    <n v="0"/>
    <n v="0"/>
    <n v="0"/>
    <n v="0"/>
    <n v="0"/>
    <n v="0"/>
    <n v="0"/>
    <n v="0"/>
    <n v="0"/>
    <n v="0"/>
    <n v="0"/>
    <n v="1.0000000000000002"/>
    <m/>
  </r>
  <r>
    <x v="1"/>
    <x v="1"/>
    <s v="INDICADORES Y METAS DE GOBIERNO"/>
    <x v="58"/>
    <x v="246"/>
    <m/>
    <d v="2016-02-01T00:00:00"/>
    <d v="2016-12-15T00:00:00"/>
    <m/>
    <s v="Persona natural"/>
    <s v="NA"/>
    <n v="0"/>
    <n v="0"/>
    <n v="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1"/>
    <x v="15"/>
    <s v="INDICADORES Y METAS DE GOBIERNO"/>
    <x v="59"/>
    <x v="247"/>
    <s v="Porcentaje de cumplimiento de las auditorías programadas de control interno"/>
    <d v="2016-01-02T00:00:00"/>
    <d v="2016-12-15T00:00:00"/>
    <s v="Informes de auditoría"/>
    <s v="Persona natural"/>
    <s v="Administrador público"/>
    <n v="1"/>
    <n v="3627382.5"/>
    <n v="4352859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08"/>
    <n v="0.08"/>
    <n v="0.08"/>
    <n v="0"/>
    <n v="0"/>
    <n v="0"/>
    <n v="0"/>
    <n v="0"/>
    <n v="0"/>
    <n v="0"/>
    <n v="0"/>
    <n v="0"/>
    <n v="0.24"/>
    <n v="0.76000000000000023"/>
    <m/>
  </r>
  <r>
    <x v="1"/>
    <x v="15"/>
    <s v="INDICADORES Y METAS DE GOBIERNO"/>
    <x v="60"/>
    <x v="247"/>
    <s v="Porcentaje de cumplimiento de las auditorías programadas de control interno"/>
    <d v="2016-01-02T00:00:00"/>
    <d v="2016-12-15T00:00:00"/>
    <s v="Informes de auditoría"/>
    <s v="Persona natural"/>
    <s v="Ingeniero financiero"/>
    <n v="1"/>
    <n v="2929206"/>
    <n v="35150472"/>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08"/>
    <n v="0.08"/>
    <n v="0.08"/>
    <n v="0"/>
    <n v="0"/>
    <n v="0"/>
    <n v="0"/>
    <n v="0"/>
    <n v="0"/>
    <n v="0"/>
    <n v="0"/>
    <n v="0"/>
    <n v="0.24"/>
    <n v="0.76000000000000023"/>
    <m/>
  </r>
  <r>
    <x v="1"/>
    <x v="15"/>
    <s v="INDICADORES Y METAS DE GOBIERNO"/>
    <x v="60"/>
    <x v="248"/>
    <s v="Procesos actualizados"/>
    <d v="2016-01-02T00:00:00"/>
    <d v="2016-12-15T00:00:00"/>
    <s v="Procesos del área publicados en la página "/>
    <m/>
    <m/>
    <n v="0"/>
    <n v="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08"/>
    <n v="0.08"/>
    <n v="0.08"/>
    <n v="0"/>
    <n v="0"/>
    <n v="0"/>
    <n v="0"/>
    <n v="0"/>
    <n v="0"/>
    <n v="0"/>
    <n v="0"/>
    <n v="0"/>
    <n v="0.24"/>
    <n v="0.76000000000000023"/>
    <m/>
  </r>
  <r>
    <x v="1"/>
    <x v="15"/>
    <s v="INDICADORES Y METAS DE GOBIERNO"/>
    <x v="60"/>
    <x v="249"/>
    <s v="Presentación de los informe es de ley a los entes externos"/>
    <d v="2016-01-02T00:00:00"/>
    <d v="2016-12-15T00:00:00"/>
    <s v="Informes entregados a los entes de control"/>
    <m/>
    <m/>
    <n v="0"/>
    <n v="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m/>
  </r>
  <r>
    <x v="1"/>
    <x v="15"/>
    <s v="INDICADORES Y METAS DE GOBIERNO"/>
    <x v="60"/>
    <x v="250"/>
    <m/>
    <d v="2016-01-02T00:00:00"/>
    <d v="2015-12-15T00:00:00"/>
    <s v="Informes o presentaciones de seguimiento"/>
    <m/>
    <m/>
    <n v="0"/>
    <n v="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m/>
  </r>
  <r>
    <x v="1"/>
    <x v="16"/>
    <s v="INDICADORES Y METAS DE GOBIERNO"/>
    <x v="61"/>
    <x v="251"/>
    <m/>
    <d v="2016-01-12T00:00:00"/>
    <d v="2016-09-29T00:00:00"/>
    <s v="Certificación de calidad"/>
    <s v="Contratista"/>
    <s v="Personal técnico para el apoyo en la documentación y el desarrollo de diferentes procesos de las áreas administrativas y académicas"/>
    <n v="1"/>
    <n v="19382000"/>
    <n v="19382000"/>
    <s v="enero"/>
    <s v="septiembre"/>
    <n v="0.1111111111111111"/>
    <n v="0.1111111111111111"/>
    <n v="0.1111111111111111"/>
    <n v="0.1111111111111111"/>
    <n v="0.1111111111111111"/>
    <n v="0.1111111111111111"/>
    <n v="0.1111111111111111"/>
    <n v="0.1111111111111111"/>
    <n v="0.1111111111111111"/>
    <n v="0"/>
    <n v="0"/>
    <n v="0"/>
    <n v="1.0000000000000002"/>
    <n v="0"/>
    <n v="0"/>
    <n v="0"/>
    <n v="0"/>
    <n v="0"/>
    <n v="0"/>
    <n v="0"/>
    <n v="0"/>
    <n v="0"/>
    <n v="0"/>
    <n v="0"/>
    <n v="0"/>
    <n v="0"/>
    <n v="1.0000000000000002"/>
    <s v="pendiente reporte de cierre de hallazgos"/>
  </r>
  <r>
    <x v="1"/>
    <x v="16"/>
    <s v="INDICADORES Y METAS DE GOBIERNO"/>
    <x v="61"/>
    <x v="252"/>
    <m/>
    <d v="2016-01-12T00:00:00"/>
    <d v="2016-09-29T00:00:00"/>
    <s v="Certificación de calidad"/>
    <s v="Contratista"/>
    <s v="Personal técnico para el apoyo en la documentación y el desarrollo de diferentes procesos de las áreas administrativas y académicas"/>
    <m/>
    <m/>
    <m/>
    <s v="junio"/>
    <s v="agosto"/>
    <n v="0"/>
    <n v="0"/>
    <n v="0"/>
    <n v="0"/>
    <n v="0"/>
    <n v="0.5"/>
    <n v="0.5"/>
    <n v="0"/>
    <n v="0"/>
    <n v="0"/>
    <n v="0"/>
    <n v="0"/>
    <n v="1"/>
    <n v="0"/>
    <n v="0"/>
    <n v="0"/>
    <n v="0"/>
    <n v="0"/>
    <n v="0"/>
    <n v="0"/>
    <n v="0"/>
    <n v="0"/>
    <n v="0"/>
    <n v="0"/>
    <n v="0"/>
    <n v="0"/>
    <n v="1"/>
    <m/>
  </r>
  <r>
    <x v="1"/>
    <x v="16"/>
    <s v="INDICADORES Y METAS DE GOBIERNO"/>
    <x v="61"/>
    <x v="253"/>
    <m/>
    <d v="2016-01-12T00:00:00"/>
    <d v="2016-09-29T00:00:00"/>
    <s v="Certificación de calidad"/>
    <s v="Firma auditora"/>
    <s v="Contratar la firma certificadora"/>
    <n v="1"/>
    <n v="30000000"/>
    <n v="30000000"/>
    <s v="enero"/>
    <s v="septiembre"/>
    <n v="0.5"/>
    <n v="0"/>
    <n v="0"/>
    <n v="0"/>
    <n v="0"/>
    <n v="0"/>
    <n v="0"/>
    <n v="0"/>
    <n v="0"/>
    <n v="0"/>
    <n v="0"/>
    <n v="0.5"/>
    <n v="1"/>
    <n v="0.5"/>
    <n v="0"/>
    <n v="0"/>
    <n v="0"/>
    <n v="0"/>
    <n v="0"/>
    <n v="0"/>
    <n v="0"/>
    <n v="0"/>
    <n v="0"/>
    <n v="0"/>
    <n v="0"/>
    <n v="0.5"/>
    <n v="0.5"/>
    <m/>
  </r>
  <r>
    <x v="1"/>
    <x v="16"/>
    <s v="INDICADORES Y METAS DE GOBIERNO"/>
    <x v="61"/>
    <x v="254"/>
    <m/>
    <d v="2016-01-12T00:00:00"/>
    <d v="2016-09-29T00:00:00"/>
    <s v="Certificación de calidad"/>
    <s v="Firma auditora"/>
    <s v="Contratar la firma certificadora"/>
    <n v="0"/>
    <m/>
    <m/>
    <s v="marzo"/>
    <s v="abril"/>
    <n v="0"/>
    <n v="0"/>
    <n v="0.25"/>
    <n v="0.25"/>
    <n v="0"/>
    <n v="0"/>
    <n v="0.25"/>
    <n v="0.25"/>
    <n v="0"/>
    <n v="0"/>
    <n v="0"/>
    <n v="0"/>
    <n v="1"/>
    <n v="0"/>
    <n v="0"/>
    <n v="0"/>
    <n v="0"/>
    <n v="0"/>
    <n v="0"/>
    <n v="0"/>
    <n v="0"/>
    <n v="0"/>
    <n v="0"/>
    <n v="0"/>
    <n v="0"/>
    <n v="0"/>
    <n v="1"/>
    <s v="pendiente de revizar avance 28 de marzo"/>
  </r>
  <r>
    <x v="1"/>
    <x v="16"/>
    <s v="INDICADORES Y METAS DE GOBIERNO"/>
    <x v="61"/>
    <x v="255"/>
    <m/>
    <d v="2016-01-12T00:00:00"/>
    <d v="2016-09-29T00:00:00"/>
    <s v="Certificación de calidad"/>
    <m/>
    <m/>
    <n v="0"/>
    <m/>
    <m/>
    <s v="marzo"/>
    <s v="agosto"/>
    <n v="0"/>
    <n v="0"/>
    <n v="0.5"/>
    <n v="0"/>
    <n v="0"/>
    <n v="0.25"/>
    <n v="0"/>
    <n v="0.25"/>
    <n v="0"/>
    <n v="0"/>
    <n v="0"/>
    <n v="0"/>
    <n v="1"/>
    <n v="0"/>
    <n v="0"/>
    <n v="0"/>
    <n v="0"/>
    <n v="0"/>
    <n v="0"/>
    <n v="0"/>
    <n v="0"/>
    <n v="0"/>
    <n v="0"/>
    <n v="0"/>
    <n v="0"/>
    <n v="0"/>
    <n v="1"/>
    <s v="pendiente de revizar avance el lunes 28 de marzo"/>
  </r>
  <r>
    <x v="1"/>
    <x v="16"/>
    <s v="INDICADORES Y METAS DE GOBIERNO"/>
    <x v="61"/>
    <x v="256"/>
    <m/>
    <d v="2016-01-12T00:00:00"/>
    <d v="2016-09-29T00:00:00"/>
    <s v="Certificación de calidad"/>
    <s v="Firma auditora"/>
    <s v="Contratar la firma certificadora"/>
    <n v="0"/>
    <m/>
    <m/>
    <s v="julio"/>
    <s v="septiembre"/>
    <n v="0"/>
    <n v="0"/>
    <n v="0"/>
    <n v="0"/>
    <n v="0"/>
    <n v="0"/>
    <n v="0.1"/>
    <n v="0"/>
    <n v="0.9"/>
    <n v="0"/>
    <n v="0"/>
    <n v="0"/>
    <n v="1"/>
    <n v="0"/>
    <n v="0"/>
    <n v="0"/>
    <n v="0"/>
    <n v="0"/>
    <n v="0"/>
    <n v="0"/>
    <n v="0"/>
    <n v="0"/>
    <n v="0"/>
    <n v="0"/>
    <n v="0"/>
    <n v="0"/>
    <n v="1"/>
    <s v="contratacion incluye capacitacion y revisar con RRHH capcitacion en HSQE"/>
  </r>
  <r>
    <x v="1"/>
    <x v="16"/>
    <s v="INDICADORES Y METAS DE GOBIERNO"/>
    <x v="61"/>
    <x v="257"/>
    <m/>
    <d v="2016-01-12T00:00:00"/>
    <d v="2016-09-29T00:00:00"/>
    <s v="Trámites optimizados"/>
    <m/>
    <m/>
    <m/>
    <m/>
    <m/>
    <s v="enero"/>
    <s v="septiembre"/>
    <n v="0"/>
    <n v="0"/>
    <n v="0.1111111111111111"/>
    <n v="0.1111111111111111"/>
    <n v="0.1111111111111111"/>
    <n v="0.1111111111111111"/>
    <n v="0.1111111111111111"/>
    <n v="0.1111111111111111"/>
    <n v="0.1111111111111111"/>
    <n v="0"/>
    <n v="0"/>
    <n v="0"/>
    <n v="0.7777777777777779"/>
    <n v="0"/>
    <n v="0"/>
    <n v="0"/>
    <n v="0"/>
    <n v="0"/>
    <n v="0"/>
    <n v="0"/>
    <n v="0"/>
    <n v="0"/>
    <n v="0"/>
    <n v="0"/>
    <n v="0"/>
    <n v="0"/>
    <n v="0.7777777777777779"/>
    <s v="no se ha avanzado con el DAFP"/>
  </r>
  <r>
    <x v="1"/>
    <x v="16"/>
    <s v="INDICADORES Y METAS DE GOBIERNO"/>
    <x v="61"/>
    <x v="258"/>
    <m/>
    <d v="2016-01-12T00:00:00"/>
    <d v="2016-09-29T00:00:00"/>
    <s v="Mapas de riesgos actualizados"/>
    <m/>
    <m/>
    <m/>
    <m/>
    <m/>
    <s v="enero"/>
    <s v="septiembre"/>
    <n v="0.25"/>
    <n v="0.25"/>
    <n v="0.3"/>
    <n v="0"/>
    <n v="0"/>
    <n v="0"/>
    <n v="0"/>
    <n v="0"/>
    <n v="0"/>
    <n v="0"/>
    <n v="0"/>
    <n v="0.2"/>
    <n v="1"/>
    <n v="0.25"/>
    <n v="0.25"/>
    <n v="0.15"/>
    <n v="0"/>
    <n v="0"/>
    <n v="0"/>
    <n v="0"/>
    <n v="0"/>
    <n v="0"/>
    <n v="0"/>
    <n v="0"/>
    <n v="0"/>
    <n v="0.65"/>
    <n v="0.35"/>
    <s v="pendiente de revizar avance el lunes 28 de marzo"/>
  </r>
  <r>
    <x v="1"/>
    <x v="16"/>
    <s v="INDICADORES Y METAS DE GOBIERNO"/>
    <x v="62"/>
    <x v="12"/>
    <m/>
    <d v="2015-05-19T00:00:00"/>
    <d v="2015-08-03T00:00:00"/>
    <s v="Documentos radicados ante CNA"/>
    <s v="Contratista"/>
    <s v="Contar con un profesional de apoyo en el proceso de autoevaluación y acreditación de los programas de educación superior"/>
    <n v="1"/>
    <n v="27500000"/>
    <n v="27500000"/>
    <s v="mayo"/>
    <s v="agosto"/>
    <n v="0"/>
    <n v="0"/>
    <n v="0"/>
    <n v="0"/>
    <n v="0.25"/>
    <n v="0.25"/>
    <n v="0.25"/>
    <n v="0.25"/>
    <n v="0"/>
    <n v="0"/>
    <n v="0"/>
    <n v="0"/>
    <n v="1"/>
    <n v="1"/>
    <n v="0"/>
    <n v="0"/>
    <n v="0"/>
    <n v="0"/>
    <n v="0"/>
    <n v="0"/>
    <n v="0"/>
    <n v="0"/>
    <n v="0"/>
    <n v="0"/>
    <n v="0"/>
    <n v="1"/>
    <n v="0"/>
    <m/>
  </r>
  <r>
    <x v="1"/>
    <x v="16"/>
    <s v="INDICADORES Y METAS DE GOBIERNO"/>
    <x v="62"/>
    <x v="13"/>
    <m/>
    <s v=" 04/03/2015"/>
    <s v=" 15/01/2016"/>
    <s v="Documentos radicados ante CNA"/>
    <s v="Contratista"/>
    <s v="Contar con un profesional de apoyo en el proceso de autoevaluación y acreditación de los programas de educación superior"/>
    <m/>
    <m/>
    <m/>
    <s v="enero"/>
    <s v="enero"/>
    <n v="1"/>
    <n v="0"/>
    <n v="0"/>
    <n v="0"/>
    <n v="0"/>
    <n v="0"/>
    <n v="0"/>
    <n v="0"/>
    <n v="0"/>
    <n v="0"/>
    <n v="0"/>
    <n v="0"/>
    <n v="1"/>
    <n v="0"/>
    <n v="0.5"/>
    <n v="0"/>
    <n v="0"/>
    <n v="0"/>
    <n v="0"/>
    <n v="0"/>
    <n v="0"/>
    <n v="0"/>
    <n v="0"/>
    <n v="0"/>
    <n v="0"/>
    <n v="0.5"/>
    <n v="0.5"/>
    <m/>
  </r>
  <r>
    <x v="1"/>
    <x v="16"/>
    <s v="INDICADORES Y METAS DE GOBIERNO"/>
    <x v="62"/>
    <x v="14"/>
    <m/>
    <s v=" 15/01/2016"/>
    <s v=" 29/02/2016"/>
    <s v="Documentos radicados ante CNA"/>
    <s v="Contratista"/>
    <s v="Contar con un profesional de apoyo en el proceso de autoevaluación y acreditación de los programas de educación superior"/>
    <m/>
    <m/>
    <m/>
    <s v="enero"/>
    <s v="febrero"/>
    <n v="0.5"/>
    <n v="0.5"/>
    <n v="0"/>
    <n v="0"/>
    <n v="0"/>
    <n v="0"/>
    <n v="0"/>
    <n v="0"/>
    <n v="0"/>
    <n v="0"/>
    <n v="0"/>
    <n v="0"/>
    <n v="1"/>
    <n v="0.28999999999999998"/>
    <n v="0"/>
    <n v="0"/>
    <n v="0"/>
    <n v="0"/>
    <n v="0"/>
    <n v="0"/>
    <n v="0"/>
    <n v="0"/>
    <n v="0"/>
    <n v="0"/>
    <n v="0"/>
    <n v="0.28999999999999998"/>
    <n v="0.71"/>
    <m/>
  </r>
  <r>
    <x v="1"/>
    <x v="16"/>
    <s v="INDICADORES Y METAS DE GOBIERNO"/>
    <x v="62"/>
    <x v="15"/>
    <m/>
    <d v="2015-09-28T00:00:00"/>
    <d v="2015-11-12T00:00:00"/>
    <s v="Documentos radicados ante CNA"/>
    <s v="Contratista"/>
    <s v="Contar con un profesional de apoyo en el proceso de autoevaluación y acreditación de los programas de educación superior"/>
    <m/>
    <m/>
    <m/>
    <s v="septiembre"/>
    <s v="noviembre"/>
    <n v="0"/>
    <n v="0"/>
    <n v="0"/>
    <n v="0"/>
    <n v="0"/>
    <n v="0"/>
    <n v="0"/>
    <n v="0"/>
    <n v="0.33"/>
    <n v="0.33"/>
    <n v="0.34"/>
    <n v="0"/>
    <n v="1"/>
    <n v="0"/>
    <n v="0"/>
    <n v="0"/>
    <n v="0"/>
    <n v="0"/>
    <n v="0"/>
    <n v="0"/>
    <n v="0"/>
    <n v="0"/>
    <n v="0"/>
    <n v="0"/>
    <n v="0"/>
    <n v="0"/>
    <n v="1"/>
    <m/>
  </r>
  <r>
    <x v="1"/>
    <x v="16"/>
    <s v="INDICADORES Y METAS DE GOBIERNO"/>
    <x v="62"/>
    <x v="16"/>
    <m/>
    <s v=" Programas Acreditación 20/02/2016"/>
    <s v=" Programas Acreditación 01/04/2016"/>
    <s v="Documentos radicados ante CNA"/>
    <s v="Contratista"/>
    <s v="Contar con un profesional de apoyo en el proceso de autoevaluación y acreditación de los programas de educación superior"/>
    <m/>
    <m/>
    <m/>
    <s v="febrero"/>
    <s v="abril"/>
    <n v="0"/>
    <n v="0.33"/>
    <n v="0.33"/>
    <n v="0.34"/>
    <n v="0"/>
    <n v="0"/>
    <n v="0"/>
    <n v="0"/>
    <n v="0"/>
    <n v="0"/>
    <n v="0"/>
    <n v="0"/>
    <n v="1"/>
    <n v="0"/>
    <n v="1"/>
    <n v="0"/>
    <n v="0"/>
    <n v="0"/>
    <n v="0"/>
    <n v="0"/>
    <n v="0"/>
    <n v="0"/>
    <n v="0"/>
    <n v="0"/>
    <n v="0"/>
    <n v="1"/>
    <n v="0"/>
    <m/>
  </r>
  <r>
    <x v="1"/>
    <x v="16"/>
    <s v="INDICADORES Y METAS DE GOBIERNO"/>
    <x v="62"/>
    <x v="17"/>
    <m/>
    <s v="Programas Acreditación 01/02/2016"/>
    <s v="Programas Acreditación 31/03/2016"/>
    <s v="Documentos radicados ante CNA"/>
    <s v="Contratista"/>
    <s v="Contar con un profesional de apoyo en el proceso de autoevaluación y acreditación de los programas de educación superior"/>
    <m/>
    <m/>
    <m/>
    <s v="febrero"/>
    <s v="marzo"/>
    <n v="0"/>
    <n v="0.5"/>
    <n v="0.5"/>
    <n v="0"/>
    <n v="0"/>
    <n v="0"/>
    <n v="0"/>
    <n v="0"/>
    <n v="0"/>
    <n v="0"/>
    <n v="0"/>
    <n v="0"/>
    <n v="1"/>
    <n v="0"/>
    <n v="0"/>
    <n v="0"/>
    <n v="0"/>
    <n v="0"/>
    <n v="0"/>
    <n v="0"/>
    <n v="0"/>
    <n v="0"/>
    <n v="0"/>
    <n v="0"/>
    <n v="0"/>
    <n v="0"/>
    <n v="1"/>
    <m/>
  </r>
  <r>
    <x v="1"/>
    <x v="16"/>
    <s v="INDICADORES Y METAS DE GOBIERNO"/>
    <x v="62"/>
    <x v="18"/>
    <m/>
    <d v="2016-02-01T00:00:00"/>
    <s v=" 05/04/2016"/>
    <s v="Documentos radicados ante CNA"/>
    <s v="Contratista"/>
    <s v="Contar con un profesional de apoyo en el proceso de autoevaluación y acreditación de los programas de educación superior"/>
    <m/>
    <m/>
    <m/>
    <s v="febrero"/>
    <s v="abril"/>
    <n v="0"/>
    <n v="0.33"/>
    <n v="0.33"/>
    <n v="0.34"/>
    <n v="0"/>
    <n v="0"/>
    <n v="0"/>
    <n v="0"/>
    <n v="0"/>
    <n v="0"/>
    <n v="0"/>
    <n v="0"/>
    <n v="1"/>
    <n v="0"/>
    <n v="0"/>
    <n v="0"/>
    <n v="0"/>
    <n v="0"/>
    <n v="0"/>
    <n v="0"/>
    <n v="0"/>
    <n v="0"/>
    <n v="0"/>
    <n v="0"/>
    <n v="0"/>
    <n v="0"/>
    <n v="1"/>
    <m/>
  </r>
  <r>
    <x v="1"/>
    <x v="16"/>
    <s v="INDICADORES Y METAS DE GOBIERNO"/>
    <x v="62"/>
    <x v="19"/>
    <m/>
    <s v="Depende de CNA"/>
    <s v="Depende de CNA"/>
    <s v="Documentos radicados ante CNA"/>
    <s v="Contratista"/>
    <s v="Contar con un profesional de apoyo en el proceso de autoevaluación y acreditación de los programas de educación superior"/>
    <m/>
    <m/>
    <m/>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m/>
  </r>
  <r>
    <x v="1"/>
    <x v="16"/>
    <s v="INDICADORES Y METAS DE GOBIERNO"/>
    <x v="62"/>
    <x v="20"/>
    <m/>
    <s v="Depende de CNA"/>
    <s v="Depende de CNA"/>
    <s v="Documentos radicados ante CNA"/>
    <s v="Contratista"/>
    <s v="Contar con un profesional de apoyo en el proceso de autoevaluación y acreditación de los programas de educación superior"/>
    <m/>
    <m/>
    <m/>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m/>
  </r>
  <r>
    <x v="1"/>
    <x v="16"/>
    <s v="INDICADORES Y METAS DE GOBIERNO"/>
    <x v="62"/>
    <x v="21"/>
    <m/>
    <d v="2016-04-01T00:00:00"/>
    <d v="2016-08-25T00:00:00"/>
    <s v="Documentos radicados ante CNA"/>
    <s v="Contratista"/>
    <s v="Contar con un profesional de apoyo en el proceso de autoevaluación y acreditación de los programas de educación superior"/>
    <m/>
    <m/>
    <m/>
    <s v="abril"/>
    <s v="agosto"/>
    <n v="0"/>
    <n v="0"/>
    <n v="0"/>
    <n v="0.2"/>
    <n v="0.2"/>
    <n v="0.2"/>
    <n v="0.2"/>
    <n v="0.2"/>
    <n v="0"/>
    <n v="0"/>
    <n v="0"/>
    <n v="0"/>
    <n v="1"/>
    <n v="0"/>
    <n v="0"/>
    <n v="0"/>
    <n v="0"/>
    <n v="0"/>
    <n v="0"/>
    <n v="0"/>
    <n v="0"/>
    <n v="0"/>
    <n v="0"/>
    <n v="0"/>
    <n v="0"/>
    <n v="0"/>
    <n v="1"/>
    <m/>
  </r>
  <r>
    <x v="1"/>
    <x v="16"/>
    <s v="INDICADORES Y METAS DE GOBIERNO"/>
    <x v="62"/>
    <x v="22"/>
    <m/>
    <s v=" 04/02/2016"/>
    <d v="2016-02-11T00:00:00"/>
    <s v="Documentos radicados ante CNA"/>
    <s v="Contratista"/>
    <s v="Contar con un profesional de apoyo en el proceso de autoevaluación y acreditación de los programas de educación superior"/>
    <m/>
    <m/>
    <m/>
    <s v="febrero"/>
    <s v="febrero"/>
    <n v="0"/>
    <n v="1"/>
    <n v="0"/>
    <n v="0"/>
    <n v="0"/>
    <n v="0"/>
    <n v="0"/>
    <n v="0"/>
    <n v="0"/>
    <n v="0"/>
    <n v="0"/>
    <n v="0"/>
    <n v="1"/>
    <n v="0"/>
    <n v="0.33"/>
    <n v="0"/>
    <n v="0"/>
    <n v="0"/>
    <n v="0"/>
    <n v="0"/>
    <n v="0"/>
    <n v="0"/>
    <n v="0"/>
    <n v="0"/>
    <n v="0"/>
    <n v="0.33"/>
    <n v="0.66999999999999993"/>
    <m/>
  </r>
  <r>
    <x v="1"/>
    <x v="16"/>
    <s v="INDICADORES Y METAS DE GOBIERNO"/>
    <x v="62"/>
    <x v="23"/>
    <m/>
    <d v="2016-01-15T00:00:00"/>
    <d v="2016-02-29T00:00:00"/>
    <s v="Documentos radicados ante CNA"/>
    <s v="Contratista"/>
    <s v="Contar con un profesional de apoyo en el proceso de autoevaluación y acreditación de los programas de educación superior"/>
    <m/>
    <m/>
    <m/>
    <s v="enero"/>
    <s v="febrero"/>
    <n v="0.5"/>
    <n v="0.5"/>
    <n v="0"/>
    <n v="0"/>
    <n v="0"/>
    <n v="0"/>
    <n v="0"/>
    <n v="0"/>
    <n v="0"/>
    <n v="0"/>
    <n v="0"/>
    <n v="0"/>
    <n v="1"/>
    <n v="0"/>
    <n v="0"/>
    <n v="0"/>
    <n v="0"/>
    <n v="0"/>
    <n v="0"/>
    <n v="0"/>
    <n v="0"/>
    <n v="0"/>
    <n v="0"/>
    <n v="0"/>
    <n v="0"/>
    <n v="0"/>
    <n v="1"/>
    <m/>
  </r>
  <r>
    <x v="1"/>
    <x v="16"/>
    <s v="INDICADORES Y METAS DE GOBIERNO"/>
    <x v="62"/>
    <x v="24"/>
    <m/>
    <d v="2016-02-29T00:00:00"/>
    <d v="2016-03-04T00:00:00"/>
    <s v="Documentos radicados ante CNA"/>
    <s v="Contratista"/>
    <s v="Contar con un profesional de apoyo en el proceso de autoevaluación y acreditación de los programas de educación superior"/>
    <m/>
    <m/>
    <m/>
    <s v="febrero"/>
    <s v="marzo"/>
    <n v="0"/>
    <n v="0.5"/>
    <n v="0.5"/>
    <n v="0"/>
    <n v="0"/>
    <n v="0"/>
    <n v="0"/>
    <n v="0"/>
    <n v="0"/>
    <n v="0"/>
    <n v="0"/>
    <n v="0"/>
    <n v="1"/>
    <n v="0"/>
    <n v="0"/>
    <n v="0"/>
    <n v="0"/>
    <n v="0"/>
    <n v="0"/>
    <n v="0"/>
    <n v="0"/>
    <n v="0"/>
    <n v="0"/>
    <n v="0"/>
    <n v="0"/>
    <n v="0"/>
    <n v="1"/>
    <m/>
  </r>
  <r>
    <x v="1"/>
    <x v="16"/>
    <s v="INDICADORES Y METAS DE GOBIERNO"/>
    <x v="62"/>
    <x v="25"/>
    <m/>
    <d v="2016-02-29T00:00:00"/>
    <s v=" 11/03/2016"/>
    <s v="Documentos radicados ante CNA"/>
    <s v="Contratista"/>
    <s v="Contar con un profesional de apoyo en el proceso de autoevaluación y acreditación de los programas de educación superior"/>
    <m/>
    <m/>
    <m/>
    <s v="febrero"/>
    <s v="marzo"/>
    <n v="0"/>
    <n v="0.5"/>
    <n v="0.5"/>
    <n v="0"/>
    <n v="0"/>
    <n v="0"/>
    <n v="0"/>
    <n v="0"/>
    <n v="0"/>
    <n v="0"/>
    <n v="0"/>
    <n v="0"/>
    <n v="1"/>
    <n v="0"/>
    <n v="0"/>
    <n v="0"/>
    <n v="0"/>
    <n v="0"/>
    <n v="0"/>
    <n v="0"/>
    <n v="0"/>
    <n v="0"/>
    <n v="0"/>
    <n v="0"/>
    <n v="0"/>
    <n v="0"/>
    <n v="1"/>
    <m/>
  </r>
  <r>
    <x v="1"/>
    <x v="16"/>
    <s v="INDICADORES Y METAS DE GOBIERNO"/>
    <x v="62"/>
    <x v="26"/>
    <m/>
    <d v="2016-02-01T00:00:00"/>
    <d v="2016-03-31T00:00:00"/>
    <s v="Documentos radicados ante CNA"/>
    <s v="Contratista"/>
    <s v="Contar con un profesional de apoyo en el proceso de autoevaluación y acreditación de los programas de educación superior"/>
    <m/>
    <m/>
    <m/>
    <s v="febrero"/>
    <s v="marzo"/>
    <n v="0"/>
    <n v="0.5"/>
    <n v="0.5"/>
    <n v="0"/>
    <n v="0"/>
    <n v="0"/>
    <n v="0"/>
    <n v="0"/>
    <n v="0"/>
    <n v="0"/>
    <n v="0"/>
    <n v="0"/>
    <n v="1"/>
    <n v="0"/>
    <n v="0.15"/>
    <n v="0"/>
    <n v="0"/>
    <n v="0"/>
    <n v="0"/>
    <n v="0"/>
    <n v="0"/>
    <n v="0"/>
    <n v="0"/>
    <n v="0"/>
    <n v="0"/>
    <n v="0.15"/>
    <n v="0.85"/>
    <m/>
  </r>
  <r>
    <x v="1"/>
    <x v="16"/>
    <s v="INDICADORES Y METAS DE GOBIERNO"/>
    <x v="62"/>
    <x v="27"/>
    <m/>
    <s v=" 01/04/2016"/>
    <d v="2016-04-08T00:00:00"/>
    <s v="Documentos radicados ante CNA"/>
    <s v="Contratista"/>
    <s v="Contar con un profesional de apoyo en el proceso de autoevaluación y acreditación de los programas de educación superior"/>
    <m/>
    <m/>
    <m/>
    <s v="abril"/>
    <s v="abril"/>
    <n v="0"/>
    <n v="0"/>
    <n v="0"/>
    <n v="1"/>
    <n v="0"/>
    <n v="0"/>
    <n v="0"/>
    <n v="0"/>
    <n v="0"/>
    <n v="0"/>
    <n v="0"/>
    <n v="0"/>
    <n v="1"/>
    <n v="0"/>
    <n v="0"/>
    <n v="0.15"/>
    <n v="0"/>
    <n v="0"/>
    <n v="0"/>
    <n v="0"/>
    <n v="0"/>
    <n v="0"/>
    <n v="0"/>
    <n v="0"/>
    <n v="0"/>
    <n v="0.15"/>
    <n v="0.85"/>
    <m/>
  </r>
  <r>
    <x v="1"/>
    <x v="16"/>
    <s v="INDICADORES Y METAS DE GOBIERNO"/>
    <x v="62"/>
    <x v="28"/>
    <m/>
    <d v="2016-04-09T00:00:00"/>
    <d v="2016-04-10T00:00:00"/>
    <s v="Documentos radicados ante CNA"/>
    <s v="Contratista"/>
    <s v="Contar con un profesional de apoyo en el proceso de autoevaluación y acreditación de los programas de educación superior"/>
    <m/>
    <m/>
    <m/>
    <s v="abril"/>
    <s v="abril"/>
    <n v="0"/>
    <n v="0"/>
    <n v="0"/>
    <n v="1"/>
    <n v="0"/>
    <n v="0"/>
    <n v="0"/>
    <n v="0"/>
    <n v="0"/>
    <n v="0"/>
    <n v="0"/>
    <n v="0"/>
    <n v="1"/>
    <n v="0"/>
    <n v="0"/>
    <n v="0.15"/>
    <n v="0"/>
    <n v="0"/>
    <n v="0"/>
    <n v="0"/>
    <n v="0"/>
    <n v="0"/>
    <n v="0"/>
    <n v="0"/>
    <n v="0"/>
    <n v="0.15"/>
    <n v="0.85"/>
    <m/>
  </r>
  <r>
    <x v="1"/>
    <x v="16"/>
    <s v="INDICADORES Y METAS DE GOBIERNO"/>
    <x v="62"/>
    <x v="29"/>
    <m/>
    <s v="Logística  15/03/2016_x000d_Socialización 11/04/2016"/>
    <s v="Logística 10/04/2016_x000d_Socialización 17/06/2016"/>
    <s v="Planes de mejoramiento"/>
    <m/>
    <m/>
    <m/>
    <m/>
    <m/>
    <s v="marzo"/>
    <s v="abril"/>
    <n v="0"/>
    <n v="0"/>
    <n v="0.5"/>
    <n v="0.5"/>
    <n v="0"/>
    <n v="0"/>
    <n v="0"/>
    <n v="0"/>
    <n v="0"/>
    <n v="0"/>
    <n v="0"/>
    <n v="0"/>
    <n v="1"/>
    <n v="0"/>
    <n v="0"/>
    <m/>
    <n v="0"/>
    <n v="0"/>
    <n v="0"/>
    <n v="0"/>
    <n v="0"/>
    <n v="0"/>
    <n v="0"/>
    <n v="0"/>
    <n v="0"/>
    <n v="0"/>
    <n v="1"/>
    <m/>
  </r>
  <r>
    <x v="1"/>
    <x v="16"/>
    <s v="INDICADORES Y METAS DE GOBIERNO"/>
    <x v="62"/>
    <x v="30"/>
    <m/>
    <s v="Depende de CNA"/>
    <s v="Depende de CNA"/>
    <s v="Resolución"/>
    <m/>
    <m/>
    <m/>
    <m/>
    <m/>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m/>
  </r>
  <r>
    <x v="1"/>
    <x v="16"/>
    <s v="INDICADORES Y METAS DE GOBIERNO"/>
    <x v="62"/>
    <x v="31"/>
    <m/>
    <s v="Depende de CNA"/>
    <s v="Depende de CNA"/>
    <s v="Resolución"/>
    <m/>
    <m/>
    <m/>
    <m/>
    <m/>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m/>
  </r>
  <r>
    <x v="1"/>
    <x v="16"/>
    <s v="INDICADORES Y METAS DE GOBIERNO"/>
    <x v="62"/>
    <x v="32"/>
    <m/>
    <s v="Depende de CNA"/>
    <s v="Depende de CNA"/>
    <s v="Resolución"/>
    <m/>
    <m/>
    <m/>
    <m/>
    <m/>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m/>
  </r>
  <r>
    <x v="1"/>
    <x v="16"/>
    <s v="INDICADORES Y METAS DE GOBIERNO"/>
    <x v="62"/>
    <x v="33"/>
    <m/>
    <s v="Depende de CNA"/>
    <s v="Depende de CNA"/>
    <s v="Resolución"/>
    <m/>
    <m/>
    <m/>
    <m/>
    <m/>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m/>
  </r>
  <r>
    <x v="1"/>
    <x v="16"/>
    <s v="INDICADORES Y METAS DE GOBIERNO"/>
    <x v="62"/>
    <x v="34"/>
    <m/>
    <s v="Depende de CNA"/>
    <s v="Depende de CNA"/>
    <s v="Resolución"/>
    <m/>
    <m/>
    <m/>
    <m/>
    <m/>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m/>
  </r>
  <r>
    <x v="1"/>
    <x v="16"/>
    <s v="INDICADORES Y METAS DE GOBIERNO"/>
    <x v="63"/>
    <x v="259"/>
    <m/>
    <d v="2016-01-31T00:00:00"/>
    <d v="2017-01-05T00:00:00"/>
    <s v="Informes"/>
    <s v="Persona natural"/>
    <s v="Contratación de un profesional en Ingeniería Industrial, Economía o Administración de empresas para realizar el monitoreo y seguimiento al plan operativo y estratégico de la Escuela, así como para el monitoreo y gestión de la actualización de la información de la página web"/>
    <n v="1"/>
    <n v="33000000"/>
    <n v="33000000"/>
    <s v="en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7.0000000000000007E-2"/>
    <n v="0.09"/>
    <n v="0"/>
    <n v="0"/>
    <n v="0"/>
    <n v="0"/>
    <n v="0"/>
    <n v="0"/>
    <n v="0"/>
    <n v="0"/>
    <n v="0"/>
    <n v="0.16"/>
    <n v="0.84000000000000019"/>
    <m/>
  </r>
  <r>
    <x v="1"/>
    <x v="16"/>
    <s v="INDICADORES Y METAS DE GOBIERNO"/>
    <x v="63"/>
    <x v="260"/>
    <m/>
    <d v="2016-01-05T00:00:00"/>
    <d v="2016-12-30T00:00:00"/>
    <s v="Página actualizada"/>
    <s v="Persona natural"/>
    <s v="Contratación de un profesional en Ingeniería Industrial, Economía o Administración de empresas para realizar el monitoreo y seguimiento al plan operativo y estratégico de la Escuela, así como para el monitoreo y gestión de la actualización de la información de la página web"/>
    <n v="1"/>
    <m/>
    <m/>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08"/>
    <n v="0.08"/>
    <n v="0.08"/>
    <n v="0"/>
    <n v="0"/>
    <n v="0"/>
    <n v="0"/>
    <n v="0"/>
    <n v="0"/>
    <n v="0"/>
    <n v="0"/>
    <n v="0"/>
    <n v="0.24"/>
    <n v="0.76000000000000023"/>
    <s v="se publico: plan de adquisiciones, informes de PQR, matriz de riesgos, plan de mejoramiento, plan de accion, acceso a la ciudadania para observaciones sobre el plan anticorrupcion y actualizacion de consejeros"/>
  </r>
  <r>
    <x v="1"/>
    <x v="16"/>
    <s v="INDICADORES Y METAS DE GOBIERNO"/>
    <x v="63"/>
    <x v="261"/>
    <m/>
    <d v="2016-02-01T00:00:00"/>
    <d v="2016-02-29T00:00:00"/>
    <s v="Documento con la estrategia a desarrollar"/>
    <s v="Internos"/>
    <s v="NA"/>
    <n v="0"/>
    <n v="0"/>
    <n v="0"/>
    <s v="febrero"/>
    <s v="marzo"/>
    <n v="0"/>
    <n v="0.5"/>
    <n v="0.5"/>
    <n v="0"/>
    <n v="0"/>
    <n v="0"/>
    <n v="0"/>
    <n v="0"/>
    <n v="0"/>
    <n v="0"/>
    <n v="0"/>
    <n v="0"/>
    <n v="1"/>
    <n v="0"/>
    <n v="0.5"/>
    <n v="0.5"/>
    <n v="0"/>
    <n v="0"/>
    <n v="0"/>
    <n v="0"/>
    <n v="0"/>
    <n v="0"/>
    <n v="0"/>
    <n v="0"/>
    <n v="0"/>
    <n v="1"/>
    <n v="0"/>
    <s v="diseño referente documental, documento y presentaciones flask presencial por tipo  y focalizada entrevistas  y video elaboracion de mecanismos de dialogo enuestas"/>
  </r>
  <r>
    <x v="1"/>
    <x v="16"/>
    <s v="INDICADORES Y METAS DE GOBIERNO"/>
    <x v="63"/>
    <x v="262"/>
    <m/>
    <d v="2016-01-05T00:00:00"/>
    <d v="2016-12-30T00:00:00"/>
    <s v="Informes de rendiciones de cuenta_x000d__x000d_Informe de gestión"/>
    <m/>
    <m/>
    <n v="0"/>
    <n v="0"/>
    <n v="0"/>
    <s v="enero"/>
    <s v="diciembre"/>
    <n v="0"/>
    <n v="0"/>
    <n v="0.1"/>
    <n v="0.1"/>
    <n v="0.1"/>
    <n v="0.1"/>
    <n v="0.1"/>
    <n v="0.1"/>
    <n v="0.1"/>
    <n v="0.1"/>
    <n v="0.1"/>
    <n v="0.1"/>
    <n v="0.99999999999999989"/>
    <n v="0"/>
    <n v="0"/>
    <n v="0"/>
    <n v="0"/>
    <n v="0"/>
    <n v="0"/>
    <n v="0"/>
    <n v="0"/>
    <n v="0"/>
    <n v="0"/>
    <n v="0"/>
    <n v="0"/>
    <n v="0"/>
    <n v="0.99999999999999989"/>
    <s v="revisar el 28 de marzo"/>
  </r>
  <r>
    <x v="1"/>
    <x v="16"/>
    <s v="INDICADORES Y METAS DE GOBIERNO"/>
    <x v="63"/>
    <x v="263"/>
    <m/>
    <d v="2016-01-05T00:00:00"/>
    <d v="2016-12-30T00:00:00"/>
    <s v="Reportes  de reuniones de acompañamiento relacionadas con el modelo de desarrollo administrativo actas del CSIG"/>
    <m/>
    <m/>
    <n v="0"/>
    <n v="0"/>
    <n v="0"/>
    <s v="en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08"/>
    <n v="0.08"/>
    <n v="0"/>
    <n v="0"/>
    <n v="0"/>
    <n v="0"/>
    <n v="0"/>
    <n v="0"/>
    <n v="0"/>
    <n v="0"/>
    <n v="0"/>
    <n v="0.16"/>
    <n v="0.84000000000000019"/>
    <m/>
  </r>
  <r>
    <x v="1"/>
    <x v="16"/>
    <s v="INDICADORES Y METAS DE GOBIERNO"/>
    <x v="63"/>
    <x v="264"/>
    <m/>
    <d v="2016-01-05T00:00:00"/>
    <d v="2016-12-30T00:00:00"/>
    <s v="Reportes presentados_x000d__x000d_Anteproyecto de presupuesto presentado"/>
    <m/>
    <m/>
    <n v="0"/>
    <n v="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08"/>
    <n v="0.08"/>
    <n v="0.08"/>
    <n v="0"/>
    <n v="0"/>
    <n v="0"/>
    <n v="0"/>
    <n v="0"/>
    <n v="0"/>
    <n v="0"/>
    <n v="0"/>
    <n v="0"/>
    <n v="0.24"/>
    <n v="0.76000000000000023"/>
    <s v="informe trimestral de sireci contratacion, informe de gestion de sireci, ante proyecto, Jurar, plan de accion 2016 al men"/>
  </r>
  <r>
    <x v="1"/>
    <x v="16"/>
    <s v="INDICADORES Y METAS DE GOBIERNO"/>
    <x v="63"/>
    <x v="265"/>
    <m/>
    <d v="2016-01-05T00:00:00"/>
    <d v="2016-12-30T00:00:00"/>
    <s v="Sesiones de socialización y publicaciones realizadas"/>
    <s v="Persona jurídica"/>
    <s v="Apoyo, asesoría y desarrollo de estrategias de sensibilización, así como en la elaboración del material de divulgación"/>
    <n v="1"/>
    <n v="50000000"/>
    <n v="5000000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08"/>
    <n v="0.08"/>
    <n v="0.08"/>
    <n v="0"/>
    <n v="0"/>
    <n v="0"/>
    <n v="0"/>
    <n v="0"/>
    <n v="0"/>
    <n v="0"/>
    <n v="0"/>
    <n v="0.24"/>
    <n v="0.76000000000000023"/>
    <m/>
  </r>
  <r>
    <x v="1"/>
    <x v="16"/>
    <s v="INDICADORES Y METAS DE GOBIERNO"/>
    <x v="63"/>
    <x v="266"/>
    <m/>
    <d v="2016-01-12T00:00:00"/>
    <d v="2016-03-15T00:00:00"/>
    <s v="Informes publicados"/>
    <m/>
    <m/>
    <m/>
    <m/>
    <m/>
    <s v="enero"/>
    <s v="marzo"/>
    <n v="0.33"/>
    <n v="0.33"/>
    <n v="0.34"/>
    <n v="0"/>
    <n v="0"/>
    <n v="0"/>
    <n v="0"/>
    <n v="0"/>
    <n v="0"/>
    <n v="0"/>
    <n v="0"/>
    <n v="0"/>
    <n v="1"/>
    <n v="0.33"/>
    <n v="0.33"/>
    <n v="0.34"/>
    <n v="0"/>
    <n v="0"/>
    <n v="0"/>
    <n v="0"/>
    <n v="0"/>
    <n v="0"/>
    <n v="0"/>
    <n v="0"/>
    <n v="0"/>
    <n v="1"/>
    <n v="0"/>
    <s v="revizar el 28"/>
  </r>
  <r>
    <x v="1"/>
    <x v="16"/>
    <s v="INDICADORES Y METAS DE GOBIERNO"/>
    <x v="63"/>
    <x v="267"/>
    <m/>
    <d v="2016-01-05T00:00:00"/>
    <d v="2016-12-30T00:00:00"/>
    <s v="Proyectos actualizados en la plataforma SUIFP"/>
    <m/>
    <m/>
    <n v="0"/>
    <n v="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08"/>
    <n v="0.08"/>
    <n v="0.08"/>
    <n v="0"/>
    <n v="0"/>
    <n v="0"/>
    <n v="0"/>
    <n v="0"/>
    <n v="0"/>
    <n v="0"/>
    <n v="0"/>
    <n v="0"/>
    <n v="0.24"/>
    <n v="0.76000000000000023"/>
    <m/>
  </r>
  <r>
    <x v="2"/>
    <x v="10"/>
    <m/>
    <x v="64"/>
    <x v="268"/>
    <m/>
    <m/>
    <m/>
    <s v="nuevos predios"/>
    <m/>
    <m/>
    <m/>
    <m/>
    <m/>
    <s v="enero"/>
    <s v="julio"/>
    <n v="0.14285714285714285"/>
    <n v="0.14285714285714285"/>
    <n v="0.14285714285714285"/>
    <n v="0.14285714285714285"/>
    <n v="0.14285714285714285"/>
    <n v="0.14285714285714285"/>
    <n v="0.14285714285714285"/>
    <n v="0"/>
    <n v="0"/>
    <n v="0"/>
    <n v="0"/>
    <n v="0"/>
    <n v="0.99999999999999978"/>
    <n v="2.5000000000000001E-2"/>
    <n v="2.5000000000000001E-2"/>
    <n v="0"/>
    <n v="0"/>
    <n v="0"/>
    <n v="0"/>
    <n v="0"/>
    <n v="0"/>
    <n v="0"/>
    <n v="0"/>
    <n v="0"/>
    <n v="0"/>
    <n v="0.05"/>
    <n v="0.94999999999999973"/>
    <s v="definion  por alta direccion, cuando va a comerzar calle 18"/>
  </r>
  <r>
    <x v="0"/>
    <x v="3"/>
    <s v="Montaje facultad de Ingeniería Mecánica"/>
    <x v="6"/>
    <x v="269"/>
    <m/>
    <m/>
    <m/>
    <s v="despligue de programacion de para desarrollo de clases en el segundo semestre de 2016"/>
    <m/>
    <m/>
    <m/>
    <m/>
    <m/>
    <s v="enero"/>
    <s v="mayo"/>
    <n v="0.25"/>
    <n v="0.25"/>
    <n v="0.25"/>
    <n v="0.25"/>
    <n v="0"/>
    <n v="0"/>
    <n v="0"/>
    <n v="0"/>
    <n v="0"/>
    <n v="0"/>
    <n v="0"/>
    <n v="0"/>
    <n v="1"/>
    <n v="0.2"/>
    <n v="0.2"/>
    <n v="0.2"/>
    <n v="0"/>
    <n v="0"/>
    <n v="0"/>
    <n v="0"/>
    <n v="0"/>
    <n v="0"/>
    <n v="0"/>
    <n v="0"/>
    <n v="0"/>
    <n v="0.60000000000000009"/>
    <n v="0.39999999999999991"/>
    <s v="existe codigo snies, ya hay plan cirrucular, proceso de reaccinación de docentes"/>
  </r>
  <r>
    <x v="1"/>
    <x v="15"/>
    <m/>
    <x v="59"/>
    <x v="270"/>
    <s v="CONTROL INTERNO"/>
    <m/>
    <m/>
    <s v="2 auditorias"/>
    <s v="Persona natural"/>
    <s v="Administrador público"/>
    <n v="1"/>
    <n v="3627382.5"/>
    <n v="43528590"/>
    <s v="marzo"/>
    <s v="octubre"/>
    <n v="0"/>
    <n v="0"/>
    <n v="0.5"/>
    <n v="0"/>
    <n v="0"/>
    <n v="0"/>
    <n v="0"/>
    <n v="0"/>
    <n v="0"/>
    <n v="0.5"/>
    <n v="0"/>
    <n v="0"/>
    <n v="1"/>
    <n v="0"/>
    <n v="0"/>
    <n v="0"/>
    <n v="0"/>
    <n v="0"/>
    <n v="0"/>
    <n v="0"/>
    <n v="0"/>
    <n v="0"/>
    <n v="0"/>
    <n v="0"/>
    <n v="0"/>
    <n v="0"/>
    <n v="1"/>
    <s v="no se ha ejecutado auditorias total de 15 auditorias proyectadas para la vigencia"/>
  </r>
  <r>
    <x v="1"/>
    <x v="15"/>
    <m/>
    <x v="59"/>
    <x v="271"/>
    <m/>
    <m/>
    <m/>
    <s v="1 auditoria"/>
    <s v="Persona natural"/>
    <s v="Ingeniero financiero"/>
    <n v="1"/>
    <n v="2929206"/>
    <n v="35150472"/>
    <s v="julio"/>
    <s v="julio"/>
    <n v="0"/>
    <n v="0"/>
    <n v="0"/>
    <n v="0"/>
    <n v="0"/>
    <n v="0"/>
    <n v="1"/>
    <n v="0"/>
    <n v="0"/>
    <n v="0"/>
    <n v="0"/>
    <n v="0"/>
    <n v="1"/>
    <n v="0"/>
    <n v="0"/>
    <n v="0"/>
    <n v="0"/>
    <n v="0"/>
    <n v="0"/>
    <n v="0"/>
    <n v="0"/>
    <n v="0"/>
    <n v="0"/>
    <n v="0"/>
    <n v="0"/>
    <n v="0"/>
    <n v="1"/>
    <s v="no se ha ejecutado auditorias total de 15 auditorias proyectadas para la vigencia"/>
  </r>
  <r>
    <x v="1"/>
    <x v="15"/>
    <m/>
    <x v="59"/>
    <x v="272"/>
    <m/>
    <m/>
    <m/>
    <s v="2 auditorias"/>
    <m/>
    <m/>
    <m/>
    <m/>
    <m/>
    <s v="abril"/>
    <s v="octubre"/>
    <n v="0"/>
    <n v="0"/>
    <n v="0"/>
    <n v="0.5"/>
    <n v="0"/>
    <n v="0"/>
    <n v="0"/>
    <n v="0"/>
    <n v="0"/>
    <n v="0.5"/>
    <n v="0"/>
    <n v="0"/>
    <n v="1"/>
    <n v="0"/>
    <n v="0"/>
    <n v="0"/>
    <n v="0"/>
    <n v="0"/>
    <n v="0"/>
    <n v="0"/>
    <n v="0"/>
    <n v="0"/>
    <n v="0"/>
    <n v="0"/>
    <n v="0"/>
    <n v="0"/>
    <n v="1"/>
    <s v="no se ha ejecutado auditorias total de 15 auditorias proyectadas para la vigencia"/>
  </r>
  <r>
    <x v="1"/>
    <x v="15"/>
    <m/>
    <x v="59"/>
    <x v="273"/>
    <m/>
    <m/>
    <m/>
    <s v="1 auditoria"/>
    <m/>
    <m/>
    <m/>
    <m/>
    <m/>
    <s v="junio"/>
    <s v="junio"/>
    <n v="0"/>
    <n v="0"/>
    <n v="0"/>
    <n v="0"/>
    <n v="0"/>
    <n v="1"/>
    <n v="0"/>
    <n v="0"/>
    <n v="0"/>
    <n v="0"/>
    <n v="0"/>
    <n v="0"/>
    <n v="1"/>
    <n v="0"/>
    <n v="0"/>
    <n v="0"/>
    <n v="0"/>
    <n v="0"/>
    <n v="0"/>
    <n v="0"/>
    <n v="0"/>
    <n v="0"/>
    <n v="0"/>
    <n v="0"/>
    <n v="0"/>
    <n v="0"/>
    <n v="1"/>
    <s v="no se ha ejecutado auditorias total de 15 auditorias proyectadas para la vigencia"/>
  </r>
  <r>
    <x v="1"/>
    <x v="15"/>
    <m/>
    <x v="59"/>
    <x v="274"/>
    <m/>
    <m/>
    <m/>
    <s v="1 auditoria"/>
    <m/>
    <m/>
    <m/>
    <m/>
    <m/>
    <s v="septiembre"/>
    <s v="septiembre"/>
    <n v="0"/>
    <n v="0"/>
    <n v="0"/>
    <n v="0"/>
    <n v="0"/>
    <n v="0"/>
    <n v="0"/>
    <n v="0"/>
    <n v="1"/>
    <n v="0"/>
    <n v="0"/>
    <n v="0"/>
    <n v="1"/>
    <n v="0"/>
    <n v="0"/>
    <n v="0"/>
    <n v="0"/>
    <n v="0"/>
    <n v="0"/>
    <n v="0"/>
    <n v="0"/>
    <n v="0"/>
    <n v="0"/>
    <n v="0"/>
    <n v="0"/>
    <n v="0"/>
    <n v="1"/>
    <s v="no se ha ejecutado auditorias total de 15 auditorias proyectadas para la vigencia"/>
  </r>
  <r>
    <x v="1"/>
    <x v="15"/>
    <m/>
    <x v="59"/>
    <x v="275"/>
    <m/>
    <m/>
    <m/>
    <s v="1 auditoria"/>
    <m/>
    <m/>
    <m/>
    <m/>
    <m/>
    <s v="junio"/>
    <s v="junio"/>
    <n v="0"/>
    <n v="0"/>
    <n v="0"/>
    <n v="0"/>
    <n v="0"/>
    <n v="1"/>
    <n v="0"/>
    <n v="0"/>
    <n v="0"/>
    <n v="0"/>
    <n v="0"/>
    <n v="0"/>
    <n v="1"/>
    <n v="0"/>
    <n v="0"/>
    <n v="0"/>
    <n v="0"/>
    <n v="0"/>
    <n v="0"/>
    <n v="0"/>
    <n v="0"/>
    <n v="0"/>
    <n v="0"/>
    <n v="0"/>
    <n v="0"/>
    <n v="0"/>
    <n v="1"/>
    <s v="no se ha ejecutado auditorias total de 15 auditorias proyectadas para la vigencia"/>
  </r>
  <r>
    <x v="1"/>
    <x v="15"/>
    <m/>
    <x v="59"/>
    <x v="276"/>
    <m/>
    <m/>
    <m/>
    <s v="1 auditoria"/>
    <m/>
    <m/>
    <m/>
    <m/>
    <m/>
    <s v="julio"/>
    <s v="julio"/>
    <n v="0"/>
    <n v="0"/>
    <n v="0"/>
    <n v="0"/>
    <n v="0"/>
    <n v="0"/>
    <n v="1"/>
    <n v="0"/>
    <n v="0"/>
    <n v="0"/>
    <n v="0"/>
    <n v="0"/>
    <n v="1"/>
    <n v="0"/>
    <n v="0"/>
    <n v="0"/>
    <n v="0"/>
    <n v="0"/>
    <n v="0"/>
    <n v="0"/>
    <n v="0"/>
    <n v="0"/>
    <n v="0"/>
    <n v="0"/>
    <n v="0"/>
    <n v="0"/>
    <n v="1"/>
    <s v="no se ha ejecutado auditorias total de 15 auditorias proyectadas para la vigencia"/>
  </r>
  <r>
    <x v="1"/>
    <x v="15"/>
    <m/>
    <x v="59"/>
    <x v="277"/>
    <m/>
    <m/>
    <m/>
    <s v="2 auditorias"/>
    <m/>
    <m/>
    <m/>
    <m/>
    <m/>
    <s v="abril"/>
    <s v="octubre"/>
    <n v="0"/>
    <n v="0"/>
    <n v="0"/>
    <n v="0.5"/>
    <n v="0"/>
    <n v="0"/>
    <n v="0"/>
    <n v="0"/>
    <n v="0"/>
    <n v="0.5"/>
    <n v="0"/>
    <n v="0"/>
    <n v="1"/>
    <n v="0"/>
    <n v="0"/>
    <n v="0"/>
    <n v="0"/>
    <n v="0"/>
    <n v="0"/>
    <n v="0"/>
    <n v="0"/>
    <n v="0"/>
    <n v="0"/>
    <n v="0"/>
    <n v="0"/>
    <n v="0"/>
    <n v="1"/>
    <s v="no se ha ejecutado auditorias total de 15 auditorias proyectadas para la vigencia"/>
  </r>
  <r>
    <x v="1"/>
    <x v="15"/>
    <m/>
    <x v="59"/>
    <x v="278"/>
    <m/>
    <m/>
    <m/>
    <s v="2 auditorias"/>
    <m/>
    <m/>
    <m/>
    <m/>
    <m/>
    <s v="abril"/>
    <s v="octubre"/>
    <n v="0"/>
    <n v="0"/>
    <n v="0"/>
    <n v="0.5"/>
    <n v="0"/>
    <n v="0"/>
    <n v="0"/>
    <n v="0"/>
    <n v="0"/>
    <n v="0.5"/>
    <n v="0"/>
    <n v="0"/>
    <n v="1"/>
    <n v="0"/>
    <n v="0"/>
    <n v="0"/>
    <n v="0"/>
    <n v="0"/>
    <n v="0"/>
    <n v="0"/>
    <n v="0"/>
    <n v="0"/>
    <n v="0"/>
    <n v="0"/>
    <n v="0"/>
    <n v="0"/>
    <n v="1"/>
    <s v="no se ha ejecutado auditorias total de 15 auditorias proyectadas para la vigencia"/>
  </r>
  <r>
    <x v="1"/>
    <x v="15"/>
    <m/>
    <x v="59"/>
    <x v="279"/>
    <m/>
    <m/>
    <m/>
    <s v="2 auditorias"/>
    <m/>
    <m/>
    <m/>
    <m/>
    <m/>
    <s v="abril"/>
    <s v="octubre"/>
    <n v="0"/>
    <n v="0"/>
    <n v="0"/>
    <n v="0.5"/>
    <n v="0"/>
    <n v="0"/>
    <n v="0"/>
    <n v="0"/>
    <n v="0"/>
    <n v="0.5"/>
    <n v="0"/>
    <n v="0"/>
    <n v="1"/>
    <n v="0"/>
    <n v="0"/>
    <n v="0"/>
    <n v="0"/>
    <n v="0"/>
    <n v="0"/>
    <n v="0"/>
    <n v="0"/>
    <n v="0"/>
    <n v="0"/>
    <n v="0"/>
    <n v="0"/>
    <n v="0"/>
    <n v="1"/>
    <s v="no se ha ejecutado auditorias total de 15 auditorias proyectadas para la vigencia"/>
  </r>
  <r>
    <x v="1"/>
    <x v="15"/>
    <m/>
    <x v="65"/>
    <x v="280"/>
    <m/>
    <m/>
    <m/>
    <s v="1 informe"/>
    <m/>
    <m/>
    <m/>
    <m/>
    <m/>
    <s v="febrero"/>
    <s v="febrero"/>
    <n v="0"/>
    <n v="1"/>
    <n v="0"/>
    <n v="0"/>
    <n v="0"/>
    <n v="0"/>
    <n v="0"/>
    <n v="0"/>
    <n v="0"/>
    <n v="0"/>
    <n v="0"/>
    <n v="0"/>
    <n v="1"/>
    <n v="0"/>
    <n v="1"/>
    <n v="0"/>
    <n v="0"/>
    <n v="0"/>
    <n v="0"/>
    <n v="0"/>
    <n v="0"/>
    <n v="0"/>
    <n v="0"/>
    <n v="0"/>
    <n v="0"/>
    <n v="1"/>
    <n v="0"/>
    <m/>
  </r>
  <r>
    <x v="1"/>
    <x v="15"/>
    <m/>
    <x v="65"/>
    <x v="281"/>
    <m/>
    <m/>
    <m/>
    <s v="3 informes"/>
    <m/>
    <m/>
    <m/>
    <m/>
    <m/>
    <s v="enero"/>
    <s v="diciembre"/>
    <n v="0"/>
    <n v="0"/>
    <n v="0.33"/>
    <n v="0"/>
    <n v="0"/>
    <n v="0"/>
    <n v="0.33"/>
    <n v="0"/>
    <n v="0"/>
    <n v="0"/>
    <n v="0.34"/>
    <n v="0"/>
    <n v="1"/>
    <n v="0"/>
    <n v="0"/>
    <n v="1"/>
    <n v="0"/>
    <n v="0"/>
    <n v="0"/>
    <n v="0"/>
    <n v="0"/>
    <n v="0"/>
    <n v="0"/>
    <n v="0"/>
    <n v="0"/>
    <n v="1"/>
    <n v="0"/>
    <m/>
  </r>
  <r>
    <x v="1"/>
    <x v="15"/>
    <m/>
    <x v="65"/>
    <x v="282"/>
    <m/>
    <m/>
    <m/>
    <s v="minimo 1 informe"/>
    <m/>
    <m/>
    <m/>
    <m/>
    <m/>
    <s v="enero"/>
    <s v="diciembre"/>
    <n v="0"/>
    <n v="1"/>
    <n v="0"/>
    <n v="0"/>
    <n v="0"/>
    <n v="0"/>
    <n v="0"/>
    <n v="0"/>
    <n v="0"/>
    <n v="0"/>
    <n v="0"/>
    <n v="0"/>
    <n v="1"/>
    <n v="0"/>
    <n v="1"/>
    <n v="0"/>
    <n v="0"/>
    <n v="0"/>
    <n v="0"/>
    <n v="0"/>
    <n v="0"/>
    <n v="0"/>
    <n v="0"/>
    <n v="0"/>
    <n v="0"/>
    <n v="1"/>
    <n v="0"/>
    <m/>
  </r>
  <r>
    <x v="1"/>
    <x v="15"/>
    <m/>
    <x v="65"/>
    <x v="283"/>
    <m/>
    <m/>
    <m/>
    <s v="4 informes"/>
    <m/>
    <m/>
    <m/>
    <m/>
    <m/>
    <s v="enero"/>
    <s v="diciembre"/>
    <n v="0.25"/>
    <n v="0"/>
    <n v="0"/>
    <n v="0.25"/>
    <n v="0"/>
    <n v="0"/>
    <n v="0.25"/>
    <n v="0"/>
    <n v="0"/>
    <n v="0.25"/>
    <n v="0"/>
    <n v="0"/>
    <n v="1"/>
    <n v="0.25"/>
    <n v="0"/>
    <n v="0"/>
    <n v="0"/>
    <n v="0"/>
    <n v="0"/>
    <n v="0"/>
    <n v="0"/>
    <n v="0"/>
    <n v="0"/>
    <n v="0"/>
    <n v="0"/>
    <n v="0.25"/>
    <n v="0.75"/>
    <m/>
  </r>
  <r>
    <x v="1"/>
    <x v="15"/>
    <m/>
    <x v="65"/>
    <x v="284"/>
    <m/>
    <m/>
    <m/>
    <s v="1 informe"/>
    <m/>
    <m/>
    <m/>
    <m/>
    <m/>
    <s v="enero"/>
    <s v="diciembre"/>
    <n v="0"/>
    <n v="1"/>
    <n v="0"/>
    <n v="0"/>
    <n v="0"/>
    <n v="0"/>
    <n v="0"/>
    <n v="0"/>
    <n v="0"/>
    <n v="0"/>
    <n v="0"/>
    <n v="0"/>
    <n v="1"/>
    <n v="0"/>
    <n v="1"/>
    <n v="0"/>
    <n v="0"/>
    <n v="0"/>
    <n v="0"/>
    <n v="0"/>
    <n v="0"/>
    <n v="0"/>
    <n v="0"/>
    <n v="0"/>
    <n v="0"/>
    <n v="1"/>
    <n v="0"/>
    <m/>
  </r>
  <r>
    <x v="1"/>
    <x v="15"/>
    <m/>
    <x v="65"/>
    <x v="285"/>
    <m/>
    <m/>
    <m/>
    <s v="2 informes"/>
    <m/>
    <m/>
    <m/>
    <m/>
    <m/>
    <s v="enero"/>
    <s v="diciembre"/>
    <n v="0.5"/>
    <n v="0"/>
    <n v="0"/>
    <n v="0"/>
    <n v="0"/>
    <n v="0"/>
    <n v="0.5"/>
    <n v="0"/>
    <n v="0"/>
    <n v="0"/>
    <n v="0"/>
    <n v="0"/>
    <n v="1"/>
    <n v="0.5"/>
    <n v="0"/>
    <n v="0"/>
    <n v="0"/>
    <n v="0"/>
    <n v="0"/>
    <n v="0"/>
    <n v="0"/>
    <n v="0"/>
    <n v="0"/>
    <n v="0"/>
    <n v="0"/>
    <n v="0.5"/>
    <n v="0.5"/>
    <m/>
  </r>
  <r>
    <x v="1"/>
    <x v="15"/>
    <m/>
    <x v="65"/>
    <x v="286"/>
    <m/>
    <m/>
    <m/>
    <s v="2 informes"/>
    <m/>
    <m/>
    <m/>
    <m/>
    <m/>
    <s v="enero"/>
    <s v="octubre"/>
    <n v="0"/>
    <n v="0"/>
    <n v="0"/>
    <n v="0"/>
    <n v="0.5"/>
    <n v="0"/>
    <n v="0"/>
    <n v="0"/>
    <n v="0"/>
    <n v="0.5"/>
    <n v="0"/>
    <n v="0"/>
    <n v="1"/>
    <n v="0"/>
    <n v="0"/>
    <n v="0"/>
    <n v="0"/>
    <n v="0"/>
    <n v="0"/>
    <n v="0"/>
    <n v="0"/>
    <n v="0"/>
    <n v="0"/>
    <n v="0"/>
    <n v="0"/>
    <n v="0"/>
    <n v="1"/>
    <m/>
  </r>
  <r>
    <x v="1"/>
    <x v="15"/>
    <m/>
    <x v="65"/>
    <x v="287"/>
    <m/>
    <m/>
    <m/>
    <s v="1 informe"/>
    <m/>
    <m/>
    <m/>
    <m/>
    <m/>
    <s v="enero"/>
    <s v="enero"/>
    <n v="1"/>
    <n v="0"/>
    <n v="0"/>
    <n v="0"/>
    <n v="0"/>
    <n v="0"/>
    <n v="0"/>
    <n v="0"/>
    <n v="0"/>
    <n v="0"/>
    <n v="0"/>
    <n v="0"/>
    <n v="1"/>
    <n v="0"/>
    <n v="1"/>
    <n v="0"/>
    <n v="0"/>
    <n v="0"/>
    <n v="0"/>
    <n v="0"/>
    <n v="0"/>
    <n v="0"/>
    <n v="0"/>
    <n v="0"/>
    <n v="0"/>
    <n v="1"/>
    <n v="0"/>
    <m/>
  </r>
  <r>
    <x v="1"/>
    <x v="15"/>
    <m/>
    <x v="65"/>
    <x v="288"/>
    <m/>
    <m/>
    <m/>
    <s v="1 informe"/>
    <m/>
    <m/>
    <m/>
    <m/>
    <m/>
    <s v="marzo"/>
    <s v="marzo"/>
    <n v="0"/>
    <n v="0"/>
    <n v="1"/>
    <n v="0"/>
    <n v="0"/>
    <n v="0"/>
    <n v="0"/>
    <n v="0"/>
    <n v="0"/>
    <n v="0"/>
    <n v="0"/>
    <n v="0"/>
    <n v="1"/>
    <n v="0"/>
    <n v="0"/>
    <n v="1"/>
    <n v="0"/>
    <n v="0"/>
    <n v="0"/>
    <n v="0"/>
    <n v="0"/>
    <n v="0"/>
    <n v="0"/>
    <n v="0"/>
    <n v="0"/>
    <n v="1"/>
    <n v="0"/>
    <m/>
  </r>
  <r>
    <x v="1"/>
    <x v="15"/>
    <m/>
    <x v="65"/>
    <x v="289"/>
    <m/>
    <m/>
    <m/>
    <s v="1 informe"/>
    <m/>
    <m/>
    <m/>
    <m/>
    <m/>
    <s v="enero"/>
    <s v="diciembre"/>
    <n v="0"/>
    <n v="0"/>
    <n v="0"/>
    <n v="0"/>
    <n v="0"/>
    <n v="0"/>
    <n v="0"/>
    <n v="0"/>
    <n v="0"/>
    <n v="1"/>
    <n v="0"/>
    <n v="0"/>
    <n v="1"/>
    <n v="0"/>
    <n v="0"/>
    <n v="0"/>
    <n v="0"/>
    <n v="0"/>
    <n v="0"/>
    <n v="0"/>
    <n v="0"/>
    <n v="0"/>
    <n v="0"/>
    <n v="0"/>
    <n v="0"/>
    <n v="0"/>
    <n v="1"/>
    <m/>
  </r>
  <r>
    <x v="1"/>
    <x v="15"/>
    <m/>
    <x v="66"/>
    <x v="290"/>
    <m/>
    <m/>
    <m/>
    <s v="1 informe"/>
    <m/>
    <m/>
    <m/>
    <m/>
    <m/>
    <m/>
    <m/>
    <m/>
    <m/>
    <m/>
    <m/>
    <m/>
    <m/>
    <m/>
    <m/>
    <m/>
    <m/>
    <m/>
    <m/>
    <m/>
    <m/>
    <m/>
    <m/>
    <m/>
    <m/>
    <m/>
    <m/>
    <m/>
    <m/>
    <m/>
    <m/>
    <m/>
    <m/>
    <m/>
    <m/>
  </r>
  <r>
    <x v="1"/>
    <x v="15"/>
    <m/>
    <x v="66"/>
    <x v="291"/>
    <m/>
    <m/>
    <m/>
    <s v="2 informes"/>
    <m/>
    <m/>
    <m/>
    <m/>
    <m/>
    <m/>
    <m/>
    <m/>
    <m/>
    <m/>
    <m/>
    <m/>
    <m/>
    <m/>
    <m/>
    <m/>
    <m/>
    <m/>
    <m/>
    <m/>
    <m/>
    <m/>
    <m/>
    <m/>
    <m/>
    <m/>
    <m/>
    <m/>
    <m/>
    <m/>
    <m/>
    <m/>
    <m/>
    <m/>
    <m/>
  </r>
  <r>
    <x v="1"/>
    <x v="15"/>
    <m/>
    <x v="66"/>
    <x v="292"/>
    <m/>
    <m/>
    <m/>
    <s v="1 informe"/>
    <m/>
    <m/>
    <m/>
    <m/>
    <m/>
    <m/>
    <m/>
    <m/>
    <m/>
    <m/>
    <m/>
    <m/>
    <m/>
    <m/>
    <m/>
    <m/>
    <m/>
    <m/>
    <m/>
    <m/>
    <m/>
    <m/>
    <m/>
    <m/>
    <m/>
    <m/>
    <m/>
    <m/>
    <m/>
    <m/>
    <m/>
    <m/>
    <m/>
    <m/>
    <m/>
  </r>
  <r>
    <x v="1"/>
    <x v="15"/>
    <m/>
    <x v="66"/>
    <x v="293"/>
    <m/>
    <m/>
    <m/>
    <s v="4 informes"/>
    <m/>
    <m/>
    <m/>
    <m/>
    <m/>
    <m/>
    <m/>
    <m/>
    <m/>
    <m/>
    <m/>
    <m/>
    <m/>
    <m/>
    <m/>
    <m/>
    <m/>
    <m/>
    <m/>
    <m/>
    <m/>
    <m/>
    <m/>
    <m/>
    <m/>
    <m/>
    <m/>
    <m/>
    <m/>
    <m/>
    <m/>
    <m/>
    <m/>
    <m/>
    <m/>
  </r>
  <r>
    <x v="1"/>
    <x v="15"/>
    <m/>
    <x v="66"/>
    <x v="294"/>
    <m/>
    <m/>
    <m/>
    <s v="3 informes"/>
    <m/>
    <m/>
    <m/>
    <m/>
    <m/>
    <m/>
    <m/>
    <m/>
    <m/>
    <m/>
    <m/>
    <m/>
    <m/>
    <m/>
    <m/>
    <m/>
    <m/>
    <m/>
    <m/>
    <m/>
    <m/>
    <m/>
    <m/>
    <m/>
    <m/>
    <m/>
    <m/>
    <m/>
    <m/>
    <m/>
    <m/>
    <m/>
    <m/>
    <m/>
    <m/>
  </r>
  <r>
    <x v="1"/>
    <x v="15"/>
    <m/>
    <x v="66"/>
    <x v="295"/>
    <m/>
    <m/>
    <m/>
    <s v="3 informes"/>
    <m/>
    <m/>
    <m/>
    <m/>
    <m/>
    <m/>
    <m/>
    <m/>
    <m/>
    <m/>
    <m/>
    <m/>
    <m/>
    <m/>
    <m/>
    <m/>
    <m/>
    <m/>
    <m/>
    <m/>
    <m/>
    <m/>
    <m/>
    <m/>
    <m/>
    <m/>
    <m/>
    <m/>
    <m/>
    <m/>
    <m/>
    <m/>
    <m/>
    <m/>
    <m/>
  </r>
  <r>
    <x v="1"/>
    <x v="15"/>
    <m/>
    <x v="66"/>
    <x v="296"/>
    <m/>
    <m/>
    <m/>
    <s v="3 informes"/>
    <m/>
    <m/>
    <m/>
    <m/>
    <m/>
    <m/>
    <m/>
    <m/>
    <m/>
    <m/>
    <m/>
    <m/>
    <m/>
    <m/>
    <m/>
    <m/>
    <m/>
    <m/>
    <m/>
    <m/>
    <m/>
    <m/>
    <m/>
    <m/>
    <m/>
    <m/>
    <m/>
    <m/>
    <m/>
    <m/>
    <m/>
    <m/>
    <m/>
    <m/>
    <m/>
  </r>
  <r>
    <x v="1"/>
    <x v="15"/>
    <m/>
    <x v="66"/>
    <x v="297"/>
    <m/>
    <m/>
    <m/>
    <s v="12 informes"/>
    <m/>
    <m/>
    <m/>
    <m/>
    <m/>
    <m/>
    <m/>
    <m/>
    <m/>
    <m/>
    <m/>
    <m/>
    <m/>
    <m/>
    <m/>
    <m/>
    <m/>
    <m/>
    <m/>
    <m/>
    <m/>
    <m/>
    <m/>
    <m/>
    <m/>
    <m/>
    <m/>
    <m/>
    <m/>
    <m/>
    <m/>
    <m/>
    <m/>
    <m/>
    <m/>
  </r>
  <r>
    <x v="1"/>
    <x v="15"/>
    <m/>
    <x v="66"/>
    <x v="298"/>
    <m/>
    <m/>
    <m/>
    <s v="1 informe"/>
    <m/>
    <m/>
    <m/>
    <m/>
    <m/>
    <m/>
    <m/>
    <m/>
    <m/>
    <m/>
    <m/>
    <m/>
    <m/>
    <m/>
    <m/>
    <m/>
    <m/>
    <m/>
    <m/>
    <m/>
    <m/>
    <m/>
    <m/>
    <m/>
    <m/>
    <m/>
    <m/>
    <m/>
    <m/>
    <m/>
    <m/>
    <m/>
    <m/>
    <m/>
    <m/>
  </r>
  <r>
    <x v="1"/>
    <x v="15"/>
    <m/>
    <x v="66"/>
    <x v="299"/>
    <m/>
    <m/>
    <m/>
    <s v="1 informe"/>
    <m/>
    <m/>
    <m/>
    <m/>
    <m/>
    <m/>
    <m/>
    <m/>
    <m/>
    <m/>
    <m/>
    <m/>
    <m/>
    <m/>
    <m/>
    <m/>
    <m/>
    <m/>
    <m/>
    <m/>
    <m/>
    <m/>
    <m/>
    <m/>
    <m/>
    <m/>
    <m/>
    <m/>
    <m/>
    <m/>
    <m/>
    <m/>
    <m/>
    <m/>
    <m/>
  </r>
  <r>
    <x v="1"/>
    <x v="15"/>
    <m/>
    <x v="66"/>
    <x v="300"/>
    <m/>
    <m/>
    <m/>
    <s v="3 informes"/>
    <m/>
    <m/>
    <m/>
    <m/>
    <m/>
    <m/>
    <m/>
    <m/>
    <m/>
    <m/>
    <m/>
    <m/>
    <m/>
    <m/>
    <m/>
    <m/>
    <m/>
    <m/>
    <m/>
    <m/>
    <m/>
    <m/>
    <m/>
    <m/>
    <m/>
    <m/>
    <m/>
    <m/>
    <m/>
    <m/>
    <m/>
    <m/>
    <m/>
    <m/>
    <m/>
  </r>
  <r>
    <x v="1"/>
    <x v="15"/>
    <m/>
    <x v="66"/>
    <x v="301"/>
    <m/>
    <m/>
    <m/>
    <s v="12 informes"/>
    <m/>
    <m/>
    <m/>
    <m/>
    <m/>
    <m/>
    <m/>
    <m/>
    <m/>
    <m/>
    <m/>
    <m/>
    <m/>
    <m/>
    <m/>
    <m/>
    <m/>
    <m/>
    <m/>
    <m/>
    <m/>
    <m/>
    <m/>
    <m/>
    <m/>
    <m/>
    <m/>
    <m/>
    <m/>
    <m/>
    <m/>
    <m/>
    <m/>
    <m/>
    <m/>
  </r>
  <r>
    <x v="1"/>
    <x v="15"/>
    <m/>
    <x v="66"/>
    <x v="302"/>
    <m/>
    <m/>
    <m/>
    <s v="1 informe"/>
    <m/>
    <m/>
    <m/>
    <m/>
    <m/>
    <m/>
    <m/>
    <m/>
    <m/>
    <m/>
    <m/>
    <m/>
    <m/>
    <m/>
    <m/>
    <m/>
    <m/>
    <m/>
    <m/>
    <m/>
    <m/>
    <m/>
    <m/>
    <m/>
    <m/>
    <m/>
    <m/>
    <m/>
    <m/>
    <m/>
    <m/>
    <m/>
    <m/>
    <m/>
    <m/>
  </r>
  <r>
    <x v="1"/>
    <x v="15"/>
    <m/>
    <x v="66"/>
    <x v="303"/>
    <m/>
    <m/>
    <m/>
    <s v="1 informe"/>
    <m/>
    <m/>
    <m/>
    <m/>
    <m/>
    <m/>
    <m/>
    <m/>
    <m/>
    <m/>
    <m/>
    <m/>
    <m/>
    <m/>
    <m/>
    <m/>
    <m/>
    <m/>
    <m/>
    <m/>
    <m/>
    <m/>
    <m/>
    <m/>
    <m/>
    <m/>
    <m/>
    <m/>
    <m/>
    <m/>
    <m/>
    <m/>
    <m/>
    <m/>
    <m/>
  </r>
  <r>
    <x v="1"/>
    <x v="15"/>
    <m/>
    <x v="66"/>
    <x v="304"/>
    <m/>
    <m/>
    <m/>
    <s v="1 informe"/>
    <m/>
    <m/>
    <m/>
    <m/>
    <m/>
    <m/>
    <m/>
    <m/>
    <m/>
    <m/>
    <m/>
    <m/>
    <m/>
    <m/>
    <m/>
    <m/>
    <m/>
    <m/>
    <m/>
    <m/>
    <m/>
    <m/>
    <m/>
    <m/>
    <m/>
    <m/>
    <m/>
    <m/>
    <m/>
    <m/>
    <m/>
    <m/>
    <m/>
    <m/>
    <m/>
  </r>
  <r>
    <x v="1"/>
    <x v="15"/>
    <m/>
    <x v="66"/>
    <x v="305"/>
    <m/>
    <m/>
    <m/>
    <s v="1 informe"/>
    <m/>
    <m/>
    <m/>
    <m/>
    <m/>
    <m/>
    <m/>
    <m/>
    <m/>
    <m/>
    <m/>
    <m/>
    <m/>
    <m/>
    <m/>
    <m/>
    <m/>
    <m/>
    <m/>
    <m/>
    <m/>
    <m/>
    <m/>
    <m/>
    <m/>
    <m/>
    <m/>
    <m/>
    <m/>
    <m/>
    <m/>
    <m/>
    <m/>
    <m/>
    <m/>
  </r>
  <r>
    <x v="1"/>
    <x v="15"/>
    <m/>
    <x v="66"/>
    <x v="306"/>
    <m/>
    <m/>
    <m/>
    <s v="1 informe"/>
    <m/>
    <m/>
    <m/>
    <m/>
    <m/>
    <m/>
    <m/>
    <m/>
    <m/>
    <m/>
    <m/>
    <m/>
    <m/>
    <m/>
    <m/>
    <m/>
    <m/>
    <m/>
    <m/>
    <m/>
    <m/>
    <m/>
    <m/>
    <m/>
    <m/>
    <m/>
    <m/>
    <m/>
    <m/>
    <m/>
    <m/>
    <m/>
    <m/>
    <m/>
    <m/>
  </r>
  <r>
    <x v="1"/>
    <x v="17"/>
    <m/>
    <x v="67"/>
    <x v="36"/>
    <m/>
    <m/>
    <m/>
    <m/>
    <m/>
    <m/>
    <m/>
    <m/>
    <m/>
    <m/>
    <m/>
    <m/>
    <m/>
    <m/>
    <m/>
    <m/>
    <m/>
    <m/>
    <m/>
    <m/>
    <m/>
    <m/>
    <m/>
    <m/>
    <m/>
    <m/>
    <m/>
    <m/>
    <m/>
    <m/>
    <m/>
    <m/>
    <m/>
    <m/>
    <m/>
    <m/>
    <m/>
    <m/>
    <m/>
  </r>
  <r>
    <x v="2"/>
    <x v="12"/>
    <m/>
    <x v="68"/>
    <x v="36"/>
    <m/>
    <m/>
    <m/>
    <m/>
    <m/>
    <m/>
    <m/>
    <m/>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51">
  <r>
    <x v="0"/>
    <x v="0"/>
    <s v="• Indicadores y metas de gobierno _x000a_• Plan Anticorrupción y de Atención al Ciudadano _x000a_• Transparencia y Acceso a la Información Pública _x000a_• Participación Ciudadana_x000a_• Rendición de Cuentas_x000a_• Servicio al Ciudadano _x000a_• Capacitación _x000a_• Bienestar e Incentivos _x000a_• Gestión de la Calidad _x000a_• Eficiencia Administrativa y Cero Papel _x000a_• Racionalización de Trámites _x000a_• Modernización Institucional _x000a_• Gestión de Tecnologías de Información _x000a_• Gestión Documental_x000a_"/>
    <x v="0"/>
    <x v="0"/>
    <s v="Bachillerato"/>
    <d v="2016-02-01T00:00:00"/>
    <d v="2016-12-15T00:00:00"/>
    <s v="Servicio educativo prestado"/>
    <s v="Persona natural"/>
    <s v="Profesores para artes"/>
    <n v="3"/>
    <n v="2023272"/>
    <n v="6069816"/>
    <s v="febrero"/>
    <s v="febrero"/>
    <n v="0"/>
    <n v="1"/>
    <n v="0"/>
    <n v="0"/>
    <n v="0"/>
    <n v="0"/>
    <n v="0"/>
    <n v="0"/>
    <n v="0"/>
    <n v="0"/>
    <n v="0"/>
    <n v="0"/>
    <n v="1"/>
    <n v="0"/>
    <n v="1"/>
    <n v="0"/>
    <n v="0"/>
    <n v="0"/>
    <n v="0"/>
    <n v="0"/>
    <n v="0"/>
    <n v="0"/>
    <n v="0"/>
    <n v="0"/>
    <n v="0"/>
    <n v="1"/>
    <n v="0"/>
    <s v="definición en el tiempo de aseguramiento de disponibilidad del factor, valores dan cobertura del factor para toda la vigencia?"/>
  </r>
  <r>
    <x v="0"/>
    <x v="0"/>
    <m/>
    <x v="0"/>
    <x v="0"/>
    <s v="Bachillerato"/>
    <d v="2016-02-01T00:00:00"/>
    <d v="2016-12-15T00:00:00"/>
    <s v="Servicio educativo prestado"/>
    <s v="Persona natural"/>
    <s v="Profesores para sistemas"/>
    <n v="4"/>
    <n v="2023272"/>
    <n v="8093088"/>
    <s v="febrero"/>
    <s v="febrero"/>
    <n v="0"/>
    <n v="1"/>
    <n v="0"/>
    <n v="0"/>
    <n v="0"/>
    <n v="0"/>
    <n v="0"/>
    <n v="0"/>
    <n v="0"/>
    <n v="0"/>
    <n v="0"/>
    <n v="0"/>
    <n v="1"/>
    <n v="0"/>
    <n v="1"/>
    <n v="0"/>
    <n v="0"/>
    <n v="0"/>
    <n v="0"/>
    <n v="0"/>
    <n v="0"/>
    <n v="0"/>
    <n v="0"/>
    <n v="0"/>
    <n v="0"/>
    <n v="1"/>
    <n v="0"/>
    <s v="definición en el tiempo de aseguramiento de disponibilidad del factor, valores dan cobertura del factor para toda la vigencia?"/>
  </r>
  <r>
    <x v="0"/>
    <x v="0"/>
    <m/>
    <x v="0"/>
    <x v="0"/>
    <s v="Bachillerato"/>
    <d v="2016-02-01T00:00:00"/>
    <d v="2016-12-15T00:00:00"/>
    <s v="Servicio educativo prestado"/>
    <s v="Persona natural"/>
    <s v="Profesor de castellano e inglés"/>
    <n v="1"/>
    <n v="2023272"/>
    <n v="2023272"/>
    <s v="febrero"/>
    <s v="febrero"/>
    <n v="0"/>
    <n v="1"/>
    <n v="0"/>
    <n v="0"/>
    <n v="0"/>
    <n v="0"/>
    <n v="0"/>
    <n v="0"/>
    <n v="0"/>
    <n v="0"/>
    <n v="0"/>
    <n v="0"/>
    <n v="1"/>
    <n v="0"/>
    <n v="1"/>
    <n v="0"/>
    <n v="0"/>
    <n v="0"/>
    <n v="0"/>
    <n v="0"/>
    <n v="0"/>
    <n v="0"/>
    <n v="0"/>
    <n v="0"/>
    <n v="0"/>
    <n v="1"/>
    <n v="0"/>
    <s v="definición en el tiempo de aseguramiento de disponibilidad del factor, valores dan cobertura del factor para toda la vigencia?"/>
  </r>
  <r>
    <x v="0"/>
    <x v="0"/>
    <m/>
    <x v="0"/>
    <x v="0"/>
    <s v="Bachillerato"/>
    <d v="2016-02-01T00:00:00"/>
    <d v="2016-12-15T00:00:00"/>
    <s v="Servicio educativo prestado"/>
    <s v="Persona natural"/>
    <s v="Profesores para dibujo"/>
    <n v="4"/>
    <n v="2023272"/>
    <n v="8093088"/>
    <s v="febrero"/>
    <s v="febrero"/>
    <n v="0"/>
    <n v="1"/>
    <n v="0"/>
    <n v="0"/>
    <n v="0"/>
    <n v="0"/>
    <n v="0"/>
    <n v="0"/>
    <n v="0"/>
    <n v="0"/>
    <n v="0"/>
    <n v="0"/>
    <n v="1"/>
    <n v="0"/>
    <n v="1"/>
    <n v="0"/>
    <n v="0"/>
    <n v="0"/>
    <n v="0"/>
    <n v="0"/>
    <n v="0"/>
    <n v="0"/>
    <n v="0"/>
    <n v="0"/>
    <n v="0"/>
    <n v="1"/>
    <n v="0"/>
    <s v="definición en el tiempo de aseguramiento de disponibilidad del factor, valores dan cobertura del factor para toda la vigencia?"/>
  </r>
  <r>
    <x v="0"/>
    <x v="0"/>
    <m/>
    <x v="0"/>
    <x v="0"/>
    <s v="Bachillerato"/>
    <d v="2016-02-01T00:00:00"/>
    <d v="2016-12-15T00:00:00"/>
    <s v="Servicio educativo prestado"/>
    <s v="Persona natural"/>
    <s v="Profesor para sociales"/>
    <n v="1"/>
    <n v="2023272"/>
    <n v="2023272"/>
    <s v="febrero"/>
    <s v="febrero"/>
    <n v="0"/>
    <n v="1"/>
    <n v="0"/>
    <n v="0"/>
    <n v="0"/>
    <n v="0"/>
    <n v="0"/>
    <n v="0"/>
    <n v="0"/>
    <n v="0"/>
    <n v="0"/>
    <n v="0"/>
    <n v="1"/>
    <n v="0"/>
    <n v="1"/>
    <n v="0"/>
    <n v="0"/>
    <n v="0"/>
    <n v="0"/>
    <n v="0"/>
    <n v="0"/>
    <n v="0"/>
    <n v="0"/>
    <n v="0"/>
    <n v="0"/>
    <n v="1"/>
    <n v="0"/>
    <s v="definición en el tiempo de aseguramiento de disponibilidad del factor, valores dan cobertura del factor para toda la vigencia?"/>
  </r>
  <r>
    <x v="0"/>
    <x v="0"/>
    <m/>
    <x v="0"/>
    <x v="0"/>
    <s v="Bachillerato"/>
    <d v="2016-02-01T00:00:00"/>
    <d v="2016-12-15T00:00:00"/>
    <s v="Servicio educativo prestado"/>
    <s v="Persona natural"/>
    <s v="Profesor para biología"/>
    <n v="1"/>
    <n v="2023272"/>
    <n v="2023272"/>
    <s v="febrero"/>
    <s v="febrero"/>
    <n v="0"/>
    <n v="1"/>
    <n v="0"/>
    <n v="0"/>
    <n v="0"/>
    <n v="0"/>
    <n v="0"/>
    <n v="0"/>
    <n v="0"/>
    <n v="0"/>
    <n v="0"/>
    <n v="0"/>
    <n v="1"/>
    <n v="0"/>
    <n v="1"/>
    <n v="0"/>
    <n v="0"/>
    <n v="0"/>
    <n v="0"/>
    <n v="0"/>
    <n v="0"/>
    <n v="0"/>
    <n v="0"/>
    <n v="0"/>
    <n v="0"/>
    <n v="1"/>
    <n v="0"/>
    <s v="definición en el tiempo de aseguramiento de disponibilidad del factor, valores dan cobertura del factor para toda la vigencia?"/>
  </r>
  <r>
    <x v="0"/>
    <x v="0"/>
    <m/>
    <x v="0"/>
    <x v="0"/>
    <s v="Bachillerato"/>
    <d v="2016-02-01T00:00:00"/>
    <d v="2016-12-15T00:00:00"/>
    <s v="Servicio educativo prestado"/>
    <s v="Persona natural"/>
    <s v="Profesor de matemáticas"/>
    <n v="1"/>
    <n v="2023272"/>
    <n v="2023272"/>
    <s v="febrero"/>
    <s v="febrero"/>
    <n v="0"/>
    <n v="1"/>
    <n v="0"/>
    <n v="0"/>
    <n v="0"/>
    <n v="0"/>
    <n v="0"/>
    <n v="0"/>
    <n v="0"/>
    <n v="0"/>
    <n v="0"/>
    <n v="0"/>
    <n v="1"/>
    <n v="0"/>
    <n v="1"/>
    <n v="0"/>
    <n v="0"/>
    <n v="0"/>
    <n v="0"/>
    <n v="0"/>
    <n v="0"/>
    <n v="0"/>
    <n v="0"/>
    <n v="0"/>
    <n v="0"/>
    <n v="1"/>
    <n v="0"/>
    <s v="definición en el tiempo de aseguramiento de disponibilidad del factor, valores dan cobertura del factor para toda la vigencia?"/>
  </r>
  <r>
    <x v="0"/>
    <x v="0"/>
    <m/>
    <x v="0"/>
    <x v="0"/>
    <s v="Bachillerato"/>
    <d v="2016-02-01T00:00:00"/>
    <d v="2016-12-15T00:00:00"/>
    <s v="Servicio educativo prestado"/>
    <s v="Persona natural"/>
    <s v="Profesores para educación física"/>
    <n v="5"/>
    <n v="2023272"/>
    <n v="10116360"/>
    <s v="febrero"/>
    <s v="febrero"/>
    <n v="0"/>
    <n v="1"/>
    <n v="0"/>
    <n v="0"/>
    <n v="0"/>
    <n v="0"/>
    <n v="0"/>
    <n v="0"/>
    <n v="0"/>
    <n v="0"/>
    <n v="0"/>
    <n v="0"/>
    <n v="1"/>
    <n v="0"/>
    <n v="1"/>
    <n v="0"/>
    <n v="0"/>
    <n v="0"/>
    <n v="0"/>
    <n v="0"/>
    <n v="0"/>
    <n v="0"/>
    <n v="0"/>
    <n v="0"/>
    <n v="0"/>
    <n v="1"/>
    <n v="0"/>
    <s v="definición en el tiempo de aseguramiento de disponibilidad del factor, valores dan cobertura del factor para toda la vigencia?"/>
  </r>
  <r>
    <x v="0"/>
    <x v="0"/>
    <m/>
    <x v="0"/>
    <x v="0"/>
    <s v="Bachillerato"/>
    <d v="2016-02-01T00:00:00"/>
    <d v="2016-12-15T00:00:00"/>
    <s v="Servicio educativo prestado"/>
    <s v="Persona natural"/>
    <s v="Coordinadores"/>
    <n v="2"/>
    <n v="2555100"/>
    <n v="5110200"/>
    <s v="febrero"/>
    <s v="febrero"/>
    <n v="0"/>
    <n v="1"/>
    <n v="0"/>
    <n v="0"/>
    <n v="0"/>
    <n v="0"/>
    <n v="0"/>
    <n v="0"/>
    <n v="0"/>
    <n v="0"/>
    <n v="0"/>
    <n v="0"/>
    <n v="1"/>
    <n v="0"/>
    <n v="1"/>
    <n v="0"/>
    <n v="0"/>
    <n v="0"/>
    <n v="0"/>
    <n v="0"/>
    <n v="0"/>
    <n v="0"/>
    <n v="0"/>
    <n v="0"/>
    <n v="0"/>
    <n v="1"/>
    <n v="0"/>
    <s v="definición en el tiempo de aseguramiento de disponibilidad del factor, valores dan cobertura del factor para toda la vigencia?"/>
  </r>
  <r>
    <x v="0"/>
    <x v="0"/>
    <m/>
    <x v="0"/>
    <x v="0"/>
    <s v="Bachillerato"/>
    <d v="2016-02-01T00:00:00"/>
    <d v="2016-12-15T00:00:00"/>
    <s v="Servicio educativo prestado"/>
    <s v="Persona natural"/>
    <s v="Secretaria de bachillerato"/>
    <n v="1"/>
    <n v="1632000"/>
    <n v="1632000"/>
    <s v="febrero"/>
    <s v="febrero"/>
    <n v="0"/>
    <n v="1"/>
    <n v="0"/>
    <n v="0"/>
    <n v="0"/>
    <n v="0"/>
    <n v="0"/>
    <n v="0"/>
    <n v="0"/>
    <n v="0"/>
    <n v="0"/>
    <n v="0"/>
    <n v="1"/>
    <n v="0"/>
    <n v="1"/>
    <n v="0"/>
    <n v="0"/>
    <n v="0"/>
    <n v="0"/>
    <n v="0"/>
    <n v="0"/>
    <n v="0"/>
    <n v="0"/>
    <n v="0"/>
    <n v="0"/>
    <n v="1"/>
    <n v="0"/>
    <s v="est definido solo hasta julio "/>
  </r>
  <r>
    <x v="1"/>
    <x v="1"/>
    <m/>
    <x v="0"/>
    <x v="1"/>
    <s v="Bachillerato"/>
    <d v="2016-02-01T00:00:00"/>
    <d v="2016-12-15T00:00:00"/>
    <s v="Servicio educativo prestado"/>
    <s v="Insumos"/>
    <s v="Reconocimientos académicos (medallería)"/>
    <n v="1"/>
    <n v="10000000"/>
    <n v="10000000"/>
    <s v="mayo"/>
    <s v="nov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cuando debe estar disponibles la medalleria??"/>
  </r>
  <r>
    <x v="0"/>
    <x v="0"/>
    <m/>
    <x v="0"/>
    <x v="0"/>
    <s v="Bachillerato"/>
    <d v="2016-02-01T00:00:00"/>
    <d v="2016-12-15T00:00:00"/>
    <s v="Servicio educativo prestado"/>
    <s v="Logística"/>
    <s v="Logística para el desarrollo de actividades académicas de bachillerato (expo técnica)"/>
    <n v="1"/>
    <n v="5000000"/>
    <n v="5000000"/>
    <s v="febr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definición en el tiempo de aseguramiento de disponibilidad del factor, valores dan cobertura del factor para toda la vigencia?"/>
  </r>
  <r>
    <x v="1"/>
    <x v="1"/>
    <m/>
    <x v="0"/>
    <x v="2"/>
    <s v="Bachillerato"/>
    <d v="2016-02-01T00:00:00"/>
    <d v="2016-12-15T00:00:00"/>
    <s v="Servicio educativo prestado"/>
    <s v="Impresos y publicaciones"/>
    <s v="Publicaciones académicas bachilleratos"/>
    <n v="1"/>
    <n v="15000000"/>
    <n v="15000000"/>
    <s v="febr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m/>
  </r>
  <r>
    <x v="0"/>
    <x v="0"/>
    <m/>
    <x v="0"/>
    <x v="3"/>
    <s v="Bachillerato"/>
    <d v="2016-01-15T00:00:00"/>
    <d v="2016-12-20T00:00:00"/>
    <s v="Plataforma en funcionamiento"/>
    <s v="Licenciamiento"/>
    <s v="Plataforma Gnosoft"/>
    <n v="1"/>
    <n v="0"/>
    <n v="0"/>
    <s v="enero"/>
    <s v="marzo"/>
    <n v="0.33"/>
    <n v="0.33"/>
    <n v="0.34"/>
    <n v="0"/>
    <n v="0"/>
    <n v="0"/>
    <n v="0"/>
    <n v="0"/>
    <n v="0"/>
    <n v="0"/>
    <n v="0"/>
    <n v="0"/>
    <n v="1"/>
    <n v="0"/>
    <n v="0"/>
    <n v="0.3"/>
    <n v="0"/>
    <n v="0"/>
    <n v="0"/>
    <n v="0"/>
    <n v="0"/>
    <n v="0"/>
    <n v="0"/>
    <n v="0"/>
    <n v="0"/>
    <n v="0.3"/>
    <n v="0.7"/>
    <s v="estudios previos, se hace ajuste de recursos, deberia esta en informatica y comunicaciones"/>
  </r>
  <r>
    <x v="0"/>
    <x v="0"/>
    <m/>
    <x v="0"/>
    <x v="4"/>
    <s v="Bachillerato"/>
    <d v="2016-01-15T00:00:00"/>
    <d v="2016-12-20T00:00:00"/>
    <s v="Nuevos módulos implementados"/>
    <s v="Persona jurídica"/>
    <s v="Implementación de nuevos módulos para la gestión del Bachillerato"/>
    <n v="7"/>
    <n v="0"/>
    <n v="0"/>
    <s v="enero"/>
    <s v="junio"/>
    <n v="0.16666666666666669"/>
    <n v="0.16666666666666669"/>
    <n v="0.16666666666666669"/>
    <n v="0.16666666666666669"/>
    <n v="0.16666666666666669"/>
    <n v="0.16666666666666669"/>
    <n v="0"/>
    <n v="0"/>
    <n v="0"/>
    <n v="0"/>
    <n v="0"/>
    <n v="0"/>
    <n v="1.0000000000000002"/>
    <n v="0.05"/>
    <n v="0.05"/>
    <n v="0"/>
    <n v="0"/>
    <n v="0"/>
    <n v="0"/>
    <n v="0"/>
    <n v="0"/>
    <n v="0"/>
    <n v="0"/>
    <n v="0"/>
    <n v="0"/>
    <n v="0.1"/>
    <n v="0.90000000000000024"/>
    <s v="en que mes se proyecta la implementación  cuando debe arrancar y cuando debe terminar, el are definio la necesidad, que remitio al area enero, a la fecha no se adquirido no hay contrato proyecto de informatica y comunicaciones"/>
  </r>
  <r>
    <x v="0"/>
    <x v="0"/>
    <m/>
    <x v="0"/>
    <x v="5"/>
    <s v="Implementación de los periféricos del observador en línea implementado para el observador en línea"/>
    <d v="2016-01-15T00:00:00"/>
    <d v="2016-12-20T00:00:00"/>
    <s v="Lectores de códigos y huelleros implementados"/>
    <s v="Equipos"/>
    <s v="Implementación de los periféricos del observador en línea implementado para el observador en línea"/>
    <n v="20"/>
    <n v="700000"/>
    <n v="14000000"/>
    <s v="enero"/>
    <s v="enero"/>
    <n v="1"/>
    <n v="0"/>
    <n v="0"/>
    <n v="0"/>
    <n v="0"/>
    <n v="0"/>
    <n v="0"/>
    <n v="0"/>
    <n v="0"/>
    <n v="0"/>
    <n v="0"/>
    <n v="0"/>
    <n v="1"/>
    <n v="0"/>
    <n v="0"/>
    <n v="0"/>
    <n v="0"/>
    <n v="0"/>
    <n v="0"/>
    <n v="0"/>
    <n v="0"/>
    <n v="0"/>
    <n v="0"/>
    <n v="0"/>
    <n v="0"/>
    <n v="0"/>
    <n v="1"/>
    <s v="deberia se de tecnologia"/>
  </r>
  <r>
    <x v="0"/>
    <x v="0"/>
    <m/>
    <x v="0"/>
    <x v="6"/>
    <m/>
    <d v="2016-01-15T00:00:00"/>
    <d v="2016-12-20T00:00:00"/>
    <s v="Pruebas implementadas"/>
    <s v="Licenciamiento"/>
    <s v="Desarrollo e implementación de pruebas por medios electrónicos"/>
    <n v="1"/>
    <n v="0"/>
    <n v="0"/>
    <s v="enero"/>
    <s v="diciembre"/>
    <n v="0"/>
    <n v="0"/>
    <n v="0"/>
    <n v="0.25"/>
    <n v="0"/>
    <n v="0.25"/>
    <n v="0.25"/>
    <n v="0"/>
    <n v="0"/>
    <n v="0"/>
    <n v="0.25"/>
    <n v="0"/>
    <n v="1"/>
    <n v="0"/>
    <n v="0"/>
    <n v="0"/>
    <n v="0"/>
    <n v="0"/>
    <n v="0"/>
    <n v="0"/>
    <n v="0"/>
    <n v="0"/>
    <n v="0"/>
    <n v="0"/>
    <n v="0"/>
    <n v="0"/>
    <n v="1"/>
    <s v="capacitacion diseñen las pruebas al finalizar la vigencia las pruebas que sean pertinentes se realizaran en el aplictivo al 2017"/>
  </r>
  <r>
    <x v="0"/>
    <x v="0"/>
    <m/>
    <x v="0"/>
    <x v="7"/>
    <s v="Formación docente en aplicaciones virtuales y en Moodle"/>
    <d v="2016-01-15T00:00:00"/>
    <d v="2016-12-20T00:00:00"/>
    <s v="Docentes capacitados"/>
    <s v="Formación docente en aplicaciones virtuales y en Moodle"/>
    <s v="Desarrollo de capacitaciones en uso de aplicaciones virtuales y Moodle"/>
    <n v="1"/>
    <n v="25000000"/>
    <n v="25000000"/>
    <s v="junio"/>
    <s v="octubre"/>
    <n v="0"/>
    <n v="0"/>
    <n v="0"/>
    <n v="0"/>
    <n v="0"/>
    <n v="0.2"/>
    <n v="0.2"/>
    <n v="0.2"/>
    <n v="0.2"/>
    <n v="0.2"/>
    <n v="0"/>
    <n v="0"/>
    <n v="1"/>
    <n v="0"/>
    <n v="0"/>
    <n v="0"/>
    <n v="0"/>
    <n v="0"/>
    <n v="0"/>
    <n v="0"/>
    <n v="0"/>
    <n v="0"/>
    <n v="0"/>
    <n v="0"/>
    <n v="0"/>
    <n v="0"/>
    <n v="1"/>
    <s v="cual es el avance en esta linea"/>
  </r>
  <r>
    <x v="2"/>
    <x v="2"/>
    <m/>
    <x v="0"/>
    <x v="7"/>
    <s v="Acceso a bibliotecas virtuales"/>
    <d v="2016-01-15T00:00:00"/>
    <d v="2016-12-20T00:00:00"/>
    <s v="Bibliotecas virtuales en funcionamiento"/>
    <s v="Acceso a bibliotecas virtuales"/>
    <s v="Conectividad, redes, etc."/>
    <n v="0"/>
    <n v="0"/>
    <n v="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s v="no se definen recursos para hacer la adquisición "/>
  </r>
  <r>
    <x v="2"/>
    <x v="2"/>
    <m/>
    <x v="0"/>
    <x v="7"/>
    <m/>
    <d v="2016-01-15T00:00:00"/>
    <d v="2016-12-20T00:00:00"/>
    <s v="Equipos instalados"/>
    <s v="Equipos de cómputo nuevos"/>
    <s v="Adquisición de equipos de cómputo para el soporte y la administración del Bachillerato"/>
    <n v="0"/>
    <n v="0"/>
    <n v="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s v="no se definen recursos para hacer la adquisición "/>
  </r>
  <r>
    <x v="2"/>
    <x v="2"/>
    <m/>
    <x v="0"/>
    <x v="7"/>
    <s v="Impresora, papelería"/>
    <d v="2016-01-15T00:00:00"/>
    <d v="2016-12-20T00:00:00"/>
    <s v="Equipos adquiridos"/>
    <s v="Equipos para articulación"/>
    <s v="Adquisición de equipos de cómputo para el soporte y la administración del Bachillerato"/>
    <n v="0"/>
    <n v="0"/>
    <n v="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s v="no se definen recursos para hacer la adquisición "/>
  </r>
  <r>
    <x v="0"/>
    <x v="0"/>
    <m/>
    <x v="1"/>
    <x v="8"/>
    <m/>
    <d v="2016-01-15T00:00:00"/>
    <d v="2016-12-20T00:00:00"/>
    <s v="Estudiantes y docentes en programas de formación "/>
    <s v="Recursos del centro de lenguas"/>
    <s v="NA"/>
    <n v="0"/>
    <n v="0"/>
    <n v="0"/>
    <s v="enero"/>
    <s v="septiembre"/>
    <n v="0.1111111111111111"/>
    <n v="0.1111111111111111"/>
    <n v="0.1111111111111111"/>
    <n v="0.1111111111111111"/>
    <n v="0.1111111111111111"/>
    <n v="0.1111111111111111"/>
    <n v="0.1111111111111111"/>
    <n v="0.1111111111111111"/>
    <n v="0.1111111111111111"/>
    <n v="0"/>
    <n v="0"/>
    <n v="0"/>
    <n v="1.0000000000000002"/>
    <n v="0"/>
    <n v="0"/>
    <n v="0"/>
    <n v="0"/>
    <n v="0"/>
    <n v="0"/>
    <n v="0"/>
    <n v="0"/>
    <n v="0"/>
    <n v="0"/>
    <n v="0"/>
    <n v="0"/>
    <n v="0"/>
    <n v="1.0000000000000002"/>
    <s v=" a la fecha no oferta esclusiva para os estudiante de bachillerato"/>
  </r>
  <r>
    <x v="0"/>
    <x v="0"/>
    <m/>
    <x v="1"/>
    <x v="9"/>
    <m/>
    <d v="2016-01-15T00:00:00"/>
    <d v="2016-12-20T00:00:00"/>
    <s v="Semilleros de bachillerato"/>
    <s v="NA"/>
    <s v="NA"/>
    <n v="0"/>
    <n v="0"/>
    <n v="0"/>
    <s v="enero"/>
    <s v="noviembre"/>
    <n v="9.0909090909090912E-2"/>
    <n v="9.0909090909090912E-2"/>
    <n v="9.0909090909090912E-2"/>
    <n v="9.0909090909090912E-2"/>
    <n v="9.0909090909090912E-2"/>
    <n v="9.0909090909090912E-2"/>
    <n v="9.0909090909090912E-2"/>
    <n v="9.0909090909090912E-2"/>
    <n v="9.0909090909090912E-2"/>
    <n v="9.0909090909090912E-2"/>
    <n v="9.0909090909090912E-2"/>
    <n v="0"/>
    <n v="1.0000000000000002"/>
    <n v="0.02"/>
    <n v="0.05"/>
    <n v="0.03"/>
    <n v="0"/>
    <n v="0"/>
    <n v="0"/>
    <n v="0"/>
    <n v="0"/>
    <n v="0"/>
    <n v="0"/>
    <n v="0"/>
    <n v="0"/>
    <n v="0.1"/>
    <n v="0.90000000000000024"/>
    <s v=" se esta conceptulizando marco de referencia, proyectos pedagogicos, proyectos de los estudiantes"/>
  </r>
  <r>
    <x v="0"/>
    <x v="0"/>
    <m/>
    <x v="1"/>
    <x v="10"/>
    <m/>
    <d v="2016-01-15T00:00:00"/>
    <d v="2016-12-20T00:00:00"/>
    <s v="Convenios vigentes"/>
    <s v="NA"/>
    <s v="NA"/>
    <n v="0"/>
    <n v="0"/>
    <n v="0"/>
    <s v="enero"/>
    <s v="septiembre"/>
    <n v="0.1111111111111111"/>
    <n v="0.1111111111111111"/>
    <n v="0.1111111111111111"/>
    <n v="0.1111111111111111"/>
    <n v="0.1111111111111111"/>
    <n v="0.1111111111111111"/>
    <n v="0.1111111111111111"/>
    <n v="0.1111111111111111"/>
    <n v="0.1111111111111111"/>
    <n v="0"/>
    <n v="0"/>
    <n v="0"/>
    <n v="1.0000000000000002"/>
    <n v="0.11"/>
    <n v="0.11"/>
    <n v="0.11"/>
    <n v="0"/>
    <n v="0"/>
    <n v="0"/>
    <n v="0"/>
    <n v="0"/>
    <n v="0"/>
    <n v="0"/>
    <n v="0"/>
    <n v="0"/>
    <n v="0.33"/>
    <n v="0.67000000000000015"/>
    <s v="convenios con las U, santo thomas, oferta de servcios educativos y bienestar orientacion profesional, psicologia, udistrital en el area de fisica"/>
  </r>
  <r>
    <x v="0"/>
    <x v="0"/>
    <m/>
    <x v="1"/>
    <x v="11"/>
    <m/>
    <d v="2016-01-15T00:00:00"/>
    <d v="2016-12-20T00:00:00"/>
    <s v="Estudiantes participantes"/>
    <s v="Logística"/>
    <s v="NA"/>
    <n v="0"/>
    <n v="0"/>
    <n v="0"/>
    <s v="enero"/>
    <s v="septiembre"/>
    <n v="0.1111111111111111"/>
    <n v="0.1111111111111111"/>
    <n v="0.1111111111111111"/>
    <n v="0.1111111111111111"/>
    <n v="0.1111111111111111"/>
    <n v="0.1111111111111111"/>
    <n v="0.1111111111111111"/>
    <n v="0.1111111111111111"/>
    <n v="0.1111111111111111"/>
    <n v="0"/>
    <n v="0"/>
    <n v="0"/>
    <n v="1.0000000000000002"/>
    <n v="0.11"/>
    <n v="0.11"/>
    <n v="0.11"/>
    <n v="0"/>
    <n v="0"/>
    <n v="0"/>
    <n v="0"/>
    <n v="0"/>
    <n v="0"/>
    <n v="0"/>
    <n v="0"/>
    <n v="0"/>
    <n v="0.33"/>
    <n v="0.67000000000000015"/>
    <s v="5 pruebas al año politicas no se detectan riesgos de no participacion"/>
  </r>
  <r>
    <x v="0"/>
    <x v="3"/>
    <s v="INDICADORES Y METAS DE GOBIERNO"/>
    <x v="2"/>
    <x v="12"/>
    <m/>
    <d v="2015-05-19T00:00:00"/>
    <d v="2015-08-03T00:00:00"/>
    <s v="Documentos radicados ante CNA"/>
    <m/>
    <m/>
    <m/>
    <m/>
    <m/>
    <s v="mayo"/>
    <s v="agosto"/>
    <n v="1"/>
    <n v="0"/>
    <n v="0"/>
    <n v="0"/>
    <n v="0"/>
    <n v="0"/>
    <n v="0"/>
    <n v="0"/>
    <n v="0"/>
    <n v="0"/>
    <n v="0"/>
    <n v="0"/>
    <n v="1"/>
    <n v="1"/>
    <n v="0"/>
    <n v="0"/>
    <n v="0"/>
    <n v="0"/>
    <n v="0"/>
    <n v="0"/>
    <n v="0"/>
    <n v="0"/>
    <n v="0"/>
    <n v="0"/>
    <n v="0"/>
    <n v="1"/>
    <n v="0"/>
    <s v="condiciones iniciales de cada programa 16 de abril, 6 de abril documento para CNA informe de auto evaluacion, "/>
  </r>
  <r>
    <x v="0"/>
    <x v="3"/>
    <s v="INDICADORES Y METAS DE GOBIERNO"/>
    <x v="2"/>
    <x v="13"/>
    <m/>
    <s v=" 04/03/2015"/>
    <s v=" 15/01/2016"/>
    <m/>
    <s v="Contratista"/>
    <s v="Contar con un profesional de apoyo en el proceso de autoevaluación y acreditación de los programas de educación superior"/>
    <n v="1"/>
    <n v="27500000"/>
    <n v="27500000"/>
    <s v="enero"/>
    <s v="enero"/>
    <n v="0"/>
    <n v="1"/>
    <n v="0"/>
    <n v="0"/>
    <n v="0"/>
    <n v="0"/>
    <n v="0"/>
    <n v="0"/>
    <n v="0"/>
    <n v="0"/>
    <n v="0"/>
    <n v="0"/>
    <n v="1"/>
    <n v="0"/>
    <n v="0.5"/>
    <n v="0"/>
    <n v="0"/>
    <n v="0"/>
    <n v="0"/>
    <n v="0"/>
    <n v="0"/>
    <n v="0"/>
    <n v="0"/>
    <n v="0"/>
    <n v="0"/>
    <n v="0.5"/>
    <n v="0.5"/>
    <s v="en revision el plan de accion y el PEP"/>
  </r>
  <r>
    <x v="0"/>
    <x v="3"/>
    <s v="INDICADORES Y METAS DE GOBIERNO"/>
    <x v="2"/>
    <x v="14"/>
    <m/>
    <s v=" 15/01/2016"/>
    <s v=" 29/02/2016"/>
    <m/>
    <s v="Empresa de desarrollo"/>
    <s v="Desarrollo e implementación del módulo de acreditación de programas"/>
    <n v="0"/>
    <n v="0"/>
    <n v="0"/>
    <s v="enero"/>
    <s v="febrero"/>
    <n v="0.5"/>
    <n v="0.5"/>
    <n v="0"/>
    <n v="0"/>
    <n v="0"/>
    <n v="0"/>
    <n v="0"/>
    <n v="0"/>
    <n v="0"/>
    <n v="0"/>
    <n v="0"/>
    <n v="0"/>
    <n v="1"/>
    <n v="0.2857142857142857"/>
    <n v="0"/>
    <n v="0"/>
    <n v="0"/>
    <n v="0"/>
    <n v="0"/>
    <n v="0"/>
    <n v="0"/>
    <n v="0"/>
    <n v="0"/>
    <n v="0"/>
    <n v="0"/>
    <n v="0.2857142857142857"/>
    <n v="0.7142857142857143"/>
    <m/>
  </r>
  <r>
    <x v="0"/>
    <x v="3"/>
    <s v="INDICADORES Y METAS DE GOBIERNO"/>
    <x v="2"/>
    <x v="15"/>
    <m/>
    <d v="2016-09-28T00:00:00"/>
    <d v="2016-11-12T00:00:00"/>
    <m/>
    <m/>
    <s v="NA"/>
    <n v="0"/>
    <n v="0"/>
    <n v="0"/>
    <s v="septiembre"/>
    <s v="noviembre"/>
    <n v="1"/>
    <n v="0"/>
    <n v="0"/>
    <n v="0"/>
    <n v="0"/>
    <n v="0"/>
    <n v="0"/>
    <n v="0"/>
    <n v="0"/>
    <n v="0"/>
    <n v="0"/>
    <n v="0"/>
    <n v="1"/>
    <n v="0"/>
    <n v="0"/>
    <n v="0"/>
    <n v="0"/>
    <n v="0"/>
    <n v="0"/>
    <n v="0"/>
    <n v="0"/>
    <n v="0"/>
    <n v="0"/>
    <n v="0"/>
    <n v="0"/>
    <n v="0"/>
    <n v="1"/>
    <s v="se ha socializado en un 30%"/>
  </r>
  <r>
    <x v="0"/>
    <x v="3"/>
    <s v="INDICADORES Y METAS DE GOBIERNO"/>
    <x v="2"/>
    <x v="16"/>
    <m/>
    <s v=" Programas Acreditación 20/02/2016"/>
    <s v=" Programas Acreditación 01/04/2016"/>
    <m/>
    <m/>
    <s v="NA"/>
    <n v="0"/>
    <n v="0"/>
    <n v="0"/>
    <s v="febrero"/>
    <s v="abril"/>
    <n v="0"/>
    <n v="1"/>
    <n v="0"/>
    <n v="0"/>
    <n v="0"/>
    <n v="0"/>
    <n v="0"/>
    <n v="0"/>
    <n v="0"/>
    <n v="0"/>
    <n v="0"/>
    <n v="0"/>
    <n v="1"/>
    <n v="0"/>
    <n v="1"/>
    <n v="0"/>
    <n v="0"/>
    <n v="0"/>
    <n v="0"/>
    <n v="0"/>
    <n v="0"/>
    <n v="0"/>
    <n v="0"/>
    <n v="0"/>
    <n v="0"/>
    <n v="1"/>
    <n v="0"/>
    <m/>
  </r>
  <r>
    <x v="0"/>
    <x v="3"/>
    <s v="INDICADORES Y METAS DE GOBIERNO"/>
    <x v="2"/>
    <x v="17"/>
    <m/>
    <s v="Programas Acreditación 01/02/2016"/>
    <s v="Programas Acreditación 31/03/2016"/>
    <m/>
    <m/>
    <m/>
    <n v="0"/>
    <n v="0"/>
    <n v="0"/>
    <s v="febrero"/>
    <s v="marzo"/>
    <n v="0"/>
    <n v="0"/>
    <n v="1"/>
    <n v="0"/>
    <n v="0"/>
    <n v="0"/>
    <n v="0"/>
    <n v="0"/>
    <n v="0"/>
    <n v="0"/>
    <n v="0"/>
    <n v="0"/>
    <n v="1"/>
    <n v="0"/>
    <n v="0"/>
    <n v="0"/>
    <n v="0"/>
    <n v="0"/>
    <n v="0"/>
    <n v="0"/>
    <n v="0"/>
    <n v="0"/>
    <n v="0"/>
    <n v="0"/>
    <n v="0"/>
    <n v="0"/>
    <n v="1"/>
    <m/>
  </r>
  <r>
    <x v="0"/>
    <x v="3"/>
    <s v="INDICADORES Y METAS DE GOBIERNO"/>
    <x v="2"/>
    <x v="18"/>
    <m/>
    <d v="2016-02-01T00:00:00"/>
    <s v=" 05/04/2016"/>
    <m/>
    <m/>
    <s v="NA"/>
    <n v="0"/>
    <n v="0"/>
    <n v="0"/>
    <s v="enero"/>
    <s v="abril"/>
    <n v="0"/>
    <n v="0"/>
    <n v="0"/>
    <n v="1"/>
    <n v="0"/>
    <n v="0"/>
    <n v="0"/>
    <n v="0"/>
    <n v="0"/>
    <n v="0"/>
    <n v="0"/>
    <n v="0"/>
    <n v="1"/>
    <n v="0"/>
    <n v="0"/>
    <n v="0"/>
    <n v="0"/>
    <n v="0"/>
    <n v="0"/>
    <n v="0"/>
    <n v="0"/>
    <n v="0"/>
    <n v="0"/>
    <n v="0"/>
    <n v="0"/>
    <n v="0"/>
    <n v="1"/>
    <m/>
  </r>
  <r>
    <x v="0"/>
    <x v="3"/>
    <s v="INDICADORES Y METAS DE GOBIERNO"/>
    <x v="2"/>
    <x v="19"/>
    <m/>
    <s v="Depende de CNA"/>
    <s v="Depende de CNA"/>
    <m/>
    <m/>
    <s v="NA"/>
    <n v="0"/>
    <n v="0"/>
    <n v="0"/>
    <s v="diciembre"/>
    <s v="diciembre"/>
    <n v="0"/>
    <n v="0"/>
    <n v="0"/>
    <n v="0"/>
    <n v="0"/>
    <n v="0"/>
    <n v="1"/>
    <n v="0"/>
    <n v="0"/>
    <n v="0"/>
    <n v="0"/>
    <n v="0"/>
    <n v="1"/>
    <n v="0"/>
    <n v="0"/>
    <n v="0"/>
    <n v="0"/>
    <n v="0"/>
    <n v="0"/>
    <n v="0"/>
    <n v="0"/>
    <n v="0"/>
    <n v="0"/>
    <n v="0"/>
    <n v="0"/>
    <n v="0"/>
    <n v="1"/>
    <m/>
  </r>
  <r>
    <x v="0"/>
    <x v="3"/>
    <s v="INDICADORES Y METAS DE GOBIERNO"/>
    <x v="2"/>
    <x v="20"/>
    <m/>
    <s v="Depende de CNA"/>
    <s v="Depende de CNA"/>
    <m/>
    <m/>
    <s v="NA"/>
    <n v="0"/>
    <n v="0"/>
    <n v="0"/>
    <s v="diciembre"/>
    <s v="diciembre"/>
    <n v="0"/>
    <n v="0"/>
    <n v="0"/>
    <n v="0"/>
    <n v="0"/>
    <n v="0"/>
    <n v="1"/>
    <n v="0"/>
    <n v="0"/>
    <n v="0"/>
    <n v="0"/>
    <n v="0"/>
    <n v="1"/>
    <n v="0"/>
    <n v="0"/>
    <n v="0"/>
    <n v="0"/>
    <n v="0"/>
    <n v="0"/>
    <n v="0"/>
    <n v="0"/>
    <n v="0"/>
    <n v="0"/>
    <n v="0"/>
    <n v="0"/>
    <n v="0"/>
    <n v="1"/>
    <m/>
  </r>
  <r>
    <x v="0"/>
    <x v="3"/>
    <s v="INDICADORES Y METAS DE GOBIERNO"/>
    <x v="2"/>
    <x v="21"/>
    <m/>
    <d v="2015-04-01T00:00:00"/>
    <d v="2015-08-25T00:00:00"/>
    <m/>
    <m/>
    <s v="NA"/>
    <n v="0"/>
    <n v="0"/>
    <n v="0"/>
    <s v="abril"/>
    <s v="agosto"/>
    <n v="0"/>
    <n v="0"/>
    <n v="0"/>
    <n v="0"/>
    <n v="0"/>
    <n v="0"/>
    <n v="0"/>
    <n v="1"/>
    <n v="0"/>
    <n v="0"/>
    <n v="0"/>
    <n v="0"/>
    <n v="1"/>
    <n v="0"/>
    <n v="0"/>
    <n v="0"/>
    <n v="0"/>
    <n v="0"/>
    <n v="0"/>
    <n v="0"/>
    <n v="0"/>
    <n v="0"/>
    <n v="0"/>
    <n v="0"/>
    <n v="0"/>
    <n v="0"/>
    <n v="1"/>
    <m/>
  </r>
  <r>
    <x v="0"/>
    <x v="3"/>
    <s v="INDICADORES Y METAS DE GOBIERNO"/>
    <x v="2"/>
    <x v="22"/>
    <m/>
    <s v=" 04/02/2016"/>
    <d v="2016-02-11T00:00:00"/>
    <m/>
    <m/>
    <s v="NA"/>
    <n v="0"/>
    <n v="0"/>
    <n v="0"/>
    <s v="febrero"/>
    <s v="febrero"/>
    <n v="0"/>
    <n v="1"/>
    <n v="0"/>
    <n v="0"/>
    <n v="0"/>
    <n v="0"/>
    <n v="0"/>
    <n v="0"/>
    <n v="0"/>
    <n v="0"/>
    <n v="0"/>
    <n v="0"/>
    <n v="1"/>
    <n v="0"/>
    <n v="0.33"/>
    <n v="0"/>
    <n v="0"/>
    <n v="0"/>
    <n v="0"/>
    <n v="0"/>
    <n v="0"/>
    <n v="0"/>
    <n v="0"/>
    <n v="0"/>
    <n v="0"/>
    <n v="0.33"/>
    <n v="0.66999999999999993"/>
    <m/>
  </r>
  <r>
    <x v="0"/>
    <x v="3"/>
    <s v="INDICADORES Y METAS DE GOBIERNO"/>
    <x v="2"/>
    <x v="23"/>
    <m/>
    <d v="2015-09-28T00:00:00"/>
    <d v="2016-02-29T00:00:00"/>
    <m/>
    <m/>
    <s v="NA"/>
    <n v="0"/>
    <n v="0"/>
    <n v="0"/>
    <s v="enero"/>
    <s v="febrero"/>
    <n v="0"/>
    <n v="1"/>
    <n v="0"/>
    <n v="0"/>
    <n v="0"/>
    <n v="0"/>
    <n v="0"/>
    <n v="0"/>
    <n v="0"/>
    <n v="0"/>
    <n v="0"/>
    <n v="0"/>
    <n v="1"/>
    <n v="0"/>
    <n v="0"/>
    <n v="0"/>
    <n v="0"/>
    <n v="0"/>
    <n v="0"/>
    <n v="0"/>
    <n v="0"/>
    <n v="0"/>
    <n v="0"/>
    <n v="0"/>
    <n v="0"/>
    <n v="0"/>
    <n v="1"/>
    <m/>
  </r>
  <r>
    <x v="0"/>
    <x v="3"/>
    <s v="INDICADORES Y METAS DE GOBIERNO"/>
    <x v="2"/>
    <x v="24"/>
    <m/>
    <d v="2016-02-29T00:00:00"/>
    <d v="2016-03-04T00:00:00"/>
    <m/>
    <m/>
    <s v="NA"/>
    <n v="0"/>
    <n v="0"/>
    <n v="0"/>
    <s v="febrero"/>
    <s v="febrero"/>
    <n v="0"/>
    <n v="0"/>
    <n v="1"/>
    <n v="0"/>
    <n v="0"/>
    <n v="0"/>
    <n v="0"/>
    <n v="0"/>
    <n v="0"/>
    <n v="0"/>
    <n v="0"/>
    <n v="0"/>
    <n v="1"/>
    <n v="0"/>
    <n v="0"/>
    <n v="0"/>
    <n v="0"/>
    <n v="0"/>
    <n v="0"/>
    <n v="0"/>
    <n v="0"/>
    <n v="0"/>
    <n v="0"/>
    <n v="0"/>
    <n v="0"/>
    <n v="0"/>
    <n v="1"/>
    <m/>
  </r>
  <r>
    <x v="0"/>
    <x v="3"/>
    <s v="INDICADORES Y METAS DE GOBIERNO"/>
    <x v="2"/>
    <x v="25"/>
    <m/>
    <d v="2016-02-29T00:00:00"/>
    <s v=" 11/03/2016"/>
    <m/>
    <m/>
    <s v="NA"/>
    <n v="0"/>
    <n v="0"/>
    <n v="0"/>
    <s v="febrero"/>
    <s v="febrero"/>
    <n v="0"/>
    <n v="0"/>
    <n v="1"/>
    <n v="0"/>
    <n v="0"/>
    <n v="0"/>
    <n v="0"/>
    <n v="0"/>
    <n v="0"/>
    <n v="0"/>
    <n v="0"/>
    <n v="0"/>
    <n v="1"/>
    <n v="0"/>
    <n v="0"/>
    <n v="0"/>
    <n v="0"/>
    <n v="0"/>
    <n v="0"/>
    <n v="0"/>
    <n v="0"/>
    <n v="0"/>
    <n v="0"/>
    <n v="0"/>
    <n v="0"/>
    <n v="0"/>
    <n v="1"/>
    <m/>
  </r>
  <r>
    <x v="0"/>
    <x v="3"/>
    <s v="INDICADORES Y METAS DE GOBIERNO"/>
    <x v="2"/>
    <x v="26"/>
    <m/>
    <d v="2016-02-01T00:00:00"/>
    <d v="2016-03-31T00:00:00"/>
    <m/>
    <m/>
    <s v="NA"/>
    <n v="0"/>
    <n v="0"/>
    <n v="0"/>
    <s v="febrero"/>
    <s v="marzo"/>
    <n v="0"/>
    <n v="0.5"/>
    <n v="0.5"/>
    <n v="0"/>
    <n v="0"/>
    <n v="0"/>
    <n v="0"/>
    <n v="0"/>
    <n v="0"/>
    <n v="0"/>
    <n v="0"/>
    <n v="0"/>
    <n v="1"/>
    <n v="0"/>
    <n v="0.15"/>
    <n v="0"/>
    <n v="0"/>
    <n v="0"/>
    <n v="0"/>
    <n v="0"/>
    <n v="0"/>
    <n v="0"/>
    <n v="0"/>
    <n v="0"/>
    <n v="0"/>
    <n v="0.15"/>
    <n v="0.85"/>
    <m/>
  </r>
  <r>
    <x v="0"/>
    <x v="3"/>
    <s v="INDICADORES Y METAS DE GOBIERNO"/>
    <x v="2"/>
    <x v="27"/>
    <m/>
    <s v=" 01/04/2016"/>
    <d v="2016-04-08T00:00:00"/>
    <m/>
    <s v="Persona jurídica"/>
    <s v="Contrato interadministrativo para realizar visita de pares amigos"/>
    <n v="1"/>
    <n v="23520000"/>
    <n v="23520000"/>
    <s v="abril"/>
    <s v="abril"/>
    <n v="0"/>
    <n v="0"/>
    <n v="1"/>
    <n v="0"/>
    <n v="0"/>
    <n v="0"/>
    <n v="0"/>
    <n v="0"/>
    <n v="0"/>
    <n v="0"/>
    <n v="0"/>
    <n v="0"/>
    <n v="1"/>
    <n v="0"/>
    <n v="0"/>
    <n v="0.15"/>
    <n v="0"/>
    <n v="0"/>
    <n v="0"/>
    <n v="0"/>
    <n v="0"/>
    <n v="0"/>
    <n v="0"/>
    <n v="0"/>
    <n v="0"/>
    <n v="0.15"/>
    <n v="0.85"/>
    <m/>
  </r>
  <r>
    <x v="0"/>
    <x v="3"/>
    <s v="INDICADORES Y METAS DE GOBIERNO"/>
    <x v="2"/>
    <x v="28"/>
    <m/>
    <d v="2016-04-09T00:00:00"/>
    <d v="2016-04-10T00:00:00"/>
    <m/>
    <m/>
    <s v="NA"/>
    <n v="0"/>
    <n v="0"/>
    <n v="0"/>
    <s v="abril"/>
    <s v="abril"/>
    <n v="0"/>
    <n v="0"/>
    <n v="0"/>
    <n v="1"/>
    <n v="0"/>
    <n v="0"/>
    <n v="0"/>
    <n v="0"/>
    <n v="0"/>
    <n v="0"/>
    <n v="0"/>
    <n v="0"/>
    <n v="1"/>
    <n v="0"/>
    <n v="0"/>
    <n v="0.15"/>
    <n v="0"/>
    <n v="0"/>
    <n v="0"/>
    <n v="0"/>
    <n v="0"/>
    <n v="0"/>
    <n v="0"/>
    <n v="0"/>
    <n v="0"/>
    <n v="0.15"/>
    <n v="0.85"/>
    <m/>
  </r>
  <r>
    <x v="0"/>
    <x v="3"/>
    <s v="INDICADORES Y METAS DE GOBIERNO"/>
    <x v="2"/>
    <x v="29"/>
    <m/>
    <s v="Logística  15/03/2016_x000a_Socialización 11/04/2016"/>
    <s v="Logística 10/04/2016_x000a_Socialización 17/06/2016"/>
    <s v="Planes de mejoramiento"/>
    <m/>
    <s v="NA"/>
    <n v="0"/>
    <n v="0"/>
    <n v="0"/>
    <s v="marzo"/>
    <s v="abril"/>
    <n v="0"/>
    <n v="0"/>
    <n v="0.25"/>
    <n v="0.25"/>
    <n v="0.25"/>
    <n v="0.25"/>
    <n v="0"/>
    <n v="0"/>
    <n v="0"/>
    <n v="0"/>
    <n v="0"/>
    <n v="0"/>
    <n v="1"/>
    <n v="0"/>
    <n v="0"/>
    <m/>
    <n v="0"/>
    <n v="0"/>
    <n v="0"/>
    <n v="0"/>
    <n v="0"/>
    <n v="0"/>
    <n v="0"/>
    <n v="0"/>
    <n v="0"/>
    <n v="0"/>
    <n v="1"/>
    <m/>
  </r>
  <r>
    <x v="0"/>
    <x v="3"/>
    <s v="INDICADORES Y METAS DE GOBIERNO"/>
    <x v="2"/>
    <x v="30"/>
    <m/>
    <s v="Depende de CNA"/>
    <s v="Depende de CNA"/>
    <s v="Resolución"/>
    <m/>
    <s v="NA"/>
    <n v="0"/>
    <n v="0"/>
    <n v="0"/>
    <s v="diciembre"/>
    <s v="diciembre"/>
    <n v="0"/>
    <n v="0"/>
    <n v="0"/>
    <n v="0"/>
    <n v="0"/>
    <n v="0"/>
    <n v="0"/>
    <n v="0"/>
    <n v="1"/>
    <n v="0"/>
    <n v="0"/>
    <n v="0"/>
    <n v="1"/>
    <n v="0"/>
    <n v="0"/>
    <n v="0"/>
    <n v="0"/>
    <n v="0"/>
    <n v="0"/>
    <n v="0"/>
    <n v="0"/>
    <n v="0"/>
    <n v="0"/>
    <n v="0"/>
    <n v="0"/>
    <n v="0"/>
    <n v="1"/>
    <m/>
  </r>
  <r>
    <x v="0"/>
    <x v="3"/>
    <s v="INDICADORES Y METAS DE GOBIERNO"/>
    <x v="2"/>
    <x v="31"/>
    <m/>
    <s v="Depende de CNA"/>
    <s v="Depende de CNA"/>
    <s v="Resolución"/>
    <m/>
    <s v="NA"/>
    <n v="0"/>
    <n v="0"/>
    <n v="0"/>
    <s v="diciembre"/>
    <s v="diciembre"/>
    <n v="0"/>
    <n v="0"/>
    <n v="0"/>
    <n v="0"/>
    <n v="0"/>
    <n v="0"/>
    <n v="0"/>
    <n v="0"/>
    <n v="1"/>
    <n v="0"/>
    <n v="0"/>
    <n v="0"/>
    <n v="1"/>
    <n v="0"/>
    <n v="0"/>
    <n v="0"/>
    <n v="0"/>
    <n v="0"/>
    <n v="0"/>
    <n v="0"/>
    <n v="0"/>
    <n v="0"/>
    <n v="0"/>
    <n v="0"/>
    <n v="0"/>
    <n v="0"/>
    <n v="1"/>
    <m/>
  </r>
  <r>
    <x v="0"/>
    <x v="3"/>
    <s v="INDICADORES Y METAS DE GOBIERNO"/>
    <x v="2"/>
    <x v="32"/>
    <m/>
    <s v="Depende de CNA"/>
    <s v="Depende de CNA"/>
    <s v="Resolución"/>
    <m/>
    <s v="NA"/>
    <n v="0"/>
    <n v="0"/>
    <n v="0"/>
    <s v="diciembre"/>
    <s v="diciembre"/>
    <n v="0"/>
    <n v="0"/>
    <n v="0"/>
    <n v="0"/>
    <n v="0"/>
    <n v="0"/>
    <n v="0"/>
    <n v="0"/>
    <n v="1"/>
    <n v="0"/>
    <n v="0"/>
    <n v="0"/>
    <n v="1"/>
    <n v="0"/>
    <n v="0"/>
    <n v="0"/>
    <n v="0"/>
    <n v="0"/>
    <n v="0"/>
    <n v="0"/>
    <n v="0"/>
    <n v="0"/>
    <n v="0"/>
    <n v="0"/>
    <n v="0"/>
    <n v="0"/>
    <n v="1"/>
    <m/>
  </r>
  <r>
    <x v="0"/>
    <x v="3"/>
    <s v="INDICADORES Y METAS DE GOBIERNO"/>
    <x v="2"/>
    <x v="33"/>
    <m/>
    <s v="Depende de CNA"/>
    <s v="Depende de CNA"/>
    <s v="Resolución"/>
    <m/>
    <s v="NA"/>
    <n v="0"/>
    <n v="0"/>
    <n v="0"/>
    <s v="diciembre"/>
    <s v="diciembre"/>
    <n v="0"/>
    <n v="0"/>
    <n v="0"/>
    <n v="0"/>
    <n v="0"/>
    <n v="0"/>
    <n v="0"/>
    <n v="0"/>
    <n v="1"/>
    <n v="0"/>
    <n v="0"/>
    <n v="0"/>
    <n v="1"/>
    <n v="0"/>
    <n v="0"/>
    <n v="0"/>
    <n v="0"/>
    <n v="0"/>
    <n v="0"/>
    <n v="0"/>
    <n v="0"/>
    <n v="0"/>
    <n v="0"/>
    <n v="0"/>
    <n v="0"/>
    <n v="0"/>
    <n v="1"/>
    <m/>
  </r>
  <r>
    <x v="0"/>
    <x v="3"/>
    <s v="INDICADORES Y METAS DE GOBIERNO"/>
    <x v="2"/>
    <x v="34"/>
    <m/>
    <s v="Depende de CNA"/>
    <s v="Depende de CNA"/>
    <s v="Resolución"/>
    <m/>
    <s v="NA"/>
    <n v="0"/>
    <n v="0"/>
    <n v="0"/>
    <s v="diciembre"/>
    <s v="diciembre"/>
    <n v="0"/>
    <n v="0"/>
    <n v="0"/>
    <n v="0"/>
    <n v="0"/>
    <n v="0"/>
    <n v="0"/>
    <n v="0"/>
    <n v="1"/>
    <n v="0"/>
    <n v="0"/>
    <n v="0"/>
    <n v="1"/>
    <n v="0"/>
    <n v="0"/>
    <n v="0"/>
    <n v="0"/>
    <n v="0"/>
    <n v="0"/>
    <n v="0"/>
    <n v="0"/>
    <n v="0"/>
    <n v="0"/>
    <n v="0"/>
    <n v="0"/>
    <n v="0"/>
    <n v="1"/>
    <m/>
  </r>
  <r>
    <x v="0"/>
    <x v="3"/>
    <s v="INDICADORES Y METAS DE GOBIERNO"/>
    <x v="3"/>
    <x v="35"/>
    <m/>
    <d v="2016-03-16T00:00:00"/>
    <d v="2016-03-20T00:00:00"/>
    <s v="Representación Exporecerca Barcelona 2016"/>
    <s v="Transporte"/>
    <s v="Tiquetes, viáticos y hospedaje, stand"/>
    <n v="1"/>
    <n v="16000000"/>
    <n v="16000000"/>
    <s v="marzo"/>
    <s v="marzo"/>
    <n v="0"/>
    <n v="0"/>
    <n v="1"/>
    <n v="0"/>
    <n v="0"/>
    <n v="0"/>
    <n v="0"/>
    <n v="0"/>
    <n v="0"/>
    <n v="0"/>
    <n v="0"/>
    <n v="0"/>
    <n v="1"/>
    <n v="0"/>
    <n v="0"/>
    <n v="1"/>
    <n v="0"/>
    <n v="0"/>
    <n v="0"/>
    <n v="0"/>
    <n v="0"/>
    <n v="0"/>
    <n v="0"/>
    <n v="0"/>
    <n v="0"/>
    <n v="1"/>
    <n v="0"/>
    <m/>
  </r>
  <r>
    <x v="0"/>
    <x v="3"/>
    <s v="INDICADORES Y METAS DE GOBIERNO"/>
    <x v="3"/>
    <x v="36"/>
    <m/>
    <d v="2016-05-25T00:00:00"/>
    <d v="2016-05-31T00:00:00"/>
    <s v="Representación Rumania"/>
    <s v="Transporte"/>
    <s v="Tiquetes, viáticos y hospedaje, stand"/>
    <n v="1"/>
    <n v="25000000"/>
    <n v="25000000"/>
    <s v="mayo"/>
    <s v="mayo"/>
    <n v="0"/>
    <n v="0"/>
    <n v="0"/>
    <n v="0"/>
    <n v="1"/>
    <n v="0"/>
    <n v="0"/>
    <n v="0"/>
    <n v="0"/>
    <n v="0"/>
    <n v="0"/>
    <n v="0"/>
    <n v="1"/>
    <n v="0"/>
    <n v="0"/>
    <n v="0"/>
    <n v="0"/>
    <n v="0"/>
    <n v="0"/>
    <n v="0"/>
    <n v="0"/>
    <n v="0"/>
    <n v="0"/>
    <n v="0"/>
    <n v="0"/>
    <n v="0"/>
    <n v="1"/>
    <m/>
  </r>
  <r>
    <x v="0"/>
    <x v="3"/>
    <s v="INDICADORES Y METAS DE GOBIERNO"/>
    <x v="3"/>
    <x v="37"/>
    <m/>
    <d v="2026-02-24T00:00:00"/>
    <d v="2016-02-28T00:00:00"/>
    <s v="Representación Ecuador"/>
    <s v="Transporte"/>
    <s v="Tiquetes, viáticos y hospedaje, stand"/>
    <n v="1"/>
    <n v="8000000"/>
    <n v="8000000"/>
    <s v="junio"/>
    <s v="junio"/>
    <n v="0"/>
    <n v="0"/>
    <n v="0"/>
    <n v="0"/>
    <n v="0"/>
    <n v="1"/>
    <n v="0"/>
    <n v="0"/>
    <n v="0"/>
    <n v="0"/>
    <n v="0"/>
    <n v="0"/>
    <n v="1"/>
    <n v="0"/>
    <n v="0"/>
    <n v="0"/>
    <n v="0"/>
    <n v="0"/>
    <n v="0"/>
    <n v="0"/>
    <n v="0"/>
    <n v="0"/>
    <n v="0"/>
    <n v="0"/>
    <n v="0"/>
    <n v="0"/>
    <n v="1"/>
    <m/>
  </r>
  <r>
    <x v="0"/>
    <x v="3"/>
    <s v="INDICADORES Y METAS DE GOBIERNO"/>
    <x v="3"/>
    <x v="38"/>
    <m/>
    <d v="2016-02-01T00:00:00"/>
    <d v="2016-11-30T00:00:00"/>
    <s v="Intercambio docentes"/>
    <s v="Transporte"/>
    <s v="Tiquetes, viáticos y hospedaje, stand"/>
    <n v="1"/>
    <n v="30000000"/>
    <n v="30000000"/>
    <s v="febrero"/>
    <s v="febrero"/>
    <n v="0"/>
    <n v="0"/>
    <n v="0"/>
    <n v="0"/>
    <n v="0"/>
    <n v="1"/>
    <n v="0"/>
    <n v="0"/>
    <n v="0"/>
    <n v="0"/>
    <n v="0"/>
    <n v="0"/>
    <n v="1"/>
    <n v="0"/>
    <n v="0"/>
    <n v="0"/>
    <n v="0"/>
    <n v="0"/>
    <n v="0"/>
    <n v="0"/>
    <n v="0"/>
    <n v="0"/>
    <n v="0"/>
    <n v="0"/>
    <n v="0"/>
    <n v="0"/>
    <n v="1"/>
    <s v="no se cuenta definido fecha de viajes"/>
  </r>
  <r>
    <x v="0"/>
    <x v="3"/>
    <s v="INDICADORES Y METAS DE GOBIERNO"/>
    <x v="3"/>
    <x v="39"/>
    <m/>
    <d v="2016-01-15T00:00:00"/>
    <d v="2016-11-30T00:00:00"/>
    <s v="Visita a la feria internacional"/>
    <s v="Transporte"/>
    <s v="Tiquetes aéreos ida y vuelta y viáticos (8 días)"/>
    <n v="3"/>
    <n v="10000000"/>
    <n v="30000000"/>
    <s v="junio"/>
    <s v="junio"/>
    <n v="0"/>
    <n v="0"/>
    <n v="0"/>
    <n v="0"/>
    <n v="0"/>
    <n v="1"/>
    <n v="0"/>
    <n v="0"/>
    <n v="0"/>
    <n v="0"/>
    <n v="0"/>
    <n v="0"/>
    <n v="1"/>
    <n v="0"/>
    <n v="0"/>
    <n v="0"/>
    <n v="0"/>
    <n v="0"/>
    <n v="0"/>
    <n v="0"/>
    <n v="0"/>
    <n v="0"/>
    <n v="0"/>
    <n v="0"/>
    <n v="0"/>
    <n v="0"/>
    <n v="1"/>
    <s v="no se cuenta definido fecha de viajes"/>
  </r>
  <r>
    <x v="0"/>
    <x v="3"/>
    <s v="INDICADORES Y METAS DE GOBIERNO"/>
    <x v="3"/>
    <x v="40"/>
    <m/>
    <d v="2016-01-15T00:00:00"/>
    <d v="2016-11-30T00:00:00"/>
    <s v="Participación en el congreso"/>
    <s v="Transporte"/>
    <s v="Tiquetes aéreos ida y vuelta, viáticos e inscripción a evento académico"/>
    <n v="2"/>
    <n v="5500000"/>
    <n v="11000000"/>
    <s v="junio"/>
    <s v="junio"/>
    <n v="0"/>
    <n v="0"/>
    <n v="0"/>
    <n v="0"/>
    <n v="0"/>
    <n v="1"/>
    <n v="0"/>
    <n v="0"/>
    <n v="0"/>
    <n v="0"/>
    <n v="0"/>
    <n v="0"/>
    <n v="1"/>
    <n v="0"/>
    <n v="0"/>
    <n v="0"/>
    <n v="0"/>
    <n v="0"/>
    <n v="0"/>
    <n v="0"/>
    <n v="0"/>
    <n v="0"/>
    <n v="0"/>
    <n v="0"/>
    <n v="0"/>
    <n v="0"/>
    <n v="1"/>
    <s v="no se cuenta definido fecha de viajes"/>
  </r>
  <r>
    <x v="0"/>
    <x v="3"/>
    <s v="INDICADORES Y METAS DE GOBIERNO"/>
    <x v="3"/>
    <x v="41"/>
    <m/>
    <d v="2016-01-15T00:00:00"/>
    <d v="2016-11-30T00:00:00"/>
    <s v="Participación en la misión académica"/>
    <s v="Transporte"/>
    <s v="Tiquetes aéreos ida y vuelta y viáticos (8 días)"/>
    <n v="2"/>
    <n v="10000000"/>
    <n v="20000000"/>
    <s v="junio"/>
    <s v="junio"/>
    <n v="0"/>
    <n v="0"/>
    <n v="0"/>
    <n v="0"/>
    <n v="0"/>
    <n v="1"/>
    <n v="0"/>
    <n v="0"/>
    <n v="0"/>
    <n v="0"/>
    <n v="0"/>
    <n v="0"/>
    <n v="1"/>
    <n v="0"/>
    <n v="0"/>
    <n v="0"/>
    <n v="0"/>
    <n v="0"/>
    <n v="0"/>
    <n v="0"/>
    <n v="0"/>
    <n v="0"/>
    <n v="0"/>
    <n v="0"/>
    <n v="0"/>
    <n v="0"/>
    <n v="1"/>
    <s v="no se cuenta definido fecha de viajes"/>
  </r>
  <r>
    <x v="0"/>
    <x v="3"/>
    <s v="INDICADORES Y METAS DE GOBIERNO"/>
    <x v="3"/>
    <x v="42"/>
    <m/>
    <d v="2016-01-15T00:00:00"/>
    <d v="2016-11-30T00:00:00"/>
    <s v="Participación en CUJAE"/>
    <s v="Transporte"/>
    <s v="Tiquetes aéreos ida y vuelta y honorarios (4 semanas)"/>
    <n v="2"/>
    <n v="12000000"/>
    <n v="24000000"/>
    <s v="junio"/>
    <s v="junio"/>
    <n v="0"/>
    <n v="0"/>
    <n v="0"/>
    <n v="0"/>
    <n v="0"/>
    <n v="1"/>
    <n v="0"/>
    <n v="0"/>
    <n v="0"/>
    <n v="0"/>
    <n v="0"/>
    <n v="0"/>
    <n v="1"/>
    <n v="0"/>
    <n v="0"/>
    <n v="0"/>
    <n v="0"/>
    <n v="0"/>
    <n v="0"/>
    <n v="0"/>
    <n v="0"/>
    <n v="0"/>
    <n v="0"/>
    <n v="0"/>
    <n v="0"/>
    <n v="0"/>
    <n v="1"/>
    <s v="no se cuenta definido fecha de viajes"/>
  </r>
  <r>
    <x v="0"/>
    <x v="3"/>
    <s v="INDICADORES Y METAS DE GOBIERNO"/>
    <x v="3"/>
    <x v="43"/>
    <m/>
    <d v="2016-01-15T00:00:00"/>
    <d v="2016-11-30T00:00:00"/>
    <s v="Profesor invitado"/>
    <s v="Transporte"/>
    <s v="Tiquetes aéreos ida y vuelta y honorarios (8 días)"/>
    <n v="1"/>
    <n v="9000000"/>
    <n v="9000000"/>
    <s v="junio"/>
    <s v="junio"/>
    <n v="0"/>
    <n v="0"/>
    <n v="0"/>
    <n v="0"/>
    <n v="0"/>
    <n v="1"/>
    <n v="0"/>
    <n v="0"/>
    <n v="0"/>
    <n v="0"/>
    <n v="0"/>
    <n v="0"/>
    <n v="1"/>
    <n v="0"/>
    <n v="0"/>
    <n v="0"/>
    <n v="0"/>
    <n v="0"/>
    <n v="0"/>
    <n v="0"/>
    <n v="0"/>
    <n v="0"/>
    <n v="0"/>
    <n v="0"/>
    <n v="0"/>
    <n v="0"/>
    <n v="1"/>
    <s v="no se cuenta definido fecha de viajes"/>
  </r>
  <r>
    <x v="0"/>
    <x v="3"/>
    <s v="INDICADORES Y METAS DE GOBIERNO"/>
    <x v="4"/>
    <x v="44"/>
    <m/>
    <d v="2016-01-15T00:00:00"/>
    <d v="2016-11-30T00:00:00"/>
    <s v="3er jornada de la seguridad informática"/>
    <s v="Logística"/>
    <s v="Conferencistas, material, posters, refrigerios y premios"/>
    <n v="1"/>
    <n v="3000000"/>
    <n v="3000000"/>
    <s v="junio"/>
    <s v="junio"/>
    <n v="0"/>
    <n v="0"/>
    <n v="0"/>
    <n v="0"/>
    <n v="0"/>
    <n v="1"/>
    <n v="0"/>
    <n v="0"/>
    <n v="0"/>
    <n v="0"/>
    <n v="0"/>
    <n v="0"/>
    <n v="1"/>
    <n v="0"/>
    <n v="0"/>
    <n v="0"/>
    <n v="0"/>
    <n v="0"/>
    <n v="0"/>
    <n v="0"/>
    <n v="0"/>
    <n v="0"/>
    <n v="0"/>
    <n v="0"/>
    <n v="0"/>
    <n v="0"/>
    <n v="1"/>
    <m/>
  </r>
  <r>
    <x v="0"/>
    <x v="3"/>
    <s v="INDICADORES Y METAS DE GOBIERNO"/>
    <x v="4"/>
    <x v="45"/>
    <m/>
    <d v="2016-01-15T00:00:00"/>
    <d v="2016-11-30T00:00:00"/>
    <s v="Infomatrix Latinoamérica 2016"/>
    <s v="Logística"/>
    <s v="Conferencistas, material, posters, refrigerios y premios"/>
    <n v="1"/>
    <n v="6000000"/>
    <n v="6000000"/>
    <s v="junio"/>
    <s v="junio"/>
    <n v="0"/>
    <n v="0"/>
    <n v="0"/>
    <n v="0"/>
    <n v="0"/>
    <n v="1"/>
    <n v="0"/>
    <n v="0"/>
    <n v="0"/>
    <n v="0"/>
    <n v="0"/>
    <n v="0"/>
    <n v="1"/>
    <n v="0"/>
    <n v="0"/>
    <n v="0"/>
    <n v="0"/>
    <n v="0"/>
    <n v="0"/>
    <n v="0"/>
    <n v="0"/>
    <n v="0"/>
    <n v="0"/>
    <n v="0"/>
    <n v="0"/>
    <n v="0"/>
    <n v="1"/>
    <m/>
  </r>
  <r>
    <x v="0"/>
    <x v="3"/>
    <s v="INDICADORES Y METAS DE GOBIERNO"/>
    <x v="4"/>
    <x v="46"/>
    <m/>
    <d v="2016-01-15T00:00:00"/>
    <d v="2016-11-30T00:00:00"/>
    <s v="Estudiantes y docentes que visitaron empresas"/>
    <s v="Transporte"/>
    <s v="Transporte aéreo o terrestre y viáticos o subsidio para tres grupos de estudiantes (uno de cada nivel de formación) acompañados de su respectivo profesor"/>
    <s v="Por definir"/>
    <s v="Por definir"/>
    <s v="Por definir"/>
    <s v="junio"/>
    <s v="junio"/>
    <n v="0"/>
    <n v="0"/>
    <n v="0"/>
    <n v="0"/>
    <n v="0"/>
    <n v="1"/>
    <n v="0"/>
    <n v="0"/>
    <n v="0"/>
    <n v="0"/>
    <n v="0"/>
    <n v="0"/>
    <n v="1"/>
    <n v="0"/>
    <n v="0"/>
    <n v="0"/>
    <n v="0"/>
    <n v="0"/>
    <n v="0"/>
    <n v="0"/>
    <n v="0"/>
    <n v="0"/>
    <n v="0"/>
    <n v="0"/>
    <n v="0"/>
    <n v="0"/>
    <n v="1"/>
    <m/>
  </r>
  <r>
    <x v="0"/>
    <x v="3"/>
    <s v="INDICADORES Y METAS DE GOBIERNO"/>
    <x v="4"/>
    <x v="47"/>
    <m/>
    <d v="2016-01-15T00:00:00"/>
    <d v="2016-11-30T00:00:00"/>
    <s v="Participaciones de la comunidad académica"/>
    <s v="Logística"/>
    <s v="Inscripción de al menos cinco (5) profesores a uno  de los eventos y transporte y viáticos"/>
    <n v="5"/>
    <n v="2000000"/>
    <n v="10000000"/>
    <s v="junio"/>
    <s v="junio"/>
    <n v="0"/>
    <n v="0"/>
    <n v="0"/>
    <n v="0"/>
    <n v="0"/>
    <n v="1"/>
    <n v="0"/>
    <n v="0"/>
    <n v="0"/>
    <n v="0"/>
    <n v="0"/>
    <n v="0"/>
    <n v="1"/>
    <n v="0"/>
    <n v="0"/>
    <n v="0"/>
    <n v="0"/>
    <n v="0"/>
    <n v="0"/>
    <n v="0"/>
    <n v="0"/>
    <n v="0"/>
    <n v="0"/>
    <n v="0"/>
    <n v="0"/>
    <n v="0"/>
    <n v="1"/>
    <m/>
  </r>
  <r>
    <x v="0"/>
    <x v="3"/>
    <s v="INDICADORES Y METAS DE GOBIERNO"/>
    <x v="5"/>
    <x v="48"/>
    <m/>
    <d v="2016-01-15T00:00:00"/>
    <d v="2016-11-30T00:00:00"/>
    <s v="Adquisición, instigación y análisis de evidencias digitales con el uso de kits forenses  duplicadores, toma de imágenes forenses, bloqueadores de dispositivos, recuperación de datos"/>
    <s v="Equipos"/>
    <s v="Móviles, recuperación de información, análisis de información"/>
    <n v="1"/>
    <n v="350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49"/>
    <m/>
    <d v="2016-01-15T00:00:00"/>
    <d v="2016-11-30T00:00:00"/>
    <s v="Elementos adquiridos"/>
    <s v="Insumos"/>
    <s v="Compra de Raspberry Pi y tarjetas  Arduino"/>
    <n v="1"/>
    <n v="5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0"/>
    <m/>
    <d v="2016-01-15T00:00:00"/>
    <d v="2016-11-30T00:00:00"/>
    <s v="Academia implementada"/>
    <s v="Persona jurídica"/>
    <s v="Implementación de academia HANA Huawei"/>
    <n v="1"/>
    <n v="350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1"/>
    <m/>
    <d v="2016-01-15T00:00:00"/>
    <d v="2016-11-30T00:00:00"/>
    <s v="Aula implementada"/>
    <s v="Persona jurídica"/>
    <s v="Montaje aula maestría"/>
    <n v="1"/>
    <n v="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2"/>
    <m/>
    <d v="2016-01-15T00:00:00"/>
    <d v="2016-11-30T00:00:00"/>
    <s v="Suministro y montaje de dos ambientes didácticos para prácticas de  electricidad  (convenio Ministerio de Educación de Francia)"/>
    <s v="Persona jurídica"/>
    <s v="Equipos didácticos especializados para prácticas de electricidad, electrónica de potencia, redes y subestaciones, calidad de energía, instalaciones eléctricas"/>
    <n v="1"/>
    <n v="2350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3"/>
    <m/>
    <d v="2016-01-15T00:00:00"/>
    <d v="2016-11-30T00:00:00"/>
    <s v="Equipo para montaje  desmontaje de rodamientos "/>
    <s v="Persona jurídica"/>
    <s v="Alineador de ejes, calentador de inducción, extensiones de rodamientos "/>
    <n v="1"/>
    <n v="35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4"/>
    <m/>
    <d v="2016-01-15T00:00:00"/>
    <d v="2016-11-30T00:00:00"/>
    <s v="Equipo para mediciones eléctricas"/>
    <s v="Persona jurídica"/>
    <s v="Medidor de aislamiento, multimedidor de energía eléctrica activa y reactiva."/>
    <n v="1"/>
    <n v="120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4"/>
    <m/>
    <d v="2016-01-15T00:00:00"/>
    <d v="2016-11-30T00:00:00"/>
    <s v="Mantenimiento laboratorios"/>
    <s v="Persona jurídica"/>
    <s v="Calderón, kit ventiladores, kit de bombas, compresores pequeños"/>
    <n v="1"/>
    <n v="100000000"/>
    <n v="10000000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5"/>
    <m/>
    <d v="2016-01-15T00:00:00"/>
    <d v="2016-11-30T00:00:00"/>
    <s v="Docentes entrenados"/>
    <s v="Persona jurídica"/>
    <s v="Entrenamiento en diseño de plantas con software autodesk"/>
    <n v="1"/>
    <n v="5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6"/>
    <m/>
    <d v="2016-01-15T00:00:00"/>
    <d v="2016-11-30T00:00:00"/>
    <s v="Actualización de software"/>
    <s v="Licenciamiento"/>
    <s v="Software multisin para circuitos"/>
    <n v="1"/>
    <n v="20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6"/>
    <m/>
    <d v="2016-01-15T00:00:00"/>
    <d v="2016-11-30T00:00:00"/>
    <s v="Actualización de software didáctico educativo"/>
    <s v="Licenciamiento"/>
    <s v="Software proteus para la simulación de circuitos luxómetro"/>
    <n v="1"/>
    <n v="6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6"/>
    <m/>
    <d v="2016-01-15T00:00:00"/>
    <d v="2016-11-30T00:00:00"/>
    <s v="Didáctico educativo adquirido"/>
    <s v="Material"/>
    <s v="Luminancimetro"/>
    <n v="1"/>
    <n v="12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6"/>
    <m/>
    <d v="2016-01-15T00:00:00"/>
    <d v="2016-11-30T00:00:00"/>
    <s v="Equipo audiovisual"/>
    <s v="Equipos"/>
    <s v="Video beam"/>
    <n v="2"/>
    <n v="3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6"/>
    <m/>
    <d v="2016-01-15T00:00:00"/>
    <d v="2016-11-30T00:00:00"/>
    <s v="Equipo audiovisual"/>
    <s v="Equipos"/>
    <s v="Televisores"/>
    <n v="3"/>
    <n v="2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6"/>
    <m/>
    <d v="2016-01-15T00:00:00"/>
    <d v="2016-11-30T00:00:00"/>
    <s v="Equipo audiovisual"/>
    <s v="Suministros"/>
    <s v="Telones para proyección"/>
    <n v="6"/>
    <n v="208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6"/>
    <m/>
    <d v="2016-01-15T00:00:00"/>
    <d v="2016-11-30T00:00:00"/>
    <s v="Equipo audiovisual"/>
    <s v="Suministros"/>
    <s v="Cables HDMI"/>
    <n v="3"/>
    <n v="2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6"/>
    <m/>
    <d v="2016-01-15T00:00:00"/>
    <d v="2016-11-30T00:00:00"/>
    <s v="Equipo de apoyo"/>
    <s v="Equipos"/>
    <s v="Impresora"/>
    <n v="1"/>
    <n v="4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7"/>
    <m/>
    <d v="2016-01-15T00:00:00"/>
    <d v="2016-11-30T00:00:00"/>
    <s v="Software VIRTUAL PLANT para simulación de Procesos Agroindustriales"/>
    <s v="Licenciamiento"/>
    <s v="Licencia para 100 estudiantes por el término de dos años"/>
    <n v="100"/>
    <n v="4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8"/>
    <m/>
    <d v="2016-01-15T00:00:00"/>
    <d v="2016-11-30T00:00:00"/>
    <s v="Equipos adquiridos e instalados"/>
    <s v="Equipos"/>
    <s v="Punzonadora  (USD 318.000)"/>
    <n v="1"/>
    <n v="10494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8"/>
    <m/>
    <d v="2016-01-15T00:00:00"/>
    <d v="2016-11-30T00:00:00"/>
    <s v="Equipos adquiridos e instalados"/>
    <s v="Equipos"/>
    <s v="Plegadora hidráulica CNC (USD 53.000)"/>
    <n v="1"/>
    <n v="1749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8"/>
    <m/>
    <d v="2016-01-15T00:00:00"/>
    <d v="2016-11-30T00:00:00"/>
    <s v="Equipos adquiridos e instalados"/>
    <s v="Equipos"/>
    <s v="Cizalla de 1,5 mt hidráulicas"/>
    <n v="1"/>
    <n v="80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8"/>
    <m/>
    <d v="2016-01-15T00:00:00"/>
    <d v="2016-11-30T00:00:00"/>
    <s v="Equipos adquiridos e instalados"/>
    <s v="Equipos"/>
    <s v="Descantonado hidráulica"/>
    <n v="1"/>
    <n v="40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9"/>
    <m/>
    <d v="2016-01-15T00:00:00"/>
    <d v="2016-11-30T00:00:00"/>
    <s v="Equipos adquiridos e instalados"/>
    <s v="Equipos"/>
    <s v="Inyectora de 200 gr - 100 tn de cierre - Marca ROMI o equivalente"/>
    <n v="1"/>
    <n v="1000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9"/>
    <m/>
    <d v="2016-01-15T00:00:00"/>
    <d v="2016-11-30T00:00:00"/>
    <s v="Equipos adquiridos e instalados"/>
    <s v="Equipos"/>
    <s v="Termo formadora de formato 500 X 500 mm - Marca VERPACKEN o equivalente"/>
    <n v="1"/>
    <n v="250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9"/>
    <m/>
    <d v="2016-01-15T00:00:00"/>
    <d v="2016-11-30T00:00:00"/>
    <s v="Equipos adquiridos e instalados"/>
    <s v="Equipos"/>
    <s v="Sopladora e 1 lt de fuerza de cierre 3,4 tn - Marca BEKUM o equivalente"/>
    <n v="1"/>
    <n v="100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59"/>
    <m/>
    <d v="2016-01-15T00:00:00"/>
    <d v="2016-11-30T00:00:00"/>
    <s v="Equipos adquiridos e instalados"/>
    <s v="Equipos"/>
    <s v="Extrusora de diámetro, tornillo 30 mm 10 kilos/hora - Marca LIANSU o equivalente"/>
    <n v="1"/>
    <n v="250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Bancos de condensadores "/>
    <n v="5"/>
    <n v="4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Bancos de diodos"/>
    <n v="5"/>
    <n v="3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Centro neumático de mecanizado fischertechnik Articulo No. 524064"/>
    <n v="2"/>
    <m/>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Contactores de 9A"/>
    <n v="5"/>
    <n v="5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Controlador de temperatura con conexión RS485 AUTONIX  o DELTA"/>
    <n v="4"/>
    <n v="4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Cosenofímetro"/>
    <n v="3"/>
    <n v="1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Encoders incrementales de 1024 puntos por revolución"/>
    <n v="5"/>
    <n v="7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Escáner 3D HandySCAN 700 con software de digitalización"/>
    <n v="1"/>
    <n v="3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Interfaz Siemens TD-200"/>
    <n v="2"/>
    <n v="96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Interruptores magnéticos tripolares de 10a"/>
    <n v="5"/>
    <n v="272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Kit de botoneras, pulsadores, interruptores normalmente cerrados y abiertos industriales y luces piloto"/>
    <n v="5"/>
    <n v="32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Licencia de Altium Designer (serviría también para ing. electrónica y para desarrollar una línea de investigación en integración de diseño mecánico y electrónico)"/>
    <n v="1"/>
    <n v="128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Máquina de corte láser para corte y grabado de acero, plásticos, aluminio y cobre, volumen de trabajo 610 x 305 x 125mm"/>
    <n v="1"/>
    <n v="10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Máquina de prototipado rápido (impresión 3d) orion delta, rango de trabajo 6&quot; diámetro, 9&quot; altura, "/>
    <n v="1"/>
    <n v="32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Medidores de capacitancia e inductancia"/>
    <n v="3"/>
    <n v="3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Motores ac trifásicos, 1 hp, 220v"/>
    <n v="3"/>
    <n v="4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Motores de Baja potencia AC y DC (entre 100 – 500W)"/>
    <n v="3"/>
    <n v="583333.33333333337"/>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Pantallas HMI táctil 10 pulgadas"/>
    <n v="5"/>
    <n v="4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Pantallas Wintek de 7 pulgadas"/>
    <n v="4"/>
    <n v="375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Planta didáctica péndulo invertido marca Quanser"/>
    <n v="1"/>
    <m/>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PLC Delta DVP 12SA-11R"/>
    <n v="3"/>
    <n v="233333.33333333334"/>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PLC Schneider de gamma media alta"/>
    <n v="3"/>
    <n v="666666.66666666663"/>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Ponchadoras para RJ45"/>
    <n v="5"/>
    <n v="6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Probador de cable de conexión UTP y RJ45"/>
    <n v="2"/>
    <n v="75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programadores universales"/>
    <n v="4"/>
    <n v="8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Variadores de velocidad Schneider"/>
    <n v="2"/>
    <n v="2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NI myRIO Kits: Mechatronics Kit"/>
    <n v="2"/>
    <n v="853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Paquete de Enseñanza de Electrónica de Potencia"/>
    <n v="5"/>
    <n v="119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Paquete de Medidas de Termopares NI USB-TC01"/>
    <n v="5"/>
    <n v="6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Módulo LabVIEW Real-Time"/>
    <n v="1"/>
    <n v="11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Juego de Evaluación NI LabVIEW RIO"/>
    <n v="1"/>
    <n v="18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USB-6001. Dispositivo DAQ Multifunción de Bajo Costo para Medidas Básicas de Alta Calidad"/>
    <n v="5"/>
    <n v="8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Rotpen SE Self Erecting. Rotary Inverted Pendulum - optical encoder"/>
    <n v="1"/>
    <n v="600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Aula robótica TinkerKit ARDUINO"/>
    <n v="2"/>
    <n v="192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5"/>
    <x v="60"/>
    <m/>
    <d v="2016-01-15T00:00:00"/>
    <d v="2016-11-30T00:00:00"/>
    <s v="Equipos adquiridos e instalados"/>
    <s v="Equipos"/>
    <s v="Fischertechnik Robótica de competición"/>
    <n v="2"/>
    <n v="208000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s v="el 18 de abril decanaturas entregan propectiva de respectiva faculta y talleres."/>
  </r>
  <r>
    <x v="0"/>
    <x v="3"/>
    <s v="INDICADORES Y METAS DE GOBIERNO"/>
    <x v="6"/>
    <x v="61"/>
    <m/>
    <d v="2016-01-15T00:00:00"/>
    <d v="2016-11-30T00:00:00"/>
    <s v="Laboratorio de diseño implementado"/>
    <s v="Equipos"/>
    <s v="FAB LAB"/>
    <n v="7"/>
    <n v="88571.428571428565"/>
    <n v="0"/>
    <s v="enero"/>
    <s v="abril"/>
    <n v="0.25"/>
    <n v="0.25"/>
    <n v="0.25"/>
    <n v="0.25"/>
    <n v="0"/>
    <n v="0"/>
    <n v="0"/>
    <n v="0"/>
    <n v="0"/>
    <n v="0"/>
    <n v="0"/>
    <n v="0"/>
    <n v="1"/>
    <n v="0"/>
    <n v="0"/>
    <n v="0"/>
    <n v="0"/>
    <n v="0"/>
    <n v="0"/>
    <n v="0"/>
    <n v="0"/>
    <n v="0"/>
    <n v="0"/>
    <n v="0"/>
    <n v="0"/>
    <n v="0"/>
    <n v="1"/>
    <s v="taller  de mecanica no esta listo para mayo cuando se debe iniciar el programa"/>
  </r>
  <r>
    <x v="0"/>
    <x v="3"/>
    <s v="INDICADORES Y METAS DE GOBIERNO"/>
    <x v="6"/>
    <x v="61"/>
    <m/>
    <d v="2016-01-15T00:00:00"/>
    <d v="2016-11-30T00:00:00"/>
    <s v="Laboratorio de mecanizado implementado"/>
    <s v="Equipos"/>
    <s v="Centros de mecanizado / Tornos de control numérico / Ruteadoras / Sistemas de extracción puntual"/>
    <n v="1"/>
    <n v="2880000000"/>
    <n v="0"/>
    <s v="enero"/>
    <s v="abril"/>
    <n v="0.25"/>
    <n v="0.25"/>
    <n v="0.25"/>
    <n v="0.25"/>
    <n v="0"/>
    <n v="0"/>
    <n v="0"/>
    <n v="0"/>
    <n v="0"/>
    <n v="0"/>
    <n v="0"/>
    <n v="0"/>
    <n v="1"/>
    <n v="0"/>
    <n v="0"/>
    <n v="0"/>
    <n v="0"/>
    <n v="0"/>
    <n v="0"/>
    <n v="0"/>
    <n v="0"/>
    <n v="0"/>
    <n v="0"/>
    <n v="0"/>
    <n v="0"/>
    <n v="0"/>
    <n v="1"/>
    <m/>
  </r>
  <r>
    <x v="0"/>
    <x v="3"/>
    <s v="INDICADORES Y METAS DE GOBIERNO"/>
    <x v="6"/>
    <x v="61"/>
    <m/>
    <d v="2016-01-15T00:00:00"/>
    <d v="2016-11-30T00:00:00"/>
    <s v="Laboratorio de prototipos implementado"/>
    <s v="Equipos"/>
    <s v="Cabina de pintura / Bancos / Sistemas de extracción puntual"/>
    <n v="1"/>
    <n v="480000000"/>
    <n v="0"/>
    <s v="enero"/>
    <s v="abril"/>
    <n v="0.25"/>
    <n v="0.25"/>
    <n v="0.25"/>
    <n v="0.25"/>
    <n v="0"/>
    <n v="0"/>
    <n v="0"/>
    <n v="0"/>
    <n v="0"/>
    <n v="0"/>
    <n v="0"/>
    <n v="0"/>
    <n v="1"/>
    <n v="0"/>
    <n v="0"/>
    <n v="0"/>
    <n v="0"/>
    <n v="0"/>
    <n v="0"/>
    <n v="0"/>
    <n v="0"/>
    <n v="0"/>
    <n v="0"/>
    <n v="0"/>
    <n v="0"/>
    <n v="0"/>
    <n v="1"/>
    <m/>
  </r>
  <r>
    <x v="0"/>
    <x v="3"/>
    <s v="INDICADORES Y METAS DE GOBIERNO"/>
    <x v="6"/>
    <x v="61"/>
    <m/>
    <d v="2016-01-15T00:00:00"/>
    <d v="2016-11-30T00:00:00"/>
    <s v="Laboratorio CAD/CAM/CAE implementado"/>
    <s v="Equipos"/>
    <s v="PC / Mobiliario / Adecuaciones"/>
    <n v="1"/>
    <n v="240000000"/>
    <n v="0"/>
    <s v="enero"/>
    <s v="abril"/>
    <n v="0.25"/>
    <n v="0.25"/>
    <n v="0.25"/>
    <n v="0.25"/>
    <n v="0"/>
    <n v="0"/>
    <n v="0"/>
    <n v="0"/>
    <n v="0"/>
    <n v="0"/>
    <n v="0"/>
    <n v="0"/>
    <n v="1"/>
    <n v="0"/>
    <n v="0"/>
    <n v="0"/>
    <n v="0"/>
    <n v="0"/>
    <n v="0"/>
    <n v="0"/>
    <n v="0"/>
    <n v="0"/>
    <n v="0"/>
    <n v="0"/>
    <n v="0"/>
    <n v="0"/>
    <n v="1"/>
    <m/>
  </r>
  <r>
    <x v="0"/>
    <x v="3"/>
    <s v="INDICADORES Y METAS DE GOBIERNO"/>
    <x v="6"/>
    <x v="61"/>
    <m/>
    <d v="2016-01-15T00:00:00"/>
    <d v="2016-11-30T00:00:00"/>
    <s v="Laboratorio de impresión 3D implementado"/>
    <s v="Equipos"/>
    <s v="PC / Mobiliario / Adecuaciones / Impresoras 3D"/>
    <n v="1"/>
    <n v="480000000"/>
    <n v="0"/>
    <s v="enero"/>
    <s v="abril"/>
    <n v="0.25"/>
    <n v="0.25"/>
    <n v="0.25"/>
    <n v="0.25"/>
    <n v="0"/>
    <n v="0"/>
    <n v="0"/>
    <n v="0"/>
    <n v="0"/>
    <n v="0"/>
    <n v="0"/>
    <n v="0"/>
    <n v="1"/>
    <n v="0"/>
    <n v="0"/>
    <n v="0"/>
    <n v="0"/>
    <n v="0"/>
    <n v="0"/>
    <n v="0"/>
    <n v="0"/>
    <n v="0"/>
    <n v="0"/>
    <n v="0"/>
    <n v="0"/>
    <n v="0"/>
    <n v="1"/>
    <m/>
  </r>
  <r>
    <x v="0"/>
    <x v="3"/>
    <s v="INDICADORES Y METAS DE GOBIERNO"/>
    <x v="6"/>
    <x v="61"/>
    <m/>
    <d v="2016-01-15T00:00:00"/>
    <d v="2016-11-30T00:00:00"/>
    <s v="Laboratorio de fabricación digital implementado"/>
    <s v="Equipos"/>
    <s v="Cortadora láser / Ruteadoras / Impresoras 3D / Scanner"/>
    <n v="1"/>
    <n v="480000000"/>
    <n v="0"/>
    <s v="enero"/>
    <s v="abril"/>
    <n v="0.25"/>
    <n v="0.25"/>
    <n v="0.25"/>
    <n v="0.25"/>
    <n v="0"/>
    <n v="0"/>
    <n v="0"/>
    <n v="0"/>
    <n v="0"/>
    <n v="0"/>
    <n v="0"/>
    <n v="0"/>
    <n v="1"/>
    <n v="0"/>
    <n v="0"/>
    <n v="0"/>
    <n v="0"/>
    <n v="0"/>
    <n v="0"/>
    <n v="0"/>
    <n v="0"/>
    <n v="0"/>
    <n v="0"/>
    <n v="0"/>
    <n v="0"/>
    <n v="0"/>
    <n v="1"/>
    <m/>
  </r>
  <r>
    <x v="0"/>
    <x v="3"/>
    <s v="INDICADORES Y METAS DE GOBIERNO"/>
    <x v="6"/>
    <x v="61"/>
    <m/>
    <d v="2016-01-15T00:00:00"/>
    <d v="2016-11-30T00:00:00"/>
    <s v="Laboratorio de plantas térmicas implementado"/>
    <s v="Equipos"/>
    <s v="Caldera / Sistema de generación / Adecuaciones"/>
    <n v="1"/>
    <n v="720000000"/>
    <n v="0"/>
    <s v="enero"/>
    <s v="abril"/>
    <n v="0.25"/>
    <n v="0.25"/>
    <n v="0.25"/>
    <n v="0.25"/>
    <n v="0"/>
    <n v="0"/>
    <n v="0"/>
    <n v="0"/>
    <n v="0"/>
    <n v="0"/>
    <n v="0"/>
    <n v="0"/>
    <n v="1"/>
    <n v="0"/>
    <n v="0"/>
    <n v="0"/>
    <n v="0"/>
    <n v="0"/>
    <n v="0"/>
    <n v="0"/>
    <n v="0"/>
    <n v="0"/>
    <n v="0"/>
    <n v="0"/>
    <n v="0"/>
    <n v="0"/>
    <n v="1"/>
    <m/>
  </r>
  <r>
    <x v="0"/>
    <x v="3"/>
    <s v="INDICADORES Y METAS DE GOBIERNO"/>
    <x v="6"/>
    <x v="61"/>
    <m/>
    <d v="2016-01-15T00:00:00"/>
    <d v="2016-11-30T00:00:00"/>
    <s v="Laboratorio de ensayos mecánicos implementado"/>
    <s v="Equipos"/>
    <s v="Ensayo Sharpy y Ensayo a torsión / fotoelasticidad"/>
    <n v="1"/>
    <n v="480000000"/>
    <n v="0"/>
    <s v="enero"/>
    <s v="abril"/>
    <n v="0.25"/>
    <n v="0.25"/>
    <n v="0.25"/>
    <n v="0.25"/>
    <n v="0"/>
    <n v="0"/>
    <n v="0"/>
    <n v="0"/>
    <n v="0"/>
    <n v="0"/>
    <n v="0"/>
    <n v="0"/>
    <n v="1"/>
    <n v="0"/>
    <n v="0"/>
    <n v="0"/>
    <n v="0"/>
    <n v="0"/>
    <n v="0"/>
    <n v="0"/>
    <n v="0"/>
    <n v="0"/>
    <n v="0"/>
    <n v="0"/>
    <n v="0"/>
    <n v="0"/>
    <n v="1"/>
    <m/>
  </r>
  <r>
    <x v="0"/>
    <x v="3"/>
    <s v="INDICADORES Y METAS DE GOBIERNO"/>
    <x v="6"/>
    <x v="61"/>
    <m/>
    <d v="2016-01-15T00:00:00"/>
    <d v="2016-11-30T00:00:00"/>
    <s v="Laboratorio metrología implementado"/>
    <s v="Mobiliario"/>
    <s v="Adecuaciones / Mobiliario / Instalaciones de equipos de medición"/>
    <n v="1"/>
    <n v="96000000"/>
    <n v="0"/>
    <s v="enero"/>
    <s v="abril"/>
    <n v="0.25"/>
    <n v="0.25"/>
    <n v="0.25"/>
    <n v="0.25"/>
    <n v="0"/>
    <n v="0"/>
    <n v="0"/>
    <n v="0"/>
    <n v="0"/>
    <n v="0"/>
    <n v="0"/>
    <n v="0"/>
    <n v="1"/>
    <n v="0"/>
    <n v="0"/>
    <n v="0"/>
    <n v="0"/>
    <n v="0"/>
    <n v="0"/>
    <n v="0"/>
    <n v="0"/>
    <n v="0"/>
    <n v="0"/>
    <n v="0"/>
    <n v="0"/>
    <n v="0"/>
    <n v="1"/>
    <m/>
  </r>
  <r>
    <x v="0"/>
    <x v="3"/>
    <s v="INDICADORES Y METAS DE GOBIERNO"/>
    <x v="6"/>
    <x v="61"/>
    <m/>
    <d v="2016-01-15T00:00:00"/>
    <d v="2016-11-30T00:00:00"/>
    <s v="Espacios adecuados para los talleres de Ingeniería Mecánica"/>
    <s v="Mantenimiento"/>
    <s v="Adecuaciones pisos, muros (reforzamiento estructural)"/>
    <m/>
    <m/>
    <n v="0"/>
    <s v="enero"/>
    <s v="abril"/>
    <n v="0.25"/>
    <n v="0.25"/>
    <n v="0.25"/>
    <n v="0.25"/>
    <n v="0"/>
    <n v="0"/>
    <n v="0"/>
    <n v="0"/>
    <n v="0"/>
    <n v="0"/>
    <n v="0"/>
    <n v="0"/>
    <n v="1"/>
    <n v="0"/>
    <n v="0"/>
    <n v="0"/>
    <n v="0"/>
    <n v="0"/>
    <n v="0"/>
    <n v="0"/>
    <n v="0"/>
    <n v="0"/>
    <n v="0"/>
    <n v="0"/>
    <n v="0"/>
    <n v="0"/>
    <n v="1"/>
    <m/>
  </r>
  <r>
    <x v="0"/>
    <x v="3"/>
    <s v="INDICADORES Y METAS DE GOBIERNO"/>
    <x v="6"/>
    <x v="61"/>
    <m/>
    <d v="2016-01-15T00:00:00"/>
    <d v="2016-11-30T00:00:00"/>
    <s v="Espacios adecuados para los talleres de Ingeniería Mecánica"/>
    <m/>
    <s v="Adecuación redes (eléctricas, comunicaciones de ventilación)"/>
    <m/>
    <m/>
    <n v="0"/>
    <s v="enero"/>
    <s v="abril"/>
    <n v="0.25"/>
    <n v="0.25"/>
    <n v="0.25"/>
    <n v="0.25"/>
    <n v="0"/>
    <n v="0"/>
    <n v="0"/>
    <n v="0"/>
    <n v="0"/>
    <n v="0"/>
    <n v="0"/>
    <n v="0"/>
    <n v="1"/>
    <n v="0"/>
    <n v="0"/>
    <n v="0"/>
    <n v="0"/>
    <n v="0"/>
    <n v="0"/>
    <n v="0"/>
    <n v="0"/>
    <n v="0"/>
    <n v="0"/>
    <n v="0"/>
    <n v="0"/>
    <n v="0"/>
    <n v="1"/>
    <m/>
  </r>
  <r>
    <x v="0"/>
    <x v="3"/>
    <s v="INDICADORES Y METAS DE GOBIERNO"/>
    <x v="6"/>
    <x v="61"/>
    <m/>
    <d v="2016-01-15T00:00:00"/>
    <d v="2016-11-30T00:00:00"/>
    <s v="Espacios adecuados para los talleres de Ingeniería Mecánica"/>
    <m/>
    <s v="Suministro mobiliario"/>
    <m/>
    <m/>
    <n v="0"/>
    <s v="enero"/>
    <s v="abril"/>
    <n v="0.25"/>
    <n v="0.25"/>
    <n v="0.25"/>
    <n v="0.25"/>
    <n v="0"/>
    <n v="0"/>
    <n v="0"/>
    <n v="0"/>
    <n v="0"/>
    <n v="0"/>
    <n v="0"/>
    <n v="0"/>
    <n v="1"/>
    <n v="0"/>
    <n v="0"/>
    <n v="0"/>
    <n v="0"/>
    <n v="0"/>
    <n v="0"/>
    <n v="0"/>
    <n v="0"/>
    <n v="0"/>
    <n v="0"/>
    <n v="0"/>
    <n v="0"/>
    <n v="0"/>
    <n v="1"/>
    <m/>
  </r>
  <r>
    <x v="0"/>
    <x v="3"/>
    <s v="INDICADORES Y METAS DE GOBIERNO"/>
    <x v="6"/>
    <x v="62"/>
    <m/>
    <d v="2016-01-15T00:00:00"/>
    <d v="2016-11-30T00:00:00"/>
    <s v="Docentes entrenados"/>
    <s v="Capacitación"/>
    <s v="Capacitación a profesores / Software especializado / Equipos especializados / Relación Interfacultades de Ingeniería Mecánica"/>
    <n v="1"/>
    <n v="144000000"/>
    <n v="0"/>
    <s v="enero"/>
    <s v="abril"/>
    <n v="0.25"/>
    <n v="0.25"/>
    <n v="0.25"/>
    <n v="0.25"/>
    <n v="0"/>
    <n v="0"/>
    <n v="0"/>
    <n v="0"/>
    <n v="0"/>
    <n v="0"/>
    <n v="0"/>
    <n v="0"/>
    <n v="1"/>
    <n v="0"/>
    <n v="0"/>
    <n v="0"/>
    <n v="0"/>
    <n v="0"/>
    <n v="0"/>
    <n v="0"/>
    <n v="0"/>
    <n v="0"/>
    <n v="0"/>
    <n v="0"/>
    <n v="0"/>
    <n v="0"/>
    <n v="1"/>
    <s v="plN DE CAPACITACION DOCENTES NO ESTA"/>
  </r>
  <r>
    <x v="0"/>
    <x v="3"/>
    <s v="INDICADORES Y METAS DE GOBIERNO"/>
    <x v="6"/>
    <x v="63"/>
    <m/>
    <d v="2016-01-15T00:00:00"/>
    <d v="2016-11-30T00:00:00"/>
    <s v="Adquisición de elementos de la facultad"/>
    <s v="Mantenimiento"/>
    <s v="Planes de mantenimiento"/>
    <n v="1"/>
    <n v="24000000"/>
    <n v="0"/>
    <s v="enero"/>
    <s v="abril"/>
    <n v="0.25"/>
    <n v="0.25"/>
    <n v="0.25"/>
    <n v="0.25"/>
    <n v="0"/>
    <n v="0"/>
    <n v="0"/>
    <n v="0"/>
    <n v="0"/>
    <n v="0"/>
    <n v="0"/>
    <n v="0"/>
    <n v="1"/>
    <n v="0"/>
    <n v="0"/>
    <n v="0"/>
    <n v="0"/>
    <n v="0"/>
    <n v="0"/>
    <n v="0"/>
    <n v="0"/>
    <n v="0"/>
    <n v="0"/>
    <n v="0"/>
    <n v="0"/>
    <n v="0"/>
    <n v="1"/>
    <s v="NO EXISTE A LA FECHA PLANES DE MANTENIMIENTO"/>
  </r>
  <r>
    <x v="0"/>
    <x v="3"/>
    <s v="INDICADORES Y METAS DE GOBIERNO"/>
    <x v="6"/>
    <x v="63"/>
    <m/>
    <d v="2016-01-15T00:00:00"/>
    <d v="2016-11-30T00:00:00"/>
    <s v="Adquisición de elementos de la facultad"/>
    <s v="Impresos y publicaciones"/>
    <s v="Libros / Revistas especializadas / Membresías"/>
    <n v="1"/>
    <n v="480000000"/>
    <n v="0"/>
    <s v="enero"/>
    <s v="abril"/>
    <n v="0.25"/>
    <n v="0.25"/>
    <n v="0.25"/>
    <n v="0.25"/>
    <n v="0"/>
    <n v="0"/>
    <n v="0"/>
    <n v="0"/>
    <n v="0"/>
    <n v="0"/>
    <n v="0"/>
    <n v="0"/>
    <n v="1"/>
    <n v="0"/>
    <n v="0"/>
    <n v="0"/>
    <n v="0"/>
    <n v="0"/>
    <n v="0"/>
    <n v="0"/>
    <n v="0"/>
    <n v="0"/>
    <n v="0"/>
    <n v="0"/>
    <n v="0"/>
    <n v="0"/>
    <n v="1"/>
    <m/>
  </r>
  <r>
    <x v="0"/>
    <x v="3"/>
    <s v="INDICADORES Y METAS DE GOBIERNO"/>
    <x v="6"/>
    <x v="63"/>
    <m/>
    <d v="2016-01-15T00:00:00"/>
    <d v="2016-11-30T00:00:00"/>
    <s v="Adquisición de elementos de la facultad"/>
    <s v="Elementos de oficina"/>
    <s v="Archivador "/>
    <n v="1"/>
    <n v="14400000"/>
    <n v="0"/>
    <s v="enero"/>
    <s v="abril"/>
    <n v="0.25"/>
    <n v="0.25"/>
    <n v="0.25"/>
    <n v="0.25"/>
    <n v="0"/>
    <n v="0"/>
    <n v="0"/>
    <n v="0"/>
    <n v="0"/>
    <n v="0"/>
    <n v="0"/>
    <n v="0"/>
    <n v="1"/>
    <n v="0"/>
    <n v="0"/>
    <n v="0"/>
    <n v="0"/>
    <n v="0"/>
    <n v="0"/>
    <n v="0"/>
    <n v="0"/>
    <n v="0"/>
    <n v="0"/>
    <n v="0"/>
    <n v="0"/>
    <n v="0"/>
    <n v="1"/>
    <m/>
  </r>
  <r>
    <x v="0"/>
    <x v="3"/>
    <s v="INDICADORES Y METAS DE GOBIERNO"/>
    <x v="6"/>
    <x v="63"/>
    <m/>
    <d v="2016-01-15T00:00:00"/>
    <d v="2016-11-30T00:00:00"/>
    <s v="Adquisición de elementos de la facultad"/>
    <s v="Suministros"/>
    <s v="Rollos de abs / PLA  / Acrílico / MDF"/>
    <n v="1"/>
    <n v="48000000"/>
    <n v="0"/>
    <s v="enero"/>
    <s v="abril"/>
    <n v="0.25"/>
    <n v="0.25"/>
    <n v="0.25"/>
    <n v="0.25"/>
    <n v="0"/>
    <n v="0"/>
    <n v="0"/>
    <n v="0"/>
    <n v="0"/>
    <n v="0"/>
    <n v="0"/>
    <n v="0"/>
    <n v="1"/>
    <n v="0"/>
    <n v="0"/>
    <n v="0"/>
    <n v="0"/>
    <n v="0"/>
    <n v="0"/>
    <n v="0"/>
    <n v="0"/>
    <n v="0"/>
    <n v="0"/>
    <n v="0"/>
    <n v="0"/>
    <n v="0"/>
    <n v="1"/>
    <m/>
  </r>
  <r>
    <x v="0"/>
    <x v="3"/>
    <s v="INDICADORES Y METAS DE GOBIERNO"/>
    <x v="6"/>
    <x v="63"/>
    <m/>
    <d v="2016-01-15T00:00:00"/>
    <d v="2016-11-30T00:00:00"/>
    <s v="Adquisición de elementos de la facultad"/>
    <s v="Licenciamiento"/>
    <s v="ANSYS"/>
    <n v="1"/>
    <n v="192000000"/>
    <n v="0"/>
    <s v="enero"/>
    <s v="abril"/>
    <n v="0.25"/>
    <n v="0.25"/>
    <n v="0.25"/>
    <n v="0.25"/>
    <n v="0"/>
    <n v="0"/>
    <n v="0"/>
    <n v="0"/>
    <n v="0"/>
    <n v="0"/>
    <n v="0"/>
    <n v="0"/>
    <n v="1"/>
    <n v="0"/>
    <n v="0"/>
    <n v="0"/>
    <n v="0"/>
    <n v="0"/>
    <n v="0"/>
    <n v="0"/>
    <n v="0"/>
    <n v="0"/>
    <n v="0"/>
    <n v="0"/>
    <n v="0"/>
    <n v="0"/>
    <n v="1"/>
    <m/>
  </r>
  <r>
    <x v="0"/>
    <x v="3"/>
    <s v="INDICADORES Y METAS DE GOBIERNO"/>
    <x v="6"/>
    <x v="63"/>
    <m/>
    <d v="2016-01-15T00:00:00"/>
    <d v="2016-11-30T00:00:00"/>
    <s v="Adquisición de elementos de la facultad"/>
    <s v="Equipos"/>
    <s v="Computador portátil o torre y monitor de 22&quot;"/>
    <n v="2"/>
    <n v="14400000"/>
    <n v="0"/>
    <s v="enero"/>
    <s v="abril"/>
    <n v="0.25"/>
    <n v="0.25"/>
    <n v="0.25"/>
    <n v="0.25"/>
    <n v="0"/>
    <n v="0"/>
    <n v="0"/>
    <n v="0"/>
    <n v="0"/>
    <n v="0"/>
    <n v="0"/>
    <n v="0"/>
    <n v="1"/>
    <n v="0"/>
    <n v="0"/>
    <n v="0"/>
    <n v="0"/>
    <n v="0"/>
    <n v="0"/>
    <n v="0"/>
    <n v="0"/>
    <n v="0"/>
    <n v="0"/>
    <n v="0"/>
    <n v="0"/>
    <n v="0"/>
    <n v="1"/>
    <m/>
  </r>
  <r>
    <x v="0"/>
    <x v="3"/>
    <s v="INDICADORES Y METAS DE GOBIERNO"/>
    <x v="6"/>
    <x v="63"/>
    <m/>
    <d v="2016-01-15T00:00:00"/>
    <d v="2016-11-30T00:00:00"/>
    <s v="Adquisición de elementos de la facultad"/>
    <s v="Logística"/>
    <s v="Asistencia y representación de la ETITC en eventos nacionales e internacionales"/>
    <n v="1"/>
    <n v="48000000"/>
    <n v="0"/>
    <s v="enero"/>
    <s v="abril"/>
    <n v="0.25"/>
    <n v="0.25"/>
    <n v="0.25"/>
    <n v="0.25"/>
    <n v="0"/>
    <n v="0"/>
    <n v="0"/>
    <n v="0"/>
    <n v="0"/>
    <n v="0"/>
    <n v="0"/>
    <n v="0"/>
    <n v="1"/>
    <n v="0"/>
    <n v="0"/>
    <n v="0"/>
    <n v="0"/>
    <n v="0"/>
    <n v="0"/>
    <n v="0"/>
    <n v="0"/>
    <n v="0"/>
    <n v="0"/>
    <n v="0"/>
    <n v="0"/>
    <n v="0"/>
    <n v="1"/>
    <m/>
  </r>
  <r>
    <x v="2"/>
    <x v="2"/>
    <s v="INDICADORES Y METAS DE GOBIERNO"/>
    <x v="7"/>
    <x v="64"/>
    <m/>
    <d v="2016-01-15T00:00:00"/>
    <d v="2016-11-30T00:00:00"/>
    <s v="Licencias actualizadas"/>
    <s v="Licenciamiento"/>
    <s v="Actualización Unity 5"/>
    <n v="1"/>
    <m/>
    <n v="600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2"/>
    <x v="2"/>
    <s v="INDICADORES Y METAS DE GOBIERNO"/>
    <x v="7"/>
    <x v="64"/>
    <m/>
    <d v="2016-01-15T00:00:00"/>
    <d v="2016-11-30T00:00:00"/>
    <s v="Licencias actualizadas"/>
    <s v="Licenciamiento"/>
    <s v="Actualización Enterprise Archictect"/>
    <n v="1"/>
    <m/>
    <m/>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2"/>
    <x v="2"/>
    <s v="INDICADORES Y METAS DE GOBIERNO"/>
    <x v="7"/>
    <x v="64"/>
    <m/>
    <d v="2016-01-15T00:00:00"/>
    <d v="2016-11-30T00:00:00"/>
    <s v="Licencias adquiridas"/>
    <s v="Licenciamiento"/>
    <s v="Adquisición IDEA"/>
    <n v="1"/>
    <m/>
    <m/>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0"/>
    <x v="3"/>
    <s v="INDICADORES Y METAS DE GOBIERNO"/>
    <x v="8"/>
    <x v="65"/>
    <m/>
    <d v="2016-01-15T00:00:00"/>
    <d v="2016-11-30T00:00:00"/>
    <s v="Adquisición de libros impresos temática bigdata, cloud, BI, IOT y seguridad informática"/>
    <s v="Material bibliográfico"/>
    <s v="Persona jurídica"/>
    <n v="1"/>
    <n v="150000000"/>
    <n v="150000000"/>
    <s v="enero"/>
    <s v="abril"/>
    <n v="1"/>
    <n v="0"/>
    <n v="0"/>
    <n v="0"/>
    <n v="0"/>
    <n v="0"/>
    <n v="0"/>
    <n v="0"/>
    <n v="0"/>
    <n v="0"/>
    <n v="0"/>
    <n v="0"/>
    <n v="1"/>
    <n v="0"/>
    <n v="0"/>
    <n v="0"/>
    <n v="0"/>
    <n v="0"/>
    <n v="0"/>
    <n v="0"/>
    <n v="0"/>
    <n v="0"/>
    <n v="0"/>
    <n v="0"/>
    <n v="0"/>
    <n v="0"/>
    <n v="1"/>
    <s v="documento de necesidad, se envia para el 18 de abril, capacitacion de las herramientas 2 capacitaciones de person luis eduardo actualizado coat, talleres"/>
  </r>
  <r>
    <x v="0"/>
    <x v="3"/>
    <s v="INDICADORES Y METAS DE GOBIERNO"/>
    <x v="8"/>
    <x v="66"/>
    <m/>
    <d v="2016-01-15T00:00:00"/>
    <d v="2016-11-30T00:00:00"/>
    <s v="Libros especializados e inscripción a mínimo cinco revistas especializadas"/>
    <s v="Material bibliográfico"/>
    <s v="30 libros especializados e inscripción a revistas especializadas"/>
    <n v="1"/>
    <n v="20000000"/>
    <n v="20000000"/>
    <s v="enero"/>
    <s v="enero"/>
    <n v="1"/>
    <n v="0"/>
    <n v="0"/>
    <n v="0"/>
    <n v="0"/>
    <n v="0"/>
    <n v="0"/>
    <n v="0"/>
    <n v="0"/>
    <n v="0"/>
    <n v="0"/>
    <n v="0"/>
    <n v="1"/>
    <n v="0"/>
    <n v="0"/>
    <n v="0"/>
    <n v="0"/>
    <n v="0"/>
    <n v="0"/>
    <n v="0"/>
    <n v="0"/>
    <n v="0"/>
    <n v="0"/>
    <n v="0"/>
    <n v="0"/>
    <n v="0"/>
    <n v="1"/>
    <m/>
  </r>
  <r>
    <x v="0"/>
    <x v="3"/>
    <s v="INDICADORES Y METAS DE GOBIERNO"/>
    <x v="8"/>
    <x v="67"/>
    <m/>
    <d v="2016-01-15T00:00:00"/>
    <d v="2016-11-30T00:00:00"/>
    <s v="Bases de datos adquiridas facultad sistemas IEEE y ACM"/>
    <s v="Material bibliográfico"/>
    <s v="Licenciamiento"/>
    <n v="1"/>
    <n v="150000000"/>
    <n v="150000000"/>
    <s v="enero"/>
    <s v="enero"/>
    <n v="0.16666666666666669"/>
    <n v="0.16666666666666669"/>
    <n v="0.16666666666666669"/>
    <n v="0.16666666666666669"/>
    <n v="0.16666666666666669"/>
    <n v="0.16666666666666669"/>
    <n v="0"/>
    <n v="0"/>
    <n v="0"/>
    <n v="0"/>
    <n v="0"/>
    <n v="0"/>
    <n v="1.0000000000000002"/>
    <n v="0.1"/>
    <n v="0.1"/>
    <n v="0.1"/>
    <n v="0"/>
    <n v="0"/>
    <n v="0"/>
    <n v="0"/>
    <n v="0"/>
    <n v="0"/>
    <n v="0"/>
    <n v="0"/>
    <n v="0"/>
    <n v="0.30000000000000004"/>
    <n v="0.70000000000000018"/>
    <s v="solicitando estudios previos, cotizaciones, proyecto para junio"/>
  </r>
  <r>
    <x v="0"/>
    <x v="3"/>
    <s v="INDICADORES Y METAS DE GOBIERNO"/>
    <x v="8"/>
    <x v="67"/>
    <m/>
    <d v="2016-01-15T00:00:00"/>
    <d v="2016-11-30T00:00:00"/>
    <s v="Bases de datos facultad procesos industriales"/>
    <s v="Material bibliográfico"/>
    <s v="Licenciamiento"/>
    <n v="2"/>
    <n v="75000000"/>
    <n v="150000000"/>
    <s v="enero"/>
    <s v="enero"/>
    <n v="0.16666666666666669"/>
    <n v="0.16666666666666669"/>
    <n v="0.16666666666666669"/>
    <n v="0.16666666666666669"/>
    <n v="0.16666666666666669"/>
    <n v="0.16666666666666669"/>
    <n v="0"/>
    <n v="0"/>
    <n v="0"/>
    <n v="0"/>
    <n v="0"/>
    <n v="0"/>
    <n v="1.0000000000000002"/>
    <n v="0.1"/>
    <n v="0.1"/>
    <n v="0.1"/>
    <n v="0"/>
    <n v="0"/>
    <n v="0"/>
    <n v="0"/>
    <n v="0"/>
    <n v="0"/>
    <n v="0"/>
    <n v="0"/>
    <n v="0"/>
    <n v="0.30000000000000004"/>
    <n v="0.70000000000000018"/>
    <s v="solicitando estudios previos, cotizaciones, proyecto para junio"/>
  </r>
  <r>
    <x v="0"/>
    <x v="3"/>
    <s v="INDICADORES Y METAS DE GOBIERNO"/>
    <x v="9"/>
    <x v="68"/>
    <m/>
    <d v="2016-01-15T00:00:00"/>
    <d v="2016-11-30T00:00:00"/>
    <s v="Equipos adquiridos"/>
    <s v="Equipos"/>
    <s v="Adquisición televisor o monitor de 42&quot;"/>
    <n v="2"/>
    <n v="1400000"/>
    <n v="2800000"/>
    <s v="marzo"/>
    <s v="junio"/>
    <n v="0.16666666666666669"/>
    <n v="0.16666666666666669"/>
    <n v="0.16666666666666669"/>
    <n v="0.16666666666666669"/>
    <n v="0.16666666666666669"/>
    <n v="0.16666666666666669"/>
    <n v="0"/>
    <n v="0"/>
    <n v="0"/>
    <n v="0"/>
    <n v="0"/>
    <n v="0"/>
    <n v="1.0000000000000002"/>
    <n v="0.05"/>
    <n v="0.05"/>
    <n v="0.05"/>
    <n v="0"/>
    <n v="0"/>
    <n v="0"/>
    <n v="0"/>
    <n v="0"/>
    <n v="0"/>
    <n v="0"/>
    <n v="0"/>
    <n v="0"/>
    <n v="0.15000000000000002"/>
    <n v="0.8500000000000002"/>
    <s v="espcificaciones tecnicas la define la vice rectoria,remitidas al oficina de tecnologia, no recuerda fecha"/>
  </r>
  <r>
    <x v="0"/>
    <x v="3"/>
    <s v="INDICADORES Y METAS DE GOBIERNO"/>
    <x v="9"/>
    <x v="68"/>
    <m/>
    <d v="2016-01-15T00:00:00"/>
    <d v="2016-11-30T00:00:00"/>
    <s v="Equipos adquiridos"/>
    <m/>
    <s v="Adquisición Walkie Talkie"/>
    <n v="2"/>
    <n v="75000"/>
    <n v="150000"/>
    <s v="enero"/>
    <s v="junio"/>
    <n v="0.16666666666666669"/>
    <n v="0.16666666666666669"/>
    <n v="0.16666666666666669"/>
    <n v="0.16666666666666669"/>
    <n v="0.16666666666666669"/>
    <n v="0.16666666666666669"/>
    <n v="0"/>
    <n v="0"/>
    <n v="0"/>
    <n v="0"/>
    <n v="0"/>
    <n v="0"/>
    <n v="1.0000000000000002"/>
    <n v="0.05"/>
    <n v="0.05"/>
    <n v="0.05"/>
    <n v="0"/>
    <n v="0"/>
    <n v="0"/>
    <n v="0"/>
    <n v="0"/>
    <n v="0"/>
    <n v="0"/>
    <n v="0"/>
    <n v="0"/>
    <n v="0.15000000000000002"/>
    <n v="0.8500000000000002"/>
    <s v="espcificaciones tecnicas la define la vice rectoria,remitidas al oficina de tecnologia, no recuerda fecha"/>
  </r>
  <r>
    <x v="0"/>
    <x v="3"/>
    <s v="INDICADORES Y METAS DE GOBIERNO"/>
    <x v="9"/>
    <x v="68"/>
    <m/>
    <d v="2016-01-15T00:00:00"/>
    <d v="2016-11-30T00:00:00"/>
    <s v="Equipos adquiridos"/>
    <m/>
    <s v="Adquisición equipo todo en uno"/>
    <n v="5"/>
    <n v="0"/>
    <n v="0"/>
    <s v="enero"/>
    <s v="junio"/>
    <n v="0.16666666666666669"/>
    <n v="0.16666666666666669"/>
    <n v="0.16666666666666669"/>
    <n v="0.16666666666666669"/>
    <n v="0.16666666666666669"/>
    <n v="0.16666666666666669"/>
    <n v="0"/>
    <n v="0"/>
    <n v="0"/>
    <n v="0"/>
    <n v="0"/>
    <n v="0"/>
    <n v="1.0000000000000002"/>
    <n v="0.05"/>
    <n v="0.05"/>
    <n v="0.05"/>
    <n v="0"/>
    <n v="0"/>
    <n v="0"/>
    <n v="0"/>
    <n v="0"/>
    <n v="0"/>
    <n v="0"/>
    <n v="0"/>
    <n v="0"/>
    <n v="0.15000000000000002"/>
    <n v="0.8500000000000002"/>
    <s v="espcificaciones tecnicas la define la vice rectoria,remitidas al oficina de tecnologia, no recuerda fecha"/>
  </r>
  <r>
    <x v="0"/>
    <x v="3"/>
    <s v="INDICADORES Y METAS DE GOBIERNO"/>
    <x v="9"/>
    <x v="69"/>
    <m/>
    <d v="2016-01-15T00:00:00"/>
    <d v="2016-11-30T00:00:00"/>
    <s v="Elementos adquiridos"/>
    <s v="Suministros"/>
    <s v="Revisteros"/>
    <n v="50"/>
    <n v="0"/>
    <n v="0"/>
    <s v="enero"/>
    <s v="junio"/>
    <n v="0.16666666666666669"/>
    <n v="0.16666666666666669"/>
    <n v="0.16666666666666669"/>
    <n v="0.16666666666666669"/>
    <n v="0.16666666666666669"/>
    <n v="0.16666666666666669"/>
    <n v="0"/>
    <n v="0"/>
    <n v="0"/>
    <n v="0"/>
    <n v="0"/>
    <n v="0"/>
    <n v="1.0000000000000002"/>
    <n v="0.05"/>
    <n v="0.05"/>
    <n v="0.05"/>
    <n v="0"/>
    <n v="0"/>
    <n v="0"/>
    <n v="0"/>
    <n v="0"/>
    <n v="0"/>
    <n v="0"/>
    <n v="0"/>
    <n v="0"/>
    <n v="0.15000000000000002"/>
    <n v="0.8500000000000002"/>
    <s v="espcificaciones tecnicas la define la vice rectoria,remitidas al oficina de tecnologia, no recuerda fecha"/>
  </r>
  <r>
    <x v="0"/>
    <x v="3"/>
    <s v="INDICADORES Y METAS DE GOBIERNO"/>
    <x v="9"/>
    <x v="69"/>
    <m/>
    <d v="2016-01-15T00:00:00"/>
    <d v="2016-11-30T00:00:00"/>
    <s v="Elementos adquiridos"/>
    <m/>
    <s v="Porta documentos"/>
    <n v="96"/>
    <n v="0"/>
    <n v="0"/>
    <s v="enero"/>
    <s v="junio"/>
    <n v="0.16666666666666669"/>
    <n v="0.16666666666666669"/>
    <n v="0.16666666666666669"/>
    <n v="0.16666666666666669"/>
    <n v="0.16666666666666669"/>
    <n v="0.16666666666666669"/>
    <n v="0"/>
    <n v="0"/>
    <n v="0"/>
    <n v="0"/>
    <n v="0"/>
    <n v="0"/>
    <n v="1.0000000000000002"/>
    <n v="0.05"/>
    <n v="0.05"/>
    <n v="0.05"/>
    <n v="0"/>
    <n v="0"/>
    <n v="0"/>
    <n v="0"/>
    <n v="0"/>
    <n v="0"/>
    <n v="0"/>
    <n v="0"/>
    <n v="0"/>
    <n v="0.15000000000000002"/>
    <n v="0.8500000000000002"/>
    <s v="espcificaciones tecnicas la define la vice rectoria,remitidas al oficina de tecnologia, no recuerda fecha"/>
  </r>
  <r>
    <x v="0"/>
    <x v="3"/>
    <s v="INDICADORES Y METAS DE GOBIERNO"/>
    <x v="9"/>
    <x v="69"/>
    <m/>
    <d v="2016-01-15T00:00:00"/>
    <d v="2016-11-30T00:00:00"/>
    <s v="Elementos adquiridos"/>
    <m/>
    <s v="Tranca libros"/>
    <n v="300"/>
    <n v="0"/>
    <n v="0"/>
    <s v="enero"/>
    <s v="junio"/>
    <n v="0.16666666666666669"/>
    <n v="0.16666666666666669"/>
    <n v="0.16666666666666669"/>
    <n v="0.16666666666666669"/>
    <n v="0.16666666666666669"/>
    <n v="0.16666666666666669"/>
    <n v="0"/>
    <n v="0"/>
    <n v="0"/>
    <n v="0"/>
    <n v="0"/>
    <n v="0"/>
    <n v="1.0000000000000002"/>
    <n v="0.05"/>
    <n v="0.05"/>
    <n v="0.05"/>
    <n v="0"/>
    <n v="0"/>
    <n v="0"/>
    <n v="0"/>
    <n v="0"/>
    <n v="0"/>
    <n v="0"/>
    <n v="0"/>
    <n v="0"/>
    <n v="0.15000000000000002"/>
    <n v="0.8500000000000002"/>
    <s v="espcificaciones tecnicas la define la vice rectoria,remitidas al oficina de tecnologia, no recuerda fecha"/>
  </r>
  <r>
    <x v="0"/>
    <x v="3"/>
    <s v="INDICADORES Y METAS DE GOBIERNO"/>
    <x v="9"/>
    <x v="70"/>
    <m/>
    <d v="2016-01-15T00:00:00"/>
    <d v="2016-11-30T00:00:00"/>
    <s v="Suscripciones de publicaciones periódicas"/>
    <s v="Impresos y publicaciones"/>
    <m/>
    <n v="10"/>
    <n v="0"/>
    <n v="0"/>
    <s v="enero"/>
    <s v="junio"/>
    <n v="0.16666666666666669"/>
    <n v="0.16666666666666669"/>
    <n v="0.16666666666666669"/>
    <n v="0.16666666666666669"/>
    <n v="0.16666666666666669"/>
    <n v="0.16666666666666669"/>
    <n v="0"/>
    <n v="0"/>
    <n v="0"/>
    <n v="0"/>
    <n v="0"/>
    <n v="0"/>
    <n v="1.0000000000000002"/>
    <n v="0.05"/>
    <n v="0.05"/>
    <n v="0.05"/>
    <n v="0"/>
    <n v="0"/>
    <n v="0"/>
    <n v="0"/>
    <n v="0"/>
    <n v="0"/>
    <n v="0"/>
    <n v="0"/>
    <n v="0"/>
    <n v="0.15000000000000002"/>
    <n v="0.8500000000000002"/>
    <s v="espcificaciones tecnicas la define la vice rectoria,remitidas al oficina de tecnologia, no recuerda fecha"/>
  </r>
  <r>
    <x v="0"/>
    <x v="3"/>
    <s v="INDICADORES Y METAS DE GOBIERNO"/>
    <x v="9"/>
    <x v="70"/>
    <m/>
    <d v="2016-01-15T00:00:00"/>
    <d v="2016-11-30T00:00:00"/>
    <s v="Bases de datos adquiridas"/>
    <s v="Licenciamiento"/>
    <s v="Licenciamiento de EBSCO, G-GLOBAL, MAC GRAW HILL"/>
    <n v="3"/>
    <n v="0"/>
    <n v="0"/>
    <s v="enero"/>
    <s v="junio"/>
    <n v="0.16666666666666669"/>
    <n v="0.16666666666666669"/>
    <n v="0.16666666666666669"/>
    <n v="0.16666666666666669"/>
    <n v="0.16666666666666669"/>
    <n v="0.16666666666666669"/>
    <n v="0"/>
    <n v="0"/>
    <n v="0"/>
    <n v="0"/>
    <n v="0"/>
    <n v="0"/>
    <n v="1.0000000000000002"/>
    <n v="0.05"/>
    <n v="0.05"/>
    <n v="0.05"/>
    <n v="0"/>
    <n v="0"/>
    <n v="0"/>
    <n v="0"/>
    <n v="0"/>
    <n v="0"/>
    <n v="0"/>
    <n v="0"/>
    <n v="0"/>
    <n v="0.15000000000000002"/>
    <n v="0.8500000000000002"/>
    <s v="espcificaciones tecnicas la define la vice rectoria,remitidas al oficina de tecnologia, no recuerda fecha"/>
  </r>
  <r>
    <x v="0"/>
    <x v="3"/>
    <s v="INDICADORES Y METAS DE GOBIERNO"/>
    <x v="10"/>
    <x v="71"/>
    <m/>
    <d v="2016-01-15T00:00:00"/>
    <d v="2016-11-30T00:00:00"/>
    <s v="Registro calificado"/>
    <s v="Logística"/>
    <s v="Contratos y adquisiciones para la creación del programa"/>
    <n v="2"/>
    <n v="407500000"/>
    <n v="815000000"/>
    <s v="enero"/>
    <s v="junio"/>
    <n v="0.16666666666666669"/>
    <n v="0.16666666666666669"/>
    <n v="0.16666666666666669"/>
    <n v="0.16666666666666669"/>
    <n v="0.16666666666666669"/>
    <n v="0.16666666666666669"/>
    <n v="0"/>
    <n v="0"/>
    <n v="0"/>
    <n v="0"/>
    <n v="0"/>
    <n v="0"/>
    <n v="1.0000000000000002"/>
    <n v="0.1"/>
    <n v="0.1"/>
    <n v="0.1"/>
    <n v="0"/>
    <n v="0"/>
    <n v="0"/>
    <n v="0"/>
    <n v="0"/>
    <n v="0"/>
    <n v="0"/>
    <n v="0"/>
    <n v="0"/>
    <n v="0.30000000000000004"/>
    <n v="0.70000000000000018"/>
    <s v="referente documental en un 90% para radicar ante SACES"/>
  </r>
  <r>
    <x v="0"/>
    <x v="3"/>
    <m/>
    <x v="10"/>
    <x v="72"/>
    <m/>
    <m/>
    <m/>
    <s v="Registro calificado"/>
    <m/>
    <m/>
    <m/>
    <m/>
    <m/>
    <s v="enero"/>
    <s v="agosto"/>
    <n v="0.125"/>
    <n v="0.125"/>
    <n v="0.125"/>
    <n v="0.125"/>
    <n v="0.125"/>
    <n v="0.125"/>
    <n v="0.125"/>
    <n v="0.125"/>
    <n v="0"/>
    <n v="0"/>
    <n v="0"/>
    <n v="0"/>
    <n v="1"/>
    <n v="0.13"/>
    <n v="0.13"/>
    <n v="0.13"/>
    <n v="0"/>
    <n v="0"/>
    <n v="0"/>
    <n v="0"/>
    <n v="0"/>
    <n v="0"/>
    <n v="0"/>
    <n v="0"/>
    <n v="0"/>
    <n v="0.39"/>
    <n v="0.61"/>
    <m/>
  </r>
  <r>
    <x v="0"/>
    <x v="3"/>
    <m/>
    <x v="10"/>
    <x v="73"/>
    <m/>
    <m/>
    <m/>
    <s v="Registro calificado"/>
    <m/>
    <m/>
    <m/>
    <m/>
    <m/>
    <s v="febrero"/>
    <s v="octubre"/>
    <n v="0"/>
    <n v="0.1111111111111111"/>
    <n v="0.1111111111111111"/>
    <n v="0.1111111111111111"/>
    <n v="0.1111111111111111"/>
    <n v="0.1111111111111111"/>
    <n v="0.1111111111111111"/>
    <n v="0.1111111111111111"/>
    <n v="0.1111111111111111"/>
    <n v="0.1111111111111111"/>
    <n v="0"/>
    <n v="0"/>
    <n v="1.0000000000000002"/>
    <n v="0"/>
    <n v="0.1"/>
    <n v="0.1"/>
    <n v="0"/>
    <n v="0"/>
    <n v="0"/>
    <n v="0"/>
    <n v="0"/>
    <n v="0"/>
    <n v="0"/>
    <n v="0"/>
    <n v="0"/>
    <n v="0.2"/>
    <n v="0.80000000000000027"/>
    <m/>
  </r>
  <r>
    <x v="0"/>
    <x v="3"/>
    <m/>
    <x v="10"/>
    <x v="74"/>
    <m/>
    <m/>
    <m/>
    <s v="Registro calificado"/>
    <m/>
    <m/>
    <m/>
    <m/>
    <m/>
    <s v="enero"/>
    <s v="agosto"/>
    <n v="0.4"/>
    <n v="0.4"/>
    <n v="0.1"/>
    <n v="0.1"/>
    <n v="0"/>
    <n v="0"/>
    <n v="0"/>
    <n v="0"/>
    <n v="0"/>
    <n v="0"/>
    <n v="0"/>
    <n v="0"/>
    <n v="1"/>
    <n v="0.4"/>
    <n v="0.4"/>
    <n v="0"/>
    <n v="0"/>
    <n v="0"/>
    <n v="0"/>
    <n v="0"/>
    <n v="0"/>
    <n v="0"/>
    <n v="0"/>
    <n v="0"/>
    <n v="0"/>
    <n v="0.8"/>
    <n v="0.19999999999999996"/>
    <s v="se produce la documentacion requerida se entrega a empresa protela para su validacion."/>
  </r>
  <r>
    <x v="0"/>
    <x v="3"/>
    <s v="INDICADORES Y METAS DE GOBIERNO"/>
    <x v="10"/>
    <x v="75"/>
    <m/>
    <d v="2016-01-15T00:00:00"/>
    <d v="2016-11-30T00:00:00"/>
    <s v="Registro calificado"/>
    <s v="Logística"/>
    <s v="Contratos y adquisiciones para la creación del programa"/>
    <m/>
    <m/>
    <m/>
    <s v="enero"/>
    <s v="junio"/>
    <n v="0"/>
    <n v="0"/>
    <n v="0"/>
    <n v="0"/>
    <n v="0"/>
    <n v="0"/>
    <n v="0"/>
    <n v="1"/>
    <n v="0"/>
    <n v="0"/>
    <n v="0"/>
    <n v="0"/>
    <n v="1"/>
    <n v="0"/>
    <n v="0"/>
    <n v="0"/>
    <n v="0"/>
    <n v="0"/>
    <n v="0"/>
    <n v="0"/>
    <n v="0"/>
    <n v="0"/>
    <n v="0"/>
    <n v="0"/>
    <n v="0"/>
    <n v="0"/>
    <n v="1"/>
    <s v="condiciones actualizado (6) documentado"/>
  </r>
  <r>
    <x v="0"/>
    <x v="3"/>
    <s v="INDICADORES Y METAS DE GOBIERNO"/>
    <x v="10"/>
    <x v="76"/>
    <m/>
    <d v="2016-01-15T00:00:00"/>
    <d v="2016-11-30T00:00:00"/>
    <s v="Maquinaria y equipos para Bogotá y municipios aledaños"/>
    <s v="Equipos"/>
    <s v="Adquisición de equipos sedes Bogotá y municipios aledaños"/>
    <n v="1"/>
    <n v="17580000000"/>
    <n v="17580000000"/>
    <s v="enero"/>
    <s v="junio"/>
    <n v="0"/>
    <n v="0"/>
    <n v="0"/>
    <n v="0"/>
    <n v="0"/>
    <n v="0"/>
    <n v="0"/>
    <n v="1"/>
    <n v="0"/>
    <n v="0"/>
    <n v="0"/>
    <n v="0"/>
    <n v="1"/>
    <n v="0"/>
    <n v="0"/>
    <n v="0"/>
    <n v="0"/>
    <n v="0"/>
    <n v="0"/>
    <n v="0"/>
    <n v="0"/>
    <n v="0"/>
    <n v="0"/>
    <n v="0"/>
    <n v="0"/>
    <n v="0"/>
    <n v="1"/>
    <s v="en reunion de la semana del 9 al 11 de marzo se acordo que determinado por SED"/>
  </r>
  <r>
    <x v="0"/>
    <x v="3"/>
    <s v="INDICADORES Y METAS DE GOBIERNO"/>
    <x v="11"/>
    <x v="77"/>
    <m/>
    <d v="2016-01-15T00:00:00"/>
    <d v="2016-11-30T00:00:00"/>
    <s v="Elementos adquiridos"/>
    <s v="Suministros"/>
    <s v="Descansa pies"/>
    <n v="7"/>
    <n v="620000"/>
    <n v="62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s v="estructura fisica"/>
  </r>
  <r>
    <x v="0"/>
    <x v="3"/>
    <s v="INDICADORES Y METAS DE GOBIERNO"/>
    <x v="11"/>
    <x v="77"/>
    <m/>
    <d v="2016-01-15T00:00:00"/>
    <d v="2016-11-30T00:00:00"/>
    <s v="Elementos adquiridos"/>
    <s v="Suministros"/>
    <s v="Cosedora industrial y eléctrica"/>
    <n v="2"/>
    <n v="300000"/>
    <n v="3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0"/>
    <x v="3"/>
    <s v="INDICADORES Y METAS DE GOBIERNO"/>
    <x v="11"/>
    <x v="77"/>
    <m/>
    <d v="2016-01-15T00:00:00"/>
    <d v="2016-11-30T00:00:00"/>
    <s v="Elementos adquiridos"/>
    <s v="Suministros"/>
    <s v="Sillas ergonómicas"/>
    <n v="2"/>
    <n v="2000000"/>
    <n v="20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0"/>
    <x v="3"/>
    <s v="INDICADORES Y METAS DE GOBIERNO"/>
    <x v="11"/>
    <x v="77"/>
    <m/>
    <d v="2016-01-15T00:00:00"/>
    <d v="2016-11-30T00:00:00"/>
    <s v="Elementos adquiridos"/>
    <s v="Suministros"/>
    <s v="Mobiliario Vicerrectoría Académica"/>
    <n v="1"/>
    <n v="10000000"/>
    <n v="100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0"/>
    <x v="3"/>
    <s v="INDICADORES Y METAS DE GOBIERNO"/>
    <x v="11"/>
    <x v="77"/>
    <m/>
    <d v="2016-01-15T00:00:00"/>
    <d v="2016-11-30T00:00:00"/>
    <s v="Elementos adquiridos"/>
    <s v="Suministros"/>
    <s v="Locación y herramientas personal de apoyo de las Facultades de PES"/>
    <n v="5"/>
    <m/>
    <m/>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0"/>
    <x v="3"/>
    <s v="INDICADORES Y METAS DE GOBIERNO"/>
    <x v="11"/>
    <x v="77"/>
    <m/>
    <d v="2016-01-15T00:00:00"/>
    <d v="2016-11-30T00:00:00"/>
    <s v="Elementos adquiridos"/>
    <s v="Suministros"/>
    <s v="Mobiliario ( Escritorios con cajones)"/>
    <n v="5"/>
    <n v="5000000"/>
    <n v="50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0"/>
    <x v="3"/>
    <s v="INDICADORES Y METAS DE GOBIERNO"/>
    <x v="11"/>
    <x v="77"/>
    <m/>
    <d v="2016-01-15T00:00:00"/>
    <d v="2016-11-30T00:00:00"/>
    <s v="Elementos adquiridos"/>
    <s v="Suministros"/>
    <s v="Archivadores"/>
    <n v="4"/>
    <n v="6000000"/>
    <n v="60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0"/>
    <x v="3"/>
    <s v="INDICADORES Y METAS DE GOBIERNO"/>
    <x v="11"/>
    <x v="77"/>
    <m/>
    <d v="2016-01-15T00:00:00"/>
    <d v="2016-11-30T00:00:00"/>
    <s v="Elementos adquiridos"/>
    <s v="Suministros"/>
    <s v="Sillas ergonómicas"/>
    <n v="5"/>
    <n v="5000000"/>
    <n v="50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0"/>
    <x v="3"/>
    <s v="INDICADORES Y METAS DE GOBIERNO"/>
    <x v="11"/>
    <x v="77"/>
    <m/>
    <d v="2016-01-15T00:00:00"/>
    <d v="2016-11-30T00:00:00"/>
    <s v="Elementos adquiridos"/>
    <s v="Suministros"/>
    <s v="Tableros acrílicos"/>
    <n v="5"/>
    <n v="4000000"/>
    <n v="40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0"/>
    <x v="3"/>
    <s v="INDICADORES Y METAS DE GOBIERNO"/>
    <x v="11"/>
    <x v="77"/>
    <m/>
    <d v="2016-01-15T00:00:00"/>
    <d v="2016-11-30T00:00:00"/>
    <s v="Elementos adquiridos"/>
    <s v="Suministros"/>
    <s v="Multitomas"/>
    <n v="5"/>
    <n v="400000"/>
    <n v="4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0"/>
    <x v="3"/>
    <s v="INDICADORES Y METAS DE GOBIERNO"/>
    <x v="11"/>
    <x v="77"/>
    <m/>
    <d v="2016-01-15T00:00:00"/>
    <d v="2016-11-30T00:00:00"/>
    <s v="Elementos adquiridos"/>
    <s v="Suministros"/>
    <s v="Tableros de corcho"/>
    <n v="5"/>
    <n v="1200000"/>
    <n v="12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0"/>
    <x v="3"/>
    <s v="INDICADORES Y METAS DE GOBIERNO"/>
    <x v="11"/>
    <x v="78"/>
    <m/>
    <d v="2016-01-15T00:00:00"/>
    <d v="2016-11-30T00:00:00"/>
    <s v="Equipos adquiridos"/>
    <s v="Equipos"/>
    <s v="Equipos de computo portátiles"/>
    <n v="5"/>
    <n v="6000000"/>
    <n v="60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s v="tecnoclogia"/>
  </r>
  <r>
    <x v="0"/>
    <x v="3"/>
    <s v="INDICADORES Y METAS DE GOBIERNO"/>
    <x v="11"/>
    <x v="78"/>
    <m/>
    <d v="2016-01-15T00:00:00"/>
    <d v="2016-11-30T00:00:00"/>
    <s v="Equipos adquiridos"/>
    <s v="Equipos"/>
    <s v="Impresora multifuncional"/>
    <n v="2"/>
    <n v="4000000"/>
    <n v="40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0"/>
    <x v="3"/>
    <s v="INDICADORES Y METAS DE GOBIERNO"/>
    <x v="11"/>
    <x v="78"/>
    <m/>
    <d v="2016-01-15T00:00:00"/>
    <d v="2016-11-30T00:00:00"/>
    <s v="Equipos adquiridos"/>
    <s v="Suministros"/>
    <s v="Disco 5 teras para la facultad sistemas"/>
    <n v="1"/>
    <n v="300000"/>
    <n v="3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0"/>
    <x v="3"/>
    <s v="INDICADORES Y METAS DE GOBIERNO"/>
    <x v="12"/>
    <x v="79"/>
    <m/>
    <d v="2016-01-15T00:00:00"/>
    <d v="2016-11-30T00:00:00"/>
    <s v="Docentes"/>
    <s v="docentes"/>
    <s v="Hora cátedra"/>
    <n v="1"/>
    <n v="1500000000"/>
    <n v="1500000000"/>
    <s v="enero"/>
    <s v="enero"/>
    <n v="1"/>
    <n v="0"/>
    <n v="0"/>
    <n v="0"/>
    <n v="0"/>
    <n v="0"/>
    <n v="0"/>
    <n v="0"/>
    <n v="0"/>
    <n v="0"/>
    <n v="0"/>
    <n v="0"/>
    <n v="1"/>
    <n v="1"/>
    <n v="0"/>
    <n v="0"/>
    <n v="0"/>
    <n v="0"/>
    <n v="0"/>
    <n v="0"/>
    <n v="0"/>
    <n v="0"/>
    <n v="0"/>
    <n v="0"/>
    <n v="0"/>
    <n v="1"/>
    <n v="0"/>
    <m/>
  </r>
  <r>
    <x v="0"/>
    <x v="3"/>
    <s v="INDICADORES Y METAS DE GOBIERNO"/>
    <x v="12"/>
    <x v="79"/>
    <m/>
    <d v="2016-01-15T00:00:00"/>
    <d v="2016-11-30T00:00:00"/>
    <s v="Personal de apoyo contratado"/>
    <s v="Persona natural"/>
    <s v="Coordinadores"/>
    <n v="6"/>
    <n v="2500000"/>
    <n v="27500000"/>
    <s v="enero"/>
    <s v="enero"/>
    <n v="1"/>
    <n v="0"/>
    <n v="0"/>
    <n v="0"/>
    <n v="0"/>
    <n v="0"/>
    <n v="0"/>
    <n v="0"/>
    <n v="0"/>
    <n v="0"/>
    <n v="0"/>
    <n v="0"/>
    <n v="1"/>
    <n v="1"/>
    <n v="0"/>
    <n v="0"/>
    <n v="0"/>
    <n v="0"/>
    <n v="0"/>
    <n v="0"/>
    <n v="0"/>
    <n v="0"/>
    <n v="0"/>
    <n v="0"/>
    <n v="0"/>
    <n v="1"/>
    <n v="0"/>
    <m/>
  </r>
  <r>
    <x v="0"/>
    <x v="3"/>
    <s v="INDICADORES Y METAS DE GOBIERNO"/>
    <x v="12"/>
    <x v="79"/>
    <m/>
    <d v="2016-01-15T00:00:00"/>
    <d v="2016-11-30T00:00:00"/>
    <s v="Personal de apoyo contratado"/>
    <s v="Persona natural"/>
    <s v="Auxiliares"/>
    <n v="3"/>
    <n v="1300000"/>
    <n v="14300000"/>
    <s v="enero"/>
    <s v="enero"/>
    <n v="1"/>
    <n v="0"/>
    <n v="0"/>
    <n v="0"/>
    <n v="0"/>
    <n v="0"/>
    <n v="0"/>
    <n v="0"/>
    <n v="0"/>
    <n v="0"/>
    <n v="0"/>
    <n v="0"/>
    <n v="1"/>
    <n v="1"/>
    <n v="0"/>
    <n v="0"/>
    <n v="0"/>
    <n v="0"/>
    <n v="0"/>
    <n v="0"/>
    <n v="0"/>
    <n v="0"/>
    <n v="0"/>
    <n v="0"/>
    <n v="0"/>
    <n v="1"/>
    <n v="0"/>
    <m/>
  </r>
  <r>
    <x v="0"/>
    <x v="3"/>
    <s v="INDICADORES Y METAS DE GOBIERNO"/>
    <x v="12"/>
    <x v="79"/>
    <m/>
    <d v="2016-01-15T00:00:00"/>
    <d v="2016-11-30T00:00:00"/>
    <s v="Personal de apoyo contratado"/>
    <s v="Persona natural"/>
    <s v="Auxiliares de biblioteca"/>
    <n v="2"/>
    <n v="1300000"/>
    <n v="14300000"/>
    <s v="enero"/>
    <s v="enero"/>
    <n v="1"/>
    <n v="0"/>
    <n v="0"/>
    <n v="0"/>
    <n v="0"/>
    <n v="0"/>
    <n v="0"/>
    <n v="0"/>
    <n v="0"/>
    <n v="0"/>
    <n v="0"/>
    <n v="0"/>
    <n v="1"/>
    <n v="1"/>
    <n v="0"/>
    <n v="0"/>
    <n v="0"/>
    <n v="0"/>
    <n v="0"/>
    <n v="0"/>
    <n v="0"/>
    <n v="0"/>
    <n v="0"/>
    <n v="0"/>
    <n v="0"/>
    <n v="1"/>
    <n v="0"/>
    <m/>
  </r>
  <r>
    <x v="0"/>
    <x v="3"/>
    <s v="INDICADORES Y METAS DE GOBIERNO"/>
    <x v="12"/>
    <x v="79"/>
    <m/>
    <d v="2016-01-15T00:00:00"/>
    <d v="2016-11-30T00:00:00"/>
    <s v="Personal de apoyo contratado"/>
    <s v="Persona natural"/>
    <s v="Apoyo de carga académica Tecnólogo"/>
    <n v="1"/>
    <n v="1500000"/>
    <n v="16500000"/>
    <s v="enero"/>
    <s v="enero"/>
    <n v="1"/>
    <n v="0"/>
    <n v="0"/>
    <n v="0"/>
    <n v="0"/>
    <n v="0"/>
    <n v="0"/>
    <n v="0"/>
    <n v="0"/>
    <n v="0"/>
    <n v="0"/>
    <n v="0"/>
    <n v="1"/>
    <n v="0"/>
    <n v="1"/>
    <n v="0"/>
    <n v="0"/>
    <n v="0"/>
    <n v="0"/>
    <n v="0"/>
    <n v="0"/>
    <n v="0"/>
    <n v="0"/>
    <n v="0"/>
    <n v="0"/>
    <n v="1"/>
    <n v="0"/>
    <m/>
  </r>
  <r>
    <x v="0"/>
    <x v="3"/>
    <s v="INDICADORES Y METAS DE GOBIERNO"/>
    <x v="12"/>
    <x v="79"/>
    <m/>
    <d v="2016-01-15T00:00:00"/>
    <d v="2016-11-30T00:00:00"/>
    <s v="Personal de apoyo contratado"/>
    <s v="Persona natural"/>
    <s v="Auxiliar de archivo"/>
    <n v="1"/>
    <n v="1300000"/>
    <n v="14300000"/>
    <s v="enero"/>
    <s v="enero"/>
    <n v="1"/>
    <n v="0"/>
    <n v="0"/>
    <n v="0"/>
    <n v="0"/>
    <n v="0"/>
    <n v="0"/>
    <n v="0"/>
    <n v="0"/>
    <n v="0"/>
    <n v="0"/>
    <n v="0"/>
    <n v="1"/>
    <n v="0"/>
    <n v="1"/>
    <n v="0"/>
    <n v="0"/>
    <n v="0"/>
    <n v="0"/>
    <n v="0"/>
    <n v="0"/>
    <n v="0"/>
    <n v="0"/>
    <n v="0"/>
    <n v="0"/>
    <n v="1"/>
    <n v="0"/>
    <m/>
  </r>
  <r>
    <x v="0"/>
    <x v="3"/>
    <s v="INDICADORES Y METAS DE GOBIERNO"/>
    <x v="12"/>
    <x v="80"/>
    <m/>
    <d v="2016-01-15T00:00:00"/>
    <d v="2016-11-30T00:00:00"/>
    <s v="Docentes con Maestría"/>
    <s v="Formación"/>
    <s v="Adquisición de cursos de posgrado en la modalidad de maestría para la formación docentes"/>
    <n v="1"/>
    <n v="430000000"/>
    <n v="0"/>
    <s v="enero"/>
    <s v="enero"/>
    <n v="0"/>
    <n v="0"/>
    <n v="1"/>
    <n v="0"/>
    <n v="0"/>
    <n v="0"/>
    <n v="0"/>
    <n v="0"/>
    <n v="0"/>
    <n v="0"/>
    <n v="0"/>
    <n v="0"/>
    <n v="1"/>
    <n v="0"/>
    <n v="0"/>
    <n v="1"/>
    <n v="0"/>
    <n v="0"/>
    <n v="0"/>
    <n v="0"/>
    <n v="0"/>
    <n v="0"/>
    <n v="0"/>
    <n v="0"/>
    <n v="0"/>
    <n v="1"/>
    <n v="0"/>
    <m/>
  </r>
  <r>
    <x v="0"/>
    <x v="3"/>
    <s v="INDICADORES Y METAS DE GOBIERNO"/>
    <x v="12"/>
    <x v="81"/>
    <m/>
    <d v="2016-01-15T00:00:00"/>
    <d v="2016-11-30T00:00:00"/>
    <s v="Becas otorgadas"/>
    <s v="Becas"/>
    <s v="Otorgamiento de Becas"/>
    <n v="1"/>
    <n v="0"/>
    <n v="0"/>
    <s v="diciembre"/>
    <s v="diciembre"/>
    <n v="0"/>
    <n v="0"/>
    <n v="0"/>
    <n v="0"/>
    <n v="0"/>
    <n v="0"/>
    <n v="0"/>
    <n v="0"/>
    <n v="0"/>
    <n v="0"/>
    <n v="0"/>
    <n v="1"/>
    <n v="1"/>
    <n v="0"/>
    <n v="0"/>
    <n v="0"/>
    <n v="0"/>
    <n v="0"/>
    <n v="0"/>
    <n v="0"/>
    <n v="0"/>
    <n v="0"/>
    <n v="0"/>
    <n v="0"/>
    <n v="0"/>
    <n v="0"/>
    <n v="1"/>
    <s v="8 becas por saber pro y mejores promedios academicos 15, al 100% y 15 al 50%"/>
  </r>
  <r>
    <x v="0"/>
    <x v="4"/>
    <s v="INDICADORES Y METAS DE GOBIERNO"/>
    <x v="13"/>
    <x v="82"/>
    <m/>
    <d v="2016-01-12T00:00:00"/>
    <d v="2016-12-20T00:00:00"/>
    <s v="Personas de la comunidad educativa que participan de las actividades de trabajo social"/>
    <s v="Materiales"/>
    <s v="Tableros acrílicos para el desarrollo de la monitoria "/>
    <n v="4"/>
    <n v="175000"/>
    <n v="7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83"/>
    <m/>
    <d v="2016-01-12T00:00:00"/>
    <d v="2016-12-20T00:00:00"/>
    <s v="Personas de la comunidad educativa que participan de las actividades de trabajo social"/>
    <s v="Materiales"/>
    <s v="Pruebas Psicológicas "/>
    <n v="51"/>
    <n v="58823.529411764706"/>
    <n v="3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84"/>
    <m/>
    <d v="2016-01-12T00:00:00"/>
    <d v="2016-12-20T00:00:00"/>
    <s v="Personas de la comunidad educativa que participan de las actividades de trabajo social"/>
    <s v="Logística"/>
    <s v="Talleres, actividades"/>
    <n v="9"/>
    <n v="166666.66666666666"/>
    <n v="1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85"/>
    <m/>
    <d v="2016-01-12T00:00:00"/>
    <d v="2016-12-20T00:00:00"/>
    <s v="Personas de la comunidad educativa que participan de las actividades de trabajo social"/>
    <s v="Logística"/>
    <s v="Programa-Manejo de Ansiedad"/>
    <n v="45"/>
    <n v="11111.111111111111"/>
    <n v="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86"/>
    <m/>
    <d v="2016-01-12T00:00:00"/>
    <d v="2016-12-20T00:00:00"/>
    <s v="Personas de la comunidad educativa que participan de las actividades de trabajo social"/>
    <s v="Logística"/>
    <s v="Acompañamiento Estudiantes de Provincia"/>
    <n v="49"/>
    <n v="20408.163265306124"/>
    <n v="1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86"/>
    <m/>
    <d v="2016-01-12T00:00:00"/>
    <d v="2016-12-20T00:00:00"/>
    <s v="Personas de la comunidad educativa que participan de las actividades de trabajo social"/>
    <s v="Transporte"/>
    <s v="Transporte Ruta cultural"/>
    <n v="2"/>
    <n v="400000"/>
    <n v="8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86"/>
    <m/>
    <d v="2016-01-12T00:00:00"/>
    <d v="2016-12-20T00:00:00"/>
    <s v="Personas de la comunidad educativa que participan de las actividades de trabajo social"/>
    <s v="Transporte"/>
    <s v="Transporte Bogotá noctámbula"/>
    <n v="2"/>
    <n v="300000"/>
    <n v="6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87"/>
    <m/>
    <d v="2016-01-12T00:00:00"/>
    <d v="2016-12-20T00:00:00"/>
    <s v="Personas de la comunidad educativa que participan de las actividades de trabajo social"/>
    <s v="Logística"/>
    <s v="Tiquetera-Banco de Alimentos"/>
    <n v="50"/>
    <n v="30000"/>
    <n v="1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87"/>
    <m/>
    <d v="2016-01-12T00:00:00"/>
    <d v="2016-12-20T00:00:00"/>
    <s v="Personas de la comunidad educativa que participan de las actividades de trabajo social"/>
    <s v="Persona natural"/>
    <s v="Contratación del personal para la atención del banco de alimentos"/>
    <n v="3"/>
    <n v="13660000"/>
    <n v="4098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88"/>
    <m/>
    <d v="2016-01-12T00:00:00"/>
    <d v="2016-12-20T00:00:00"/>
    <s v="Personas de la comunidad educativa que participan de las actividades de trabajo social"/>
    <s v="Logística"/>
    <s v="Conferencia - Mujeres"/>
    <n v="43"/>
    <n v="30232.558139534885"/>
    <n v="13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88"/>
    <m/>
    <d v="2016-01-12T00:00:00"/>
    <d v="2016-12-20T00:00:00"/>
    <s v="Personas de la comunidad educativa que participan de las actividades de trabajo social"/>
    <s v="Logística"/>
    <s v="Semana de la Mujer"/>
    <n v="44"/>
    <n v="51136.36363636364"/>
    <n v="225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89"/>
    <m/>
    <d v="2016-01-12T00:00:00"/>
    <d v="2016-12-20T00:00:00"/>
    <s v="Personas de la comunidad educativa que participan de las actividades de trabajo social"/>
    <s v="Logística"/>
    <s v="Conferencia (Sustancias Psicoactivas)"/>
    <n v="1"/>
    <n v="1000000"/>
    <n v="1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89"/>
    <m/>
    <d v="2016-01-12T00:00:00"/>
    <d v="2016-12-20T00:00:00"/>
    <s v="Personas de la comunidad educativa que participan de las actividades de trabajo social"/>
    <s v="Logística"/>
    <s v="Campaña Espacio Libre de Humo"/>
    <n v="2"/>
    <n v="500000"/>
    <n v="1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90"/>
    <m/>
    <d v="2016-01-12T00:00:00"/>
    <d v="2016-12-20T00:00:00"/>
    <s v="Personas de la comunidad educativa que participan de las actividades de trabajo social"/>
    <s v="Logística"/>
    <s v="Impresora a color"/>
    <n v="2"/>
    <n v="500000"/>
    <n v="1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90"/>
    <m/>
    <d v="2016-01-12T00:00:00"/>
    <d v="2016-12-20T00:00:00"/>
    <s v="Personas de la comunidad educativa que participan de las actividades de trabajo social"/>
    <s v="Logística"/>
    <s v="Portafolio: Servicios de Bienestar"/>
    <n v="53"/>
    <n v="56603.773584905663"/>
    <n v="3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3"/>
    <x v="91"/>
    <m/>
    <d v="2016-01-12T00:00:00"/>
    <d v="2016-12-20T00:00:00"/>
    <s v="Personas de la comunidad educativa que participan de las actividades de trabajo social"/>
    <s v="Persona natural"/>
    <s v="NA"/>
    <n v="0"/>
    <n v="0"/>
    <n v="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2"/>
    <m/>
    <d v="2016-01-12T00:00:00"/>
    <d v="2016-12-20T00:00:00"/>
    <s v="Personas de la comunidad educativa que participan de las actividades deportivas y de recreación ejecutadas"/>
    <s v="Logística"/>
    <s v="Dotación y adecuación de los espacios deportivos para la comunidad académica"/>
    <n v="404"/>
    <n v="57957.920792079211"/>
    <n v="23415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3"/>
    <m/>
    <d v="2016-01-12T00:00:00"/>
    <d v="2016-12-20T00:00:00"/>
    <s v="Personas de la comunidad educativa que participan de las actividades deportivas y de recreación ejecutadas"/>
    <s v="Suministros"/>
    <s v="Uniformes para todas las selecciones deportivas. (Bachillerato y Programas de Educación Superior)"/>
    <n v="108"/>
    <n v="64814.814814814818"/>
    <n v="7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3"/>
    <m/>
    <d v="2016-01-12T00:00:00"/>
    <d v="2016-12-20T00:00:00"/>
    <s v="Personas de la comunidad educativa que participan de las actividades deportivas y de recreación ejecutadas"/>
    <s v="Persona jurídica"/>
    <s v="Mantenimiento de áreas Deportivas (Canchas)"/>
    <n v="7"/>
    <n v="100000"/>
    <n v="7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3"/>
    <m/>
    <d v="2016-01-12T00:00:00"/>
    <d v="2016-12-20T00:00:00"/>
    <s v="Personas de la comunidad educativa que participan de las actividades deportivas y de recreación ejecutadas"/>
    <s v="Logística"/>
    <s v="Juzgamiento (Campeonatos Todas Disciplinas)"/>
    <n v="9"/>
    <n v="222222.22222222222"/>
    <n v="2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3"/>
    <m/>
    <d v="2016-01-12T00:00:00"/>
    <d v="2016-12-20T00:00:00"/>
    <s v="Personas de la comunidad educativa que participan de las actividades deportivas y de recreación ejecutadas"/>
    <s v="Suministros"/>
    <s v="Premiación (Trofeos)"/>
    <n v="300"/>
    <n v="10000"/>
    <n v="3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3"/>
    <m/>
    <d v="2016-01-12T00:00:00"/>
    <d v="2016-12-20T00:00:00"/>
    <s v="Personas de la comunidad educativa que participan de las actividades deportivas y de recreación ejecutadas"/>
    <s v="Suministros"/>
    <s v="Premiación (Medallas)"/>
    <n v="98"/>
    <n v="61224.489795918365"/>
    <n v="6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4"/>
    <m/>
    <d v="2016-01-12T00:00:00"/>
    <d v="2016-12-20T00:00:00"/>
    <s v="Personas de la comunidad educativa que participan de las actividades deportivas y de recreación ejecutadas"/>
    <s v="Persona jurídica"/>
    <s v="Mantenimiento de maquinaria del Gimnasio"/>
    <n v="8"/>
    <n v="250000"/>
    <n v="2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4"/>
    <m/>
    <d v="2016-01-12T00:00:00"/>
    <d v="2016-12-20T00:00:00"/>
    <s v="Personas de la comunidad educativa que participan de las actividades deportivas y de recreación ejecutadas"/>
    <s v="Persona natural"/>
    <s v="Contratación del personal para el desarrollo de actividades deportivas"/>
    <n v="6"/>
    <n v="15444333.333333334"/>
    <n v="92666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5"/>
    <m/>
    <d v="2016-01-12T00:00:00"/>
    <d v="2016-12-20T00:00:00"/>
    <s v="Personas de la comunidad educativa que participan de las actividades deportivas y de recreación ejecutadas"/>
    <s v="Inscripción "/>
    <s v="Inscripción de Campeonatos (Todas Disciplinas) "/>
    <n v="21"/>
    <n v="23809.523809523809"/>
    <n v="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5"/>
    <m/>
    <d v="2016-01-12T00:00:00"/>
    <d v="2016-12-20T00:00:00"/>
    <s v="Personas de la comunidad educativa que participan de las actividades deportivas y de recreación ejecutadas"/>
    <s v="Inscripción "/>
    <s v="Atletismo: Media Maratón de Bogotá"/>
    <n v="22"/>
    <n v="68181.818181818177"/>
    <n v="1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5"/>
    <m/>
    <d v="2016-01-12T00:00:00"/>
    <d v="2016-12-20T00:00:00"/>
    <s v="Personas de la comunidad educativa que participan de las actividades deportivas y de recreación ejecutadas"/>
    <s v="Inscripción "/>
    <s v="Atletismo: Carrera de la Mujer"/>
    <n v="23"/>
    <n v="78260.869565217392"/>
    <n v="18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5"/>
    <m/>
    <d v="2016-01-12T00:00:00"/>
    <d v="2016-12-20T00:00:00"/>
    <s v="Personas de la comunidad educativa que participan de las actividades deportivas y de recreación ejecutadas"/>
    <s v="Inscripción "/>
    <s v="Atletismo: Carrera Allianz"/>
    <n v="24"/>
    <n v="50000"/>
    <n v="12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5"/>
    <m/>
    <d v="2016-01-12T00:00:00"/>
    <d v="2016-12-20T00:00:00"/>
    <s v="Personas de la comunidad educativa que participan de las actividades deportivas y de recreación ejecutadas"/>
    <s v="Inscripción "/>
    <s v="Atletismo: 10K Polar"/>
    <n v="25"/>
    <n v="72000"/>
    <n v="18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5"/>
    <m/>
    <d v="2016-01-12T00:00:00"/>
    <d v="2016-12-20T00:00:00"/>
    <s v="Personas de la comunidad educativa que participan de las actividades deportivas y de recreación ejecutadas"/>
    <s v="Inscripción "/>
    <s v="Atletismo: Cartoon Network"/>
    <n v="26"/>
    <n v="57692.307692307695"/>
    <n v="1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5"/>
    <m/>
    <d v="2016-01-12T00:00:00"/>
    <d v="2016-12-20T00:00:00"/>
    <s v="Personas de la comunidad educativa que participan de las actividades deportivas y de recreación ejecutadas"/>
    <s v="Logística"/>
    <s v="Logística para el desarrollo de encuentros deportivos"/>
    <n v="1"/>
    <n v="5050000"/>
    <n v="505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6"/>
    <m/>
    <d v="2016-01-12T00:00:00"/>
    <d v="2016-12-20T00:00:00"/>
    <s v="Personas de la comunidad educativa que participan de las actividades deportivas y de recreación ejecutadas"/>
    <s v="Logística"/>
    <s v="Subsidio y seguro de transporte caminatas"/>
    <n v="500"/>
    <n v="6000"/>
    <n v="3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6"/>
    <m/>
    <d v="2016-01-12T00:00:00"/>
    <d v="2016-12-20T00:00:00"/>
    <s v="Personas de la comunidad educativa que participan de las actividades deportivas y de recreación ejecutadas"/>
    <s v="Logística"/>
    <s v="Hidratación"/>
    <n v="3200"/>
    <n v="937.5"/>
    <n v="3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6"/>
    <m/>
    <d v="2016-01-12T00:00:00"/>
    <d v="2016-12-20T00:00:00"/>
    <s v="Personas de la comunidad educativa que participan de las actividades deportivas y de recreación ejecutadas"/>
    <s v="Refrigerios"/>
    <s v="Refrigerios "/>
    <n v="1000"/>
    <n v="5000"/>
    <n v="5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4"/>
    <x v="96"/>
    <m/>
    <d v="2016-01-12T00:00:00"/>
    <d v="2016-12-20T00:00:00"/>
    <s v="Personas de la comunidad educativa que participan de las actividades deportivas y de recreación ejecutadas"/>
    <s v="Suministros"/>
    <s v="Camisetas Ciclo paseos"/>
    <n v="34"/>
    <n v="132352.9411764706"/>
    <n v="4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5"/>
    <x v="97"/>
    <m/>
    <d v="2016-01-12T00:00:00"/>
    <d v="2016-12-20T00:00:00"/>
    <s v="Personas de la comunidad educativa que participan de las actividades de arte y cultura ejecutadas"/>
    <s v="Logística"/>
    <s v="Compra de Vestuario (Danzas) Completo"/>
    <n v="35"/>
    <n v="85714.28571428571"/>
    <n v="3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5"/>
    <x v="97"/>
    <m/>
    <d v="2016-01-12T00:00:00"/>
    <d v="2016-12-20T00:00:00"/>
    <m/>
    <s v="Logística"/>
    <s v="Alquiler de vestuario (Danzas)"/>
    <n v="36"/>
    <n v="13888.888888888889"/>
    <n v="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5"/>
    <x v="97"/>
    <m/>
    <d v="2016-01-12T00:00:00"/>
    <d v="2016-12-20T00:00:00"/>
    <m/>
    <s v="Logística"/>
    <s v="Cursos de Danza Árabe y Yoga"/>
    <n v="39"/>
    <n v="20512.820512820512"/>
    <n v="8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5"/>
    <x v="97"/>
    <m/>
    <d v="2016-01-12T00:00:00"/>
    <d v="2016-12-20T00:00:00"/>
    <m/>
    <s v="Logística"/>
    <s v="Inscripciones para Concursos de Bandas"/>
    <n v="40"/>
    <n v="125000"/>
    <n v="5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5"/>
    <x v="97"/>
    <m/>
    <d v="2016-01-12T00:00:00"/>
    <d v="2016-12-20T00:00:00"/>
    <m/>
    <s v="Logística"/>
    <s v="Transporte (Externo-Ciudades) Banda de marcha y Coro"/>
    <n v="38"/>
    <n v="26315.78947368421"/>
    <n v="1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5"/>
    <x v="97"/>
    <m/>
    <d v="2016-01-12T00:00:00"/>
    <d v="2016-12-20T00:00:00"/>
    <m/>
    <s v="Logística"/>
    <s v="Jurados festival de la canción"/>
    <n v="3"/>
    <n v="300000"/>
    <n v="9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5"/>
    <x v="97"/>
    <m/>
    <d v="2016-01-12T00:00:00"/>
    <d v="2016-12-20T00:00:00"/>
    <m/>
    <s v="Logística"/>
    <s v="Instrumentos "/>
    <n v="60"/>
    <n v="666666.66666666663"/>
    <n v="4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5"/>
    <x v="97"/>
    <m/>
    <d v="2016-01-12T00:00:00"/>
    <d v="2016-12-20T00:00:00"/>
    <m/>
    <s v="Persona natural"/>
    <s v="Contratación personal para el desarrollo de las actividades artísticas y culturales"/>
    <n v="4"/>
    <n v="23941500"/>
    <n v="95766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5"/>
    <x v="98"/>
    <m/>
    <d v="2016-01-12T00:00:00"/>
    <d v="2016-12-20T00:00:00"/>
    <m/>
    <s v="Logística"/>
    <s v="Arte y Cultura: Noches de tertulia"/>
    <n v="41"/>
    <n v="73170.731707317071"/>
    <n v="3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5"/>
    <x v="98"/>
    <m/>
    <d v="2016-01-12T00:00:00"/>
    <d v="2016-12-20T00:00:00"/>
    <m/>
    <s v="Logística"/>
    <s v="Kits maquillaje artístico"/>
    <n v="4"/>
    <n v="250000"/>
    <n v="1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5"/>
    <x v="98"/>
    <m/>
    <d v="2016-01-12T00:00:00"/>
    <d v="2016-12-20T00:00:00"/>
    <m/>
    <s v="Logística"/>
    <s v="Kits material artístico (pintura, carboncillo, sanguina, ecolin)"/>
    <n v="50"/>
    <n v="44000"/>
    <n v="22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5"/>
    <x v="98"/>
    <m/>
    <d v="2016-01-12T00:00:00"/>
    <d v="2016-12-20T00:00:00"/>
    <m/>
    <s v="Logística"/>
    <s v="Placas premiación arte, cultura y música."/>
    <n v="25"/>
    <n v="80000"/>
    <n v="2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6"/>
    <x v="99"/>
    <m/>
    <d v="2016-01-12T00:00:00"/>
    <d v="2016-12-20T00:00:00"/>
    <s v="Personas de la comunidad educativa que utilizan los servicios de salud"/>
    <s v="Suministros"/>
    <s v="Suministro de elementos Básicos para la atención (curas, vendas, isodine, etc.)"/>
    <n v="60"/>
    <n v="50000"/>
    <n v="3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6"/>
    <x v="100"/>
    <m/>
    <d v="2016-01-12T00:00:00"/>
    <d v="2016-12-20T00:00:00"/>
    <m/>
    <s v="Persona natural"/>
    <s v="Conferencia de Enfermedades de Transmisión Sexual"/>
    <n v="6"/>
    <n v="100000"/>
    <n v="6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6"/>
    <x v="100"/>
    <m/>
    <d v="2016-01-12T00:00:00"/>
    <d v="2016-12-20T00:00:00"/>
    <m/>
    <s v="Logística"/>
    <s v="Taller de primeros auxilios "/>
    <n v="2"/>
    <n v="150000"/>
    <n v="3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1"/>
    <m/>
    <d v="2016-01-12T00:00:00"/>
    <d v="2016-12-20T00:00:00"/>
    <s v="Personas de la comunidad educativa que participan de las actividades de bienestar académico"/>
    <s v="Logística"/>
    <s v="Logística para el desarrollo de la Semana Lasallista"/>
    <n v="1"/>
    <n v="8000000"/>
    <n v="8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1"/>
    <m/>
    <d v="2016-01-12T00:00:00"/>
    <d v="2016-12-20T00:00:00"/>
    <m/>
    <s v="Logística"/>
    <s v="Logística para el desarrollo de la Semana Técnica"/>
    <n v="1"/>
    <n v="8000000"/>
    <n v="8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1"/>
    <m/>
    <d v="2016-01-12T00:00:00"/>
    <d v="2016-12-20T00:00:00"/>
    <m/>
    <s v="Suministros"/>
    <s v="Manillas (PES)"/>
    <n v="1500"/>
    <n v="1333.3333333333333"/>
    <n v="2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1"/>
    <m/>
    <d v="2016-01-12T00:00:00"/>
    <d v="2016-12-20T00:00:00"/>
    <m/>
    <s v="Materiales"/>
    <s v="Publicidad (Poster, pendones, afiches)"/>
    <n v="8"/>
    <n v="375000"/>
    <n v="3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1"/>
    <m/>
    <d v="2016-01-12T00:00:00"/>
    <d v="2016-12-20T00:00:00"/>
    <m/>
    <s v="Materiales"/>
    <s v="Día del ingeniero (souvenir)"/>
    <n v="3000"/>
    <n v="1600"/>
    <n v="48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1"/>
    <m/>
    <d v="2016-01-12T00:00:00"/>
    <d v="2016-12-20T00:00:00"/>
    <m/>
    <s v="Logística"/>
    <s v="Logística para el desarrollo del Día del Estudiante"/>
    <n v="1"/>
    <n v="1500000"/>
    <n v="1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1"/>
    <m/>
    <d v="2016-01-12T00:00:00"/>
    <d v="2016-12-20T00:00:00"/>
    <m/>
    <s v="Logística"/>
    <s v="Logística para el desarrollo de la jornada de integración para administrativos "/>
    <n v="2"/>
    <n v="1000000"/>
    <n v="2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1"/>
    <m/>
    <d v="2016-01-12T00:00:00"/>
    <d v="2016-12-20T00:00:00"/>
    <m/>
    <s v="Materiales"/>
    <s v="Compra de material académico para apoyar las diferentes jornadas de bienestar"/>
    <n v="50"/>
    <n v="40000"/>
    <n v="2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1"/>
    <m/>
    <d v="2016-01-12T00:00:00"/>
    <d v="2016-12-20T00:00:00"/>
    <m/>
    <s v="Suministros"/>
    <s v="Camisetas Representativas ETITC"/>
    <n v="400"/>
    <n v="6250"/>
    <n v="2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1"/>
    <m/>
    <d v="2016-01-12T00:00:00"/>
    <d v="2016-12-20T00:00:00"/>
    <m/>
    <s v="Persona natural"/>
    <s v="Contratación de personal para el desarrollo de las actividades institucionales de bienestar universitario"/>
    <n v="1"/>
    <n v="12342000"/>
    <n v="12342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2"/>
    <m/>
    <d v="2016-01-12T00:00:00"/>
    <d v="2016-12-20T00:00:00"/>
    <m/>
    <s v="Logística"/>
    <s v="Logística para el desarrollo de la Convivencia maestros"/>
    <n v="1"/>
    <n v="1500000"/>
    <n v="1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2"/>
    <m/>
    <d v="2016-01-12T00:00:00"/>
    <d v="2016-12-20T00:00:00"/>
    <m/>
    <s v="Logística"/>
    <s v="Logística para el desarrollo de Encuentro para parejas"/>
    <n v="1"/>
    <n v="1000000"/>
    <n v="1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2"/>
    <m/>
    <d v="2016-01-12T00:00:00"/>
    <d v="2016-12-20T00:00:00"/>
    <m/>
    <s v="Logística"/>
    <s v="Logística para el desarrollo de Escuela de Animadores "/>
    <n v="1"/>
    <n v="1200000"/>
    <n v="12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2"/>
    <m/>
    <d v="2016-01-12T00:00:00"/>
    <d v="2016-12-20T00:00:00"/>
    <m/>
    <s v="Logística"/>
    <s v="Logística para el desarrollo de Neología"/>
    <n v="1"/>
    <n v="1200000"/>
    <n v="12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2"/>
    <m/>
    <d v="2016-01-12T00:00:00"/>
    <d v="2016-12-20T00:00:00"/>
    <m/>
    <s v="Logística"/>
    <s v="Logística para el desarrollo de Escuela de Catequistas"/>
    <n v="1"/>
    <n v="1200000"/>
    <n v="12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2"/>
    <m/>
    <d v="2016-01-12T00:00:00"/>
    <d v="2016-12-20T00:00:00"/>
    <m/>
    <s v="Logística"/>
    <s v="Logística para el desarrollo de Misiones Académicas"/>
    <n v="4"/>
    <n v="1000000"/>
    <n v="4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2"/>
    <m/>
    <d v="2016-01-12T00:00:00"/>
    <d v="2016-12-20T00:00:00"/>
    <m/>
    <s v="Logística"/>
    <s v="Logística para el desarrollo de Misiones vocacionales"/>
    <n v="4"/>
    <n v="1000000"/>
    <n v="4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2"/>
    <m/>
    <d v="2016-01-12T00:00:00"/>
    <d v="2016-12-20T00:00:00"/>
    <m/>
    <s v="Persona natural"/>
    <s v="Contratación de personal para el desarrollo de las actividades pastorales"/>
    <n v="1"/>
    <n v="23023440"/>
    <n v="2302344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0"/>
    <x v="4"/>
    <s v="INDICADORES Y METAS DE GOBIERNO"/>
    <x v="17"/>
    <x v="103"/>
    <m/>
    <d v="2016-02-01T00:00:00"/>
    <d v="2016-12-15T00:00:00"/>
    <m/>
    <s v="Materiales y suministros"/>
    <s v="Adquisición de Mesas 2 piso Casona, elementos de adecuación sala de estar, adquisición mesas de ajedrez 1 piso casona, adquisición de cortinas para favorecer proyección, adecuación oficinas para atención de privacidad de estudiantes"/>
    <n v="1"/>
    <n v="0"/>
    <n v="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5"/>
    <s v="INDICADORES Y METAS DE GOBIERNO"/>
    <x v="18"/>
    <x v="104"/>
    <s v="Martha Sarria"/>
    <d v="2016-07-01T00:00:00"/>
    <d v="2016-08-31T00:00:00"/>
    <s v="Certificado"/>
    <s v="Persona jurídica"/>
    <s v="Contratación de Diplomado"/>
    <n v="10"/>
    <n v="3500000"/>
    <n v="35000000"/>
    <s v="julio"/>
    <s v="agosto"/>
    <n v="0"/>
    <n v="0"/>
    <n v="0"/>
    <n v="0"/>
    <n v="0"/>
    <n v="0.5"/>
    <n v="0.5"/>
    <n v="0"/>
    <n v="0"/>
    <n v="0"/>
    <n v="0"/>
    <n v="0"/>
    <n v="1"/>
    <n v="0"/>
    <n v="0"/>
    <n v="0"/>
    <n v="0"/>
    <n v="0"/>
    <n v="0"/>
    <n v="0"/>
    <n v="0"/>
    <n v="0"/>
    <n v="0"/>
    <n v="0"/>
    <n v="0"/>
    <n v="0"/>
    <n v="1"/>
    <m/>
  </r>
  <r>
    <x v="3"/>
    <x v="5"/>
    <s v="INDICADORES Y METAS DE GOBIERNO"/>
    <x v="18"/>
    <x v="105"/>
    <s v="Martha Sarria"/>
    <d v="2016-02-01T00:00:00"/>
    <d v="2016-12-20T00:00:00"/>
    <s v="Informe"/>
    <s v="Persona jurídica"/>
    <s v="Inscripción, Pasajes, Viáticos"/>
    <n v="6"/>
    <n v="1500000"/>
    <n v="9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3"/>
    <x v="5"/>
    <s v="INDICADORES Y METAS DE GOBIERNO"/>
    <x v="18"/>
    <x v="106"/>
    <s v="Martha Sarria"/>
    <d v="2016-08-01T00:00:00"/>
    <d v="2016-11-30T00:00:00"/>
    <s v="Publicación"/>
    <s v="Persona jurídica"/>
    <s v="Contratación de Publicación"/>
    <n v="1"/>
    <n v="2000000"/>
    <n v="2000000"/>
    <s v="agosto"/>
    <s v="noviembre"/>
    <n v="0"/>
    <n v="0"/>
    <n v="0"/>
    <n v="0"/>
    <n v="0"/>
    <n v="0"/>
    <n v="0"/>
    <n v="0.25"/>
    <n v="0.25"/>
    <n v="0.25"/>
    <n v="0.25"/>
    <n v="0"/>
    <n v="1"/>
    <n v="0"/>
    <n v="0"/>
    <n v="0"/>
    <n v="0"/>
    <n v="0"/>
    <n v="0"/>
    <n v="0"/>
    <n v="0"/>
    <n v="0"/>
    <n v="0"/>
    <n v="0"/>
    <n v="0"/>
    <n v="0"/>
    <n v="1"/>
    <m/>
  </r>
  <r>
    <x v="3"/>
    <x v="5"/>
    <s v="INDICADORES Y METAS DE GOBIERNO"/>
    <x v="19"/>
    <x v="107"/>
    <s v="Martha Sarria"/>
    <d v="2016-02-01T00:00:00"/>
    <d v="2016-12-20T00:00:00"/>
    <s v="Documento"/>
    <m/>
    <m/>
    <n v="0"/>
    <n v="0"/>
    <n v="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3"/>
    <x v="6"/>
    <s v="INDICADORES Y METAS DE GOBIERNO"/>
    <x v="20"/>
    <x v="108"/>
    <s v="CEPS"/>
    <d v="2016-01-07T00:00:00"/>
    <d v="2016-12-15T00:00:00"/>
    <s v="Certificaciones otorgadas"/>
    <s v="Salones, talleres, personal, hardware, material didáctico e insumos de papelería y escritorio"/>
    <s v="Contratación docente, adquisición material didáctico, talleres especializados, salones con ayudas audiovisuales."/>
    <n v="1"/>
    <n v="7200000"/>
    <n v="72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0"/>
    <x v="109"/>
    <s v="CEPS"/>
    <d v="2016-01-07T00:00:00"/>
    <d v="2016-12-15T00:00:00"/>
    <m/>
    <s v="Salones, talleres, personal, hardware, material didáctico e insumos de papelería y escritorio"/>
    <s v="Contratación docente, adquisición material didáctico, talleres especializados, salones con ayudas audiovisuales."/>
    <n v="8"/>
    <n v="1800000"/>
    <n v="144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0"/>
    <x v="109"/>
    <s v="CEPS"/>
    <d v="2016-01-07T00:00:00"/>
    <d v="2016-12-15T00:00:00"/>
    <m/>
    <s v="Salones, talleres, personal, hardware, material didáctico e insumos de papelería y escritorio"/>
    <s v="Contratación docente, adquisición material didáctico, talleres especializados, salones con ayudas audiovisuales."/>
    <n v="8"/>
    <n v="2400000"/>
    <n v="192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0"/>
    <x v="110"/>
    <s v="CEPS"/>
    <d v="2016-01-07T00:00:00"/>
    <d v="2016-12-15T00:00:00"/>
    <s v="Lista oficial notas"/>
    <s v="Salones, talleres, personal, hardware, material didáctico e insumos de papelería y escritorio"/>
    <s v="Contratación docente, adquisición material didáctico, talleres especializados, salones con ayudas audiovisuales."/>
    <n v="1"/>
    <n v="30000000"/>
    <n v="3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0"/>
    <x v="111"/>
    <s v="CEPS"/>
    <d v="2016-01-07T00:00:00"/>
    <d v="2016-12-15T00:00:00"/>
    <m/>
    <s v="Salones, talleres, personal, hardware, material didáctico e insumos de papelería y escritorio"/>
    <s v="Contratación docente, adquisición material didáctico, talleres especializados, salones con ayudas audiovisuales."/>
    <n v="1"/>
    <n v="22400000"/>
    <n v="224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0"/>
    <x v="112"/>
    <s v="CEPS"/>
    <d v="2016-01-07T00:00:00"/>
    <d v="2016-12-15T00:00:00"/>
    <s v="Certificaciones otorgadas"/>
    <s v="Salones, talleres, personal, hardware, material didáctico e insumos de papelería y escritorio"/>
    <s v="Contratación docente, adquisición material didáctico, talleres especializados, salones con ayudas audiovisuales."/>
    <n v="1"/>
    <n v="100000000"/>
    <n v="10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0"/>
    <x v="113"/>
    <s v="CEPS"/>
    <d v="2016-01-07T00:00:00"/>
    <d v="2016-12-15T00:00:00"/>
    <s v="Lista oficial notas"/>
    <s v="Salones, talleres, personal, hardware, material didáctico e insumos de papelería y escritorio"/>
    <s v="Contratación docente, adquisición material didáctico, talleres especializados, salones con ayudas audiovisuales."/>
    <n v="6"/>
    <n v="14400000"/>
    <n v="864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1"/>
    <x v="114"/>
    <s v="CEPS"/>
    <d v="2016-01-07T00:00:00"/>
    <d v="2016-12-15T00:00:00"/>
    <s v="Certificaciones otorgadas"/>
    <s v="Salones, Talleres Y Personal"/>
    <s v="Contratación de docentes, adquisición material didáctico , talleres especializados, salones con ayudas audiovisuales (horas)"/>
    <n v="600"/>
    <n v="90000"/>
    <n v="54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1"/>
    <x v="115"/>
    <s v="CEPS"/>
    <d v="2016-01-07T00:00:00"/>
    <d v="2016-12-15T00:00:00"/>
    <s v="Encuentro con empresarios ejecutado"/>
    <s v="Logística"/>
    <s v="Contratación del sitio, desayuno, divulgación, esferos y libretas"/>
    <n v="2"/>
    <n v="7000000"/>
    <n v="14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1"/>
    <x v="116"/>
    <s v="CEPS"/>
    <d v="2016-01-07T00:00:00"/>
    <d v="2016-12-15T00:00:00"/>
    <s v="Servicios prestados"/>
    <s v="Personal, Divulgación, Logística, Hardware"/>
    <s v="Contratación docentes"/>
    <n v="2"/>
    <n v="90000"/>
    <n v="18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1"/>
    <x v="117"/>
    <m/>
    <d v="2016-01-07T00:00:00"/>
    <d v="2016-03-31T00:00:00"/>
    <s v="Piezas promocionales producidas"/>
    <s v="Persona jurídica"/>
    <s v="Contratación, plegables, volantes, cuadernillo, esferos, pendones, afiches y carpetas, pocillos"/>
    <n v="1"/>
    <n v="15000000"/>
    <n v="15000000"/>
    <s v="enero"/>
    <s v="marzo"/>
    <n v="0.33"/>
    <n v="0.33"/>
    <n v="0.34"/>
    <n v="0"/>
    <n v="0"/>
    <n v="0"/>
    <n v="0"/>
    <n v="0"/>
    <n v="0"/>
    <n v="0"/>
    <n v="0"/>
    <n v="0"/>
    <n v="1"/>
    <n v="0"/>
    <n v="0"/>
    <n v="0"/>
    <n v="0"/>
    <n v="0"/>
    <n v="0"/>
    <n v="0"/>
    <n v="0"/>
    <n v="0"/>
    <n v="0"/>
    <n v="0"/>
    <n v="0"/>
    <n v="0"/>
    <n v="1"/>
    <m/>
  </r>
  <r>
    <x v="3"/>
    <x v="6"/>
    <s v="INDICADORES Y METAS DE GOBIERNO"/>
    <x v="22"/>
    <x v="118"/>
    <s v="Profesional egresados"/>
    <d v="2016-01-07T00:00:00"/>
    <d v="2016-12-20T00:00:00"/>
    <s v="Base de datos actualizada "/>
    <s v="Persona jurídica"/>
    <s v="Software especializado"/>
    <n v="1"/>
    <n v="20000000"/>
    <n v="2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2"/>
    <x v="118"/>
    <s v="Profesional egresados"/>
    <d v="2016-01-07T00:00:00"/>
    <d v="2016-12-20T00:00:00"/>
    <s v="Identificación de necesidades de capacitación"/>
    <m/>
    <s v="Software especializado"/>
    <m/>
    <m/>
    <m/>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2"/>
    <x v="118"/>
    <s v="Profesional egresados"/>
    <d v="2016-01-07T00:00:00"/>
    <d v="2016-12-20T00:00:00"/>
    <s v="Encuentro RED SEIS"/>
    <s v="Persona jurídica"/>
    <s v="Logística (sitio, recursos de comunicación, personal de apoyo, divulgación, refrigerio"/>
    <n v="1"/>
    <n v="4000000"/>
    <n v="4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2"/>
    <x v="118"/>
    <s v="Profesional egresados"/>
    <d v="2016-01-07T00:00:00"/>
    <d v="2016-12-20T00:00:00"/>
    <s v="Contratación de personal "/>
    <s v="Persona natural"/>
    <s v="Un tecnólogo de apoyo"/>
    <n v="1"/>
    <n v="18700000"/>
    <n v="187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2"/>
    <x v="118"/>
    <s v="Profesional egresados"/>
    <d v="2016-01-07T00:00:00"/>
    <d v="2016-12-20T00:00:00"/>
    <s v="Piezas publicitarias"/>
    <s v="Persona jurídica"/>
    <s v="Pendones, volantes agendas, USB , esferos, pocillos, escudos, certificados"/>
    <n v="1"/>
    <n v="10000000"/>
    <n v="1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2"/>
    <x v="118"/>
    <s v="Profesional egresados"/>
    <d v="2016-01-07T00:00:00"/>
    <d v="2016-12-20T00:00:00"/>
    <s v="Equipos"/>
    <s v="Persona jurídica"/>
    <s v="Equipo de computo con gran capacidad de almacenamiento e impresora multifuncional"/>
    <n v="1"/>
    <n v="4000000"/>
    <n v="4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2"/>
    <x v="118"/>
    <s v="Profesional egresados"/>
    <d v="2016-01-07T00:00:00"/>
    <d v="2016-12-20T00:00:00"/>
    <s v="Insumos y papelería adquiridos"/>
    <s v="Persona jurídica"/>
    <s v="Papel, tóner, libros"/>
    <n v="1"/>
    <n v="2000000"/>
    <n v="2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2"/>
    <x v="118"/>
    <s v="Profesional egresados"/>
    <d v="2016-01-07T00:00:00"/>
    <d v="2016-12-20T00:00:00"/>
    <s v="Encuentro de egresados ejecutado"/>
    <s v="Persona jurídica"/>
    <s v="Logística (sitio, recursos de comunicación, personal de apoyo, divulgación, coctel)"/>
    <n v="2"/>
    <n v="7500000"/>
    <n v="15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2"/>
    <x v="119"/>
    <s v="Profesional egresados"/>
    <d v="2016-01-07T00:00:00"/>
    <d v="2016-12-20T00:00:00"/>
    <s v="Ofertas laborales"/>
    <s v="Persona jurídica"/>
    <s v="diseño de pagina web con  base de datos"/>
    <n v="1"/>
    <n v="4000000"/>
    <n v="4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2"/>
    <x v="119"/>
    <s v="Profesional egresados"/>
    <d v="2016-01-07T00:00:00"/>
    <d v="2016-12-20T00:00:00"/>
    <s v="Identificación de necesidades de capacitación"/>
    <s v="Normatividad vigente"/>
    <s v="Realizar análisis de normatividad"/>
    <n v="1"/>
    <n v="0"/>
    <n v="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7"/>
    <s v="INDICADORES Y METAS DE GOBIERNO"/>
    <x v="23"/>
    <x v="120"/>
    <s v="Centro de lenguas"/>
    <d v="2016-02-01T00:00:00"/>
    <d v="2016-12-20T00:00:00"/>
    <s v="Diagnóstico"/>
    <s v="Licencias"/>
    <s v="Licencias de exámenes de inglés OOPT"/>
    <n v="0"/>
    <n v="0"/>
    <n v="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3"/>
    <x v="7"/>
    <s v="INDICADORES Y METAS DE GOBIERNO"/>
    <x v="23"/>
    <x v="121"/>
    <s v="Centro de lenguas"/>
    <d v="2016-01-07T00:00:00"/>
    <d v="2016-12-20T00:00:00"/>
    <s v="Docentes y administrativos capacitados"/>
    <s v="Persona natural"/>
    <s v="Docentes de idiomas contratistas"/>
    <n v="3"/>
    <n v="12000000"/>
    <n v="36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7"/>
    <s v="INDICADORES Y METAS DE GOBIERNO"/>
    <x v="23"/>
    <x v="121"/>
    <s v="Centro de lenguas"/>
    <d v="2016-01-07T00:00:00"/>
    <d v="2016-12-20T00:00:00"/>
    <s v="Piezas promocionales"/>
    <s v="Persona jurídica"/>
    <s v="Pendones, volantes agendas, USB, esferos, pocillos, escudos, certificados"/>
    <n v="1"/>
    <n v="10000000"/>
    <n v="1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7"/>
    <s v="INDICADORES Y METAS DE GOBIERNO"/>
    <x v="23"/>
    <x v="122"/>
    <s v="Centro de lenguas"/>
    <d v="2016-01-07T00:00:00"/>
    <d v="2016-12-20T00:00:00"/>
    <s v="Estudiantes capacitados"/>
    <s v="Persona natural"/>
    <s v="Docentes de idiomas contratistas (horas)"/>
    <n v="2300"/>
    <n v="40000"/>
    <n v="92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7"/>
    <s v="INDICADORES Y METAS DE GOBIERNO"/>
    <x v="23"/>
    <x v="122"/>
    <s v="Centro de lenguas"/>
    <d v="2016-01-07T00:00:00"/>
    <d v="2016-12-20T00:00:00"/>
    <s v="Estudiantes matriculados"/>
    <s v="Persona jurídica"/>
    <s v="Licencias de idiomas virtual"/>
    <n v="1"/>
    <n v="0"/>
    <n v="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7"/>
    <s v="INDICADORES Y METAS DE GOBIERNO"/>
    <x v="24"/>
    <x v="123"/>
    <s v="Centro de lenguas"/>
    <d v="2016-01-07T00:00:00"/>
    <d v="2016-12-20T00:00:00"/>
    <s v="Insumos y papelería"/>
    <s v="Persona jurídica"/>
    <s v="Papel, tóner, libros."/>
    <n v="1"/>
    <n v="500000"/>
    <n v="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7"/>
    <s v="INDICADORES Y METAS DE GOBIERNO"/>
    <x v="24"/>
    <x v="123"/>
    <s v="Centro de lenguas"/>
    <d v="2016-01-07T00:00:00"/>
    <d v="2016-12-20T00:00:00"/>
    <s v="Equipos"/>
    <s v="Persona jurídica"/>
    <s v="Computadores portátiles con auriculares, muebles para libros, diccionarios, grabadoras, CD, USB"/>
    <n v="1"/>
    <n v="100000000"/>
    <n v="10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7"/>
    <s v="INDICADORES Y METAS DE GOBIERNO"/>
    <x v="24"/>
    <x v="123"/>
    <s v="Centro de lenguas"/>
    <d v="2016-01-07T00:00:00"/>
    <d v="2016-12-20T00:00:00"/>
    <s v="Mobiliario"/>
    <s v="Persona jurídica"/>
    <s v="Mesas, sillas."/>
    <n v="50"/>
    <n v="200000"/>
    <n v="1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7"/>
    <s v="INDICADORES Y METAS DE GOBIERNO"/>
    <x v="24"/>
    <x v="123"/>
    <s v="Centro de lenguas"/>
    <d v="2016-01-07T00:00:00"/>
    <d v="2016-12-20T00:00:00"/>
    <s v="Infraestructura"/>
    <s v="Persona jurídica"/>
    <s v="Adecuación salones con video audio monitor"/>
    <n v="5"/>
    <m/>
    <m/>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7"/>
    <s v="INDICADORES Y METAS DE GOBIERNO"/>
    <x v="24"/>
    <x v="123"/>
    <s v="Centro de lenguas"/>
    <d v="2016-01-07T00:00:00"/>
    <d v="2016-12-20T00:00:00"/>
    <s v="Contratación de personal "/>
    <s v="Persona natural"/>
    <s v="Un tecnólogo de apoyo"/>
    <n v="1"/>
    <n v="18700000"/>
    <n v="187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5"/>
    <x v="124"/>
    <s v="Punto Vive Digital Plus"/>
    <d v="2016-01-07T00:00:00"/>
    <d v="2016-12-20T00:00:00"/>
    <s v="Cursos desarrollados"/>
    <s v="Persona natural"/>
    <s v="Docentes para cursos de producción diseño, creación de video juegos y dispositivos móviles"/>
    <n v="4"/>
    <n v="25600000"/>
    <n v="1024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5"/>
    <x v="124"/>
    <s v="Punto Vive Digital Plus"/>
    <d v="2016-01-07T00:00:00"/>
    <d v="2016-12-20T00:00:00"/>
    <m/>
    <s v="Persona natural"/>
    <s v="2 administradores"/>
    <n v="2"/>
    <n v="31200000"/>
    <n v="624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6"/>
    <s v="INDICADORES Y METAS DE GOBIERNO"/>
    <x v="25"/>
    <x v="125"/>
    <s v="Punto Vive Digital Plus"/>
    <d v="2016-01-07T00:00:00"/>
    <d v="2016-03-31T00:00:00"/>
    <s v="Elementos de promoción"/>
    <s v="Insumos"/>
    <s v="Pendones, volantes agendas, USB, esferos, pocillos"/>
    <n v="1"/>
    <n v="10000000"/>
    <n v="10000000"/>
    <s v="enero"/>
    <s v="marzo"/>
    <n v="0.33"/>
    <n v="0.33"/>
    <n v="0.34"/>
    <n v="0"/>
    <n v="0"/>
    <n v="0"/>
    <n v="0"/>
    <n v="0"/>
    <n v="0"/>
    <n v="0"/>
    <n v="0"/>
    <n v="0"/>
    <n v="1"/>
    <n v="0"/>
    <n v="0"/>
    <n v="0"/>
    <n v="0"/>
    <n v="0"/>
    <n v="0"/>
    <n v="0"/>
    <n v="0"/>
    <n v="0"/>
    <n v="0"/>
    <n v="0"/>
    <n v="0"/>
    <n v="0"/>
    <n v="1"/>
    <m/>
  </r>
  <r>
    <x v="3"/>
    <x v="6"/>
    <s v="INDICADORES Y METAS DE GOBIERNO"/>
    <x v="25"/>
    <x v="126"/>
    <s v="Punto Vive Digital Plus"/>
    <d v="2016-01-07T00:00:00"/>
    <d v="2016-03-31T00:00:00"/>
    <s v="Insumos adquiridos"/>
    <s v="Insumos"/>
    <s v="Pilas recargable, papelería, tóner"/>
    <n v="1"/>
    <n v="5000000"/>
    <n v="5000000"/>
    <s v="enero"/>
    <s v="marzo"/>
    <n v="0.33"/>
    <n v="0.33"/>
    <n v="0.34"/>
    <n v="0"/>
    <n v="0"/>
    <n v="0"/>
    <n v="0"/>
    <n v="0"/>
    <n v="0"/>
    <n v="0"/>
    <n v="0"/>
    <n v="0"/>
    <n v="1"/>
    <n v="0"/>
    <n v="0"/>
    <n v="0"/>
    <n v="0"/>
    <n v="0"/>
    <n v="0"/>
    <n v="0"/>
    <n v="0"/>
    <n v="0"/>
    <n v="0"/>
    <n v="0"/>
    <n v="0"/>
    <n v="0"/>
    <n v="1"/>
    <m/>
  </r>
  <r>
    <x v="3"/>
    <x v="6"/>
    <s v="INDICADORES Y METAS DE GOBIERNO"/>
    <x v="25"/>
    <x v="126"/>
    <s v="Punto Vive Digital Plus"/>
    <d v="2016-01-07T00:00:00"/>
    <d v="2016-03-31T00:00:00"/>
    <s v="Equipos instalados"/>
    <s v="Equipos de cómputo"/>
    <s v="Portátiles televisores, cámaras de seguridad, KVM, discos duros"/>
    <n v="2"/>
    <n v="6000000"/>
    <n v="12000000"/>
    <s v="enero"/>
    <s v="marzo"/>
    <n v="0.33"/>
    <n v="0.33"/>
    <n v="0.34"/>
    <n v="0"/>
    <n v="0"/>
    <n v="0"/>
    <n v="0"/>
    <n v="0"/>
    <n v="0"/>
    <n v="0"/>
    <n v="0"/>
    <n v="0"/>
    <n v="1"/>
    <n v="0"/>
    <n v="0"/>
    <n v="0"/>
    <n v="0"/>
    <n v="0"/>
    <n v="0"/>
    <n v="0"/>
    <n v="0"/>
    <n v="0"/>
    <n v="0"/>
    <n v="0"/>
    <n v="0"/>
    <n v="0"/>
    <n v="1"/>
    <m/>
  </r>
  <r>
    <x v="3"/>
    <x v="6"/>
    <s v="INDICADORES Y METAS DE GOBIERNO"/>
    <x v="25"/>
    <x v="126"/>
    <s v="Punto Vive Digital Plus"/>
    <d v="2016-01-07T00:00:00"/>
    <d v="2016-03-31T00:00:00"/>
    <s v="Renovación de licencias"/>
    <s v="Licenciamiento"/>
    <s v="Licencia educativa adobe"/>
    <n v="1"/>
    <n v="25000000"/>
    <n v="25000000"/>
    <s v="enero"/>
    <s v="marzo"/>
    <n v="0.33"/>
    <n v="0.33"/>
    <n v="0.34"/>
    <n v="0"/>
    <n v="0"/>
    <n v="0"/>
    <n v="0"/>
    <n v="0"/>
    <n v="0"/>
    <n v="0"/>
    <n v="0"/>
    <n v="0"/>
    <n v="1"/>
    <n v="0"/>
    <n v="0"/>
    <n v="0"/>
    <n v="0"/>
    <n v="0"/>
    <n v="0"/>
    <n v="0"/>
    <n v="0"/>
    <n v="0"/>
    <n v="0"/>
    <n v="0"/>
    <n v="0"/>
    <n v="0"/>
    <n v="1"/>
    <m/>
  </r>
  <r>
    <x v="3"/>
    <x v="6"/>
    <s v="INDICADORES Y METAS DE GOBIERNO"/>
    <x v="25"/>
    <x v="126"/>
    <s v="Punto Vive Digital Plus"/>
    <d v="2016-01-07T00:00:00"/>
    <d v="2016-03-31T00:00:00"/>
    <s v="Mobiliario instalado"/>
    <s v="Persona jurídica"/>
    <s v="Mueble tipo armario"/>
    <n v="1"/>
    <n v="500000"/>
    <n v="500000"/>
    <s v="enero"/>
    <s v="marzo"/>
    <n v="0.33"/>
    <n v="0.33"/>
    <n v="0.34"/>
    <n v="0"/>
    <n v="0"/>
    <n v="0"/>
    <n v="0"/>
    <n v="0"/>
    <n v="0"/>
    <n v="0"/>
    <n v="0"/>
    <n v="0"/>
    <n v="1"/>
    <n v="0"/>
    <n v="0"/>
    <n v="0"/>
    <n v="0"/>
    <n v="0"/>
    <n v="0"/>
    <n v="0"/>
    <n v="0"/>
    <n v="0"/>
    <n v="0"/>
    <n v="0"/>
    <n v="0"/>
    <n v="0"/>
    <n v="1"/>
    <m/>
  </r>
  <r>
    <x v="3"/>
    <x v="6"/>
    <s v="INDICADORES Y METAS DE GOBIERNO"/>
    <x v="25"/>
    <x v="126"/>
    <s v="Punto Vive Digital Plus"/>
    <d v="2016-01-07T00:00:00"/>
    <d v="2016-03-31T00:00:00"/>
    <s v="Mantenimientos realizados"/>
    <s v="Persona jurídica"/>
    <s v="Mantenimiento de cámara fotográfica y video"/>
    <n v="1"/>
    <n v="500000"/>
    <n v="500000"/>
    <s v="enero"/>
    <s v="marzo"/>
    <n v="0.33"/>
    <n v="0.33"/>
    <n v="0.34"/>
    <n v="0"/>
    <n v="0"/>
    <n v="0"/>
    <n v="0"/>
    <n v="0"/>
    <n v="0"/>
    <n v="0"/>
    <n v="0"/>
    <n v="0"/>
    <n v="1"/>
    <n v="0"/>
    <n v="0"/>
    <n v="0"/>
    <n v="0"/>
    <n v="0"/>
    <n v="0"/>
    <n v="0"/>
    <n v="0"/>
    <n v="0"/>
    <n v="0"/>
    <n v="0"/>
    <n v="0"/>
    <n v="0"/>
    <n v="1"/>
    <m/>
  </r>
  <r>
    <x v="3"/>
    <x v="5"/>
    <s v="INDICADORES Y METAS DE GOBIERNO"/>
    <x v="26"/>
    <x v="127"/>
    <s v="Juanita Dávila"/>
    <d v="2016-01-07T00:00:00"/>
    <d v="2016-11-30T00:00:00"/>
    <s v="Formación y sensibilización a los Grupos investigación, profesores, alumnos de semilleros, alumnos de la asignatura fundamentos de Investigación."/>
    <s v="Persona natural"/>
    <s v="Prestación de Servicio"/>
    <n v="10"/>
    <n v="0"/>
    <n v="0"/>
    <s v="enero"/>
    <s v="noviembre"/>
    <n v="9.0909090909090912E-2"/>
    <n v="9.0909090909090912E-2"/>
    <n v="9.0909090909090912E-2"/>
    <n v="9.0909090909090912E-2"/>
    <n v="9.0909090909090912E-2"/>
    <n v="9.0909090909090912E-2"/>
    <n v="9.0909090909090912E-2"/>
    <n v="9.0909090909090912E-2"/>
    <n v="9.0909090909090912E-2"/>
    <n v="9.0909090909090912E-2"/>
    <n v="9.0909090909090912E-2"/>
    <m/>
    <n v="1.0000000000000002"/>
    <n v="0"/>
    <n v="0"/>
    <n v="0"/>
    <n v="0"/>
    <n v="0"/>
    <n v="0"/>
    <n v="0"/>
    <n v="0"/>
    <n v="0"/>
    <n v="0"/>
    <n v="0"/>
    <n v="0"/>
    <n v="0"/>
    <n v="1.0000000000000002"/>
    <m/>
  </r>
  <r>
    <x v="3"/>
    <x v="5"/>
    <s v="INDICADORES Y METAS DE GOBIERNO"/>
    <x v="26"/>
    <x v="128"/>
    <s v="Juanita Dávila"/>
    <d v="2016-01-07T00:00:00"/>
    <d v="2016-12-20T00:00:00"/>
    <s v="Aprobación del Manual de PI, implementación de los protocolos de PI , Divulgación Reglamento de Propiedad Intelectual"/>
    <s v="Persona natural"/>
    <s v="Prestación de Servicio"/>
    <n v="1"/>
    <n v="0"/>
    <n v="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5"/>
    <s v="INDICADORES Y METAS DE GOBIERNO"/>
    <x v="26"/>
    <x v="129"/>
    <s v="Juanita Dávila"/>
    <d v="2016-01-07T00:00:00"/>
    <d v="2016-12-20T00:00:00"/>
    <s v="Identificar las tecnologías susceptibles de ser patentadas,  de los grupos de investigación, semilleros."/>
    <s v="Persona jurídica"/>
    <s v="Contratación de la valoración tecnológica"/>
    <n v="1"/>
    <n v="10000000"/>
    <n v="1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5"/>
    <s v="INDICADORES Y METAS DE GOBIERNO"/>
    <x v="27"/>
    <x v="130"/>
    <s v="Juanita Dávila"/>
    <d v="2016-01-07T00:00:00"/>
    <d v="2016-12-20T00:00:00"/>
    <s v="Sensibilización a la comunidad académica del proceso de innovación."/>
    <s v="Persona Jurídica"/>
    <s v="Inscripción, logística "/>
    <n v="2"/>
    <n v="35000000"/>
    <n v="35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5"/>
    <s v="INDICADORES Y METAS DE GOBIERNO"/>
    <x v="27"/>
    <x v="131"/>
    <s v="Juanita Dávila"/>
    <d v="2016-01-07T00:00:00"/>
    <d v="2016-12-20T00:00:00"/>
    <s v="Aprendizaje de buenas practicas, Visibilidad de la ETITC, networking, conocer ultimas tendencias y desafíos en innovación"/>
    <s v="Persona natural"/>
    <s v="Prestación de Servicio"/>
    <n v="1"/>
    <n v="10000000"/>
    <n v="1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5"/>
    <s v="INDICADORES Y METAS DE GOBIERNO"/>
    <x v="28"/>
    <x v="132"/>
    <s v="Juanita Dávila"/>
    <d v="2016-01-07T00:00:00"/>
    <d v="2016-12-20T00:00:00"/>
    <s v="Formación certificada para la comunidad académica"/>
    <s v="Persona Jurídica"/>
    <s v="Prestación Servicio"/>
    <n v="6"/>
    <n v="5000000"/>
    <n v="3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5"/>
    <s v="INDICADORES Y METAS DE GOBIERNO"/>
    <x v="28"/>
    <x v="133"/>
    <s v="Juanita Dávila"/>
    <d v="2016-01-07T00:00:00"/>
    <d v="2016-12-20T00:00:00"/>
    <s v="Soluciones tecnológicas para empresas, industria y sociedad "/>
    <s v="Persona natural"/>
    <s v="Prestación servicio"/>
    <n v="0"/>
    <n v="0"/>
    <n v="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5"/>
    <s v="INDICADORES Y METAS DE GOBIERNO"/>
    <x v="28"/>
    <x v="134"/>
    <s v="Juanita Dávila"/>
    <d v="2016-01-07T00:00:00"/>
    <d v="2016-12-20T00:00:00"/>
    <s v="Orientación para emprendedores  (alumnos &amp; egresados)"/>
    <s v="Persona Jurídica"/>
    <s v="Prestación servicio"/>
    <n v="0"/>
    <n v="0"/>
    <n v="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5"/>
    <s v="INDICADORES Y METAS DE GOBIERNO"/>
    <x v="29"/>
    <x v="135"/>
    <s v="Juanita Dávila"/>
    <d v="2016-01-07T00:00:00"/>
    <d v="2016-12-20T00:00:00"/>
    <s v="Mejora y optimización  de la producción de conocimiento en la ETITC"/>
    <s v="Persona Jurídica"/>
    <s v="Adquisición de Software"/>
    <n v="1"/>
    <n v="25000000"/>
    <n v="25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5"/>
    <s v="INDICADORES Y METAS DE GOBIERNO"/>
    <x v="30"/>
    <x v="136"/>
    <s v="Juanita Dávila"/>
    <s v="Febrero"/>
    <d v="2016-12-20T00:00:00"/>
    <s v="Contenidos cursos"/>
    <s v="Persona natural"/>
    <s v="Prestación de Servicio"/>
    <n v="0"/>
    <n v="0"/>
    <n v="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3"/>
    <x v="8"/>
    <s v="INDICADORES Y METAS DE GOBIERNO"/>
    <x v="31"/>
    <x v="137"/>
    <s v="Martha Herrera"/>
    <s v="Junio"/>
    <s v="Agosto"/>
    <s v="Diplomado  120 horas (75  profesores capacitados) "/>
    <s v="Inscripción "/>
    <s v="Persona jurídica"/>
    <n v="35"/>
    <n v="1500000"/>
    <n v="75000000"/>
    <s v="junio"/>
    <s v="agosto"/>
    <n v="0"/>
    <n v="0"/>
    <n v="0"/>
    <n v="0"/>
    <n v="0"/>
    <n v="0.33"/>
    <n v="0.33"/>
    <n v="0.34"/>
    <n v="0"/>
    <n v="0"/>
    <n v="0"/>
    <n v="0"/>
    <n v="1"/>
    <n v="0"/>
    <n v="0"/>
    <n v="0"/>
    <n v="0"/>
    <n v="0"/>
    <n v="0"/>
    <n v="0"/>
    <n v="0"/>
    <n v="0"/>
    <n v="0"/>
    <n v="0"/>
    <n v="0"/>
    <n v="0"/>
    <n v="1"/>
    <m/>
  </r>
  <r>
    <x v="3"/>
    <x v="8"/>
    <s v="INDICADORES Y METAS DE GOBIERNO"/>
    <x v="31"/>
    <x v="138"/>
    <s v="Martha Herrera"/>
    <d v="2016-01-07T00:00:00"/>
    <d v="2016-07-31T00:00:00"/>
    <s v="Diplomado 120 horas (20 profesores capacitados)"/>
    <s v="Inscripción "/>
    <s v="Persona jurídica"/>
    <n v="20"/>
    <n v="700000"/>
    <n v="14000000"/>
    <s v="enero"/>
    <s v="julio"/>
    <n v="0.14285714285714288"/>
    <n v="0.14285714285714288"/>
    <n v="0.14285714285714288"/>
    <n v="0.14285714285714288"/>
    <n v="0.14285714285714288"/>
    <n v="0.14285714285714288"/>
    <n v="0.14285714285714288"/>
    <n v="0"/>
    <n v="0"/>
    <n v="0"/>
    <n v="0"/>
    <n v="0"/>
    <n v="1.0000000000000002"/>
    <n v="0"/>
    <n v="0"/>
    <n v="0"/>
    <n v="0"/>
    <n v="0"/>
    <n v="0"/>
    <n v="0"/>
    <n v="0"/>
    <n v="0"/>
    <n v="0"/>
    <n v="0"/>
    <n v="0"/>
    <n v="0"/>
    <n v="1.0000000000000002"/>
    <m/>
  </r>
  <r>
    <x v="3"/>
    <x v="8"/>
    <s v="INDICADORES Y METAS DE GOBIERNO"/>
    <x v="31"/>
    <x v="139"/>
    <s v="Martha Herrera"/>
    <d v="2016-01-07T00:00:00"/>
    <d v="2016-07-31T00:00:00"/>
    <s v="Cursos  en diferentes temáticas (15 profesores capacitados)"/>
    <s v="Inscripción"/>
    <s v="Persona jurídica"/>
    <n v="15"/>
    <n v="1000000"/>
    <n v="15000000"/>
    <s v="enero"/>
    <s v="julio"/>
    <n v="0.14285714285714288"/>
    <n v="0.14285714285714288"/>
    <n v="0.14285714285714288"/>
    <n v="0.14285714285714288"/>
    <n v="0.14285714285714288"/>
    <n v="0.14285714285714288"/>
    <n v="0.14285714285714288"/>
    <n v="0"/>
    <n v="0"/>
    <n v="0"/>
    <n v="0"/>
    <n v="0"/>
    <n v="1.0000000000000002"/>
    <n v="0"/>
    <n v="0"/>
    <n v="0"/>
    <n v="0"/>
    <n v="0"/>
    <n v="0"/>
    <n v="0"/>
    <n v="0"/>
    <n v="0"/>
    <n v="0"/>
    <n v="0"/>
    <n v="0"/>
    <n v="0"/>
    <n v="1.0000000000000002"/>
    <m/>
  </r>
  <r>
    <x v="3"/>
    <x v="8"/>
    <s v="INDICADORES Y METAS DE GOBIERNO"/>
    <x v="31"/>
    <x v="140"/>
    <s v="Martha Herrera"/>
    <d v="2016-03-01T00:00:00"/>
    <d v="2016-03-31T00:00:00"/>
    <s v="Membresía un año"/>
    <s v="Renovación  membresía"/>
    <s v="Persona jurídica"/>
    <n v="1"/>
    <n v="325000"/>
    <n v="325000"/>
    <s v="marzo"/>
    <s v="marzo"/>
    <n v="0"/>
    <n v="0"/>
    <n v="1"/>
    <n v="0"/>
    <n v="0"/>
    <n v="0"/>
    <n v="0"/>
    <n v="0"/>
    <n v="0"/>
    <n v="0"/>
    <n v="0"/>
    <n v="0"/>
    <n v="1"/>
    <n v="0"/>
    <n v="0"/>
    <n v="0"/>
    <n v="0"/>
    <n v="0"/>
    <n v="0"/>
    <n v="0"/>
    <n v="0"/>
    <n v="0"/>
    <n v="0"/>
    <n v="0"/>
    <n v="0"/>
    <n v="0"/>
    <n v="1"/>
    <m/>
  </r>
  <r>
    <x v="3"/>
    <x v="8"/>
    <s v="INDICADORES Y METAS DE GOBIERNO"/>
    <x v="32"/>
    <x v="141"/>
    <s v="Martha Herrera"/>
    <d v="2016-03-01T00:00:00"/>
    <d v="2016-03-31T00:00:00"/>
    <s v="Membresía un año"/>
    <s v="Renovación  membresía"/>
    <s v="Persona jurídica"/>
    <n v="1"/>
    <n v="650000"/>
    <n v="650000"/>
    <s v="marzo"/>
    <s v="marzo"/>
    <n v="0"/>
    <n v="0"/>
    <n v="1"/>
    <n v="0"/>
    <n v="0"/>
    <n v="0"/>
    <n v="0"/>
    <n v="0"/>
    <n v="0"/>
    <n v="0"/>
    <n v="0"/>
    <n v="0"/>
    <n v="1"/>
    <n v="0"/>
    <n v="0"/>
    <n v="0"/>
    <n v="0"/>
    <n v="0"/>
    <n v="0"/>
    <n v="0"/>
    <n v="0"/>
    <n v="0"/>
    <n v="0"/>
    <n v="0"/>
    <n v="0"/>
    <n v="0"/>
    <n v="1"/>
    <m/>
  </r>
  <r>
    <x v="3"/>
    <x v="8"/>
    <s v="INDICADORES Y METAS DE GOBIERNO"/>
    <x v="32"/>
    <x v="142"/>
    <s v="Martha Herrera            Marc Fleurisca"/>
    <d v="2016-10-01T00:00:00"/>
    <d v="2016-10-31T00:00:00"/>
    <s v="300 participantes / 20 ponencias  200 participantes"/>
    <s v="Papelería"/>
    <s v="Persona jurídica"/>
    <n v="200"/>
    <n v="4500000"/>
    <n v="4500000"/>
    <s v="octubre"/>
    <s v="octubre"/>
    <n v="0"/>
    <n v="0"/>
    <n v="0"/>
    <n v="0"/>
    <n v="0"/>
    <n v="0"/>
    <n v="0"/>
    <n v="0"/>
    <n v="0"/>
    <n v="1"/>
    <n v="0"/>
    <n v="0"/>
    <n v="1"/>
    <n v="0"/>
    <n v="0"/>
    <n v="0"/>
    <n v="0"/>
    <n v="0"/>
    <n v="0"/>
    <n v="0"/>
    <n v="0"/>
    <n v="0"/>
    <n v="0"/>
    <n v="0"/>
    <n v="0"/>
    <n v="0"/>
    <n v="1"/>
    <m/>
  </r>
  <r>
    <x v="3"/>
    <x v="8"/>
    <s v="INDICADORES Y METAS DE GOBIERNO"/>
    <x v="32"/>
    <x v="142"/>
    <s v="Martha Herrera            Marc Fleurisca"/>
    <d v="2016-10-01T00:00:00"/>
    <d v="2016-10-31T00:00:00"/>
    <s v="301 participantes / 20 ponencias  200 participantes"/>
    <s v="Pares evaluadores"/>
    <s v="Persona Natural"/>
    <n v="2"/>
    <n v="3000000"/>
    <n v="3000000"/>
    <s v="octubre"/>
    <s v="octubre"/>
    <n v="0"/>
    <n v="0"/>
    <n v="0"/>
    <n v="0"/>
    <n v="0"/>
    <n v="0"/>
    <n v="0"/>
    <n v="0"/>
    <n v="0"/>
    <n v="1"/>
    <n v="0"/>
    <n v="0"/>
    <n v="1"/>
    <n v="0"/>
    <n v="0"/>
    <n v="0"/>
    <n v="0"/>
    <n v="0"/>
    <n v="0"/>
    <n v="0"/>
    <n v="0"/>
    <n v="0"/>
    <n v="0"/>
    <n v="0"/>
    <n v="0"/>
    <n v="0"/>
    <n v="1"/>
    <m/>
  </r>
  <r>
    <x v="3"/>
    <x v="8"/>
    <s v="INDICADORES Y METAS DE GOBIERNO"/>
    <x v="32"/>
    <x v="142"/>
    <s v="Martha Herrera            Marc Fleurisca"/>
    <d v="2016-10-01T00:00:00"/>
    <d v="2016-10-31T00:00:00"/>
    <s v="302 participantes / 20 ponencias  200 participantes"/>
    <s v="Refrigerios "/>
    <s v="Persona jurídica"/>
    <n v="200"/>
    <n v="3100000"/>
    <n v="3100000"/>
    <s v="octubre"/>
    <s v="octubre"/>
    <n v="0"/>
    <n v="0"/>
    <n v="0"/>
    <n v="0"/>
    <n v="0"/>
    <n v="0"/>
    <n v="0"/>
    <n v="0"/>
    <n v="0"/>
    <n v="1"/>
    <n v="0"/>
    <n v="0"/>
    <n v="1"/>
    <n v="0"/>
    <n v="0"/>
    <n v="0"/>
    <n v="0"/>
    <n v="0"/>
    <n v="0"/>
    <n v="0"/>
    <n v="0"/>
    <n v="0"/>
    <n v="0"/>
    <n v="0"/>
    <n v="0"/>
    <n v="0"/>
    <n v="1"/>
    <m/>
  </r>
  <r>
    <x v="3"/>
    <x v="8"/>
    <s v="INDICADORES Y METAS DE GOBIERNO"/>
    <x v="32"/>
    <x v="143"/>
    <s v="Martha Herrera            Marc Fleurisca"/>
    <d v="2016-05-02T00:00:00"/>
    <d v="2016-05-30T00:00:00"/>
    <s v="25 participantes (7 ponencias   25 participantes)"/>
    <s v="Inscripción"/>
    <s v="Persona jurídica"/>
    <n v="25"/>
    <n v="150000"/>
    <n v="3750000"/>
    <s v="mayo"/>
    <s v="mayo"/>
    <n v="0"/>
    <n v="0"/>
    <n v="0"/>
    <n v="0"/>
    <n v="1"/>
    <n v="0"/>
    <n v="0"/>
    <n v="0"/>
    <n v="0"/>
    <n v="0"/>
    <n v="0"/>
    <n v="0"/>
    <n v="1"/>
    <n v="0"/>
    <n v="0"/>
    <n v="0"/>
    <n v="0"/>
    <n v="0"/>
    <n v="0"/>
    <n v="0"/>
    <n v="0"/>
    <n v="0"/>
    <n v="0"/>
    <n v="0"/>
    <n v="0"/>
    <n v="0"/>
    <n v="1"/>
    <m/>
  </r>
  <r>
    <x v="3"/>
    <x v="8"/>
    <s v="INDICADORES Y METAS DE GOBIERNO"/>
    <x v="32"/>
    <x v="144"/>
    <s v="Martha Herrera            Marc Fleurisca"/>
    <d v="2016-10-01T00:00:00"/>
    <d v="2016-10-31T00:00:00"/>
    <s v="7  ponencias (15 participantes  7 ponencias)"/>
    <s v="Inscripción"/>
    <s v="Persona jurídica"/>
    <n v="15"/>
    <n v="2625000"/>
    <n v="2625000"/>
    <s v="octubre"/>
    <s v="octubre"/>
    <n v="0"/>
    <n v="0"/>
    <n v="0"/>
    <n v="0"/>
    <n v="0"/>
    <n v="0"/>
    <n v="0"/>
    <n v="0"/>
    <n v="0"/>
    <n v="1"/>
    <n v="0"/>
    <n v="0"/>
    <n v="1"/>
    <n v="0"/>
    <n v="0"/>
    <n v="0"/>
    <n v="0"/>
    <n v="0"/>
    <n v="0"/>
    <n v="0"/>
    <n v="0"/>
    <n v="0"/>
    <n v="0"/>
    <n v="0"/>
    <n v="0"/>
    <n v="0"/>
    <n v="1"/>
    <m/>
  </r>
  <r>
    <x v="3"/>
    <x v="8"/>
    <s v="INDICADORES Y METAS DE GOBIERNO"/>
    <x v="32"/>
    <x v="144"/>
    <s v="Martha Herrera            Marc Fleurisca"/>
    <d v="2016-10-01T00:00:00"/>
    <d v="2016-10-31T00:00:00"/>
    <s v="8  ponencias (15 participantes  7 ponencias)"/>
    <s v="Transporte"/>
    <s v="Persona jurídica"/>
    <n v="15"/>
    <n v="7500000"/>
    <n v="7500000"/>
    <s v="octubre"/>
    <s v="octubre"/>
    <n v="0"/>
    <n v="0"/>
    <n v="0"/>
    <n v="0"/>
    <n v="0"/>
    <n v="0"/>
    <n v="0"/>
    <n v="0"/>
    <n v="0"/>
    <n v="1"/>
    <n v="0"/>
    <n v="0"/>
    <n v="1"/>
    <n v="0"/>
    <n v="0"/>
    <n v="0"/>
    <n v="0"/>
    <n v="0"/>
    <n v="0"/>
    <n v="0"/>
    <n v="0"/>
    <n v="0"/>
    <n v="0"/>
    <n v="0"/>
    <n v="0"/>
    <n v="0"/>
    <n v="1"/>
    <m/>
  </r>
  <r>
    <x v="3"/>
    <x v="8"/>
    <s v="INDICADORES Y METAS DE GOBIERNO"/>
    <x v="32"/>
    <x v="144"/>
    <s v="Martha Herrera            Marc Fleurisca"/>
    <d v="2016-10-01T00:00:00"/>
    <d v="2016-10-31T00:00:00"/>
    <s v="9  ponencias (15 participantes  7 ponencias)"/>
    <s v="Estadía"/>
    <s v="Persona jurídica"/>
    <n v="15"/>
    <n v="5625000"/>
    <n v="5625000"/>
    <s v="octubre"/>
    <s v="octubre"/>
    <n v="0"/>
    <n v="0"/>
    <n v="0"/>
    <n v="0"/>
    <n v="0"/>
    <n v="0"/>
    <n v="0"/>
    <n v="0"/>
    <n v="0"/>
    <n v="1"/>
    <n v="0"/>
    <n v="0"/>
    <n v="1"/>
    <n v="0"/>
    <n v="0"/>
    <n v="0"/>
    <n v="0"/>
    <n v="0"/>
    <n v="0"/>
    <n v="0"/>
    <n v="0"/>
    <n v="0"/>
    <n v="0"/>
    <n v="0"/>
    <n v="0"/>
    <n v="0"/>
    <n v="1"/>
    <m/>
  </r>
  <r>
    <x v="3"/>
    <x v="8"/>
    <s v="INDICADORES Y METAS DE GOBIERNO"/>
    <x v="32"/>
    <x v="145"/>
    <s v="Martha Herrera            Marc Fleurisca"/>
    <d v="2016-10-01T00:00:00"/>
    <d v="2016-10-31T00:00:00"/>
    <s v="3 ponencias"/>
    <s v="Inscripción"/>
    <m/>
    <n v="1"/>
    <n v="1500000"/>
    <n v="1500000"/>
    <s v="octubre"/>
    <s v="octubre"/>
    <n v="0"/>
    <n v="0"/>
    <n v="0"/>
    <n v="0"/>
    <n v="0"/>
    <n v="0"/>
    <n v="0"/>
    <n v="0"/>
    <n v="0"/>
    <n v="1"/>
    <n v="0"/>
    <n v="0"/>
    <n v="1"/>
    <n v="0"/>
    <n v="0"/>
    <n v="0"/>
    <n v="0"/>
    <n v="0"/>
    <n v="0"/>
    <n v="0"/>
    <n v="0"/>
    <n v="0"/>
    <n v="0"/>
    <n v="0"/>
    <n v="0"/>
    <n v="0"/>
    <n v="1"/>
    <m/>
  </r>
  <r>
    <x v="3"/>
    <x v="8"/>
    <s v="INDICADORES Y METAS DE GOBIERNO"/>
    <x v="32"/>
    <x v="145"/>
    <s v="Martha Herrera            Marc Fleurisca"/>
    <d v="2016-10-01T00:00:00"/>
    <d v="2016-10-31T00:00:00"/>
    <s v="4 ponencias"/>
    <s v="Transporte"/>
    <m/>
    <n v="1"/>
    <n v="5500000"/>
    <n v="5500000"/>
    <s v="octubre"/>
    <s v="octubre"/>
    <n v="0"/>
    <n v="0"/>
    <n v="0"/>
    <n v="0"/>
    <n v="0"/>
    <n v="0"/>
    <n v="0"/>
    <n v="0"/>
    <n v="0"/>
    <n v="1"/>
    <n v="0"/>
    <n v="0"/>
    <n v="1"/>
    <n v="0"/>
    <n v="0"/>
    <n v="0"/>
    <n v="0"/>
    <n v="0"/>
    <n v="0"/>
    <n v="0"/>
    <n v="0"/>
    <n v="0"/>
    <n v="0"/>
    <n v="0"/>
    <n v="0"/>
    <n v="0"/>
    <n v="1"/>
    <m/>
  </r>
  <r>
    <x v="3"/>
    <x v="8"/>
    <s v="INDICADORES Y METAS DE GOBIERNO"/>
    <x v="32"/>
    <x v="145"/>
    <s v="Martha Herrera            Marc Fleurisca"/>
    <d v="2016-10-01T00:00:00"/>
    <d v="2016-10-31T00:00:00"/>
    <s v="5 ponencias"/>
    <s v="Estadía"/>
    <m/>
    <n v="1"/>
    <n v="6500000"/>
    <n v="6500000"/>
    <s v="octubre"/>
    <s v="octubre"/>
    <n v="0"/>
    <n v="0"/>
    <n v="0"/>
    <n v="0"/>
    <n v="0"/>
    <n v="0"/>
    <n v="0"/>
    <n v="0"/>
    <n v="0"/>
    <n v="1"/>
    <n v="0"/>
    <n v="0"/>
    <n v="1"/>
    <n v="0"/>
    <n v="0"/>
    <n v="0"/>
    <n v="0"/>
    <n v="0"/>
    <n v="0"/>
    <n v="0"/>
    <n v="0"/>
    <n v="0"/>
    <n v="0"/>
    <n v="0"/>
    <n v="0"/>
    <n v="0"/>
    <n v="1"/>
    <m/>
  </r>
  <r>
    <x v="3"/>
    <x v="8"/>
    <s v="INDICADORES Y METAS DE GOBIERNO"/>
    <x v="32"/>
    <x v="146"/>
    <s v="Martha Herrera            Marc Fleurisca"/>
    <d v="2016-02-01T00:00:00"/>
    <d v="2016-02-29T00:00:00"/>
    <s v="Taller investigación (60 participantes)"/>
    <s v="Transporte"/>
    <s v="Persona jurídica"/>
    <n v="45"/>
    <n v="2025000"/>
    <n v="7925000"/>
    <s v="febrero"/>
    <s v="febrero"/>
    <n v="0"/>
    <n v="1"/>
    <n v="0"/>
    <n v="0"/>
    <n v="0"/>
    <n v="0"/>
    <n v="0"/>
    <n v="0"/>
    <n v="0"/>
    <n v="0"/>
    <n v="0"/>
    <n v="0"/>
    <n v="1"/>
    <n v="0"/>
    <n v="0"/>
    <n v="0"/>
    <n v="0"/>
    <n v="0"/>
    <n v="0"/>
    <n v="0"/>
    <n v="0"/>
    <n v="0"/>
    <n v="0"/>
    <n v="0"/>
    <n v="0"/>
    <n v="0"/>
    <n v="1"/>
    <m/>
  </r>
  <r>
    <x v="3"/>
    <x v="8"/>
    <s v="INDICADORES Y METAS DE GOBIERNO"/>
    <x v="32"/>
    <x v="146"/>
    <s v="Martha Herrera            Marc Fleurisca"/>
    <d v="2016-02-01T00:00:00"/>
    <d v="2016-02-29T00:00:00"/>
    <s v="Taller investigación (60 participantes)"/>
    <s v="Tallerista"/>
    <s v="Persona Natural"/>
    <n v="30"/>
    <n v="2400000"/>
    <m/>
    <s v="febrero"/>
    <s v="febrero"/>
    <n v="0"/>
    <n v="1"/>
    <n v="0"/>
    <n v="0"/>
    <n v="0"/>
    <n v="0"/>
    <n v="0"/>
    <n v="0"/>
    <n v="0"/>
    <n v="0"/>
    <n v="0"/>
    <n v="0"/>
    <n v="1"/>
    <n v="0"/>
    <n v="0"/>
    <n v="0"/>
    <n v="0"/>
    <n v="0"/>
    <n v="0"/>
    <n v="0"/>
    <n v="0"/>
    <n v="0"/>
    <n v="0"/>
    <n v="0"/>
    <n v="0"/>
    <n v="0"/>
    <n v="1"/>
    <m/>
  </r>
  <r>
    <x v="3"/>
    <x v="8"/>
    <s v="INDICADORES Y METAS DE GOBIERNO"/>
    <x v="32"/>
    <x v="146"/>
    <s v="Martha Herrera            Marc Fleurisca"/>
    <d v="2016-02-01T00:00:00"/>
    <d v="2016-02-29T00:00:00"/>
    <s v="Taller investigación (60 participantes)"/>
    <s v="Estadía"/>
    <s v="Persona jurídica"/>
    <n v="45"/>
    <n v="3500000"/>
    <m/>
    <s v="febrero"/>
    <s v="febrero"/>
    <n v="0"/>
    <n v="1"/>
    <n v="0"/>
    <n v="0"/>
    <n v="0"/>
    <n v="0"/>
    <n v="0"/>
    <n v="0"/>
    <n v="0"/>
    <n v="0"/>
    <n v="0"/>
    <n v="0"/>
    <n v="1"/>
    <n v="0"/>
    <n v="0"/>
    <n v="0"/>
    <n v="0"/>
    <n v="0"/>
    <n v="0"/>
    <n v="0"/>
    <n v="0"/>
    <n v="0"/>
    <n v="0"/>
    <n v="0"/>
    <n v="0"/>
    <n v="0"/>
    <n v="1"/>
    <m/>
  </r>
  <r>
    <x v="3"/>
    <x v="8"/>
    <s v="INDICADORES Y METAS DE GOBIERNO"/>
    <x v="32"/>
    <x v="147"/>
    <s v="Martha Herrera      _x000a_Manuel Cancelado"/>
    <d v="2016-01-07T00:00:00"/>
    <d v="2016-12-20T00:00:00"/>
    <s v="10 participantes"/>
    <s v="Inscripción"/>
    <s v="Persona jurídica"/>
    <n v="10"/>
    <n v="1000000"/>
    <n v="1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8"/>
    <s v="INDICADORES Y METAS DE GOBIERNO"/>
    <x v="32"/>
    <x v="148"/>
    <s v="Martha Herrera      _x000a_Manuel Cancelado"/>
    <d v="2016-01-07T00:00:00"/>
    <d v="2016-12-20T00:00:00"/>
    <s v="50 participantes"/>
    <s v="Inscripción"/>
    <s v="Suscripción"/>
    <n v="1"/>
    <n v="15000000"/>
    <n v="15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8"/>
    <s v="INDICADORES Y METAS DE GOBIERNO"/>
    <x v="32"/>
    <x v="149"/>
    <s v="Martha Herrera      _x000a_Manuel Cancelado"/>
    <d v="2016-04-10T00:00:00"/>
    <d v="2016-04-10T00:00:00"/>
    <s v="Premiación (200 participantes)"/>
    <s v="Inscripción"/>
    <s v="Persona jurídica"/>
    <n v="200"/>
    <n v="100000"/>
    <n v="15000000"/>
    <s v="abril"/>
    <s v="abril"/>
    <n v="0"/>
    <n v="0"/>
    <n v="0"/>
    <n v="1"/>
    <n v="0"/>
    <n v="0"/>
    <n v="0"/>
    <n v="0"/>
    <n v="0"/>
    <n v="0"/>
    <n v="0"/>
    <n v="0"/>
    <n v="1"/>
    <n v="0"/>
    <n v="0"/>
    <n v="0"/>
    <n v="0"/>
    <n v="0"/>
    <n v="0"/>
    <n v="0"/>
    <n v="0"/>
    <n v="0"/>
    <n v="0"/>
    <n v="0"/>
    <n v="0"/>
    <n v="0"/>
    <n v="1"/>
    <m/>
  </r>
  <r>
    <x v="3"/>
    <x v="8"/>
    <s v="INDICADORES Y METAS DE GOBIERNO"/>
    <x v="32"/>
    <x v="150"/>
    <s v="Martha Herrera      _x000a_Manuel Cancelado"/>
    <d v="2016-01-07T00:00:00"/>
    <d v="2016-07-31T00:00:00"/>
    <s v="Cursos  en diferentes temáticas (50  participantes)"/>
    <s v="Persona jurídica"/>
    <s v="Persona jurídica"/>
    <n v="50"/>
    <n v="15000000"/>
    <n v="15000000"/>
    <s v="enero"/>
    <s v="julio"/>
    <n v="0.14285714285714288"/>
    <n v="0.14285714285714288"/>
    <n v="0.14285714285714288"/>
    <n v="0.14285714285714288"/>
    <n v="0.14285714285714288"/>
    <n v="0.14285714285714288"/>
    <n v="0.14285714285714288"/>
    <n v="0"/>
    <n v="0"/>
    <n v="0"/>
    <n v="0"/>
    <n v="0"/>
    <n v="1.0000000000000002"/>
    <n v="0"/>
    <n v="0"/>
    <n v="0"/>
    <n v="0"/>
    <n v="0"/>
    <n v="0"/>
    <n v="0"/>
    <n v="0"/>
    <n v="0"/>
    <n v="0"/>
    <n v="0"/>
    <n v="0"/>
    <n v="0"/>
    <n v="1.0000000000000002"/>
    <m/>
  </r>
  <r>
    <x v="3"/>
    <x v="8"/>
    <s v="INDICADORES Y METAS DE GOBIERNO"/>
    <x v="32"/>
    <x v="151"/>
    <s v="Martha Herrera"/>
    <d v="2016-01-07T00:00:00"/>
    <d v="2016-11-30T00:00:00"/>
    <s v="14 artículos publicados (2 ediciones revista letras)"/>
    <s v="Diseño e impresión"/>
    <s v="Persona jurídica"/>
    <n v="2"/>
    <n v="8500000"/>
    <n v="22000000"/>
    <s v="enero"/>
    <s v="noviembre"/>
    <n v="9.0909090909090912E-2"/>
    <n v="9.0909090909090912E-2"/>
    <n v="9.0909090909090912E-2"/>
    <n v="9.0909090909090912E-2"/>
    <n v="9.0909090909090912E-2"/>
    <n v="9.0909090909090912E-2"/>
    <n v="9.0909090909090912E-2"/>
    <n v="9.0909090909090912E-2"/>
    <n v="9.0909090909090912E-2"/>
    <n v="9.0909090909090912E-2"/>
    <n v="9.0909090909090912E-2"/>
    <m/>
    <n v="1.0000000000000002"/>
    <n v="0"/>
    <n v="0"/>
    <n v="0"/>
    <n v="0"/>
    <n v="0"/>
    <n v="0"/>
    <n v="0"/>
    <n v="0"/>
    <n v="0"/>
    <n v="0"/>
    <n v="0"/>
    <n v="0"/>
    <n v="0"/>
    <n v="1.0000000000000002"/>
    <m/>
  </r>
  <r>
    <x v="3"/>
    <x v="8"/>
    <s v="INDICADORES Y METAS DE GOBIERNO"/>
    <x v="33"/>
    <x v="152"/>
    <s v="Martha Herrera -  Grupos de investigación - Comité de investigación"/>
    <d v="2016-07-01T00:00:00"/>
    <d v="2016-07-31T00:00:00"/>
    <s v="5 Grupos elegidos (10 proyectos)"/>
    <s v="Materiales"/>
    <s v="Compra de materiales"/>
    <n v="1"/>
    <n v="180000000"/>
    <n v="180000000"/>
    <s v="julio"/>
    <s v="julio"/>
    <n v="0"/>
    <n v="0"/>
    <n v="0"/>
    <n v="0"/>
    <n v="0"/>
    <n v="1"/>
    <n v="0"/>
    <n v="0"/>
    <n v="0"/>
    <n v="0"/>
    <n v="0"/>
    <n v="0"/>
    <n v="1"/>
    <n v="0"/>
    <n v="0"/>
    <n v="0"/>
    <n v="0"/>
    <n v="0"/>
    <n v="0"/>
    <n v="0"/>
    <n v="0"/>
    <n v="0"/>
    <n v="0"/>
    <n v="0"/>
    <n v="0"/>
    <n v="0"/>
    <n v="1"/>
    <m/>
  </r>
  <r>
    <x v="3"/>
    <x v="8"/>
    <s v="INDICADORES Y METAS DE GOBIERNO"/>
    <x v="33"/>
    <x v="152"/>
    <s v="Martha Herrera -  Grupos de investigación - Comité de investigación"/>
    <d v="2016-11-01T00:00:00"/>
    <d v="2016-11-30T00:00:00"/>
    <s v="6 Grupos elegidos (10 proyectos)"/>
    <s v="Materiales"/>
    <s v="Compra de materiales"/>
    <n v="1"/>
    <n v="0"/>
    <n v="0"/>
    <s v="noviembre"/>
    <s v="noviembre"/>
    <n v="0"/>
    <n v="0"/>
    <n v="0"/>
    <n v="0"/>
    <n v="0"/>
    <n v="0"/>
    <n v="0"/>
    <n v="0"/>
    <n v="0"/>
    <n v="0"/>
    <n v="1"/>
    <n v="0"/>
    <n v="1"/>
    <n v="0"/>
    <n v="0"/>
    <n v="0"/>
    <n v="0"/>
    <n v="0"/>
    <n v="0"/>
    <n v="0"/>
    <n v="0"/>
    <n v="0"/>
    <n v="0"/>
    <n v="0"/>
    <n v="0"/>
    <n v="0"/>
    <n v="1"/>
    <m/>
  </r>
  <r>
    <x v="3"/>
    <x v="8"/>
    <s v="INDICADORES Y METAS DE GOBIERNO"/>
    <x v="33"/>
    <x v="153"/>
    <s v="Martha Herrera      _x000a_Manuel Cancelado"/>
    <d v="2016-01-07T00:00:00"/>
    <d v="2016-12-20T00:00:00"/>
    <s v="1 software (Plataforma investigación)"/>
    <s v="Personal"/>
    <s v="Persona natural"/>
    <n v="11"/>
    <n v="3570000"/>
    <n v="412335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8"/>
    <s v="INDICADORES Y METAS DE GOBIERNO"/>
    <x v="33"/>
    <x v="154"/>
    <s v="       Marc Fleurisca"/>
    <d v="2016-01-07T00:00:00"/>
    <d v="2016-12-20T00:00:00"/>
    <s v="10 semilleros (5 semilleros de investigación)"/>
    <s v="Personal"/>
    <s v="Persona natural"/>
    <n v="11"/>
    <n v="3570000"/>
    <n v="412335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8"/>
    <s v="INDICADORES Y METAS DE GOBIERNO"/>
    <x v="33"/>
    <x v="155"/>
    <s v="Nohemy Guzmán"/>
    <d v="2016-01-07T00:00:00"/>
    <d v="2016-12-20T00:00:00"/>
    <s v="30 profesores"/>
    <s v="Personal"/>
    <s v="Persona natural"/>
    <n v="11"/>
    <n v="2193000"/>
    <n v="2532915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8"/>
    <s v="INDICADORES Y METAS DE GOBIERNO"/>
    <x v="33"/>
    <x v="155"/>
    <s v="Nohemy Guzmán"/>
    <d v="2016-01-07T00:00:00"/>
    <d v="2016-12-20T00:00:00"/>
    <m/>
    <s v="Personal"/>
    <s v="Persona natural"/>
    <n v="11"/>
    <n v="1672727.2727272727"/>
    <n v="1932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8"/>
    <s v="INDICADORES Y METAS DE GOBIERNO"/>
    <x v="33"/>
    <x v="156"/>
    <s v="Manuel Cancelado "/>
    <d v="2016-01-07T00:00:00"/>
    <d v="2016-12-20T00:00:00"/>
    <s v="Profesores con Maestría "/>
    <s v="Personal"/>
    <s v="Persona natural"/>
    <n v="1"/>
    <n v="15000000"/>
    <n v="15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8"/>
    <s v="INDICADORES Y METAS DE GOBIERNO"/>
    <x v="33"/>
    <x v="157"/>
    <s v="Martha Herrera"/>
    <d v="2016-01-07T00:00:00"/>
    <d v="2016-12-20T00:00:00"/>
    <s v="Proyectos formulados"/>
    <s v="Personal"/>
    <s v="Persona natural"/>
    <n v="5"/>
    <n v="2193000"/>
    <n v="10965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8"/>
    <s v="INDICADORES Y METAS DE GOBIERNO"/>
    <x v="33"/>
    <x v="158"/>
    <s v="Juanita Dávila"/>
    <d v="2016-01-07T00:00:00"/>
    <d v="2016-12-20T00:00:00"/>
    <s v="Procesos consolidados"/>
    <s v="Personal"/>
    <s v="Persona natural"/>
    <n v="11"/>
    <n v="3570000"/>
    <n v="412335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8"/>
    <s v="INDICADORES Y METAS DE GOBIERNO"/>
    <x v="33"/>
    <x v="159"/>
    <s v="Juanita Dávila"/>
    <d v="2016-06-01T00:00:00"/>
    <d v="2016-08-31T00:00:00"/>
    <s v="Diplomado  120 horas (Traer un  profesor internacional  para apoyar grupos )"/>
    <s v="Inscripción "/>
    <s v="Persona jurídica"/>
    <n v="1"/>
    <n v="25000000"/>
    <n v="25000000"/>
    <s v="junio"/>
    <s v="agosto"/>
    <n v="0"/>
    <n v="0"/>
    <n v="0"/>
    <n v="0"/>
    <n v="0"/>
    <n v="0.33"/>
    <n v="0.33"/>
    <n v="0.34"/>
    <n v="0"/>
    <n v="0"/>
    <n v="0"/>
    <n v="0"/>
    <n v="1"/>
    <n v="0"/>
    <n v="0"/>
    <n v="0"/>
    <n v="0"/>
    <n v="0"/>
    <n v="0"/>
    <n v="0"/>
    <n v="0"/>
    <n v="0"/>
    <n v="0"/>
    <n v="0"/>
    <n v="0"/>
    <n v="0"/>
    <n v="1"/>
    <m/>
  </r>
  <r>
    <x v="3"/>
    <x v="8"/>
    <s v="INDICADORES Y METAS DE GOBIERNO"/>
    <x v="33"/>
    <x v="160"/>
    <s v="Juanita Dávila"/>
    <d v="2016-03-01T00:00:00"/>
    <d v="2016-03-31T00:00:00"/>
    <s v="Membresía un año"/>
    <s v="Membresía"/>
    <s v="Persona jurídica"/>
    <n v="1"/>
    <n v="120000000"/>
    <n v="120000000"/>
    <s v="marzo"/>
    <s v="marzo"/>
    <n v="0"/>
    <n v="0"/>
    <n v="1"/>
    <n v="0"/>
    <n v="0"/>
    <n v="0"/>
    <n v="0"/>
    <n v="0"/>
    <n v="0"/>
    <n v="0"/>
    <n v="0"/>
    <n v="0"/>
    <n v="1"/>
    <n v="0"/>
    <n v="0"/>
    <n v="0"/>
    <n v="0"/>
    <n v="0"/>
    <n v="0"/>
    <n v="0"/>
    <n v="0"/>
    <n v="0"/>
    <n v="0"/>
    <n v="0"/>
    <n v="0"/>
    <n v="0"/>
    <n v="1"/>
    <m/>
  </r>
  <r>
    <x v="3"/>
    <x v="8"/>
    <s v="INDICADORES Y METAS DE GOBIERNO"/>
    <x v="33"/>
    <x v="161"/>
    <s v="Juanita Dávila"/>
    <d v="2016-03-01T00:00:00"/>
    <d v="2016-03-31T00:00:00"/>
    <s v="Procesos fortalecidos"/>
    <s v="Persona natural"/>
    <s v="Persona natural"/>
    <n v="1"/>
    <n v="10000000"/>
    <n v="10000000"/>
    <s v="marzo"/>
    <s v="marzo"/>
    <n v="0"/>
    <n v="0"/>
    <n v="1"/>
    <n v="0"/>
    <n v="0"/>
    <n v="0"/>
    <n v="0"/>
    <n v="0"/>
    <n v="0"/>
    <n v="0"/>
    <n v="0"/>
    <n v="0"/>
    <n v="1"/>
    <n v="0"/>
    <n v="0"/>
    <n v="0"/>
    <n v="0"/>
    <n v="0"/>
    <n v="0"/>
    <n v="0"/>
    <n v="0"/>
    <n v="0"/>
    <n v="0"/>
    <n v="0"/>
    <n v="0"/>
    <n v="0"/>
    <n v="1"/>
    <m/>
  </r>
  <r>
    <x v="3"/>
    <x v="8"/>
    <s v="INDICADORES Y METAS DE GOBIERNO"/>
    <x v="33"/>
    <x v="162"/>
    <s v="Juanita Dávila"/>
    <d v="2016-03-01T00:00:00"/>
    <d v="2016-03-31T00:00:00"/>
    <s v="Procesos fortalecidos"/>
    <s v="Persona natural"/>
    <s v="Persona natural"/>
    <n v="1"/>
    <n v="10000000"/>
    <n v="10000000"/>
    <s v="marzo"/>
    <s v="marzo"/>
    <n v="0"/>
    <n v="0"/>
    <n v="1"/>
    <n v="0"/>
    <n v="0"/>
    <n v="0"/>
    <n v="0"/>
    <n v="0"/>
    <n v="0"/>
    <n v="0"/>
    <n v="0"/>
    <n v="0"/>
    <n v="1"/>
    <n v="0"/>
    <n v="0"/>
    <n v="0"/>
    <n v="0"/>
    <n v="0"/>
    <n v="0"/>
    <n v="0"/>
    <n v="0"/>
    <n v="0"/>
    <n v="0"/>
    <n v="0"/>
    <n v="0"/>
    <n v="0"/>
    <n v="1"/>
    <m/>
  </r>
  <r>
    <x v="3"/>
    <x v="8"/>
    <s v="INDICADORES Y METAS DE GOBIERNO"/>
    <x v="33"/>
    <x v="163"/>
    <s v="Juanita Dávila"/>
    <d v="2016-03-01T00:00:00"/>
    <d v="2016-03-31T00:00:00"/>
    <s v="Equipos de Computo"/>
    <m/>
    <m/>
    <m/>
    <m/>
    <m/>
    <s v="marzo"/>
    <s v="marzo"/>
    <n v="0"/>
    <n v="0"/>
    <n v="1"/>
    <n v="0"/>
    <n v="0"/>
    <n v="0"/>
    <n v="0"/>
    <n v="0"/>
    <n v="0"/>
    <n v="0"/>
    <n v="0"/>
    <n v="0"/>
    <n v="1"/>
    <n v="0"/>
    <n v="0"/>
    <n v="0"/>
    <n v="0"/>
    <n v="0"/>
    <n v="0"/>
    <n v="0"/>
    <n v="0"/>
    <n v="0"/>
    <n v="0"/>
    <n v="0"/>
    <n v="0"/>
    <n v="0"/>
    <n v="1"/>
    <m/>
  </r>
  <r>
    <x v="3"/>
    <x v="9"/>
    <s v="INDICADORES Y METAS DE GOBIERNO"/>
    <x v="34"/>
    <x v="164"/>
    <s v="Rosemberg Ardila"/>
    <d v="2016-01-07T00:00:00"/>
    <d v="2016-12-20T00:00:00"/>
    <s v="Mantenimiento de Tornos"/>
    <s v="Persona jurídica"/>
    <s v="Mantenimiento de los equipos de talleres y laboratorios"/>
    <n v="12"/>
    <n v="8000000"/>
    <n v="96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Fresadoras"/>
    <s v="Persona jurídica"/>
    <s v="Mantenimiento de los equipos de talleres y laboratorios"/>
    <n v="8"/>
    <n v="10000000"/>
    <n v="8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Taladros"/>
    <s v="Persona jurídica"/>
    <s v="Mantenimiento de los equipos de talleres y laboratorios"/>
    <n v="8"/>
    <n v="1000000"/>
    <n v="8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Esmeriles"/>
    <s v="Persona jurídica"/>
    <s v="Mantenimiento de los equipos de talleres y laboratorios"/>
    <n v="6"/>
    <n v="400000"/>
    <n v="24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Taladros Manuales"/>
    <s v="Persona jurídica"/>
    <s v="Mantenimiento de los equipos de talleres y laboratorios"/>
    <n v="6"/>
    <n v="150000"/>
    <n v="9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Motores eléctricos"/>
    <s v="Persona jurídica"/>
    <s v="Mantenimiento de los equipos de talleres y laboratorios"/>
    <n v="5"/>
    <n v="600000"/>
    <n v="3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Bancos neumáticos"/>
    <s v="Persona jurídica"/>
    <s v="Mantenimiento de los equipos de talleres y laboratorios"/>
    <n v="10"/>
    <n v="300000"/>
    <n v="3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Bancos de procesos"/>
    <s v="Persona jurídica"/>
    <s v="Mantenimiento de los equipos de talleres y laboratorios"/>
    <n v="6"/>
    <n v="300000"/>
    <n v="18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Bancos electrónica"/>
    <s v="Persona jurídica"/>
    <s v="Mantenimiento de los equipos de talleres y laboratorios"/>
    <n v="24"/>
    <n v="150000"/>
    <n v="36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Multímetros"/>
    <s v="Persona jurídica"/>
    <s v="Mantenimiento de los equipos de talleres y laboratorios"/>
    <n v="75"/>
    <n v="150000"/>
    <n v="1125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Electrónica"/>
    <s v="Persona jurídica"/>
    <s v="Mantenimiento de los equipos de talleres y laboratorios"/>
    <n v="10"/>
    <n v="220000"/>
    <n v="22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Equipos Modeleria"/>
    <s v="Persona jurídica"/>
    <s v="Mantenimiento de los equipos de talleres y laboratorios"/>
    <n v="10"/>
    <n v="400000"/>
    <n v="4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Química"/>
    <s v="Persona jurídica"/>
    <s v="Mantenimiento de los equipos de talleres y laboratorios"/>
    <n v="8"/>
    <n v="200000"/>
    <n v="16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CNC"/>
    <s v="Persona jurídica"/>
    <s v="Mantenimiento de los equipos de talleres y laboratorios"/>
    <n v="7"/>
    <n v="1500000"/>
    <n v="10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Máquinas mecánicas"/>
    <s v="Persona jurídica"/>
    <s v="Mantenimiento de los equipos de talleres y laboratorios"/>
    <n v="5"/>
    <n v="2000000"/>
    <n v="1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Fundición"/>
    <s v="Persona jurídica"/>
    <s v="Mantenimiento de los equipos de talleres y laboratorios"/>
    <n v="6"/>
    <n v="5000000"/>
    <n v="3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Controles"/>
    <s v="Persona jurídica"/>
    <s v="Mantenimiento de los equipos de talleres y laboratorios"/>
    <n v="5"/>
    <n v="150000"/>
    <n v="75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Metalistería"/>
    <s v="Persona jurídica"/>
    <s v="Mantenimiento de los equipos de talleres y laboratorios"/>
    <n v="22"/>
    <n v="200000"/>
    <n v="44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4"/>
    <x v="164"/>
    <s v="Rosemberg Ardila"/>
    <d v="2016-01-07T00:00:00"/>
    <d v="2016-12-20T00:00:00"/>
    <s v="Mantenimiento de Tratamientos térmicos"/>
    <s v="Persona jurídica"/>
    <s v="Mantenimiento de los equipos de talleres y laboratorios"/>
    <n v="8"/>
    <n v="1500000"/>
    <n v="12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5"/>
    <x v="165"/>
    <s v="Rosemberg Ardila"/>
    <d v="2016-01-07T00:00:00"/>
    <d v="2016-12-20T00:00:00"/>
    <s v="Computadores electrónica"/>
    <s v="Adquisición de equipos"/>
    <s v="Adquisición de equipos"/>
    <n v="40"/>
    <n v="2800000"/>
    <n v="112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5"/>
    <x v="165"/>
    <s v="Rosemberg Ardila"/>
    <d v="2016-01-07T00:00:00"/>
    <d v="2016-12-20T00:00:00"/>
    <s v="Computadores controles"/>
    <s v="Adquisición de equipos"/>
    <s v="Adquisición de equipos"/>
    <n v="20"/>
    <n v="2000000"/>
    <n v="4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5"/>
    <x v="165"/>
    <s v="Rosemberg Ardila"/>
    <d v="2016-01-07T00:00:00"/>
    <d v="2016-12-20T00:00:00"/>
    <s v="Computadores robótica"/>
    <s v="Adquisición de equipos"/>
    <s v="Adquisición de equipos"/>
    <n v="20"/>
    <n v="2000000"/>
    <n v="4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5"/>
    <x v="165"/>
    <s v="Rosemberg Ardila"/>
    <d v="2016-01-07T00:00:00"/>
    <d v="2016-12-20T00:00:00"/>
    <s v="Tornos convencionales"/>
    <s v="Adquisición de equipos"/>
    <s v="Adquisición de equipos"/>
    <n v="6"/>
    <n v="55000000"/>
    <n v="33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5"/>
    <x v="165"/>
    <s v="Rosemberg Ardila"/>
    <d v="2016-01-07T00:00:00"/>
    <d v="2016-12-20T00:00:00"/>
    <s v="Centros mecanizado CNC"/>
    <s v="Adquisición de equipos"/>
    <s v="Adquisición de equipos"/>
    <n v="2"/>
    <n v="210000000"/>
    <n v="42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5"/>
    <x v="165"/>
    <s v="Rosemberg Ardila"/>
    <d v="2016-01-07T00:00:00"/>
    <d v="2016-12-20T00:00:00"/>
    <s v="Tornos CNC"/>
    <s v="Adquisición de equipos"/>
    <s v="Adquisición de equipos"/>
    <n v="2"/>
    <n v="200000000"/>
    <n v="40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5"/>
    <x v="165"/>
    <s v="Rosemberg Ardila"/>
    <d v="2016-01-07T00:00:00"/>
    <d v="2016-12-20T00:00:00"/>
    <s v="Herramental"/>
    <s v="Adquisición de equipos"/>
    <s v="Adquisición de equipos"/>
    <n v="4"/>
    <n v="65000000"/>
    <n v="26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5"/>
    <x v="165"/>
    <s v="Rosemberg Ardila"/>
    <d v="2016-01-07T00:00:00"/>
    <d v="2016-12-20T00:00:00"/>
    <s v="Equipos fundición"/>
    <s v="Adquisición de equipos"/>
    <s v="Adquisición de equipos"/>
    <n v="4"/>
    <n v="15000000"/>
    <n v="6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5"/>
    <x v="165"/>
    <s v="Rosemberg Ardila"/>
    <d v="2016-01-07T00:00:00"/>
    <d v="2016-12-20T00:00:00"/>
    <s v="Software actualizaciones"/>
    <s v="Adquisición de equipos"/>
    <s v="Adquisición de equipos"/>
    <n v="3"/>
    <n v="30000000"/>
    <n v="9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6"/>
    <x v="166"/>
    <s v="Rosemberg Ardila"/>
    <d v="2016-01-07T00:00:00"/>
    <d v="2016-12-20T00:00:00"/>
    <s v="Insumos adquiridos"/>
    <s v="Persona jurídica"/>
    <s v="Insumos para los talleres"/>
    <n v="1"/>
    <n v="500000000"/>
    <n v="50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6"/>
    <x v="167"/>
    <s v="Rosemberg Ardila"/>
    <d v="2016-01-07T00:00:00"/>
    <d v="2016-12-20T00:00:00"/>
    <s v="Equipos disponibles"/>
    <s v="Persona jurídica"/>
    <s v="Puente grúa"/>
    <n v="1"/>
    <n v="60000000"/>
    <n v="6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6"/>
    <x v="167"/>
    <s v="Rosemberg Ardila"/>
    <d v="2016-01-07T00:00:00"/>
    <d v="2016-12-20T00:00:00"/>
    <s v="Equipos disponibles"/>
    <s v="Persona jurídica"/>
    <s v="Reparación alisadora "/>
    <n v="1"/>
    <n v="30000000"/>
    <n v="30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6"/>
    <x v="168"/>
    <s v="Rosemberg Ardila"/>
    <d v="2016-01-07T00:00:00"/>
    <d v="2016-12-20T00:00:00"/>
    <s v="Personal de talleres contratado"/>
    <s v="Persona natural"/>
    <s v="Personal para el taller de Química"/>
    <n v="2"/>
    <n v="16500000"/>
    <n v="33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6"/>
    <x v="169"/>
    <s v="Rosemberg Ardila"/>
    <d v="2016-01-07T00:00:00"/>
    <d v="2016-12-20T00:00:00"/>
    <s v="Personal de talleres contratado"/>
    <s v="Persona natural"/>
    <s v="Personal para el taller de Electrónica"/>
    <n v="1"/>
    <n v="16500000"/>
    <n v="16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6"/>
    <x v="170"/>
    <s v="Rosemberg Ardila"/>
    <d v="2016-01-07T00:00:00"/>
    <d v="2016-12-20T00:00:00"/>
    <s v="Personal de talleres contratado"/>
    <s v="Persona natural"/>
    <s v="Personal para el taller de Instalaciones eléctricas"/>
    <n v="1"/>
    <n v="16500000"/>
    <n v="165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6"/>
    <x v="171"/>
    <s v="Rosemberg Ardila"/>
    <d v="2016-01-07T00:00:00"/>
    <d v="2016-12-20T00:00:00"/>
    <s v="Personal de talleres contratado"/>
    <s v="Persona natural"/>
    <s v="Personal para el taller de motores y de metalistería"/>
    <n v="2"/>
    <n v="16500000"/>
    <n v="33000000"/>
    <s v="enero"/>
    <s v="diciembre"/>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n v="0"/>
    <n v="0"/>
    <n v="0"/>
    <n v="0"/>
    <n v="0"/>
    <n v="0"/>
    <n v="0"/>
    <n v="0"/>
    <n v="0"/>
    <n v="0"/>
    <n v="0"/>
    <n v="0"/>
    <n v="0"/>
    <n v="0.99960000000000016"/>
    <m/>
  </r>
  <r>
    <x v="3"/>
    <x v="9"/>
    <s v="INDICADORES Y METAS DE GOBIERNO"/>
    <x v="37"/>
    <x v="172"/>
    <s v="Rosemberg Ardila"/>
    <d v="2016-02-01T00:00:00"/>
    <d v="2016-06-30T00:00:00"/>
    <s v="Talleres adecuados"/>
    <s v="Persona Jurídica"/>
    <s v="Ferretería y adecuaciones"/>
    <n v="1"/>
    <n v="60000000"/>
    <n v="60000000"/>
    <s v="febrero"/>
    <s v="junio"/>
    <n v="0"/>
    <n v="0.2"/>
    <n v="0.2"/>
    <n v="0.2"/>
    <n v="0.2"/>
    <n v="0.2"/>
    <n v="0"/>
    <n v="0"/>
    <n v="0"/>
    <n v="0"/>
    <n v="0"/>
    <n v="0"/>
    <n v="1"/>
    <n v="0"/>
    <n v="0"/>
    <n v="0"/>
    <n v="0"/>
    <n v="0"/>
    <n v="0"/>
    <n v="0"/>
    <n v="0"/>
    <n v="0"/>
    <n v="0"/>
    <n v="0"/>
    <n v="0"/>
    <n v="0"/>
    <n v="1"/>
    <m/>
  </r>
  <r>
    <x v="3"/>
    <x v="9"/>
    <s v="INDICADORES Y METAS DE GOBIERNO"/>
    <x v="37"/>
    <x v="173"/>
    <s v="Rosemberg Ardila"/>
    <d v="2016-02-01T00:00:00"/>
    <d v="2016-06-30T00:00:00"/>
    <s v="Talleres adecuados"/>
    <s v="Persona Jurídica"/>
    <s v="Ferretería y adecuaciones"/>
    <n v="0"/>
    <n v="0"/>
    <n v="0"/>
    <s v="febrero"/>
    <s v="junio"/>
    <n v="0"/>
    <n v="0.2"/>
    <n v="0.2"/>
    <n v="0.2"/>
    <n v="0.2"/>
    <n v="0.2"/>
    <n v="0"/>
    <n v="0"/>
    <n v="0"/>
    <n v="0"/>
    <n v="0"/>
    <n v="0"/>
    <n v="1"/>
    <n v="0"/>
    <n v="0"/>
    <n v="0"/>
    <n v="0"/>
    <n v="0"/>
    <n v="0"/>
    <n v="0"/>
    <n v="0"/>
    <n v="0"/>
    <n v="0"/>
    <n v="0"/>
    <n v="0"/>
    <n v="0"/>
    <n v="1"/>
    <m/>
  </r>
  <r>
    <x v="3"/>
    <x v="9"/>
    <s v="INDICADORES Y METAS DE GOBIERNO"/>
    <x v="37"/>
    <x v="174"/>
    <s v="Rosemberg Ardila"/>
    <d v="2016-02-01T00:00:00"/>
    <d v="2016-06-30T00:00:00"/>
    <s v="Talleres adecuados"/>
    <s v="Persona Jurídica"/>
    <s v="Ferretería y adecuaciones"/>
    <n v="0"/>
    <n v="0"/>
    <n v="0"/>
    <s v="febrero"/>
    <s v="junio"/>
    <n v="0"/>
    <n v="0.2"/>
    <n v="0.2"/>
    <n v="0.2"/>
    <n v="0.2"/>
    <n v="0.2"/>
    <n v="0"/>
    <n v="0"/>
    <n v="0"/>
    <n v="0"/>
    <n v="0"/>
    <n v="0"/>
    <n v="1"/>
    <n v="0"/>
    <n v="0"/>
    <n v="0"/>
    <n v="0"/>
    <n v="0"/>
    <n v="0"/>
    <n v="0"/>
    <n v="0"/>
    <n v="0"/>
    <n v="0"/>
    <n v="0"/>
    <n v="0"/>
    <n v="0"/>
    <n v="1"/>
    <m/>
  </r>
  <r>
    <x v="3"/>
    <x v="9"/>
    <s v="INDICADORES Y METAS DE GOBIERNO"/>
    <x v="37"/>
    <x v="175"/>
    <s v="Rosemberg Ardila"/>
    <d v="2016-02-01T00:00:00"/>
    <d v="2016-06-30T00:00:00"/>
    <s v="Talleres adecuados"/>
    <s v="Persona Jurídica"/>
    <s v="Ferretería y adecuaciones"/>
    <n v="0"/>
    <n v="0"/>
    <n v="0"/>
    <s v="febrero"/>
    <s v="junio"/>
    <n v="0"/>
    <n v="0.2"/>
    <n v="0.2"/>
    <n v="0.2"/>
    <n v="0.2"/>
    <n v="0.2"/>
    <n v="0"/>
    <n v="0"/>
    <n v="0"/>
    <n v="0"/>
    <n v="0"/>
    <n v="0"/>
    <n v="1"/>
    <n v="0"/>
    <n v="0"/>
    <n v="0"/>
    <n v="0"/>
    <n v="0"/>
    <n v="0"/>
    <n v="0"/>
    <n v="0"/>
    <n v="0"/>
    <n v="0"/>
    <n v="0"/>
    <n v="0"/>
    <n v="0"/>
    <n v="1"/>
    <m/>
  </r>
  <r>
    <x v="3"/>
    <x v="9"/>
    <s v="INDICADORES Y METAS DE GOBIERNO"/>
    <x v="37"/>
    <x v="176"/>
    <s v="Rosemberg Ardila"/>
    <d v="2016-02-01T00:00:00"/>
    <d v="2016-06-30T00:00:00"/>
    <s v="Talleres adecuados"/>
    <s v="Persona Jurídica"/>
    <s v="Ferretería y adecuaciones"/>
    <n v="0"/>
    <n v="0"/>
    <n v="0"/>
    <s v="febrero"/>
    <s v="junio"/>
    <n v="0"/>
    <n v="0.2"/>
    <n v="0.2"/>
    <n v="0.2"/>
    <n v="0.2"/>
    <n v="0.2"/>
    <n v="0"/>
    <n v="0"/>
    <n v="0"/>
    <n v="0"/>
    <n v="0"/>
    <n v="0"/>
    <n v="1"/>
    <n v="0"/>
    <n v="0"/>
    <n v="0"/>
    <n v="0"/>
    <n v="0"/>
    <n v="0"/>
    <n v="0"/>
    <n v="0"/>
    <n v="0"/>
    <n v="0"/>
    <n v="0"/>
    <n v="0"/>
    <n v="0"/>
    <n v="1"/>
    <m/>
  </r>
  <r>
    <x v="3"/>
    <x v="9"/>
    <s v="INDICADORES Y METAS DE GOBIERNO"/>
    <x v="37"/>
    <x v="177"/>
    <s v="Rosemberg Ardila"/>
    <d v="2016-03-01T00:00:00"/>
    <d v="2016-12-15T00:00:00"/>
    <s v="Talleres adecuados"/>
    <s v="Persona jurídica"/>
    <s v="Contratación obra"/>
    <n v="1"/>
    <n v="350000000"/>
    <n v="350000000"/>
    <s v="marzo"/>
    <s v="diciembre"/>
    <n v="0"/>
    <n v="0"/>
    <n v="0.1"/>
    <n v="0.1"/>
    <n v="0.1"/>
    <n v="0.1"/>
    <n v="0.1"/>
    <n v="0.1"/>
    <n v="0.1"/>
    <n v="0.1"/>
    <n v="0.1"/>
    <n v="0.1"/>
    <n v="0.99999999999999989"/>
    <n v="0"/>
    <n v="0"/>
    <n v="0"/>
    <n v="0"/>
    <n v="0"/>
    <n v="0"/>
    <n v="0"/>
    <n v="0"/>
    <n v="0"/>
    <n v="0"/>
    <n v="0"/>
    <n v="0"/>
    <n v="0"/>
    <n v="0.99999999999999989"/>
    <m/>
  </r>
  <r>
    <x v="3"/>
    <x v="9"/>
    <s v="INDICADORES Y METAS DE GOBIERNO"/>
    <x v="37"/>
    <x v="178"/>
    <s v="Rosemberg Ardila"/>
    <d v="2016-06-15T00:00:00"/>
    <d v="2016-06-30T00:00:00"/>
    <s v="Talleres adecuados"/>
    <s v="Persona jurídica"/>
    <s v="Equipos y suministros"/>
    <n v="1"/>
    <n v="120000000"/>
    <n v="120000000"/>
    <s v="junio"/>
    <s v="junio"/>
    <n v="0"/>
    <n v="0"/>
    <n v="0"/>
    <n v="0"/>
    <n v="0"/>
    <n v="1"/>
    <n v="0"/>
    <n v="0"/>
    <n v="0"/>
    <n v="0"/>
    <n v="0"/>
    <n v="0"/>
    <n v="1"/>
    <n v="0"/>
    <n v="0"/>
    <n v="0"/>
    <n v="0"/>
    <n v="0"/>
    <n v="0"/>
    <n v="0"/>
    <n v="0"/>
    <n v="0"/>
    <n v="0"/>
    <n v="0"/>
    <n v="0"/>
    <n v="0"/>
    <n v="1"/>
    <m/>
  </r>
  <r>
    <x v="2"/>
    <x v="10"/>
    <s v="INDICADORES Y METAS DE GOBIERNO"/>
    <x v="38"/>
    <x v="179"/>
    <m/>
    <d v="2016-02-01T00:00:00"/>
    <d v="2016-12-20T00:00:00"/>
    <s v="Instalaciones con mantenimiento"/>
    <s v="Mantenimiento"/>
    <s v="Contratación de mano de obra y repuestos para mantenimiento de equipos de UPS y reguladores"/>
    <n v="10"/>
    <n v="1500000"/>
    <n v="15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8.3333333333333343E-2"/>
    <n v="8.3333333333333343E-2"/>
    <n v="0"/>
    <n v="0"/>
    <n v="0"/>
    <n v="0"/>
    <n v="0"/>
    <n v="0"/>
    <n v="0"/>
    <n v="0"/>
    <n v="0"/>
    <n v="0"/>
    <n v="0.16666666666666669"/>
    <n v="0.83333333333333348"/>
    <s v="operación de julio a julio esta en operación actualizado esta al dia a corte de marzo de 2016"/>
  </r>
  <r>
    <x v="2"/>
    <x v="10"/>
    <s v="INDICADORES Y METAS DE GOBIERNO"/>
    <x v="38"/>
    <x v="179"/>
    <m/>
    <d v="2016-02-01T00:00:00"/>
    <d v="2016-12-20T00:00:00"/>
    <s v="Instalaciones con mantenimiento"/>
    <s v="Mantenimiento"/>
    <s v="Mantenimiento preventivo de la planta eléctrica de emergencia principal  de 515 kVA"/>
    <n v="1"/>
    <n v="8000000"/>
    <n v="8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8.3333333333333343E-2"/>
    <n v="8.3333333333333343E-2"/>
    <n v="0"/>
    <n v="0"/>
    <n v="0"/>
    <n v="0"/>
    <n v="0"/>
    <n v="0"/>
    <n v="0"/>
    <n v="0"/>
    <n v="0"/>
    <n v="0"/>
    <n v="0.16666666666666669"/>
    <n v="0.83333333333333348"/>
    <s v="cobertura de octubre a octubre seguimiento bimensaul al dia"/>
  </r>
  <r>
    <x v="2"/>
    <x v="10"/>
    <s v="INDICADORES Y METAS DE GOBIERNO"/>
    <x v="38"/>
    <x v="179"/>
    <m/>
    <d v="2016-02-01T00:00:00"/>
    <d v="2016-12-20T00:00:00"/>
    <s v="Instalaciones con mantenimiento"/>
    <s v="Mantenimiento"/>
    <s v="Mantenimiento y lubricación de sistema automatizado de las puertas calle 15 y carrera 17"/>
    <n v="2"/>
    <n v="1500000"/>
    <n v="3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8.3333333333333343E-2"/>
    <n v="8.3333333333333343E-2"/>
    <n v="0"/>
    <n v="0"/>
    <n v="0"/>
    <n v="0"/>
    <n v="0"/>
    <n v="0"/>
    <n v="0"/>
    <n v="0"/>
    <n v="0"/>
    <n v="0"/>
    <n v="0.16666666666666669"/>
    <n v="0.83333333333333348"/>
    <s v="esta en diagnostico para definir plan de intervencion"/>
  </r>
  <r>
    <x v="2"/>
    <x v="10"/>
    <s v="INDICADORES Y METAS DE GOBIERNO"/>
    <x v="38"/>
    <x v="179"/>
    <m/>
    <d v="2016-02-01T00:00:00"/>
    <d v="2016-12-20T00:00:00"/>
    <s v="Instalaciones con mantenimiento"/>
    <s v="Mantenimiento"/>
    <s v="Material para adecuaciones, protecciones, modificaciones, instalaciones nuevas, DPS."/>
    <n v="1"/>
    <n v="112000000"/>
    <n v="112000000"/>
    <s v="febrero"/>
    <s v="junio"/>
    <n v="0"/>
    <n v="0.2"/>
    <n v="0.2"/>
    <n v="0.2"/>
    <n v="0.2"/>
    <n v="0.2"/>
    <n v="0"/>
    <n v="0"/>
    <n v="0"/>
    <n v="0"/>
    <n v="0"/>
    <n v="0"/>
    <n v="1"/>
    <n v="0"/>
    <n v="0.16666666666666669"/>
    <n v="0.17"/>
    <n v="0"/>
    <n v="0"/>
    <n v="0"/>
    <n v="0"/>
    <n v="0"/>
    <n v="0"/>
    <n v="0"/>
    <n v="0"/>
    <n v="0"/>
    <n v="0.33666666666666667"/>
    <n v="0.66333333333333333"/>
    <s v="se tien listado de requerimientos y estudio previo"/>
  </r>
  <r>
    <x v="2"/>
    <x v="10"/>
    <s v="INDICADORES Y METAS DE GOBIERNO"/>
    <x v="38"/>
    <x v="179"/>
    <m/>
    <d v="2016-02-01T00:00:00"/>
    <d v="2016-12-20T00:00:00"/>
    <s v="Instalaciones con mantenimiento"/>
    <s v="Mantenimiento"/>
    <s v="Contratación de técnicos, tecnólogos para mantenimiento eléctrico en las sedes y trabajos de adecuaciones, instalaciones nuevas, etc."/>
    <n v="3"/>
    <n v="20500000"/>
    <n v="61500000"/>
    <s v="enero"/>
    <s v="enero"/>
    <n v="1"/>
    <n v="0"/>
    <n v="0"/>
    <n v="0"/>
    <n v="0"/>
    <n v="0"/>
    <n v="0"/>
    <n v="0"/>
    <n v="0"/>
    <n v="0"/>
    <n v="0"/>
    <n v="0"/>
    <n v="1"/>
    <n v="1"/>
    <n v="0"/>
    <n v="0"/>
    <n v="0"/>
    <n v="0"/>
    <n v="0"/>
    <n v="0"/>
    <n v="0"/>
    <n v="0"/>
    <n v="0"/>
    <n v="0"/>
    <n v="0"/>
    <n v="1"/>
    <n v="0"/>
    <m/>
  </r>
  <r>
    <x v="2"/>
    <x v="10"/>
    <s v="INDICADORES Y METAS DE GOBIERNO"/>
    <x v="38"/>
    <x v="179"/>
    <m/>
    <d v="2016-02-01T00:00:00"/>
    <d v="2016-12-20T00:00:00"/>
    <s v="Instalaciones con mantenimiento"/>
    <s v="Mantenimiento"/>
    <s v="Adecuación de infraestructura eléctrica y de datos en sedes diferentes a la sede calle 13"/>
    <n v="0"/>
    <n v="0"/>
    <n v="0"/>
    <s v="febrero"/>
    <s v="marzo"/>
    <n v="0"/>
    <n v="0.5"/>
    <n v="0.5"/>
    <n v="0"/>
    <n v="0"/>
    <n v="0"/>
    <n v="0"/>
    <n v="0"/>
    <n v="0"/>
    <n v="0"/>
    <n v="0"/>
    <n v="0"/>
    <n v="1"/>
    <n v="0"/>
    <n v="0"/>
    <n v="0"/>
    <n v="0"/>
    <n v="0"/>
    <n v="0"/>
    <n v="0"/>
    <n v="0"/>
    <n v="0"/>
    <n v="0"/>
    <n v="0"/>
    <n v="0"/>
    <n v="0"/>
    <n v="1"/>
    <s v="no hay avance, hay materia recicable, no se ha definido utlizacion de las instaciones"/>
  </r>
  <r>
    <x v="2"/>
    <x v="10"/>
    <s v="INDICADORES Y METAS DE GOBIERNO"/>
    <x v="39"/>
    <x v="180"/>
    <m/>
    <d v="2016-01-12T00:00:00"/>
    <d v="2016-12-20T00:00:00"/>
    <s v="Iluminación de talleres y laboratorios"/>
    <s v="Mantenimiento"/>
    <s v="Iluminación de talleres de Mecánica, Metalistería, Motores, Fundición, Electrónica"/>
    <n v="8"/>
    <n v="27000000"/>
    <n v="21600000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1.25E-3"/>
    <n v="0"/>
    <n v="0"/>
    <n v="0"/>
    <n v="0"/>
    <n v="0"/>
    <n v="0"/>
    <n v="0"/>
    <n v="0"/>
    <n v="0"/>
    <n v="0"/>
    <n v="0"/>
    <n v="1.25E-3"/>
    <n v="0.99875000000000025"/>
    <m/>
  </r>
  <r>
    <x v="2"/>
    <x v="10"/>
    <s v="INDICADORES Y METAS DE GOBIERNO"/>
    <x v="40"/>
    <x v="180"/>
    <m/>
    <d v="2016-01-12T00:00:00"/>
    <d v="2016-12-20T00:00:00"/>
    <s v="Iluminación zonas comunes"/>
    <s v="Mantenimiento"/>
    <s v="Sistema de iluminación para los parqueadero calle 15, cancha carrera 17, patio oriental, entrada calle 13"/>
    <n v="3"/>
    <n v="12000000"/>
    <n v="36000000"/>
    <s v="enero"/>
    <s v="junio"/>
    <n v="0.16666666666666669"/>
    <n v="0.16666666666666669"/>
    <n v="0.16666666666666669"/>
    <n v="0.16666666666666669"/>
    <n v="0.16666666666666669"/>
    <n v="0.16666666666666669"/>
    <n v="0"/>
    <n v="0"/>
    <n v="0"/>
    <n v="0"/>
    <n v="0"/>
    <n v="0"/>
    <n v="1.0000000000000002"/>
    <n v="0.25"/>
    <n v="0.25"/>
    <n v="0"/>
    <n v="0"/>
    <n v="0"/>
    <n v="0"/>
    <n v="0"/>
    <n v="0"/>
    <n v="0"/>
    <n v="0"/>
    <n v="0"/>
    <n v="0"/>
    <n v="0.5"/>
    <n v="0.50000000000000022"/>
    <s v="se cambio iluminacion  de la calle 15 y 17 pediente carrera "/>
  </r>
  <r>
    <x v="2"/>
    <x v="10"/>
    <s v="INDICADORES Y METAS DE GOBIERNO"/>
    <x v="40"/>
    <x v="180"/>
    <m/>
    <d v="2016-01-12T00:00:00"/>
    <d v="2016-12-20T00:00:00"/>
    <s v="Automatización iluminación Biblioteca"/>
    <s v="Mantenimiento"/>
    <s v="Sistema Automatizado de iluminación Biblioteca y museo."/>
    <n v="1"/>
    <n v="30000000"/>
    <n v="30000000"/>
    <s v="enero"/>
    <s v="septiembre"/>
    <n v="0.1111111111111111"/>
    <n v="0.1111111111111111"/>
    <n v="0.1111111111111111"/>
    <n v="0.1111111111111111"/>
    <n v="0.1111111111111111"/>
    <n v="0.1111111111111111"/>
    <n v="0.1111111111111111"/>
    <n v="0.1111111111111111"/>
    <n v="0.1111111111111111"/>
    <n v="0"/>
    <n v="0"/>
    <n v="0"/>
    <n v="1.0000000000000002"/>
    <n v="0.1"/>
    <n v="0.1"/>
    <n v="0"/>
    <n v="0"/>
    <n v="0"/>
    <n v="0"/>
    <n v="0"/>
    <n v="0"/>
    <n v="0"/>
    <n v="0"/>
    <n v="0"/>
    <n v="0"/>
    <n v="0.2"/>
    <n v="0.80000000000000027"/>
    <s v="se adelanta en un taller a corte de marzo"/>
  </r>
  <r>
    <x v="2"/>
    <x v="10"/>
    <s v="INDICADORES Y METAS DE GOBIERNO"/>
    <x v="40"/>
    <x v="180"/>
    <m/>
    <d v="2016-01-12T00:00:00"/>
    <d v="2016-12-20T00:00:00"/>
    <s v="Iluminación Cafetería"/>
    <s v="Mantenimiento"/>
    <s v="Estudio e implementación de un sistema de iluminación para los espacios de cafetería."/>
    <n v="1"/>
    <n v="30000000"/>
    <n v="30000000"/>
    <s v="enero"/>
    <s v="septiembre"/>
    <n v="0.1111111111111111"/>
    <n v="0.1111111111111111"/>
    <n v="0.1111111111111111"/>
    <n v="0.1111111111111111"/>
    <n v="0.1111111111111111"/>
    <n v="0.1111111111111111"/>
    <n v="0.1111111111111111"/>
    <n v="0.1111111111111111"/>
    <n v="0.1111111111111111"/>
    <n v="0"/>
    <n v="0"/>
    <n v="0"/>
    <n v="1.0000000000000002"/>
    <n v="0.11"/>
    <n v="0.1"/>
    <n v="0"/>
    <n v="0"/>
    <n v="0"/>
    <n v="0"/>
    <n v="0"/>
    <n v="0"/>
    <n v="0"/>
    <n v="0"/>
    <n v="0"/>
    <n v="0"/>
    <n v="0.21000000000000002"/>
    <n v="0.79000000000000026"/>
    <s v="diseño esta ok"/>
  </r>
  <r>
    <x v="2"/>
    <x v="10"/>
    <s v="INDICADORES Y METAS DE GOBIERNO"/>
    <x v="40"/>
    <x v="180"/>
    <m/>
    <d v="2016-01-12T00:00:00"/>
    <d v="2016-12-20T00:00:00"/>
    <s v="Cambio de cableado salas 8-10"/>
    <s v="Mantenimiento"/>
    <s v="Cambio de cableado salas 8-10"/>
    <n v="3"/>
    <n v="14000000"/>
    <n v="42000000"/>
    <s v="noviembre"/>
    <s v="diciembre"/>
    <n v="0"/>
    <n v="0"/>
    <n v="0"/>
    <n v="0"/>
    <n v="0"/>
    <n v="0"/>
    <n v="0"/>
    <n v="0"/>
    <n v="0"/>
    <n v="0"/>
    <n v="0.5"/>
    <n v="0.5"/>
    <n v="1"/>
    <n v="0"/>
    <n v="0"/>
    <n v="0"/>
    <n v="0"/>
    <n v="0"/>
    <n v="0"/>
    <n v="0"/>
    <n v="0"/>
    <n v="0"/>
    <n v="0"/>
    <n v="0"/>
    <n v="0"/>
    <n v="0"/>
    <n v="1"/>
    <s v="cuando no hay estudiantes se proyecta iniciar en nov"/>
  </r>
  <r>
    <x v="2"/>
    <x v="10"/>
    <s v="INDICADORES Y METAS DE GOBIERNO"/>
    <x v="40"/>
    <x v="180"/>
    <m/>
    <d v="2016-01-12T00:00:00"/>
    <d v="2016-12-20T00:00:00"/>
    <s v="Control de Acceso automatizado a aulas de clase, fase I."/>
    <s v="Persona jurídica"/>
    <s v="Estudio, implementación de un piloto para aulas de aulas del tercero y cuarto piso patio central, fase I."/>
    <n v="25"/>
    <n v="7000000"/>
    <n v="17500000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15"/>
    <n v="0"/>
    <n v="0"/>
    <n v="0"/>
    <n v="0"/>
    <n v="0"/>
    <n v="0"/>
    <n v="0"/>
    <n v="0"/>
    <n v="0"/>
    <n v="0"/>
    <n v="0"/>
    <n v="0.15"/>
    <n v="0.8500000000000002"/>
    <s v="esta en diseño tecnico con proveedores"/>
  </r>
  <r>
    <x v="2"/>
    <x v="10"/>
    <s v="INDICADORES Y METAS DE GOBIERNO"/>
    <x v="40"/>
    <x v="180"/>
    <m/>
    <d v="2016-01-12T00:00:00"/>
    <d v="2016-12-20T00:00:00"/>
    <s v="Iluminación en sedes de la Escuela"/>
    <s v="Mantenimiento"/>
    <s v="Adecuación del sistema de iluminación en otras sedes de la Escuela"/>
    <n v="0"/>
    <n v="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15"/>
    <n v="0"/>
    <n v="0"/>
    <n v="0"/>
    <n v="0"/>
    <n v="0"/>
    <n v="0"/>
    <n v="0"/>
    <n v="0"/>
    <n v="0"/>
    <n v="0"/>
    <n v="0"/>
    <n v="0.15"/>
    <n v="0.8500000000000002"/>
    <m/>
  </r>
  <r>
    <x v="2"/>
    <x v="10"/>
    <s v="INDICADORES Y METAS DE GOBIERNO"/>
    <x v="40"/>
    <x v="181"/>
    <m/>
    <d v="2016-02-01T00:00:00"/>
    <d v="2017-03-20T00:00:00"/>
    <s v="Aulas modernizadas"/>
    <s v="Fase II CCTV"/>
    <s v="Cámaras, software y almacenamiento"/>
    <n v="1"/>
    <n v="650000000"/>
    <n v="650000000"/>
    <s v="febrero"/>
    <s v="agosto"/>
    <n v="0"/>
    <n v="0.14285714285714288"/>
    <n v="0.14285714285714288"/>
    <n v="0.14285714285714288"/>
    <n v="0.14285714285714288"/>
    <n v="0.14285714285714288"/>
    <n v="0.14285714285714288"/>
    <n v="0.14285714285714288"/>
    <n v="0"/>
    <n v="0"/>
    <n v="0"/>
    <n v="0"/>
    <n v="1.0000000000000002"/>
    <n v="0"/>
    <n v="0"/>
    <n v="0"/>
    <n v="0"/>
    <n v="0"/>
    <n v="0"/>
    <n v="0"/>
    <n v="0"/>
    <n v="0"/>
    <n v="0"/>
    <n v="0"/>
    <n v="0"/>
    <n v="0"/>
    <n v="1.0000000000000002"/>
    <s v="valor de dólar determinante"/>
  </r>
  <r>
    <x v="2"/>
    <x v="10"/>
    <s v="INDICADORES Y METAS DE GOBIERNO"/>
    <x v="40"/>
    <x v="181"/>
    <m/>
    <d v="2016-02-01T00:00:00"/>
    <d v="2017-03-20T00:00:00"/>
    <s v="Aulas modernizadas"/>
    <s v="Fase III multimedia"/>
    <s v="Monitores, multiplexores HDMI, mediacento (Transmisión/Recepción IP)"/>
    <n v="1"/>
    <n v="0"/>
    <n v="0"/>
    <s v="febrero"/>
    <s v="agosto"/>
    <n v="0"/>
    <n v="0.14285714285714288"/>
    <n v="0.14285714285714288"/>
    <n v="0.14285714285714288"/>
    <n v="0.14285714285714288"/>
    <n v="0.14285714285714288"/>
    <n v="0.14285714285714288"/>
    <n v="0.14285714285714288"/>
    <n v="0"/>
    <n v="0"/>
    <n v="0"/>
    <n v="0"/>
    <n v="1.0000000000000002"/>
    <n v="0"/>
    <n v="0"/>
    <n v="0"/>
    <n v="0"/>
    <n v="0"/>
    <n v="0"/>
    <n v="0"/>
    <n v="0"/>
    <n v="0"/>
    <n v="0"/>
    <n v="0"/>
    <n v="0"/>
    <n v="0"/>
    <n v="1.0000000000000002"/>
    <s v="valor de dólar determinante"/>
  </r>
  <r>
    <x v="2"/>
    <x v="10"/>
    <s v="INDICADORES Y METAS DE GOBIERNO"/>
    <x v="40"/>
    <x v="182"/>
    <m/>
    <d v="2016-02-01T00:00:00"/>
    <d v="2017-03-20T00:00:00"/>
    <s v="Sistema de tierras"/>
    <s v="Persona jurídica"/>
    <s v="Segunda fase del sistema de tierras fase II."/>
    <n v="1"/>
    <n v="96000000"/>
    <n v="96000000"/>
    <s v="febrero"/>
    <s v="agosto"/>
    <n v="0"/>
    <n v="0.14285714285714288"/>
    <n v="0.14285714285714288"/>
    <n v="0.14285714285714288"/>
    <n v="0.14285714285714288"/>
    <n v="0.14285714285714288"/>
    <n v="0.14285714285714288"/>
    <n v="0.14285714285714288"/>
    <n v="0"/>
    <n v="0"/>
    <n v="0"/>
    <n v="0"/>
    <n v="1.0000000000000002"/>
    <n v="0"/>
    <n v="0.25"/>
    <n v="0"/>
    <n v="0"/>
    <n v="0"/>
    <n v="0"/>
    <n v="0"/>
    <n v="0"/>
    <n v="0"/>
    <n v="0"/>
    <n v="0"/>
    <n v="0"/>
    <n v="0.25"/>
    <n v="0.75000000000000022"/>
    <s v="diseño, cantidades de obra"/>
  </r>
  <r>
    <x v="2"/>
    <x v="10"/>
    <s v="INDICADORES Y METAS DE GOBIERNO"/>
    <x v="40"/>
    <x v="183"/>
    <m/>
    <d v="2016-02-01T00:00:00"/>
    <d v="2016-12-20T00:00:00"/>
    <s v="Administración planta física"/>
    <s v="Persona natural"/>
    <s v="Ingeniero Civil asesor para la coordinación equipo y elaboración de estudios previos y trámites de obras civiles"/>
    <n v="1"/>
    <n v="49500000"/>
    <n v="49500000"/>
    <s v="enero"/>
    <s v="enero"/>
    <n v="1"/>
    <n v="0"/>
    <n v="0"/>
    <n v="0"/>
    <n v="0"/>
    <n v="0"/>
    <n v="0"/>
    <n v="0"/>
    <n v="0"/>
    <n v="0"/>
    <n v="0"/>
    <n v="0"/>
    <n v="1"/>
    <n v="1"/>
    <n v="0"/>
    <n v="0"/>
    <n v="0"/>
    <n v="0"/>
    <n v="0"/>
    <n v="0"/>
    <n v="0"/>
    <n v="0"/>
    <n v="0"/>
    <n v="0"/>
    <n v="0"/>
    <n v="1"/>
    <n v="0"/>
    <m/>
  </r>
  <r>
    <x v="2"/>
    <x v="10"/>
    <s v="INDICADORES Y METAS DE GOBIERNO"/>
    <x v="41"/>
    <x v="184"/>
    <m/>
    <d v="2016-02-01T00:00:00"/>
    <d v="2016-12-20T00:00:00"/>
    <s v="Administración planta física"/>
    <s v="Persona natural"/>
    <s v="Auxiliar de Ingeniería para el apoyo coordinación equipo, dibujos y diseños de oficinas"/>
    <n v="1"/>
    <n v="19800000"/>
    <n v="19800000"/>
    <s v="enero"/>
    <s v="enero"/>
    <n v="1"/>
    <n v="0"/>
    <n v="0"/>
    <n v="0"/>
    <n v="0"/>
    <n v="0"/>
    <n v="0"/>
    <n v="0"/>
    <n v="0"/>
    <n v="0"/>
    <n v="0"/>
    <n v="0"/>
    <n v="1"/>
    <n v="1"/>
    <n v="0"/>
    <n v="0"/>
    <n v="0"/>
    <n v="0"/>
    <n v="0"/>
    <n v="0"/>
    <n v="0"/>
    <n v="0"/>
    <n v="0"/>
    <n v="0"/>
    <n v="0"/>
    <n v="1"/>
    <n v="0"/>
    <s v="esta en diagnostico de obras"/>
  </r>
  <r>
    <x v="2"/>
    <x v="10"/>
    <s v="INDICADORES Y METAS DE GOBIERNO"/>
    <x v="41"/>
    <x v="185"/>
    <m/>
    <d v="2016-02-01T00:00:00"/>
    <d v="2016-12-20T00:00:00"/>
    <s v="Mantenimiento planta física"/>
    <s v="Persona natural"/>
    <s v="Toderos para trabajos de albañilería, ebanistería, pintura con trabajo en altura"/>
    <n v="4"/>
    <n v="19231000"/>
    <n v="76924000"/>
    <s v="enero"/>
    <s v="enero"/>
    <n v="1"/>
    <n v="0"/>
    <n v="0"/>
    <n v="0"/>
    <n v="0"/>
    <n v="0"/>
    <n v="0"/>
    <n v="0"/>
    <n v="0"/>
    <n v="0"/>
    <n v="0"/>
    <n v="0"/>
    <n v="1"/>
    <n v="1"/>
    <n v="0"/>
    <n v="0"/>
    <n v="0"/>
    <n v="0"/>
    <n v="0"/>
    <n v="0"/>
    <n v="0"/>
    <n v="0"/>
    <n v="0"/>
    <n v="0"/>
    <n v="0"/>
    <n v="1"/>
    <n v="0"/>
    <m/>
  </r>
  <r>
    <x v="2"/>
    <x v="10"/>
    <s v="INDICADORES Y METAS DE GOBIERNO"/>
    <x v="41"/>
    <x v="185"/>
    <m/>
    <d v="2016-02-01T00:00:00"/>
    <d v="2016-12-20T00:00:00"/>
    <s v="Mantenimiento planta física"/>
    <s v="Suministros"/>
    <s v="Suministro de materiales para la planta física - Ferretería"/>
    <n v="1"/>
    <n v="150000000"/>
    <n v="150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1"/>
    <n v="0.1"/>
    <n v="0"/>
    <n v="0"/>
    <n v="0"/>
    <n v="0"/>
    <n v="0"/>
    <n v="0"/>
    <n v="0"/>
    <n v="0"/>
    <n v="0"/>
    <n v="0"/>
    <n v="0.2"/>
    <n v="0.80000000000000027"/>
    <s v="contrato vence en mayo, "/>
  </r>
  <r>
    <x v="2"/>
    <x v="10"/>
    <s v="INDICADORES Y METAS DE GOBIERNO"/>
    <x v="41"/>
    <x v="186"/>
    <m/>
    <d v="2016-02-01T00:00:00"/>
    <d v="2016-12-20T00:00:00"/>
    <s v="Edificio restaurado"/>
    <s v="Persona natural"/>
    <s v="Toderos pisos: albañilería, ebanistería, pintura con trabajo en altura"/>
    <n v="1"/>
    <n v="19231000"/>
    <n v="19231000"/>
    <s v="febrero"/>
    <s v="febrero"/>
    <n v="0"/>
    <n v="1"/>
    <n v="0"/>
    <n v="0"/>
    <n v="0"/>
    <n v="0"/>
    <n v="0"/>
    <n v="0"/>
    <n v="0"/>
    <n v="0"/>
    <n v="0"/>
    <n v="0"/>
    <n v="1"/>
    <n v="0"/>
    <n v="1"/>
    <n v="0"/>
    <n v="0"/>
    <n v="0"/>
    <n v="0"/>
    <n v="0"/>
    <n v="0"/>
    <n v="0"/>
    <n v="0"/>
    <n v="0"/>
    <n v="0"/>
    <n v="1"/>
    <n v="0"/>
    <m/>
  </r>
  <r>
    <x v="2"/>
    <x v="10"/>
    <s v="INDICADORES Y METAS DE GOBIERNO"/>
    <x v="41"/>
    <x v="187"/>
    <m/>
    <d v="2016-02-01T00:00:00"/>
    <d v="2016-12-20T00:00:00"/>
    <s v="Edificio restaurado"/>
    <s v="Persona natural"/>
    <s v="Carpintero para reparación mobiliario y atención en arreglo de chapas edificio calle 18"/>
    <n v="1"/>
    <n v="19231000"/>
    <n v="19231000"/>
    <s v="febrero"/>
    <s v="febrero"/>
    <n v="0"/>
    <n v="1"/>
    <n v="0"/>
    <n v="0"/>
    <n v="0"/>
    <n v="0"/>
    <n v="0"/>
    <n v="0"/>
    <n v="0"/>
    <n v="0"/>
    <n v="0"/>
    <n v="0"/>
    <n v="1"/>
    <n v="0"/>
    <n v="2.5000000000000001E-2"/>
    <n v="0"/>
    <n v="0"/>
    <n v="0"/>
    <n v="0"/>
    <n v="0"/>
    <n v="0"/>
    <n v="0"/>
    <n v="0"/>
    <n v="0"/>
    <n v="0"/>
    <n v="2.5000000000000001E-2"/>
    <n v="0.97499999999999998"/>
    <m/>
  </r>
  <r>
    <x v="2"/>
    <x v="10"/>
    <s v="INDICADORES Y METAS DE GOBIERNO"/>
    <x v="40"/>
    <x v="188"/>
    <m/>
    <d v="2016-02-01T00:00:00"/>
    <d v="2016-12-20T00:00:00"/>
    <s v="Restauración de la tarima patio central"/>
    <s v="Mantenimiento"/>
    <s v="Restauración de la tarima patio central"/>
    <n v="1"/>
    <n v="8000000"/>
    <n v="8000000"/>
    <s v="febrero"/>
    <s v="junio"/>
    <n v="0"/>
    <n v="0.2"/>
    <n v="0.2"/>
    <n v="0.2"/>
    <n v="0.2"/>
    <n v="0.2"/>
    <n v="0"/>
    <n v="0"/>
    <n v="0"/>
    <n v="0"/>
    <n v="0"/>
    <n v="0"/>
    <n v="1"/>
    <n v="0.5"/>
    <n v="0"/>
    <n v="0"/>
    <n v="0"/>
    <n v="0"/>
    <n v="0"/>
    <n v="0"/>
    <n v="0"/>
    <n v="0"/>
    <n v="0"/>
    <n v="0"/>
    <n v="0"/>
    <n v="0.5"/>
    <n v="0.5"/>
    <s v="hay permisos del ministerio de cultura, estudios previos, cantidad de obra, "/>
  </r>
  <r>
    <x v="2"/>
    <x v="10"/>
    <s v="INDICADORES Y METAS DE GOBIERNO"/>
    <x v="40"/>
    <x v="189"/>
    <m/>
    <d v="2016-02-01T00:00:00"/>
    <d v="2016-12-20T00:00:00"/>
    <s v="Ascensores y mezanine instalados"/>
    <s v="Persona jurídica"/>
    <s v="Consultoría estructuras metálicas"/>
    <n v="1"/>
    <n v="45000000"/>
    <n v="45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s v="en el PEN se debe definir donde van lo ascensores, depende del aprobacion del PEN "/>
  </r>
  <r>
    <x v="2"/>
    <x v="10"/>
    <s v="INDICADORES Y METAS DE GOBIERNO"/>
    <x v="40"/>
    <x v="190"/>
    <m/>
    <d v="2016-02-01T00:00:00"/>
    <d v="2016-12-20T00:00:00"/>
    <s v="Ascensores y mezanine instalados"/>
    <s v="Persona jurídica"/>
    <s v="Contratista ejecutor estructuras metálicas"/>
    <n v="1"/>
    <n v="700000000"/>
    <n v="700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s v="en el PEN se debe definir donde van lo ascensores, depende del aprobacion del PEN "/>
  </r>
  <r>
    <x v="2"/>
    <x v="10"/>
    <s v="INDICADORES Y METAS DE GOBIERNO"/>
    <x v="40"/>
    <x v="190"/>
    <m/>
    <d v="2016-02-01T00:00:00"/>
    <d v="2016-12-20T00:00:00"/>
    <s v="Ascensores y mezanine instalados"/>
    <s v="Persona natural"/>
    <s v="Interventoría obras civiles ascensores y mezanine taller de fundición y metalistería"/>
    <n v="1"/>
    <n v="38500000"/>
    <n v="385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s v="en el PEN se debe definir donde van lo ascensores, depende del aprobacion del PEN "/>
  </r>
  <r>
    <x v="2"/>
    <x v="10"/>
    <s v="INDICADORES Y METAS DE GOBIERNO"/>
    <x v="40"/>
    <x v="191"/>
    <m/>
    <d v="2016-02-01T00:00:00"/>
    <d v="2016-12-20T00:00:00"/>
    <s v="Predios adquiridos"/>
    <s v="Inversión"/>
    <s v="Adquisición de predios"/>
    <n v="2"/>
    <n v="2000000000"/>
    <n v="4000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s v="con base en recursos cree"/>
  </r>
  <r>
    <x v="2"/>
    <x v="10"/>
    <s v="INDICADORES Y METAS DE GOBIERNO"/>
    <x v="40"/>
    <x v="192"/>
    <m/>
    <d v="2016-02-01T00:00:00"/>
    <d v="2016-12-20T00:00:00"/>
    <s v="Trámites y diseños elaborados"/>
    <s v="Persona jurídica"/>
    <s v="Consultoría edificio parqueadero"/>
    <n v="1"/>
    <n v="70000000"/>
    <n v="70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2"/>
    <x v="10"/>
    <s v="INDICADORES Y METAS DE GOBIERNO"/>
    <x v="40"/>
    <x v="193"/>
    <m/>
    <d v="2016-02-01T00:00:00"/>
    <d v="2016-12-20T00:00:00"/>
    <s v="Suministro mesas y sillas"/>
    <s v="Suministros"/>
    <s v="Suministro 300 mesas y 600 sillas"/>
    <n v="1"/>
    <n v="145000000"/>
    <n v="145000000"/>
    <s v="febrero"/>
    <s v="julio"/>
    <n v="0"/>
    <n v="0.16666666666666669"/>
    <n v="0.16666666666666669"/>
    <n v="0.16666666666666669"/>
    <n v="0.16666666666666669"/>
    <n v="0.16666666666666669"/>
    <n v="0.16666666666666669"/>
    <n v="0"/>
    <n v="0"/>
    <n v="0"/>
    <n v="0"/>
    <n v="0"/>
    <n v="1.0000000000000002"/>
    <n v="0.05"/>
    <n v="0.05"/>
    <n v="0"/>
    <n v="0"/>
    <n v="0"/>
    <n v="0"/>
    <n v="0"/>
    <n v="0"/>
    <n v="0"/>
    <n v="0"/>
    <n v="0"/>
    <n v="0"/>
    <n v="0.1"/>
    <n v="0.90000000000000024"/>
    <m/>
  </r>
  <r>
    <x v="2"/>
    <x v="10"/>
    <s v="INDICADORES Y METAS DE GOBIERNO"/>
    <x v="42"/>
    <x v="194"/>
    <m/>
    <d v="2016-02-01T00:00:00"/>
    <d v="2016-12-20T00:00:00"/>
    <s v="Red instalada"/>
    <s v="Persona jurídica"/>
    <s v="Consultoría red contraincendios y levantamiento redes hidrosanitarias existentes"/>
    <n v="1"/>
    <n v="45000000"/>
    <n v="45000000"/>
    <s v="abril"/>
    <s v="diciembre"/>
    <n v="0"/>
    <n v="0"/>
    <n v="0"/>
    <n v="0.1111111111111111"/>
    <n v="0.1111111111111111"/>
    <n v="0.1111111111111111"/>
    <n v="0.1111111111111111"/>
    <n v="0.1111111111111111"/>
    <n v="0.1111111111111111"/>
    <n v="0.1111111111111111"/>
    <n v="0.1111111111111111"/>
    <n v="0.1111111111111111"/>
    <n v="1.0000000000000002"/>
    <n v="0"/>
    <n v="0.05"/>
    <n v="0"/>
    <n v="0"/>
    <n v="0"/>
    <n v="0"/>
    <n v="0"/>
    <n v="0"/>
    <n v="0"/>
    <n v="0"/>
    <n v="0"/>
    <n v="0"/>
    <n v="0.05"/>
    <n v="0.95000000000000018"/>
    <s v="depende de la disponibilidad de recursos cree, una vez este definido inicia los tiempos de ejecuccion de proyecto"/>
  </r>
  <r>
    <x v="2"/>
    <x v="10"/>
    <s v="INDICADORES Y METAS DE GOBIERNO"/>
    <x v="42"/>
    <x v="195"/>
    <m/>
    <d v="2016-02-01T00:00:00"/>
    <d v="2016-12-20T00:00:00"/>
    <s v="Red instalada"/>
    <s v="Persona jurídica"/>
    <s v="Contratación de la obra"/>
    <n v="1"/>
    <n v="100000000"/>
    <n v="100000000"/>
    <s v="abril"/>
    <s v="diciembre"/>
    <n v="0"/>
    <n v="0"/>
    <n v="0"/>
    <n v="0.1111111111111111"/>
    <n v="0.1111111111111111"/>
    <n v="0.1111111111111111"/>
    <n v="0.1111111111111111"/>
    <n v="0.1111111111111111"/>
    <n v="0.1111111111111111"/>
    <n v="0.1111111111111111"/>
    <n v="0.1111111111111111"/>
    <n v="0.1111111111111111"/>
    <n v="1.0000000000000002"/>
    <n v="0"/>
    <n v="0.05"/>
    <n v="0"/>
    <n v="0"/>
    <n v="0"/>
    <n v="0"/>
    <n v="0"/>
    <n v="0"/>
    <n v="0"/>
    <n v="0"/>
    <n v="0"/>
    <n v="0"/>
    <n v="0.05"/>
    <n v="0.95000000000000018"/>
    <s v="se inicia estudio ambiental"/>
  </r>
  <r>
    <x v="2"/>
    <x v="10"/>
    <s v="INDICADORES Y METAS DE GOBIERNO"/>
    <x v="42"/>
    <x v="196"/>
    <m/>
    <d v="2016-02-01T00:00:00"/>
    <d v="2016-12-20T00:00:00"/>
    <s v="Red instalada"/>
    <s v="Persona jurídica"/>
    <s v="Estudio, para la implementación de un sistema de detección y extinción de incendios piso 4, biblioteca, archivo y registro y control."/>
    <n v="1"/>
    <n v="104000000"/>
    <n v="104000000"/>
    <s v="abril"/>
    <s v="diciembre"/>
    <n v="0"/>
    <n v="0"/>
    <n v="0"/>
    <n v="0.1111111111111111"/>
    <n v="0.1111111111111111"/>
    <n v="0.1111111111111111"/>
    <n v="0.1111111111111111"/>
    <n v="0.1111111111111111"/>
    <n v="0.1111111111111111"/>
    <n v="0.1111111111111111"/>
    <n v="0.1111111111111111"/>
    <n v="0.1111111111111111"/>
    <n v="1.0000000000000002"/>
    <n v="0"/>
    <n v="0.05"/>
    <n v="0"/>
    <n v="0"/>
    <n v="0"/>
    <n v="0"/>
    <n v="0"/>
    <n v="0"/>
    <n v="0"/>
    <n v="0"/>
    <n v="0"/>
    <n v="0"/>
    <n v="0.05"/>
    <n v="0.95000000000000018"/>
    <m/>
  </r>
  <r>
    <x v="2"/>
    <x v="10"/>
    <s v="INDICADORES Y METAS DE GOBIERNO"/>
    <x v="42"/>
    <x v="196"/>
    <m/>
    <d v="2016-02-01T00:00:00"/>
    <d v="2016-12-20T00:00:00"/>
    <s v="Red instalada"/>
    <s v="Persona jurídica"/>
    <s v="Contratista ejecutor red contraincendios"/>
    <n v="1"/>
    <n v="120000000"/>
    <n v="120000000"/>
    <s v="abril"/>
    <s v="diciembre"/>
    <n v="0"/>
    <n v="0"/>
    <n v="0"/>
    <n v="0.1111111111111111"/>
    <n v="0.1111111111111111"/>
    <n v="0.1111111111111111"/>
    <n v="0.1111111111111111"/>
    <n v="0.1111111111111111"/>
    <n v="0.1111111111111111"/>
    <n v="0.1111111111111111"/>
    <n v="0.1111111111111111"/>
    <n v="0.1111111111111111"/>
    <n v="1.0000000000000002"/>
    <n v="0.02"/>
    <n v="0.05"/>
    <n v="0"/>
    <n v="0"/>
    <n v="0"/>
    <n v="0"/>
    <n v="0"/>
    <n v="0"/>
    <n v="0"/>
    <n v="0"/>
    <n v="0"/>
    <n v="0"/>
    <n v="7.0000000000000007E-2"/>
    <n v="0.93000000000000016"/>
    <m/>
  </r>
  <r>
    <x v="2"/>
    <x v="10"/>
    <s v="INDICADORES Y METAS DE GOBIERNO"/>
    <x v="42"/>
    <x v="196"/>
    <m/>
    <d v="2016-02-01T00:00:00"/>
    <d v="2016-12-20T00:00:00"/>
    <s v="Red instalada"/>
    <s v="Persona natural"/>
    <s v="Interventor red contraincendios"/>
    <n v="1"/>
    <n v="6600000"/>
    <n v="6600000"/>
    <s v="abril"/>
    <s v="diciembre"/>
    <n v="0"/>
    <n v="0"/>
    <n v="0"/>
    <n v="0.1111111111111111"/>
    <n v="0.1111111111111111"/>
    <n v="0.1111111111111111"/>
    <n v="0.1111111111111111"/>
    <n v="0.1111111111111111"/>
    <n v="0.1111111111111111"/>
    <n v="0.1111111111111111"/>
    <n v="0.1111111111111111"/>
    <n v="0.1111111111111111"/>
    <n v="1.0000000000000002"/>
    <n v="0.02"/>
    <n v="0.05"/>
    <n v="0"/>
    <n v="0"/>
    <n v="0"/>
    <n v="0"/>
    <n v="0"/>
    <n v="0"/>
    <n v="0"/>
    <n v="0"/>
    <n v="0"/>
    <n v="0"/>
    <n v="7.0000000000000007E-2"/>
    <n v="0.93000000000000016"/>
    <m/>
  </r>
  <r>
    <x v="2"/>
    <x v="10"/>
    <s v="INDICADORES Y METAS DE GOBIERNO"/>
    <x v="42"/>
    <x v="197"/>
    <m/>
    <d v="2016-02-01T00:00:00"/>
    <d v="2016-12-20T00:00:00"/>
    <s v="Disminución consumo de agua"/>
    <s v="Mantenimiento"/>
    <s v="Impermeabilización de tanques"/>
    <n v="1"/>
    <n v="67000000"/>
    <n v="67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02"/>
    <n v="0.05"/>
    <n v="0"/>
    <n v="0"/>
    <n v="0"/>
    <n v="0"/>
    <n v="0"/>
    <n v="0"/>
    <n v="0"/>
    <n v="0"/>
    <n v="0"/>
    <n v="0"/>
    <n v="7.0000000000000007E-2"/>
    <n v="0.93000000000000016"/>
    <m/>
  </r>
  <r>
    <x v="2"/>
    <x v="10"/>
    <s v="INDICADORES Y METAS DE GOBIERNO"/>
    <x v="42"/>
    <x v="198"/>
    <m/>
    <d v="2016-02-01T00:00:00"/>
    <d v="2016-12-20T00:00:00"/>
    <s v="Mantenimiento y rehabilitación baños"/>
    <s v="Mantenimiento"/>
    <s v="Prestación servicios control de olores baños"/>
    <n v="1"/>
    <n v="23000000"/>
    <n v="23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05"/>
    <n v="0"/>
    <n v="0"/>
    <n v="0"/>
    <n v="0"/>
    <n v="0"/>
    <n v="0"/>
    <n v="0"/>
    <n v="0"/>
    <n v="0"/>
    <n v="0"/>
    <n v="0.05"/>
    <n v="0.95000000000000018"/>
    <m/>
  </r>
  <r>
    <x v="2"/>
    <x v="10"/>
    <s v="INDICADORES Y METAS DE GOBIERNO"/>
    <x v="43"/>
    <x v="199"/>
    <m/>
    <d v="2016-02-01T00:00:00"/>
    <d v="2016-12-20T00:00:00"/>
    <s v="Reforzamiento edificios"/>
    <s v="Persona jurídica"/>
    <s v="Renovación licencias"/>
    <n v="1"/>
    <n v="10000000"/>
    <n v="10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9.0909090909090912E-2"/>
    <n v="0"/>
    <n v="0"/>
    <n v="0"/>
    <n v="0"/>
    <n v="0"/>
    <n v="0"/>
    <n v="0"/>
    <n v="0"/>
    <n v="0"/>
    <n v="0"/>
    <n v="9.0909090909090912E-2"/>
    <n v="0.90909090909090928"/>
    <s v="renovar licencia y si aplica nueva normatividad para que consultoria actualice"/>
  </r>
  <r>
    <x v="2"/>
    <x v="10"/>
    <s v="INDICADORES Y METAS DE GOBIERNO"/>
    <x v="43"/>
    <x v="200"/>
    <m/>
    <d v="2016-02-01T00:00:00"/>
    <d v="2016-12-20T00:00:00"/>
    <s v="Reforzamiento edificios"/>
    <s v="Persona jurídica"/>
    <s v="Ejecución reforzamiento edificio oriental mayor afectado por grietas, fisuras y cubiertas"/>
    <n v="1"/>
    <n v="7000000000"/>
    <n v="7000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2"/>
    <x v="10"/>
    <s v="INDICADORES Y METAS DE GOBIERNO"/>
    <x v="43"/>
    <x v="201"/>
    <m/>
    <d v="2016-02-01T00:00:00"/>
    <d v="2016-12-20T00:00:00"/>
    <s v="Reforzamiento edificios"/>
    <s v="Persona natural"/>
    <s v="Interventoría reforzamiento bloque oriental"/>
    <n v="1"/>
    <n v="385000000"/>
    <n v="385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2"/>
    <x v="10"/>
    <s v="INDICADORES Y METAS DE GOBIERNO"/>
    <x v="40"/>
    <x v="202"/>
    <m/>
    <d v="2016-02-01T00:00:00"/>
    <d v="2016-12-20T00:00:00"/>
    <s v="Cancha mejorada"/>
    <s v="Mantenimiento"/>
    <s v="Contratista mantenimiento"/>
    <n v="1"/>
    <n v="140000000"/>
    <n v="140000000"/>
    <s v="febrero"/>
    <s v="diciembre"/>
    <n v="0"/>
    <n v="0"/>
    <n v="0"/>
    <n v="0"/>
    <n v="0"/>
    <n v="0"/>
    <n v="0"/>
    <n v="0"/>
    <n v="0"/>
    <n v="0"/>
    <n v="0.5"/>
    <n v="0.5"/>
    <n v="1"/>
    <n v="0"/>
    <n v="0.5"/>
    <n v="0"/>
    <n v="0"/>
    <n v="0"/>
    <n v="0"/>
    <n v="0"/>
    <n v="0"/>
    <n v="0"/>
    <n v="0"/>
    <n v="0"/>
    <n v="0"/>
    <n v="0.5"/>
    <n v="0.5"/>
    <s v="ya se tiene resolucion de intervencion, obrar en temporada de vaciones en diciembre"/>
  </r>
  <r>
    <x v="2"/>
    <x v="10"/>
    <s v="INDICADORES Y METAS DE GOBIERNO"/>
    <x v="40"/>
    <x v="202"/>
    <m/>
    <d v="2016-02-01T00:00:00"/>
    <d v="2016-12-20T00:00:00"/>
    <s v="Cancha mejorada"/>
    <s v="Mantenimiento"/>
    <s v="Contratista mantenimiento"/>
    <m/>
    <m/>
    <n v="0"/>
    <s v="febrero"/>
    <s v="diciembre"/>
    <n v="0"/>
    <n v="0"/>
    <n v="0"/>
    <n v="0"/>
    <n v="0"/>
    <n v="0"/>
    <n v="0"/>
    <n v="0"/>
    <n v="0"/>
    <n v="0"/>
    <n v="0.5"/>
    <n v="0.5"/>
    <n v="1"/>
    <n v="0"/>
    <n v="0.5"/>
    <n v="0"/>
    <n v="0"/>
    <n v="0"/>
    <n v="0"/>
    <n v="0"/>
    <n v="0"/>
    <n v="0"/>
    <n v="0"/>
    <n v="0"/>
    <n v="0"/>
    <n v="0.5"/>
    <n v="0.5"/>
    <s v="ya se tiene resolucion de intervencion, obrar en temporada de vaciones en diciembre"/>
  </r>
  <r>
    <x v="2"/>
    <x v="10"/>
    <s v="INDICADORES Y METAS DE GOBIERNO"/>
    <x v="40"/>
    <x v="203"/>
    <m/>
    <d v="2016-02-01T00:00:00"/>
    <d v="2016-12-20T00:00:00"/>
    <s v="Canchas adecuadas"/>
    <s v="Mantenimiento"/>
    <s v="Contratista mantenimiento"/>
    <m/>
    <m/>
    <n v="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2"/>
    <x v="10"/>
    <s v="INDICADORES Y METAS DE GOBIERNO"/>
    <x v="40"/>
    <x v="204"/>
    <m/>
    <d v="2016-02-01T00:00:00"/>
    <d v="2016-12-20T00:00:00"/>
    <s v="Sumideros reparados"/>
    <s v="Mantenimiento"/>
    <s v="Supervisor mejoramiento cancha patio oriental, adecuación de dos canchas de basquetbol, reparación de sumideros"/>
    <n v="1"/>
    <n v="7700000"/>
    <n v="77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2"/>
    <x v="10"/>
    <s v="INDICADORES Y METAS DE GOBIERNO"/>
    <x v="40"/>
    <x v="205"/>
    <m/>
    <d v="2016-02-01T00:00:00"/>
    <d v="2016-12-20T00:00:00"/>
    <s v="Interacción con el medio ambiente"/>
    <s v="Mantenimiento"/>
    <s v="Contratista muro verde patio casona y jardín calle 13"/>
    <n v="1"/>
    <n v="55000000"/>
    <n v="55000000"/>
    <s v="agosto"/>
    <s v="diciembre"/>
    <n v="0"/>
    <n v="0"/>
    <n v="0"/>
    <n v="0"/>
    <n v="0"/>
    <n v="0"/>
    <n v="0"/>
    <n v="0.2"/>
    <n v="0.2"/>
    <n v="0.2"/>
    <n v="0.2"/>
    <n v="0.2"/>
    <n v="1"/>
    <n v="0"/>
    <n v="0"/>
    <n v="0"/>
    <n v="0"/>
    <n v="0"/>
    <n v="0"/>
    <n v="0"/>
    <n v="0"/>
    <n v="0"/>
    <n v="0"/>
    <n v="0"/>
    <n v="0"/>
    <n v="0"/>
    <n v="1"/>
    <s v="muro verde"/>
  </r>
  <r>
    <x v="2"/>
    <x v="11"/>
    <s v="INDICADORES Y METAS DE GOBIERNO"/>
    <x v="44"/>
    <x v="206"/>
    <s v="Porcentaje de cumplimiento de las auditorías programadas de control interno"/>
    <d v="2016-02-02T00:00:00"/>
    <d v="2016-12-15T00:00:00"/>
    <s v="Procesos contractuales ejecutados"/>
    <s v="Persona natural"/>
    <s v="Profesional para el apoyo de los procesos contractuales"/>
    <n v="1"/>
    <n v="3000000"/>
    <n v="33000000"/>
    <s v="febr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8.3333333333333343E-2"/>
    <n v="8.3333333333333343E-2"/>
    <n v="8.3333333333333343E-2"/>
    <n v="0"/>
    <n v="0"/>
    <n v="0"/>
    <n v="0"/>
    <n v="0"/>
    <n v="0"/>
    <n v="0"/>
    <n v="0"/>
    <n v="0"/>
    <n v="0.25"/>
    <n v="0.75000000000000022"/>
    <s v="se tiene metas por mes con base en el plan de contratación"/>
  </r>
  <r>
    <x v="2"/>
    <x v="11"/>
    <s v="INDICADORES Y METAS DE GOBIERNO"/>
    <x v="44"/>
    <x v="206"/>
    <s v="Porcentaje de cumplimiento de las auditorías programadas de control interno"/>
    <d v="2016-02-02T00:00:00"/>
    <d v="2016-12-15T00:00:00"/>
    <s v="Procesos contractuales ejecutados"/>
    <s v="Persona natural"/>
    <s v="Apoyo personal para los procesos contractuales"/>
    <n v="1"/>
    <n v="2500000"/>
    <n v="27500000"/>
    <s v="febr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8.3333333333333343E-2"/>
    <n v="8.3333333333333343E-2"/>
    <n v="8.3333333333333343E-2"/>
    <n v="0"/>
    <n v="0"/>
    <n v="0"/>
    <n v="0"/>
    <n v="0"/>
    <n v="0"/>
    <n v="0"/>
    <n v="0"/>
    <n v="0"/>
    <n v="0.25"/>
    <n v="0.75000000000000022"/>
    <m/>
  </r>
  <r>
    <x v="2"/>
    <x v="11"/>
    <s v="INDICADORES Y METAS DE GOBIERNO"/>
    <x v="44"/>
    <x v="206"/>
    <s v="Porcentaje de cumplimiento de las auditorías programadas de control interno"/>
    <d v="2016-02-02T00:00:00"/>
    <d v="2016-12-15T00:00:00"/>
    <s v="Publicación de los informes de supervisión e interventoría en la página SECOP"/>
    <s v="Persona natural"/>
    <s v="Apoyo personal para los procesos contractuales"/>
    <n v="0"/>
    <n v="0"/>
    <n v="0"/>
    <s v="febr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8.3333333333333343E-2"/>
    <n v="8.3333333333333343E-2"/>
    <n v="8.3333333333333343E-2"/>
    <n v="0.08"/>
    <n v="0"/>
    <n v="0"/>
    <n v="0"/>
    <n v="0"/>
    <n v="0"/>
    <n v="0"/>
    <n v="0"/>
    <n v="0"/>
    <n v="0.33"/>
    <n v="0.67000000000000015"/>
    <s v="a partir de cuando se proyecta publicar"/>
  </r>
  <r>
    <x v="2"/>
    <x v="12"/>
    <s v="INDICADORES Y METAS DE GOBIERNO"/>
    <x v="45"/>
    <x v="207"/>
    <s v="Procesos actualizados"/>
    <d v="2016-02-02T00:00:00"/>
    <d v="2016-12-31T00:00:00"/>
    <s v="Contratos en ejecución"/>
    <s v="Mantenimiento"/>
    <s v="Contratación de operador para la prestación del servicio de vigilancia"/>
    <n v="1"/>
    <n v="237722039.6216"/>
    <n v="237722039.6216"/>
    <s v="febrero"/>
    <s v="diciembre"/>
    <n v="0"/>
    <n v="0"/>
    <n v="0.25"/>
    <n v="0.5"/>
    <n v="0.25"/>
    <n v="0"/>
    <n v="0"/>
    <n v="0"/>
    <n v="0"/>
    <n v="0"/>
    <n v="0"/>
    <n v="0"/>
    <n v="1"/>
    <n v="0"/>
    <n v="0"/>
    <n v="0"/>
    <n v="0"/>
    <n v="0"/>
    <n v="0"/>
    <n v="0"/>
    <n v="0"/>
    <n v="0"/>
    <n v="0"/>
    <n v="0"/>
    <n v="0"/>
    <n v="0"/>
    <n v="1"/>
    <s v="se replantea tiempos de contratacion Adj desierta en marzo"/>
  </r>
  <r>
    <x v="2"/>
    <x v="12"/>
    <s v="INDICADORES Y METAS DE GOBIERNO"/>
    <x v="45"/>
    <x v="207"/>
    <s v="Presentación de los informe es de ley a los entes externos"/>
    <d v="2016-02-02T00:00:00"/>
    <d v="2016-12-31T00:00:00"/>
    <s v="Contratos en ejecución"/>
    <s v="Mantenimiento"/>
    <s v="Contratación de operador para la prestación del servicio de aseo"/>
    <n v="1"/>
    <n v="366786756.68400002"/>
    <n v="366786756.68400002"/>
    <s v="febrero"/>
    <s v="diciembre"/>
    <n v="0"/>
    <n v="1"/>
    <n v="0"/>
    <n v="0"/>
    <n v="0"/>
    <n v="0"/>
    <n v="0"/>
    <n v="0"/>
    <n v="0"/>
    <n v="0"/>
    <n v="0"/>
    <n v="0"/>
    <n v="1"/>
    <n v="0"/>
    <n v="1"/>
    <n v="0"/>
    <n v="0"/>
    <n v="0"/>
    <n v="0"/>
    <n v="0"/>
    <n v="0"/>
    <n v="0"/>
    <n v="0"/>
    <n v="0"/>
    <n v="0"/>
    <n v="1"/>
    <n v="0"/>
    <s v="contrato en ejecucion para la vigencia"/>
  </r>
  <r>
    <x v="2"/>
    <x v="11"/>
    <s v="INDICADORES Y METAS DE GOBIERNO"/>
    <x v="45"/>
    <x v="207"/>
    <m/>
    <d v="2016-02-02T00:00:00"/>
    <d v="2016-12-31T00:00:00"/>
    <s v="Suministros adquiridos"/>
    <s v="Combustible y lubricantes"/>
    <s v="Adquisición de combustible y lubricantes"/>
    <n v="1"/>
    <n v="15625197.85"/>
    <n v="15625197.85"/>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9.0909090909090912E-2"/>
    <n v="0"/>
    <n v="0"/>
    <n v="0"/>
    <n v="0"/>
    <n v="0"/>
    <n v="0"/>
    <n v="0"/>
    <n v="0"/>
    <n v="0"/>
    <n v="0"/>
    <n v="9.0909090909090912E-2"/>
    <n v="0.90909090909090928"/>
    <m/>
  </r>
  <r>
    <x v="2"/>
    <x v="11"/>
    <s v="INDICADORES Y METAS DE GOBIERNO"/>
    <x v="45"/>
    <x v="207"/>
    <m/>
    <d v="2016-02-02T00:00:00"/>
    <d v="2016-12-31T00:00:00"/>
    <s v="Suministros adquiridos"/>
    <s v="Dotación"/>
    <s v="Adquisición de dotación"/>
    <n v="1"/>
    <n v="25044160.57"/>
    <n v="25044160.57"/>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9.0909090909090912E-2"/>
    <n v="0"/>
    <n v="0"/>
    <n v="0"/>
    <n v="0"/>
    <n v="0"/>
    <n v="0"/>
    <n v="0"/>
    <n v="0"/>
    <n v="0"/>
    <n v="0"/>
    <n v="9.0909090909090912E-2"/>
    <n v="0.90909090909090928"/>
    <m/>
  </r>
  <r>
    <x v="2"/>
    <x v="11"/>
    <s v="INDICADORES Y METAS DE GOBIERNO"/>
    <x v="45"/>
    <x v="207"/>
    <m/>
    <d v="2016-02-02T00:00:00"/>
    <d v="2016-12-31T00:00:00"/>
    <s v="Suministros adquiridos"/>
    <s v="Papelería, útiles de escritorio y oficina"/>
    <s v="Adquisición de papelería, útiles de escritorio y oficina"/>
    <n v="1"/>
    <n v="38460732.509999998"/>
    <n v="38460732.509999998"/>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9.0909090909090912E-2"/>
    <n v="0"/>
    <n v="0"/>
    <n v="0"/>
    <n v="0"/>
    <n v="0"/>
    <n v="0"/>
    <n v="0"/>
    <n v="0"/>
    <n v="0"/>
    <n v="0"/>
    <n v="9.0909090909090912E-2"/>
    <n v="0.90909090909090928"/>
    <m/>
  </r>
  <r>
    <x v="2"/>
    <x v="12"/>
    <s v="INDICADORES Y METAS DE GOBIERNO"/>
    <x v="45"/>
    <x v="207"/>
    <m/>
    <d v="2016-02-02T00:00:00"/>
    <d v="2016-12-31T00:00:00"/>
    <s v="Suministros adquiridos"/>
    <s v="Productos de aseo y limpieza"/>
    <s v="Adquisición de productos de aseo y limpieza"/>
    <n v="1"/>
    <n v="12514500"/>
    <n v="12514500"/>
    <s v="febrero"/>
    <s v="diciembre"/>
    <n v="0"/>
    <n v="1"/>
    <n v="0"/>
    <n v="0"/>
    <n v="0"/>
    <n v="0"/>
    <n v="0"/>
    <n v="0"/>
    <n v="0"/>
    <n v="0"/>
    <n v="0"/>
    <n v="0"/>
    <n v="1"/>
    <n v="0"/>
    <n v="1"/>
    <n v="0"/>
    <n v="0"/>
    <n v="0"/>
    <n v="0"/>
    <n v="0"/>
    <n v="0"/>
    <n v="0"/>
    <n v="0"/>
    <n v="0"/>
    <n v="0"/>
    <n v="1"/>
    <n v="0"/>
    <s v="contrato en ejecucion para la vigencia"/>
  </r>
  <r>
    <x v="2"/>
    <x v="11"/>
    <s v="INDICADORES Y METAS DE GOBIERNO"/>
    <x v="45"/>
    <x v="207"/>
    <m/>
    <d v="2016-02-02T00:00:00"/>
    <d v="2016-12-31T00:00:00"/>
    <s v="Suministros adquiridos"/>
    <s v="Productos de cafetería y restaurante"/>
    <s v="Adquisición de productos de cafetería y restaurante"/>
    <n v="1"/>
    <n v="12509232.58"/>
    <n v="12509232.58"/>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9.0909090909090912E-2"/>
    <n v="0"/>
    <n v="0"/>
    <n v="0"/>
    <n v="0"/>
    <n v="0"/>
    <n v="0"/>
    <n v="0"/>
    <n v="0"/>
    <n v="0"/>
    <n v="0"/>
    <n v="9.0909090909090912E-2"/>
    <n v="0.90909090909090928"/>
    <m/>
  </r>
  <r>
    <x v="2"/>
    <x v="11"/>
    <s v="INDICADORES Y METAS DE GOBIERNO"/>
    <x v="45"/>
    <x v="207"/>
    <m/>
    <d v="2016-02-02T00:00:00"/>
    <d v="2016-12-31T00:00:00"/>
    <s v="Suministros adquiridos"/>
    <s v="Repuestos"/>
    <s v="Adquisición de repuestos"/>
    <n v="1"/>
    <n v="2163000"/>
    <n v="2163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9.0909090909090912E-2"/>
    <n v="0"/>
    <n v="0"/>
    <n v="0"/>
    <n v="0"/>
    <n v="0"/>
    <n v="0"/>
    <n v="0"/>
    <n v="0"/>
    <n v="0"/>
    <n v="0"/>
    <n v="9.0909090909090912E-2"/>
    <n v="0.90909090909090928"/>
    <m/>
  </r>
  <r>
    <x v="2"/>
    <x v="11"/>
    <s v="INDICADORES Y METAS DE GOBIERNO"/>
    <x v="45"/>
    <x v="207"/>
    <m/>
    <d v="2016-02-02T00:00:00"/>
    <d v="2016-12-31T00:00:00"/>
    <s v="Suministros adquiridos"/>
    <s v="Otros materiales y suministros"/>
    <s v="Adquisición de otros materiales y suministros"/>
    <n v="1"/>
    <n v="10087803.52"/>
    <n v="10087803.52"/>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9.0909090909090912E-2"/>
    <n v="0"/>
    <n v="0"/>
    <n v="0"/>
    <n v="0"/>
    <n v="0"/>
    <n v="0"/>
    <n v="0"/>
    <n v="0"/>
    <n v="0"/>
    <n v="0"/>
    <n v="9.0909090909090912E-2"/>
    <n v="0.90909090909090928"/>
    <m/>
  </r>
  <r>
    <x v="2"/>
    <x v="13"/>
    <s v="INDICADORES Y METAS DE GOBIERNO"/>
    <x v="46"/>
    <x v="208"/>
    <m/>
    <d v="2016-02-02T00:00:00"/>
    <d v="2016-12-31T00:00:00"/>
    <s v="Informes presentados ante el Consejo Directivo y publicados en la página Web de la Escuela"/>
    <s v="Esfuerzos administrativos"/>
    <s v="NA"/>
    <n v="0"/>
    <n v="0"/>
    <n v="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09"/>
    <n v="0.09"/>
    <n v="0"/>
    <n v="0"/>
    <n v="0"/>
    <n v="0"/>
    <n v="0"/>
    <n v="0"/>
    <n v="0"/>
    <n v="0"/>
    <n v="0"/>
    <n v="0.18"/>
    <n v="0.82000000000000028"/>
    <m/>
  </r>
  <r>
    <x v="2"/>
    <x v="12"/>
    <s v="INDICADORES Y METAS DE GOBIERNO"/>
    <x v="47"/>
    <x v="209"/>
    <m/>
    <d v="2016-02-02T00:00:00"/>
    <d v="2016-02-28T00:00:00"/>
    <s v="Documento con el plan anual de actividades de bienestar y de capacitación publicado en la página web"/>
    <s v="Servicios de bienestar social"/>
    <s v="Actividades de capacitación (talleres, seminarios, cursos, maestría, otros) y de bienestar social con funcionarios"/>
    <n v="2"/>
    <n v="192932527.6595"/>
    <n v="192932527.6595"/>
    <s v="enero"/>
    <s v="febrero"/>
    <n v="0.5"/>
    <n v="0.5"/>
    <n v="0"/>
    <n v="0"/>
    <n v="0"/>
    <n v="0"/>
    <n v="0"/>
    <n v="0"/>
    <n v="0"/>
    <n v="0"/>
    <n v="0"/>
    <n v="0"/>
    <n v="1"/>
    <n v="0.5"/>
    <n v="0.46"/>
    <n v="0"/>
    <n v="0"/>
    <n v="0"/>
    <n v="0"/>
    <n v="0"/>
    <n v="0"/>
    <n v="0"/>
    <n v="0"/>
    <n v="0"/>
    <n v="0"/>
    <n v="0.96"/>
    <n v="4.0000000000000036E-2"/>
    <s v="programa documentado, revision del MEN,publicarlo (plan de capacitacion, bienestar e incentivos) se publica por acto adm."/>
  </r>
  <r>
    <x v="2"/>
    <x v="12"/>
    <s v="INDICADORES Y METAS DE GOBIERNO"/>
    <x v="47"/>
    <x v="209"/>
    <m/>
    <d v="2016-02-02T00:00:00"/>
    <d v="2016-02-28T00:00:00"/>
    <s v="Ejecución del plan"/>
    <m/>
    <m/>
    <m/>
    <m/>
    <m/>
    <s v="febrero"/>
    <s v="diciembre"/>
    <n v="0"/>
    <n v="0.08"/>
    <n v="0.08"/>
    <n v="0.08"/>
    <n v="0.08"/>
    <n v="0.08"/>
    <n v="0.08"/>
    <n v="0.08"/>
    <n v="0.08"/>
    <n v="0.08"/>
    <n v="0.08"/>
    <n v="0.2"/>
    <n v="1"/>
    <n v="0"/>
    <n v="0.08"/>
    <n v="0.08"/>
    <n v="0"/>
    <n v="0"/>
    <n v="0"/>
    <n v="0"/>
    <n v="0"/>
    <n v="0"/>
    <n v="0"/>
    <n v="0"/>
    <n v="0"/>
    <n v="0.16"/>
    <n v="0.84"/>
    <s v="avance del mes de febrero al 100% revisar a final de marzo avance del mes"/>
  </r>
  <r>
    <x v="2"/>
    <x v="12"/>
    <s v="INDICADORES Y METAS DE GOBIERNO"/>
    <x v="47"/>
    <x v="210"/>
    <m/>
    <d v="2016-02-02T00:00:00"/>
    <d v="2016-12-20T00:00:00"/>
    <s v="Hojas de vida actualizadas en el SIGEP"/>
    <s v="Esfuerzos administrativos"/>
    <m/>
    <n v="0"/>
    <n v="0"/>
    <n v="0"/>
    <s v="febrero"/>
    <s v="diciembre"/>
    <n v="0"/>
    <n v="0"/>
    <n v="0"/>
    <n v="0.5"/>
    <n v="0.5"/>
    <n v="0"/>
    <n v="0"/>
    <n v="0"/>
    <n v="0"/>
    <n v="0"/>
    <n v="0"/>
    <n v="0"/>
    <n v="1"/>
    <n v="0"/>
    <n v="0"/>
    <n v="0"/>
    <n v="0"/>
    <n v="0"/>
    <n v="0"/>
    <n v="0"/>
    <n v="0"/>
    <n v="0"/>
    <n v="0"/>
    <n v="0"/>
    <n v="0"/>
    <n v="0"/>
    <n v="1"/>
    <s v="en abril y mayo se hace verificion 100% DE HV ACTUALIZADAS Y DECLARACION DE BR POR PARTE DE LOS SERVIDORES PUBLICOS."/>
  </r>
  <r>
    <x v="2"/>
    <x v="12"/>
    <s v="INDICADORES Y METAS DE GOBIERNO"/>
    <x v="47"/>
    <x v="211"/>
    <m/>
    <d v="2016-02-02T00:00:00"/>
    <d v="2016-12-20T00:00:00"/>
    <s v="Acuerdos publicados evaluaciones 2015 y compromisos de los acuerdos 2016"/>
    <s v="Esfuerzos administrativos"/>
    <m/>
    <n v="0"/>
    <n v="0"/>
    <n v="0"/>
    <s v="marzo"/>
    <s v="marzo"/>
    <n v="0"/>
    <n v="0"/>
    <n v="1"/>
    <n v="0"/>
    <n v="0"/>
    <n v="0"/>
    <n v="0"/>
    <n v="0"/>
    <n v="0"/>
    <n v="0"/>
    <n v="0"/>
    <n v="0"/>
    <n v="1"/>
    <n v="0"/>
    <n v="0"/>
    <n v="1"/>
    <n v="0"/>
    <n v="0"/>
    <n v="0"/>
    <n v="0"/>
    <n v="0"/>
    <n v="0"/>
    <n v="0"/>
    <n v="0"/>
    <n v="0"/>
    <n v="1"/>
    <n v="0"/>
    <s v="acuerdos de gestion del nivel directivo ( acuerdos) revisar a finales de marzo"/>
  </r>
  <r>
    <x v="2"/>
    <x v="12"/>
    <s v="INDICADORES Y METAS DE GOBIERNO"/>
    <x v="48"/>
    <x v="212"/>
    <m/>
    <d v="2016-02-01T00:00:00"/>
    <d v="2016-10-31T00:00:00"/>
    <s v="Implementación sistema de gestión de seguridad y salud en el trabajo"/>
    <s v="Insumos y capacitaciones"/>
    <s v="Equipos de dotación, capacitaciones específicas, intervención al riesgo"/>
    <n v="1"/>
    <n v="100000000"/>
    <n v="100000000"/>
    <s v="febrero"/>
    <s v="marzo"/>
    <n v="0.25"/>
    <n v="0.25"/>
    <n v="0.25"/>
    <n v="0.25"/>
    <n v="0"/>
    <n v="0"/>
    <n v="0"/>
    <n v="0"/>
    <n v="0"/>
    <n v="0"/>
    <n v="0"/>
    <n v="0"/>
    <n v="1"/>
    <n v="0.2"/>
    <n v="0.2"/>
    <n v="0.2"/>
    <n v="0"/>
    <n v="0"/>
    <n v="0"/>
    <n v="0"/>
    <n v="0"/>
    <n v="0"/>
    <n v="0"/>
    <n v="0"/>
    <n v="0"/>
    <n v="0.60000000000000009"/>
    <n v="0.39999999999999991"/>
    <s v="esta docuementado el doc maestro, e investigacion de accidente de trabajo,  se va actualizar en abril de procedimiento de accidente de trabajo, investigacion, reporte de accidente,  queda pendiente aprobar y socualizar politica de alcohol y drogas, y politica de seguridad y salud en el trabajo."/>
  </r>
  <r>
    <x v="2"/>
    <x v="12"/>
    <s v="INDICADORES Y METAS DE GOBIERNO"/>
    <x v="48"/>
    <x v="213"/>
    <m/>
    <d v="2016-02-01T00:00:00"/>
    <d v="2016-10-31T00:00:00"/>
    <m/>
    <m/>
    <m/>
    <m/>
    <m/>
    <m/>
    <s v="abril"/>
    <s v="octubre"/>
    <n v="0"/>
    <n v="0"/>
    <n v="0"/>
    <n v="0.1111111111111111"/>
    <n v="0.1111111111111111"/>
    <n v="0.1111111111111111"/>
    <n v="0.1111111111111111"/>
    <n v="0.1111111111111111"/>
    <n v="0.1111111111111111"/>
    <n v="0.1111111111111111"/>
    <n v="0.1111111111111111"/>
    <n v="0.1111111111111111"/>
    <n v="1.0000000000000002"/>
    <n v="0"/>
    <n v="0"/>
    <n v="0"/>
    <n v="0"/>
    <n v="0"/>
    <n v="0"/>
    <n v="0"/>
    <n v="0"/>
    <n v="0"/>
    <n v="0"/>
    <n v="0"/>
    <n v="0"/>
    <n v="0"/>
    <n v="1.0000000000000002"/>
    <m/>
  </r>
  <r>
    <x v="2"/>
    <x v="12"/>
    <s v="INDICADORES Y METAS DE GOBIERNO"/>
    <x v="48"/>
    <x v="214"/>
    <m/>
    <d v="2016-11-01T00:00:00"/>
    <d v="2016-11-15T00:00:00"/>
    <m/>
    <m/>
    <m/>
    <m/>
    <m/>
    <m/>
    <s v="noviembre"/>
    <s v="noviembre"/>
    <n v="0"/>
    <n v="0"/>
    <n v="0"/>
    <n v="0"/>
    <n v="0"/>
    <n v="0"/>
    <n v="0"/>
    <n v="0"/>
    <n v="0"/>
    <n v="0"/>
    <n v="1"/>
    <n v="0"/>
    <n v="1"/>
    <n v="0"/>
    <n v="0"/>
    <n v="0"/>
    <n v="0"/>
    <n v="0"/>
    <n v="0"/>
    <n v="0"/>
    <n v="0"/>
    <n v="0"/>
    <n v="0"/>
    <n v="0"/>
    <n v="0"/>
    <n v="0"/>
    <n v="1"/>
    <s v="se requiere la formacion como auditores internos en el sistema HSEQ"/>
  </r>
  <r>
    <x v="2"/>
    <x v="2"/>
    <s v="INDICADORES Y METAS DE GOBIERNO"/>
    <x v="49"/>
    <x v="215"/>
    <m/>
    <d v="2016-01-07T00:00:00"/>
    <d v="2016-12-20T00:00:00"/>
    <s v="Canales en operación"/>
    <s v="Persona jurídica"/>
    <s v="Canal de Internet sedes Calle 13"/>
    <n v="1"/>
    <n v="180000000"/>
    <n v="18000000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08"/>
    <n v="0.08"/>
    <n v="0.08"/>
    <n v="0"/>
    <n v="0"/>
    <n v="0"/>
    <n v="0"/>
    <n v="0"/>
    <n v="0"/>
    <n v="0"/>
    <n v="0"/>
    <n v="0"/>
    <n v="0.24"/>
    <n v="0.76000000000000023"/>
    <m/>
  </r>
  <r>
    <x v="2"/>
    <x v="2"/>
    <s v="INDICADORES Y METAS DE GOBIERNO"/>
    <x v="49"/>
    <x v="215"/>
    <m/>
    <d v="2016-01-07T00:00:00"/>
    <d v="2016-12-20T00:00:00"/>
    <s v="Canales en operación"/>
    <s v="Persona jurídica"/>
    <s v="Canal de Internet sedes  Cl 18, Carvajal y tintal "/>
    <n v="3"/>
    <n v="36000000"/>
    <n v="10800000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08"/>
    <n v="0.08"/>
    <n v="0.08"/>
    <n v="0"/>
    <n v="0"/>
    <n v="0"/>
    <n v="0"/>
    <n v="0"/>
    <n v="0"/>
    <n v="0"/>
    <n v="0"/>
    <n v="0"/>
    <n v="0.24"/>
    <n v="0.76000000000000023"/>
    <m/>
  </r>
  <r>
    <x v="2"/>
    <x v="2"/>
    <s v="INDICADORES Y METAS DE GOBIERNO"/>
    <x v="49"/>
    <x v="216"/>
    <m/>
    <d v="2016-01-07T00:00:00"/>
    <d v="2016-12-20T00:00:00"/>
    <s v="Nuevos módulos implementados para sistema de información de bachillerato (Gnosoft)"/>
    <s v="Persona jurídica"/>
    <s v="Soporte anual y nuevos módulos para sistema de información de bachillerato (Gnosoft)"/>
    <n v="1"/>
    <n v="27000000"/>
    <n v="27000000"/>
    <s v="enero"/>
    <s v="marzo"/>
    <n v="0.33"/>
    <n v="0.33"/>
    <n v="0.34"/>
    <n v="0"/>
    <n v="0"/>
    <n v="0"/>
    <n v="0"/>
    <n v="0"/>
    <n v="0"/>
    <n v="0"/>
    <n v="0"/>
    <n v="0"/>
    <n v="1"/>
    <n v="0"/>
    <n v="0"/>
    <n v="0"/>
    <n v="0"/>
    <n v="0"/>
    <n v="0"/>
    <n v="0"/>
    <n v="0"/>
    <n v="0"/>
    <n v="0"/>
    <n v="0"/>
    <n v="0"/>
    <n v="0"/>
    <n v="1"/>
    <m/>
  </r>
  <r>
    <x v="2"/>
    <x v="2"/>
    <s v="INDICADORES Y METAS DE GOBIERNO"/>
    <x v="49"/>
    <x v="216"/>
    <m/>
    <d v="2016-01-07T00:00:00"/>
    <d v="2016-12-20T00:00:00"/>
    <s v="Sistema de información académico desarrollado"/>
    <s v="Persona jurídica"/>
    <s v="Desarrollo del sistema de información académico"/>
    <n v="0"/>
    <n v="0"/>
    <n v="0"/>
    <s v="enero"/>
    <s v="marzo"/>
    <n v="0.33"/>
    <n v="0.33"/>
    <n v="0.34"/>
    <n v="0"/>
    <n v="0"/>
    <n v="0"/>
    <n v="0"/>
    <n v="0"/>
    <n v="0"/>
    <n v="0"/>
    <n v="0"/>
    <n v="0"/>
    <n v="1"/>
    <n v="0"/>
    <n v="0"/>
    <n v="0"/>
    <n v="0"/>
    <n v="0"/>
    <n v="0"/>
    <n v="0"/>
    <n v="0"/>
    <n v="0"/>
    <n v="0"/>
    <n v="0"/>
    <n v="0"/>
    <n v="0"/>
    <n v="1"/>
    <m/>
  </r>
  <r>
    <x v="2"/>
    <x v="2"/>
    <s v="INDICADORES Y METAS DE GOBIERNO"/>
    <x v="49"/>
    <x v="216"/>
    <m/>
    <d v="2016-01-07T00:00:00"/>
    <d v="2016-12-20T00:00:00"/>
    <s v="Software de apoyo al proceso  de acreditación implementado"/>
    <s v="Persona jurídica"/>
    <s v="Adquisición de un software de apoyo al proceso  de acreditación"/>
    <n v="1"/>
    <n v="60000000"/>
    <n v="60000000"/>
    <s v="enero"/>
    <s v="marzo"/>
    <n v="0.33"/>
    <n v="0.33"/>
    <n v="0.34"/>
    <n v="0"/>
    <n v="0"/>
    <n v="0"/>
    <n v="0"/>
    <n v="0"/>
    <n v="0"/>
    <n v="0"/>
    <n v="0"/>
    <n v="0"/>
    <n v="1"/>
    <n v="0"/>
    <n v="0"/>
    <n v="0"/>
    <n v="0"/>
    <n v="0"/>
    <n v="0"/>
    <n v="0"/>
    <n v="0"/>
    <n v="0"/>
    <n v="0"/>
    <n v="0"/>
    <n v="0"/>
    <n v="0"/>
    <n v="1"/>
    <m/>
  </r>
  <r>
    <x v="2"/>
    <x v="2"/>
    <s v="INDICADORES Y METAS DE GOBIERNO"/>
    <x v="49"/>
    <x v="217"/>
    <m/>
    <d v="2016-01-07T00:00:00"/>
    <d v="2016-12-20T00:00:00"/>
    <s v="Software adquirido y renovado"/>
    <s v="Licencias"/>
    <s v="Adquisición o renovación de software salas, talleres y laboratorios"/>
    <n v="1"/>
    <n v="450000000"/>
    <n v="45000000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08"/>
    <n v="0.08"/>
    <n v="0.08"/>
    <n v="0"/>
    <n v="0"/>
    <n v="0"/>
    <n v="0"/>
    <n v="0"/>
    <n v="0"/>
    <n v="0"/>
    <n v="0"/>
    <n v="0"/>
    <n v="0.24"/>
    <n v="0.76000000000000023"/>
    <m/>
  </r>
  <r>
    <x v="2"/>
    <x v="2"/>
    <s v="INDICADORES Y METAS DE GOBIERNO"/>
    <x v="49"/>
    <x v="218"/>
    <m/>
    <d v="2016-01-07T00:00:00"/>
    <d v="2016-12-20T00:00:00"/>
    <s v="Licencias adquiridas"/>
    <s v="Licencias"/>
    <s v="Adquisición de licencias de ingles (paquete de 1000)"/>
    <n v="1"/>
    <n v="75000000"/>
    <n v="75000000"/>
    <s v="enero"/>
    <s v="marzo"/>
    <n v="0.33"/>
    <n v="0.33"/>
    <n v="0.34"/>
    <n v="0"/>
    <n v="0"/>
    <n v="0"/>
    <n v="0"/>
    <n v="0"/>
    <n v="0"/>
    <n v="0"/>
    <n v="0"/>
    <n v="0"/>
    <n v="1"/>
    <n v="0"/>
    <n v="0"/>
    <n v="0"/>
    <n v="0"/>
    <n v="0"/>
    <n v="0"/>
    <n v="0"/>
    <n v="0"/>
    <n v="0"/>
    <n v="0"/>
    <n v="0"/>
    <n v="0"/>
    <n v="0"/>
    <n v="1"/>
    <m/>
  </r>
  <r>
    <x v="2"/>
    <x v="2"/>
    <s v="INDICADORES Y METAS DE GOBIERNO"/>
    <x v="49"/>
    <x v="219"/>
    <m/>
    <d v="2016-01-07T00:00:00"/>
    <d v="2016-12-20T00:00:00"/>
    <s v="Equipos adquiridos y con mantenimientos"/>
    <s v="Mantenimiento"/>
    <s v="Mantenimiento de impresoras"/>
    <n v="1"/>
    <n v="18000000"/>
    <n v="18000000"/>
    <s v="febrero"/>
    <s v="febrero"/>
    <n v="0"/>
    <n v="1"/>
    <n v="0"/>
    <n v="0"/>
    <n v="0"/>
    <n v="0"/>
    <n v="0"/>
    <n v="0"/>
    <n v="0"/>
    <n v="0"/>
    <n v="0"/>
    <n v="0"/>
    <n v="1"/>
    <n v="0"/>
    <n v="1"/>
    <n v="0"/>
    <n v="0"/>
    <n v="0"/>
    <n v="0"/>
    <n v="0"/>
    <n v="0"/>
    <n v="0"/>
    <n v="0"/>
    <n v="0"/>
    <n v="0"/>
    <n v="1"/>
    <n v="0"/>
    <m/>
  </r>
  <r>
    <x v="2"/>
    <x v="2"/>
    <s v="INDICADORES Y METAS DE GOBIERNO"/>
    <x v="49"/>
    <x v="219"/>
    <m/>
    <d v="2016-01-07T00:00:00"/>
    <d v="2016-12-20T00:00:00"/>
    <s v="Equipos adquiridos y con mantenimientos"/>
    <s v="Insumos"/>
    <s v="Adquisición de elementos e insumos para mantenimientos de equipos de cómputo"/>
    <n v="1"/>
    <n v="20000000"/>
    <n v="20000000"/>
    <s v="febrero"/>
    <s v="febrero"/>
    <n v="0"/>
    <n v="1"/>
    <n v="0"/>
    <n v="0"/>
    <n v="0"/>
    <n v="0"/>
    <n v="0"/>
    <n v="0"/>
    <n v="0"/>
    <n v="0"/>
    <n v="0"/>
    <n v="0"/>
    <n v="1"/>
    <n v="0"/>
    <n v="1"/>
    <n v="0"/>
    <n v="0"/>
    <n v="0"/>
    <n v="0"/>
    <n v="0"/>
    <n v="0"/>
    <n v="0"/>
    <n v="0"/>
    <n v="0"/>
    <n v="0"/>
    <n v="1"/>
    <n v="0"/>
    <m/>
  </r>
  <r>
    <x v="2"/>
    <x v="2"/>
    <s v="INDICADORES Y METAS DE GOBIERNO"/>
    <x v="49"/>
    <x v="219"/>
    <m/>
    <d v="2016-01-07T00:00:00"/>
    <d v="2016-12-20T00:00:00"/>
    <s v="Equipos adquiridos y con mantenimientos"/>
    <s v="Insumos"/>
    <s v="Adquisición de insumos para impresoras"/>
    <n v="1"/>
    <n v="50000000"/>
    <n v="50000000"/>
    <s v="febrero"/>
    <s v="febrero"/>
    <n v="0"/>
    <n v="1"/>
    <n v="0"/>
    <n v="0"/>
    <n v="0"/>
    <n v="0"/>
    <n v="0"/>
    <n v="0"/>
    <n v="0"/>
    <n v="0"/>
    <n v="0"/>
    <n v="0"/>
    <n v="1"/>
    <n v="0"/>
    <n v="1"/>
    <n v="0"/>
    <n v="0"/>
    <n v="0"/>
    <n v="0"/>
    <n v="0"/>
    <n v="0"/>
    <n v="0"/>
    <n v="0"/>
    <n v="0"/>
    <n v="0"/>
    <n v="1"/>
    <n v="0"/>
    <m/>
  </r>
  <r>
    <x v="2"/>
    <x v="2"/>
    <s v="INDICADORES Y METAS DE GOBIERNO"/>
    <x v="49"/>
    <x v="219"/>
    <m/>
    <d v="2016-01-07T00:00:00"/>
    <d v="2016-12-20T00:00:00"/>
    <s v="Equipos adquiridos y con mantenimientos"/>
    <s v="Persona jurídica"/>
    <s v="Adquisición e Instalación de sonido profesional tipo orquesta  para eventos en el auditorio "/>
    <n v="1"/>
    <n v="25000000"/>
    <n v="250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2"/>
    <x v="2"/>
    <s v="INDICADORES Y METAS DE GOBIERNO"/>
    <x v="49"/>
    <x v="219"/>
    <m/>
    <d v="2016-01-07T00:00:00"/>
    <d v="2016-12-20T00:00:00"/>
    <s v="Equipos adquiridos y con mantenimientos"/>
    <s v="Adquisición de equipos"/>
    <s v="Adquisición de equipos proyecto emisora FM"/>
    <n v="1"/>
    <n v="40000000"/>
    <n v="400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2"/>
    <x v="2"/>
    <s v="INDICADORES Y METAS DE GOBIERNO"/>
    <x v="49"/>
    <x v="219"/>
    <m/>
    <d v="2016-01-07T00:00:00"/>
    <d v="2016-12-20T00:00:00"/>
    <s v="Equipos adquiridos y con mantenimientos"/>
    <s v="Persona jurídica"/>
    <s v="Modernización del front end del sitio web"/>
    <n v="1"/>
    <n v="15000000"/>
    <n v="150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2"/>
    <x v="2"/>
    <s v="INDICADORES Y METAS DE GOBIERNO"/>
    <x v="49"/>
    <x v="219"/>
    <m/>
    <d v="2016-01-07T00:00:00"/>
    <d v="2016-12-20T00:00:00"/>
    <s v="Equipos adquiridos y con mantenimientos"/>
    <s v="Persona jurídica"/>
    <s v="Desarrollo software prototipo para automatización de aulas piso 3 y 4 patio central"/>
    <n v="1"/>
    <n v="80000000"/>
    <n v="80000000"/>
    <s v="enero"/>
    <s v="junio"/>
    <n v="0.16666666666666669"/>
    <n v="0.16666666666666669"/>
    <n v="0.16666666666666669"/>
    <n v="0.16666666666666669"/>
    <n v="0.16666666666666669"/>
    <n v="0.16666666666666669"/>
    <n v="0"/>
    <n v="0"/>
    <n v="0"/>
    <n v="0"/>
    <n v="0"/>
    <n v="0"/>
    <n v="1.0000000000000002"/>
    <n v="0"/>
    <n v="0"/>
    <n v="0"/>
    <n v="0"/>
    <n v="0"/>
    <n v="0"/>
    <n v="0"/>
    <n v="0"/>
    <n v="0"/>
    <n v="0"/>
    <n v="0"/>
    <n v="0"/>
    <n v="0"/>
    <n v="1.0000000000000002"/>
    <m/>
  </r>
  <r>
    <x v="2"/>
    <x v="2"/>
    <s v="INDICADORES Y METAS DE GOBIERNO"/>
    <x v="49"/>
    <x v="220"/>
    <m/>
    <d v="2016-01-07T00:00:00"/>
    <d v="2016-12-20T00:00:00"/>
    <s v="Cursos virtuales desarrollados"/>
    <s v="Persona jurídica"/>
    <s v="Diseño de nuevos cursos virtuales"/>
    <n v="3"/>
    <n v="45000000"/>
    <n v="13500000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m/>
  </r>
  <r>
    <x v="2"/>
    <x v="2"/>
    <s v="INDICADORES Y METAS DE GOBIERNO"/>
    <x v="49"/>
    <x v="221"/>
    <m/>
    <d v="2016-01-07T00:00:00"/>
    <d v="2016-12-20T00:00:00"/>
    <s v="Servicios del datacenter desarrollados"/>
    <s v="Persona jurídica"/>
    <s v="Diseño del portafolio del datacenter"/>
    <n v="1"/>
    <n v="20000000"/>
    <n v="2000000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08"/>
    <n v="0.08"/>
    <n v="0.08"/>
    <n v="0"/>
    <n v="0"/>
    <n v="0"/>
    <n v="0"/>
    <n v="0"/>
    <n v="0"/>
    <n v="0"/>
    <n v="0"/>
    <n v="0"/>
    <n v="0.24"/>
    <n v="0.76000000000000023"/>
    <m/>
  </r>
  <r>
    <x v="2"/>
    <x v="2"/>
    <s v="INDICADORES Y METAS DE GOBIERNO"/>
    <x v="49"/>
    <x v="221"/>
    <m/>
    <d v="2016-01-07T00:00:00"/>
    <d v="2016-12-20T00:00:00"/>
    <s v="Servicios del datacenter desarrollados"/>
    <s v="Persona jurídica"/>
    <s v="Implementación de ÚTIL V3 (gestión de servicios)"/>
    <n v="1"/>
    <n v="20000000"/>
    <n v="2000000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08"/>
    <n v="0.08"/>
    <n v="0.08"/>
    <n v="0"/>
    <n v="0"/>
    <n v="0"/>
    <n v="0"/>
    <n v="0"/>
    <n v="0"/>
    <n v="0"/>
    <n v="0"/>
    <n v="0"/>
    <n v="0.24"/>
    <n v="0.76000000000000023"/>
    <m/>
  </r>
  <r>
    <x v="2"/>
    <x v="2"/>
    <s v="INDICADORES Y METAS DE GOBIERNO"/>
    <x v="49"/>
    <x v="221"/>
    <m/>
    <d v="2016-01-07T00:00:00"/>
    <d v="2016-12-20T00:00:00"/>
    <s v="Servicios del datacenter desarrollados"/>
    <s v="Persona jurídica"/>
    <s v="Pruebas de pentesting a servicios en datacenter"/>
    <n v="1"/>
    <n v="30000000"/>
    <n v="3000000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08"/>
    <n v="0.08"/>
    <n v="0.08"/>
    <n v="0"/>
    <n v="0"/>
    <n v="0"/>
    <n v="0"/>
    <n v="0"/>
    <n v="0"/>
    <n v="0"/>
    <n v="0"/>
    <n v="0"/>
    <n v="0.24"/>
    <n v="0.76000000000000023"/>
    <m/>
  </r>
  <r>
    <x v="2"/>
    <x v="2"/>
    <s v="INDICADORES Y METAS DE GOBIERNO"/>
    <x v="49"/>
    <x v="222"/>
    <m/>
    <d v="2016-01-07T00:00:00"/>
    <d v="2016-12-20T00:00:00"/>
    <s v="Actividades para implementación del GEL desarrolladas"/>
    <s v="Persona natural"/>
    <s v="Prestación de servicios profesionales de un arquitecto de TI para apoyo a proyectos GEL"/>
    <n v="11"/>
    <n v="4500000"/>
    <n v="49500000"/>
    <s v="enero"/>
    <s v="enero"/>
    <n v="1"/>
    <n v="0"/>
    <n v="0"/>
    <n v="0"/>
    <n v="0"/>
    <n v="0"/>
    <n v="0"/>
    <n v="0"/>
    <n v="0"/>
    <n v="0"/>
    <n v="0"/>
    <n v="0"/>
    <n v="1"/>
    <n v="0"/>
    <n v="0"/>
    <n v="0"/>
    <n v="0"/>
    <n v="0"/>
    <n v="0"/>
    <n v="0"/>
    <n v="0"/>
    <n v="0"/>
    <n v="0"/>
    <n v="0"/>
    <n v="0"/>
    <n v="0"/>
    <n v="1"/>
    <s v="factor critico para el desarrollo del componente de la estrategia gel adicional con el decreto 415 y la ley 1753 director de tecnologia"/>
  </r>
  <r>
    <x v="2"/>
    <x v="2"/>
    <s v="INDICADORES Y METAS DE GOBIERNO"/>
    <x v="49"/>
    <x v="223"/>
    <m/>
    <d v="2016-01-07T00:00:00"/>
    <d v="2016-12-20T00:00:00"/>
    <s v="ERP en funcionamiento"/>
    <s v="Persona natural"/>
    <s v="Prestación de servicios profesionales de un ingeniero especializado para soporte ERP"/>
    <n v="11"/>
    <n v="4500000"/>
    <n v="4950000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08"/>
    <n v="0.08"/>
    <n v="0.08"/>
    <n v="0"/>
    <n v="0"/>
    <n v="0"/>
    <n v="0"/>
    <n v="0"/>
    <n v="0"/>
    <n v="0"/>
    <n v="0"/>
    <n v="0"/>
    <n v="0.24"/>
    <n v="0.76000000000000023"/>
    <m/>
  </r>
  <r>
    <x v="2"/>
    <x v="2"/>
    <s v="INDICADORES Y METAS DE GOBIERNO"/>
    <x v="49"/>
    <x v="217"/>
    <m/>
    <d v="2016-02-20T00:00:00"/>
    <d v="2016-12-20T00:00:00"/>
    <s v="Recursos tecnológicos en funcionamiento"/>
    <s v="Persona natural"/>
    <s v="Prestación de servicios de un profesional o estudiante  de ultimo semestre con experiencia para  infraestructura de TI"/>
    <n v="11"/>
    <n v="2400000"/>
    <n v="26400000"/>
    <s v="febrero"/>
    <s v="febrero"/>
    <n v="1"/>
    <n v="0"/>
    <n v="0"/>
    <n v="0"/>
    <n v="0"/>
    <n v="0"/>
    <n v="0"/>
    <n v="0"/>
    <n v="0"/>
    <n v="0"/>
    <n v="0"/>
    <n v="0"/>
    <n v="1"/>
    <n v="0"/>
    <n v="1"/>
    <n v="0"/>
    <n v="0"/>
    <n v="0"/>
    <n v="0"/>
    <n v="0"/>
    <n v="0"/>
    <n v="0"/>
    <n v="0"/>
    <n v="0"/>
    <n v="0"/>
    <n v="1"/>
    <n v="0"/>
    <m/>
  </r>
  <r>
    <x v="2"/>
    <x v="2"/>
    <s v="INDICADORES Y METAS DE GOBIERNO"/>
    <x v="49"/>
    <x v="217"/>
    <m/>
    <d v="2016-02-20T00:00:00"/>
    <d v="2016-12-20T00:00:00"/>
    <s v="Recursos tecnológicos en funcionamiento"/>
    <s v="Persona natural"/>
    <s v="Prestación de servicios de un profesional o estudiante  de últimos semestre de ingeniería con experiencia en medios "/>
    <n v="11"/>
    <n v="2400000"/>
    <n v="26400000"/>
    <s v="febrero"/>
    <s v="febrero"/>
    <n v="0"/>
    <n v="1"/>
    <n v="0"/>
    <n v="0"/>
    <n v="0"/>
    <n v="0"/>
    <n v="0"/>
    <n v="0"/>
    <n v="0"/>
    <n v="0"/>
    <n v="0"/>
    <n v="0"/>
    <n v="1"/>
    <n v="0"/>
    <n v="1"/>
    <n v="0"/>
    <n v="0"/>
    <n v="0"/>
    <n v="0"/>
    <n v="0"/>
    <n v="0"/>
    <n v="0"/>
    <n v="0"/>
    <n v="0"/>
    <n v="0"/>
    <n v="1"/>
    <n v="0"/>
    <m/>
  </r>
  <r>
    <x v="2"/>
    <x v="2"/>
    <s v="INDICADORES Y METAS DE GOBIERNO"/>
    <x v="49"/>
    <x v="217"/>
    <m/>
    <d v="2016-02-20T00:00:00"/>
    <d v="2016-12-20T00:00:00"/>
    <s v="Recursos tecnológicos en funcionamiento"/>
    <s v="Persona natural"/>
    <s v="Tecnólogo ejecutivo técnico y de producción"/>
    <n v="11"/>
    <n v="1750000"/>
    <n v="19250000"/>
    <s v="febrero"/>
    <s v="febrero"/>
    <n v="0"/>
    <n v="1"/>
    <n v="0"/>
    <n v="0"/>
    <n v="0"/>
    <n v="0"/>
    <n v="0"/>
    <n v="0"/>
    <n v="0"/>
    <n v="0"/>
    <n v="0"/>
    <n v="0"/>
    <n v="1"/>
    <n v="0"/>
    <n v="1"/>
    <n v="0"/>
    <n v="0"/>
    <n v="0"/>
    <n v="0"/>
    <n v="0"/>
    <n v="0"/>
    <n v="0"/>
    <n v="0"/>
    <n v="0"/>
    <n v="0"/>
    <n v="1"/>
    <n v="0"/>
    <m/>
  </r>
  <r>
    <x v="2"/>
    <x v="2"/>
    <s v="INDICADORES Y METAS DE GOBIERNO"/>
    <x v="49"/>
    <x v="217"/>
    <m/>
    <d v="2016-02-20T00:00:00"/>
    <d v="2016-12-20T00:00:00"/>
    <s v="Recursos tecnológicos en funcionamiento"/>
    <s v="Persona natural"/>
    <s v="Prestación de servicios de un tecnólogos para soporte salas mañana"/>
    <n v="11"/>
    <n v="1750000"/>
    <n v="19250000"/>
    <s v="febrero"/>
    <s v="febrero"/>
    <n v="0"/>
    <n v="1"/>
    <n v="0"/>
    <n v="0"/>
    <n v="0"/>
    <n v="0"/>
    <n v="0"/>
    <n v="0"/>
    <n v="0"/>
    <n v="0"/>
    <n v="0"/>
    <n v="0"/>
    <n v="1"/>
    <n v="0"/>
    <n v="1"/>
    <n v="0"/>
    <n v="0"/>
    <n v="0"/>
    <n v="0"/>
    <n v="0"/>
    <n v="0"/>
    <n v="0"/>
    <n v="0"/>
    <n v="0"/>
    <n v="0"/>
    <n v="1"/>
    <n v="0"/>
    <m/>
  </r>
  <r>
    <x v="2"/>
    <x v="2"/>
    <s v="INDICADORES Y METAS DE GOBIERNO"/>
    <x v="49"/>
    <x v="217"/>
    <m/>
    <d v="2016-02-20T00:00:00"/>
    <d v="2016-12-20T00:00:00"/>
    <s v="Recursos tecnológicos en funcionamiento"/>
    <s v="Persona natural"/>
    <s v="Prestación de servicios de un tecnólogos para soporte salas tarde"/>
    <n v="11"/>
    <n v="1750000"/>
    <n v="19250000"/>
    <s v="febrero"/>
    <s v="febrero"/>
    <n v="0"/>
    <n v="1"/>
    <n v="0"/>
    <n v="0"/>
    <n v="0"/>
    <n v="0"/>
    <n v="0"/>
    <n v="0"/>
    <n v="0"/>
    <n v="0"/>
    <n v="0"/>
    <n v="0"/>
    <n v="1"/>
    <n v="0"/>
    <n v="0"/>
    <n v="0"/>
    <n v="0"/>
    <n v="0"/>
    <n v="0"/>
    <n v="0"/>
    <n v="0"/>
    <n v="0"/>
    <n v="0"/>
    <n v="0"/>
    <n v="0"/>
    <n v="0"/>
    <n v="1"/>
    <m/>
  </r>
  <r>
    <x v="2"/>
    <x v="2"/>
    <s v="INDICADORES Y METAS DE GOBIERNO"/>
    <x v="49"/>
    <x v="217"/>
    <m/>
    <d v="2016-02-20T00:00:00"/>
    <d v="2016-12-20T00:00:00"/>
    <s v="Recursos tecnológicos en funcionamiento"/>
    <s v="Persona natural"/>
    <s v="Tecnólogo soporte sede Cl 18"/>
    <n v="11"/>
    <n v="1750000"/>
    <n v="19250000"/>
    <s v="junio"/>
    <s v="junio"/>
    <n v="0"/>
    <n v="0"/>
    <n v="0"/>
    <n v="0"/>
    <n v="0"/>
    <n v="1"/>
    <n v="0"/>
    <n v="0"/>
    <n v="0"/>
    <n v="0"/>
    <n v="0"/>
    <n v="0"/>
    <n v="1"/>
    <n v="0"/>
    <n v="0"/>
    <n v="0"/>
    <n v="0"/>
    <n v="0"/>
    <n v="0"/>
    <n v="0"/>
    <n v="0"/>
    <n v="0"/>
    <n v="0"/>
    <n v="0"/>
    <n v="0"/>
    <n v="0"/>
    <n v="1"/>
    <m/>
  </r>
  <r>
    <x v="2"/>
    <x v="2"/>
    <s v="INDICADORES Y METAS DE GOBIERNO"/>
    <x v="49"/>
    <x v="217"/>
    <m/>
    <d v="2016-02-20T00:00:00"/>
    <d v="2016-12-20T00:00:00"/>
    <s v="Recursos tecnológicos en funcionamiento"/>
    <s v="Persona natural"/>
    <s v="Tecnólogo soporte sede Tintal"/>
    <n v="11"/>
    <n v="1750000"/>
    <n v="19250000"/>
    <s v="junio"/>
    <s v="junio"/>
    <n v="0"/>
    <n v="0"/>
    <n v="0"/>
    <n v="0"/>
    <n v="0"/>
    <n v="1"/>
    <n v="0"/>
    <n v="0"/>
    <n v="0"/>
    <n v="0"/>
    <n v="0"/>
    <n v="0"/>
    <n v="1"/>
    <n v="0"/>
    <n v="0"/>
    <n v="0"/>
    <n v="0"/>
    <n v="0"/>
    <n v="0"/>
    <n v="0"/>
    <n v="0"/>
    <n v="0"/>
    <n v="0"/>
    <n v="0"/>
    <n v="0"/>
    <n v="0"/>
    <n v="1"/>
    <m/>
  </r>
  <r>
    <x v="2"/>
    <x v="2"/>
    <s v="INDICADORES Y METAS DE GOBIERNO"/>
    <x v="49"/>
    <x v="217"/>
    <m/>
    <d v="2016-02-20T00:00:00"/>
    <d v="2016-12-20T00:00:00"/>
    <s v="Recursos tecnológicos en funcionamiento"/>
    <s v="Persona natural"/>
    <s v="Tecnólogo soporte sede Carvajal"/>
    <n v="11"/>
    <n v="1750000"/>
    <n v="19250000"/>
    <s v="junio"/>
    <s v="junio"/>
    <n v="0"/>
    <n v="0"/>
    <n v="0"/>
    <n v="0"/>
    <n v="0"/>
    <n v="1"/>
    <n v="0"/>
    <n v="0"/>
    <n v="0"/>
    <n v="0"/>
    <n v="0"/>
    <n v="0"/>
    <n v="1"/>
    <n v="0"/>
    <n v="0"/>
    <n v="0"/>
    <n v="0"/>
    <n v="0"/>
    <n v="0"/>
    <n v="0"/>
    <n v="0"/>
    <n v="0"/>
    <n v="0"/>
    <n v="0"/>
    <n v="0"/>
    <n v="0"/>
    <n v="1"/>
    <m/>
  </r>
  <r>
    <x v="2"/>
    <x v="2"/>
    <s v="INDICADORES Y METAS DE GOBIERNO"/>
    <x v="49"/>
    <x v="217"/>
    <m/>
    <d v="2016-02-20T00:00:00"/>
    <d v="2016-12-20T00:00:00"/>
    <s v="Recursos tecnológicos en funcionamiento"/>
    <s v="Persona natural"/>
    <s v="Técnico soporte aula virtual mañana"/>
    <n v="11"/>
    <n v="1400000"/>
    <n v="15400000"/>
    <s v="junio"/>
    <s v="junio"/>
    <n v="0"/>
    <n v="0"/>
    <n v="0"/>
    <n v="0"/>
    <n v="0"/>
    <n v="1"/>
    <n v="0"/>
    <n v="0"/>
    <n v="0"/>
    <n v="0"/>
    <n v="0"/>
    <n v="0"/>
    <n v="1"/>
    <n v="0"/>
    <n v="0"/>
    <n v="0"/>
    <n v="0"/>
    <n v="0"/>
    <n v="0"/>
    <n v="0"/>
    <n v="0"/>
    <n v="0"/>
    <n v="0"/>
    <n v="0"/>
    <n v="0"/>
    <n v="0"/>
    <n v="1"/>
    <m/>
  </r>
  <r>
    <x v="2"/>
    <x v="2"/>
    <s v="INDICADORES Y METAS DE GOBIERNO"/>
    <x v="49"/>
    <x v="217"/>
    <m/>
    <d v="2016-02-20T00:00:00"/>
    <d v="2016-12-20T00:00:00"/>
    <s v="Recursos tecnológicos en funcionamiento"/>
    <s v="Persona natural"/>
    <s v="Técnico soporte aula virtual tarde"/>
    <n v="11"/>
    <n v="1400000"/>
    <n v="15400000"/>
    <s v="junio"/>
    <s v="junio"/>
    <n v="0"/>
    <n v="0"/>
    <n v="0"/>
    <n v="0"/>
    <n v="0"/>
    <n v="1"/>
    <n v="0"/>
    <n v="0"/>
    <n v="0"/>
    <n v="0"/>
    <n v="0"/>
    <n v="0"/>
    <n v="1"/>
    <n v="0"/>
    <n v="0"/>
    <n v="0"/>
    <n v="0"/>
    <n v="0"/>
    <n v="0"/>
    <n v="0"/>
    <n v="0"/>
    <n v="0"/>
    <n v="0"/>
    <n v="0"/>
    <n v="0"/>
    <n v="0"/>
    <n v="1"/>
    <m/>
  </r>
  <r>
    <x v="1"/>
    <x v="14"/>
    <s v="INDICADORES Y METAS DE GOBIERNO"/>
    <x v="50"/>
    <x v="224"/>
    <m/>
    <d v="2016-02-02T00:00:00"/>
    <d v="2016-12-20T00:00:00"/>
    <s v="Software implementado"/>
    <s v="Persona natural"/>
    <s v="Apoyo procesos de movilidad y apoyo técnico"/>
    <n v="2"/>
    <n v="24000000"/>
    <n v="48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1"/>
    <x v="14"/>
    <s v="INDICADORES Y METAS DE GOBIERNO"/>
    <x v="50"/>
    <x v="224"/>
    <m/>
    <d v="2016-02-02T00:00:00"/>
    <d v="2016-12-20T00:00:00"/>
    <s v="Software implementado"/>
    <s v="Persona jurídica"/>
    <s v="Software apoyo procesos de internacionalización"/>
    <n v="1"/>
    <n v="25000000"/>
    <n v="25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1"/>
    <x v="14"/>
    <s v="INDICADORES Y METAS DE GOBIERNO"/>
    <x v="50"/>
    <x v="225"/>
    <m/>
    <d v="2016-02-02T00:00:00"/>
    <d v="2016-12-20T00:00:00"/>
    <s v="Página web implementada de la ORII"/>
    <s v="Persona jurídica"/>
    <s v="Diseño y construcción página web ORII-ETITC"/>
    <n v="1"/>
    <n v="3000000"/>
    <n v="3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1"/>
    <x v="14"/>
    <s v="INDICADORES Y METAS DE GOBIERNO"/>
    <x v="51"/>
    <x v="226"/>
    <m/>
    <d v="2016-02-02T00:00:00"/>
    <d v="2016-11-30T00:00:00"/>
    <s v="Estudiantes movilizados nacional e internacionalmente"/>
    <s v="Transporte"/>
    <s v="Apoyo financiero"/>
    <n v="1"/>
    <n v="20000000"/>
    <n v="20000000"/>
    <s v="febrero"/>
    <s v="noviembre"/>
    <n v="0"/>
    <n v="0.1"/>
    <n v="0.1"/>
    <n v="0.1"/>
    <n v="0.1"/>
    <n v="0.1"/>
    <n v="0.1"/>
    <n v="0.1"/>
    <n v="0.1"/>
    <n v="0.1"/>
    <n v="0.1"/>
    <n v="0"/>
    <n v="0.99999999999999989"/>
    <n v="0"/>
    <n v="0"/>
    <n v="0"/>
    <n v="0"/>
    <n v="0"/>
    <n v="0"/>
    <n v="0"/>
    <n v="0"/>
    <n v="0"/>
    <n v="0"/>
    <n v="0"/>
    <n v="0"/>
    <n v="0"/>
    <n v="0.99999999999999989"/>
    <m/>
  </r>
  <r>
    <x v="1"/>
    <x v="14"/>
    <s v="INDICADORES Y METAS DE GOBIERNO"/>
    <x v="51"/>
    <x v="227"/>
    <m/>
    <d v="2016-02-02T00:00:00"/>
    <d v="2016-11-30T00:00:00"/>
    <s v="Estudiantes movilizados nacional e internacionalmente"/>
    <s v="Transporte"/>
    <s v="Tiquetes"/>
    <n v="1"/>
    <n v="50000000"/>
    <n v="50000000"/>
    <s v="febrero"/>
    <s v="noviembre"/>
    <n v="0"/>
    <n v="0.1"/>
    <n v="0.1"/>
    <n v="0.1"/>
    <n v="0.1"/>
    <n v="0.1"/>
    <n v="0.1"/>
    <n v="0.1"/>
    <n v="0.1"/>
    <n v="0.1"/>
    <n v="0.1"/>
    <n v="0"/>
    <n v="0.99999999999999989"/>
    <n v="0"/>
    <n v="0"/>
    <n v="0"/>
    <n v="0"/>
    <n v="0"/>
    <n v="0"/>
    <n v="0"/>
    <n v="0"/>
    <n v="0"/>
    <n v="0"/>
    <n v="0"/>
    <n v="0"/>
    <n v="0"/>
    <n v="0.99999999999999989"/>
    <m/>
  </r>
  <r>
    <x v="1"/>
    <x v="14"/>
    <s v="INDICADORES Y METAS DE GOBIERNO"/>
    <x v="52"/>
    <x v="228"/>
    <m/>
    <d v="2016-02-02T00:00:00"/>
    <d v="2016-12-20T00:00:00"/>
    <s v="Docentes y administrativos movilizados"/>
    <s v="Transporte"/>
    <s v="Viáticos"/>
    <n v="1"/>
    <m/>
    <m/>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1"/>
    <x v="14"/>
    <s v="INDICADORES Y METAS DE GOBIERNO"/>
    <x v="52"/>
    <x v="228"/>
    <m/>
    <d v="2016-02-02T00:00:00"/>
    <d v="2016-12-20T00:00:00"/>
    <s v="Docentes y administrativos movilizados"/>
    <s v="Transporte"/>
    <s v="Tiquetes"/>
    <n v="1"/>
    <n v="65000000"/>
    <n v="65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1"/>
    <x v="14"/>
    <s v="INDICADORES Y METAS DE GOBIERNO"/>
    <x v="52"/>
    <x v="229"/>
    <m/>
    <d v="2016-02-02T00:00:00"/>
    <d v="2016-12-20T00:00:00"/>
    <s v="Docentes y administrativos movilizados"/>
    <s v="Transporte"/>
    <s v="Pago inscripción a eventos académicos"/>
    <n v="1"/>
    <n v="10000000"/>
    <n v="100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1"/>
    <x v="14"/>
    <s v="INDICADORES Y METAS DE GOBIERNO"/>
    <x v="53"/>
    <x v="230"/>
    <m/>
    <d v="2016-02-02T00:00:00"/>
    <d v="2016-11-30T00:00:00"/>
    <m/>
    <s v="Logística"/>
    <s v="Curso in situ y  en el exterior"/>
    <m/>
    <n v="50000000"/>
    <n v="50000000"/>
    <s v="febrero"/>
    <s v="noviembre"/>
    <n v="0"/>
    <n v="0.1"/>
    <n v="0.1"/>
    <n v="0.1"/>
    <n v="0.1"/>
    <n v="0.1"/>
    <n v="0.1"/>
    <n v="0.1"/>
    <n v="0.1"/>
    <n v="0.1"/>
    <n v="0.1"/>
    <n v="0"/>
    <n v="0.99999999999999989"/>
    <n v="0"/>
    <n v="0"/>
    <n v="0"/>
    <n v="0"/>
    <n v="0"/>
    <n v="0"/>
    <n v="0"/>
    <n v="0"/>
    <n v="0"/>
    <n v="0"/>
    <n v="0"/>
    <n v="0"/>
    <n v="0"/>
    <n v="0.99999999999999989"/>
    <m/>
  </r>
  <r>
    <x v="1"/>
    <x v="14"/>
    <s v="INDICADORES Y METAS DE GOBIERNO"/>
    <x v="54"/>
    <x v="231"/>
    <m/>
    <d v="2016-02-02T00:00:00"/>
    <d v="2016-11-30T00:00:00"/>
    <s v="Congresos organizados"/>
    <s v="Logística"/>
    <s v="Apoyo logístico para el desarrollo del evento"/>
    <m/>
    <n v="50000000"/>
    <n v="50000000"/>
    <s v="febrero"/>
    <s v="noviembre"/>
    <n v="0"/>
    <n v="0.1"/>
    <n v="0.1"/>
    <n v="0.1"/>
    <n v="0.1"/>
    <n v="0.1"/>
    <n v="0.1"/>
    <n v="0.1"/>
    <n v="0.1"/>
    <n v="0.1"/>
    <n v="0.1"/>
    <n v="0"/>
    <n v="0.99999999999999989"/>
    <n v="0"/>
    <n v="0"/>
    <n v="0"/>
    <n v="0"/>
    <n v="0"/>
    <n v="0"/>
    <n v="0"/>
    <n v="0"/>
    <n v="0"/>
    <n v="0"/>
    <n v="0"/>
    <n v="0"/>
    <n v="0"/>
    <n v="0.99999999999999989"/>
    <m/>
  </r>
  <r>
    <x v="1"/>
    <x v="14"/>
    <s v="INDICADORES Y METAS DE GOBIERNO"/>
    <x v="54"/>
    <x v="232"/>
    <m/>
    <d v="2016-02-02T00:00:00"/>
    <d v="2016-11-30T00:00:00"/>
    <s v="Actividades ejecutadas"/>
    <s v="Logística"/>
    <s v="Apoyo logístico para el desarrollo del evento"/>
    <m/>
    <n v="7000000"/>
    <n v="7000000"/>
    <s v="febrero"/>
    <s v="noviembre"/>
    <n v="0"/>
    <n v="0.1"/>
    <n v="0.1"/>
    <n v="0.1"/>
    <n v="0.1"/>
    <n v="0.1"/>
    <n v="0.1"/>
    <n v="0.1"/>
    <n v="0.1"/>
    <n v="0.1"/>
    <n v="0.1"/>
    <n v="0"/>
    <n v="0.99999999999999989"/>
    <n v="0"/>
    <n v="0"/>
    <n v="0"/>
    <n v="0"/>
    <n v="0"/>
    <n v="0"/>
    <n v="0"/>
    <n v="0"/>
    <n v="0"/>
    <n v="0"/>
    <n v="0"/>
    <n v="0"/>
    <n v="0"/>
    <n v="0.99999999999999989"/>
    <m/>
  </r>
  <r>
    <x v="1"/>
    <x v="1"/>
    <s v="INDICADORES Y METAS DE GOBIERNO"/>
    <x v="55"/>
    <x v="233"/>
    <m/>
    <d v="2016-01-15T00:00:00"/>
    <d v="2016-12-20T00:00:00"/>
    <s v="Procesos tramitados"/>
    <s v="Persona natural"/>
    <s v="Contratar un profesional del derecho que apoye el cumplimiento de las obligaciones de la Secretaría General de la ETITC en lo relacionado con la sustanciación de procesos disciplinarios que sean de competencia de la entidad."/>
    <n v="1"/>
    <n v="45320000"/>
    <n v="45320000"/>
    <s v="junio"/>
    <s v="diciembre"/>
    <n v="0.16666666666666669"/>
    <n v="0.16666666666666669"/>
    <n v="0.16666666666666669"/>
    <n v="0.16666666666666669"/>
    <n v="0.16666666666666669"/>
    <n v="0.16666666666666669"/>
    <n v="0"/>
    <n v="0"/>
    <n v="0"/>
    <n v="0"/>
    <n v="0"/>
    <n v="0"/>
    <n v="1.0000000000000002"/>
    <n v="0.16"/>
    <n v="0.16"/>
    <n v="0.16"/>
    <n v="0"/>
    <n v="0"/>
    <n v="0"/>
    <n v="0"/>
    <n v="0"/>
    <n v="0"/>
    <n v="0"/>
    <n v="0"/>
    <n v="0"/>
    <n v="0.48"/>
    <n v="0.52000000000000024"/>
    <s v="depuracion de procesos vigentes, 30 casos acumulados de las anteriores vigencias con mas de un año"/>
  </r>
  <r>
    <x v="1"/>
    <x v="1"/>
    <s v="INDICADORES Y METAS DE GOBIERNO"/>
    <x v="56"/>
    <x v="234"/>
    <m/>
    <d v="2016-02-01T00:00:00"/>
    <d v="2016-12-15T00:00:00"/>
    <s v="Archivo de la Escuela digitalizado_x000a__x000a__x000a__x000a__x000a__x000a__x000a__x000a_Diagnóstico de manejo documental por área_x000a__x000a__x000a__x000a__x000a__x000a__x000a_Tablas de rención documental actualizadas"/>
    <s v="Persona jurídica"/>
    <s v="Contratar una empresa que digitalice los documentos físicos que ya están debidamente organizados y que reposan en el Archivo de la ETITC correspondientes a las siguientes dependencias: Talento Humano, archivo central (incluido el archivo histórico) y registro y control"/>
    <n v="1"/>
    <n v="300000000"/>
    <n v="300000000"/>
    <s v="febrero"/>
    <s v="diciembre"/>
    <n v="0"/>
    <n v="0"/>
    <n v="0"/>
    <n v="0"/>
    <n v="0"/>
    <n v="0"/>
    <n v="0"/>
    <n v="0"/>
    <n v="0.5"/>
    <n v="0.5"/>
    <n v="0"/>
    <n v="0"/>
    <n v="1"/>
    <n v="0"/>
    <n v="0"/>
    <n v="0"/>
    <n v="0"/>
    <n v="0"/>
    <n v="0"/>
    <n v="0"/>
    <n v="0"/>
    <n v="0"/>
    <n v="0"/>
    <n v="0"/>
    <n v="0"/>
    <n v="0"/>
    <n v="1"/>
    <s v="se deberia contratar una firma con experiencia en gestion documentaltercerizada, que caractice conformidad del los productos"/>
  </r>
  <r>
    <x v="1"/>
    <x v="1"/>
    <s v="INDICADORES Y METAS DE GOBIERNO"/>
    <x v="56"/>
    <x v="235"/>
    <m/>
    <d v="2016-03-01T00:00:00"/>
    <d v="2016-03-31T00:00:00"/>
    <s v="Archivo de la Escuela digitalizado_x000a__x000a__x000a__x000a__x000a__x000a__x000a__x000a_Diagnóstico de manejo documental por área_x000a__x000a__x000a__x000a__x000a__x000a__x000a_Tablas de rención documental actualizadas"/>
    <s v="Persona natural"/>
    <s v="NA"/>
    <n v="0"/>
    <n v="0"/>
    <n v="0"/>
    <s v="marzo"/>
    <s v="junio"/>
    <n v="0"/>
    <n v="0"/>
    <n v="0"/>
    <n v="1"/>
    <n v="0"/>
    <n v="0"/>
    <n v="0"/>
    <n v="0"/>
    <n v="0"/>
    <n v="0"/>
    <n v="0"/>
    <n v="0"/>
    <n v="1"/>
    <n v="0"/>
    <n v="0"/>
    <n v="0"/>
    <n v="0"/>
    <n v="0"/>
    <n v="0"/>
    <n v="0"/>
    <n v="0"/>
    <n v="0"/>
    <n v="0"/>
    <n v="0"/>
    <n v="0"/>
    <n v="0"/>
    <n v="1"/>
    <s v="no hay tablas no hay inventario de gestion documental, 31 de marzo identificado el archivo general"/>
  </r>
  <r>
    <x v="1"/>
    <x v="1"/>
    <s v="INDICADORES Y METAS DE GOBIERNO"/>
    <x v="56"/>
    <x v="236"/>
    <m/>
    <d v="2016-01-13T00:00:00"/>
    <d v="2016-02-29T00:00:00"/>
    <s v="Archivo de la Escuela digitalizado_x000a__x000a__x000a__x000a__x000a__x000a__x000a__x000a_Diagnóstico de manejo documental por área_x000a__x000a__x000a__x000a__x000a__x000a__x000a_Tablas de rención documental actualizadas"/>
    <s v="Persona natural"/>
    <s v="NA"/>
    <n v="0"/>
    <n v="0"/>
    <n v="30000000"/>
    <s v="mayo"/>
    <s v="mayo"/>
    <n v="0"/>
    <n v="0"/>
    <n v="1"/>
    <n v="0"/>
    <n v="0"/>
    <n v="0"/>
    <n v="0"/>
    <n v="0"/>
    <n v="0"/>
    <n v="0"/>
    <n v="0"/>
    <n v="0"/>
    <n v="1"/>
    <n v="0"/>
    <n v="0"/>
    <n v="0"/>
    <n v="0"/>
    <n v="0"/>
    <n v="0"/>
    <n v="0"/>
    <n v="0"/>
    <n v="0"/>
    <n v="0"/>
    <n v="0"/>
    <n v="0"/>
    <n v="0"/>
    <n v="1"/>
    <s v="inventario priritario para iniciar proceso de contratacion de digitalizacion"/>
  </r>
  <r>
    <x v="1"/>
    <x v="1"/>
    <s v="INDICADORES Y METAS DE GOBIERNO"/>
    <x v="56"/>
    <x v="237"/>
    <m/>
    <d v="2016-02-01T00:00:00"/>
    <d v="2016-12-15T00:00:00"/>
    <s v="Archivo de la Escuela digitalizado_x000a__x000a__x000a__x000a__x000a__x000a__x000a__x000a_Diagnóstico de manejo documental por área_x000a__x000a__x000a__x000a__x000a__x000a__x000a_Tablas de rención documental actualizadas"/>
    <s v="Persona natural"/>
    <s v="Contratar tres (3) profesionales o técnicos con experiencia en Archivística, que: 1) Organicen los documentos que reposan en el Archivo de la ETITC, de todas las dependencias de la Escuela que así lo requieran, de conformidad con las tablas de retención documental que se aprueben. 2) Digitalizar todas las transferencias documentales que lleguen al Archivo de la ETITC."/>
    <n v="3"/>
    <n v="3000000"/>
    <n v="9000000"/>
    <s v="febrero"/>
    <s v="febrero"/>
    <n v="0"/>
    <n v="1"/>
    <n v="0"/>
    <n v="0"/>
    <n v="0"/>
    <n v="0"/>
    <n v="0"/>
    <n v="0"/>
    <n v="0"/>
    <n v="0"/>
    <n v="0"/>
    <n v="0"/>
    <n v="1"/>
    <n v="0"/>
    <n v="1"/>
    <n v="0"/>
    <n v="0"/>
    <n v="0"/>
    <n v="0"/>
    <n v="0"/>
    <n v="0"/>
    <n v="0"/>
    <n v="0"/>
    <n v="0"/>
    <n v="0"/>
    <n v="1"/>
    <n v="0"/>
    <s v="se contrato un recurso"/>
  </r>
  <r>
    <x v="1"/>
    <x v="1"/>
    <s v="INDICADORES Y METAS DE GOBIERNO"/>
    <x v="56"/>
    <x v="238"/>
    <m/>
    <d v="2016-02-01T00:00:00"/>
    <d v="2016-12-15T00:00:00"/>
    <s v="Archivo de la Escuela digitalizado_x000a__x000a__x000a__x000a__x000a__x000a__x000a__x000a_Diagnóstico de manejo documental por área_x000a__x000a__x000a__x000a__x000a__x000a__x000a_Tablas de rención documental actualizadas"/>
    <s v="Equipos"/>
    <s v="Comprar 3 scanner para los técnicos o profesionales referidos en la casilla anterior, a fin de que pueda cumplir con el objeto de su contrato."/>
    <n v="3"/>
    <n v="3500000"/>
    <n v="1050000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s v="gestion de plan de gestion documental, "/>
  </r>
  <r>
    <x v="1"/>
    <x v="1"/>
    <s v="INDICADORES Y METAS DE GOBIERNO"/>
    <x v="57"/>
    <x v="239"/>
    <m/>
    <d v="2016-02-01T00:00:00"/>
    <d v="2016-06-30T00:00:00"/>
    <s v="Puesto adecuado"/>
    <s v="Mantenimiento"/>
    <s v="Contratar una empresa que lleve a cabo todas las acciones tendientes a lograr la adecuación física de un puesto único de Atención al Ciudadano y  recepción de PQRS, de conformidad con lo ordenado por la Ley."/>
    <n v="1"/>
    <n v="100000000"/>
    <n v="100000000"/>
    <s v="febrero"/>
    <s v="junio"/>
    <n v="0"/>
    <n v="0.2"/>
    <n v="0.2"/>
    <n v="0.2"/>
    <n v="0.2"/>
    <n v="0.2"/>
    <n v="0"/>
    <n v="0"/>
    <n v="0"/>
    <n v="0"/>
    <n v="0"/>
    <n v="0"/>
    <n v="1"/>
    <n v="0"/>
    <n v="0"/>
    <n v="0"/>
    <n v="0"/>
    <n v="0"/>
    <n v="0"/>
    <n v="0"/>
    <n v="0"/>
    <n v="0"/>
    <n v="0"/>
    <n v="0"/>
    <n v="0"/>
    <n v="0"/>
    <n v="1"/>
    <m/>
  </r>
  <r>
    <x v="1"/>
    <x v="1"/>
    <s v="INDICADORES Y METAS DE GOBIERNO"/>
    <x v="58"/>
    <x v="240"/>
    <m/>
    <d v="2016-01-15T00:00:00"/>
    <d v="2016-01-29T00:00:00"/>
    <m/>
    <s v="Persona natural"/>
    <s v="NA"/>
    <n v="0"/>
    <n v="0"/>
    <n v="0"/>
    <s v="enero"/>
    <s v="enero"/>
    <n v="1"/>
    <n v="0"/>
    <n v="0"/>
    <n v="0"/>
    <n v="0"/>
    <n v="0"/>
    <n v="0"/>
    <n v="0"/>
    <n v="0"/>
    <n v="0"/>
    <n v="0"/>
    <n v="0"/>
    <n v="1"/>
    <n v="0"/>
    <n v="0"/>
    <n v="0"/>
    <n v="0"/>
    <n v="0"/>
    <n v="0"/>
    <n v="0"/>
    <n v="0"/>
    <n v="0"/>
    <n v="0"/>
    <n v="0"/>
    <n v="0"/>
    <n v="0"/>
    <n v="1"/>
    <m/>
  </r>
  <r>
    <x v="1"/>
    <x v="1"/>
    <s v="INDICADORES Y METAS DE GOBIERNO"/>
    <x v="58"/>
    <x v="241"/>
    <m/>
    <d v="2016-02-01T00:00:00"/>
    <d v="2016-02-05T00:00:00"/>
    <m/>
    <s v="Persona natural"/>
    <s v="NA"/>
    <n v="0"/>
    <n v="0"/>
    <n v="0"/>
    <s v="febrero"/>
    <s v="febrero"/>
    <n v="0"/>
    <n v="1"/>
    <n v="0"/>
    <n v="0"/>
    <n v="0"/>
    <n v="0"/>
    <n v="0"/>
    <n v="0"/>
    <n v="0"/>
    <n v="0"/>
    <n v="0"/>
    <n v="0"/>
    <n v="1"/>
    <n v="0"/>
    <n v="0"/>
    <n v="0"/>
    <n v="0"/>
    <n v="0"/>
    <n v="0"/>
    <n v="0"/>
    <n v="0"/>
    <n v="0"/>
    <n v="0"/>
    <n v="0"/>
    <n v="0"/>
    <n v="0"/>
    <n v="1"/>
    <m/>
  </r>
  <r>
    <x v="1"/>
    <x v="1"/>
    <s v="INDICADORES Y METAS DE GOBIERNO"/>
    <x v="58"/>
    <x v="242"/>
    <m/>
    <d v="2016-02-08T00:00:00"/>
    <d v="2016-02-12T00:00:00"/>
    <m/>
    <s v="Persona natural"/>
    <s v="NA"/>
    <n v="0"/>
    <n v="0"/>
    <n v="0"/>
    <s v="febrero"/>
    <s v="febrero"/>
    <n v="0"/>
    <n v="1"/>
    <n v="0"/>
    <n v="0"/>
    <n v="0"/>
    <n v="0"/>
    <n v="0"/>
    <n v="0"/>
    <n v="0"/>
    <n v="0"/>
    <n v="0"/>
    <n v="0"/>
    <n v="1"/>
    <n v="0"/>
    <n v="0"/>
    <n v="0"/>
    <n v="0"/>
    <n v="0"/>
    <n v="0"/>
    <n v="0"/>
    <n v="0"/>
    <n v="0"/>
    <n v="0"/>
    <n v="0"/>
    <n v="0"/>
    <n v="0"/>
    <n v="1"/>
    <m/>
  </r>
  <r>
    <x v="1"/>
    <x v="1"/>
    <s v="INDICADORES Y METAS DE GOBIERNO"/>
    <x v="58"/>
    <x v="243"/>
    <m/>
    <d v="2016-02-14T00:00:00"/>
    <d v="2016-02-26T00:00:00"/>
    <m/>
    <s v="Persona natural"/>
    <s v="NA"/>
    <n v="0"/>
    <n v="0"/>
    <n v="0"/>
    <s v="febrero"/>
    <s v="febrero"/>
    <n v="0"/>
    <n v="1"/>
    <n v="0"/>
    <n v="0"/>
    <n v="0"/>
    <n v="0"/>
    <n v="0"/>
    <n v="0"/>
    <n v="0"/>
    <n v="0"/>
    <n v="0"/>
    <n v="0"/>
    <n v="1"/>
    <n v="0"/>
    <n v="0"/>
    <n v="0"/>
    <n v="0"/>
    <n v="0"/>
    <n v="0"/>
    <n v="0"/>
    <n v="0"/>
    <n v="0"/>
    <n v="0"/>
    <n v="0"/>
    <n v="0"/>
    <n v="0"/>
    <n v="1"/>
    <m/>
  </r>
  <r>
    <x v="1"/>
    <x v="1"/>
    <s v="INDICADORES Y METAS DE GOBIERNO"/>
    <x v="58"/>
    <x v="244"/>
    <m/>
    <d v="2016-02-03T00:00:00"/>
    <d v="2016-02-29T00:00:00"/>
    <m/>
    <s v="Persona natural"/>
    <s v="NA"/>
    <n v="0"/>
    <n v="0"/>
    <n v="0"/>
    <s v="febrero"/>
    <s v="febrero"/>
    <n v="0"/>
    <n v="1"/>
    <n v="0"/>
    <n v="0"/>
    <n v="0"/>
    <n v="0"/>
    <n v="0"/>
    <n v="0"/>
    <n v="0"/>
    <n v="0"/>
    <n v="0"/>
    <n v="0"/>
    <n v="1"/>
    <n v="0"/>
    <n v="0"/>
    <n v="0"/>
    <n v="0"/>
    <n v="0"/>
    <n v="0"/>
    <n v="0"/>
    <n v="0"/>
    <n v="0"/>
    <n v="0"/>
    <n v="0"/>
    <n v="0"/>
    <n v="0"/>
    <n v="1"/>
    <m/>
  </r>
  <r>
    <x v="1"/>
    <x v="1"/>
    <s v="INDICADORES Y METAS DE GOBIERNO"/>
    <x v="58"/>
    <x v="245"/>
    <m/>
    <d v="2016-04-15T00:00:00"/>
    <d v="2016-12-31T00:00:00"/>
    <m/>
    <m/>
    <m/>
    <m/>
    <m/>
    <m/>
    <s v="abril"/>
    <s v="diciembre"/>
    <n v="0"/>
    <n v="0"/>
    <n v="0"/>
    <n v="0.1111111111111111"/>
    <n v="0.1111111111111111"/>
    <n v="0.1111111111111111"/>
    <n v="0.1111111111111111"/>
    <n v="0.1111111111111111"/>
    <n v="0.1111111111111111"/>
    <n v="0.1111111111111111"/>
    <n v="0.1111111111111111"/>
    <n v="0.1111111111111111"/>
    <n v="1.0000000000000002"/>
    <n v="0"/>
    <n v="0"/>
    <n v="0"/>
    <n v="0"/>
    <n v="0"/>
    <n v="0"/>
    <n v="0"/>
    <n v="0"/>
    <n v="0"/>
    <n v="0"/>
    <n v="0"/>
    <n v="0"/>
    <n v="0"/>
    <n v="1.0000000000000002"/>
    <m/>
  </r>
  <r>
    <x v="1"/>
    <x v="1"/>
    <s v="INDICADORES Y METAS DE GOBIERNO"/>
    <x v="58"/>
    <x v="246"/>
    <m/>
    <d v="2016-02-01T00:00:00"/>
    <d v="2016-12-15T00:00:00"/>
    <m/>
    <s v="Persona natural"/>
    <s v="NA"/>
    <n v="0"/>
    <n v="0"/>
    <n v="0"/>
    <s v="febr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
    <n v="0"/>
    <n v="0"/>
    <n v="0"/>
    <n v="0"/>
    <n v="0"/>
    <n v="0"/>
    <n v="0"/>
    <n v="0"/>
    <n v="0"/>
    <n v="0"/>
    <n v="0"/>
    <n v="1.0000000000000002"/>
    <m/>
  </r>
  <r>
    <x v="1"/>
    <x v="15"/>
    <s v="INDICADORES Y METAS DE GOBIERNO"/>
    <x v="59"/>
    <x v="247"/>
    <s v="Porcentaje de cumplimiento de las auditorías programadas de control interno"/>
    <d v="2016-01-02T00:00:00"/>
    <d v="2016-12-15T00:00:00"/>
    <s v="Informes de auditoría"/>
    <s v="Persona natural"/>
    <s v="Administrador público"/>
    <n v="1"/>
    <n v="3627382.5"/>
    <n v="4352859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08"/>
    <n v="0.08"/>
    <n v="0.08"/>
    <n v="0"/>
    <n v="0"/>
    <n v="0"/>
    <n v="0"/>
    <n v="0"/>
    <n v="0"/>
    <n v="0"/>
    <n v="0"/>
    <n v="0"/>
    <n v="0.24"/>
    <n v="0.76000000000000023"/>
    <m/>
  </r>
  <r>
    <x v="1"/>
    <x v="15"/>
    <s v="INDICADORES Y METAS DE GOBIERNO"/>
    <x v="60"/>
    <x v="247"/>
    <s v="Porcentaje de cumplimiento de las auditorías programadas de control interno"/>
    <d v="2016-01-02T00:00:00"/>
    <d v="2016-12-15T00:00:00"/>
    <s v="Informes de auditoría"/>
    <s v="Persona natural"/>
    <s v="Ingeniero financiero"/>
    <n v="1"/>
    <n v="2929206"/>
    <n v="35150472"/>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08"/>
    <n v="0.08"/>
    <n v="0.08"/>
    <n v="0"/>
    <n v="0"/>
    <n v="0"/>
    <n v="0"/>
    <n v="0"/>
    <n v="0"/>
    <n v="0"/>
    <n v="0"/>
    <n v="0"/>
    <n v="0.24"/>
    <n v="0.76000000000000023"/>
    <m/>
  </r>
  <r>
    <x v="1"/>
    <x v="15"/>
    <s v="INDICADORES Y METAS DE GOBIERNO"/>
    <x v="60"/>
    <x v="248"/>
    <s v="Procesos actualizados"/>
    <d v="2016-01-02T00:00:00"/>
    <d v="2016-12-15T00:00:00"/>
    <s v="Procesos del área publicados en la página "/>
    <m/>
    <m/>
    <n v="0"/>
    <n v="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08"/>
    <n v="0.08"/>
    <n v="0.08"/>
    <n v="0"/>
    <n v="0"/>
    <n v="0"/>
    <n v="0"/>
    <n v="0"/>
    <n v="0"/>
    <n v="0"/>
    <n v="0"/>
    <n v="0"/>
    <n v="0.24"/>
    <n v="0.76000000000000023"/>
    <m/>
  </r>
  <r>
    <x v="1"/>
    <x v="15"/>
    <s v="INDICADORES Y METAS DE GOBIERNO"/>
    <x v="60"/>
    <x v="249"/>
    <s v="Presentación de los informe es de ley a los entes externos"/>
    <d v="2016-01-02T00:00:00"/>
    <d v="2016-12-15T00:00:00"/>
    <s v="Informes entregados a los entes de control"/>
    <m/>
    <m/>
    <n v="0"/>
    <n v="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m/>
  </r>
  <r>
    <x v="1"/>
    <x v="15"/>
    <s v="INDICADORES Y METAS DE GOBIERNO"/>
    <x v="60"/>
    <x v="250"/>
    <m/>
    <d v="2016-01-02T00:00:00"/>
    <d v="2015-12-15T00:00:00"/>
    <s v="Informes o presentaciones de seguimiento"/>
    <m/>
    <m/>
    <n v="0"/>
    <n v="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m/>
  </r>
  <r>
    <x v="1"/>
    <x v="16"/>
    <s v="INDICADORES Y METAS DE GOBIERNO"/>
    <x v="61"/>
    <x v="251"/>
    <m/>
    <d v="2016-01-12T00:00:00"/>
    <d v="2016-09-29T00:00:00"/>
    <s v="Certificación de calidad"/>
    <s v="Contratista"/>
    <s v="Personal técnico para el apoyo en la documentación y el desarrollo de diferentes procesos de las áreas administrativas y académicas"/>
    <n v="1"/>
    <n v="19382000"/>
    <n v="19382000"/>
    <s v="enero"/>
    <s v="septiembre"/>
    <n v="0.1111111111111111"/>
    <n v="0.1111111111111111"/>
    <n v="0.1111111111111111"/>
    <n v="0.1111111111111111"/>
    <n v="0.1111111111111111"/>
    <n v="0.1111111111111111"/>
    <n v="0.1111111111111111"/>
    <n v="0.1111111111111111"/>
    <n v="0.1111111111111111"/>
    <n v="0"/>
    <n v="0"/>
    <n v="0"/>
    <n v="1.0000000000000002"/>
    <n v="0"/>
    <n v="0"/>
    <n v="0"/>
    <n v="0"/>
    <n v="0"/>
    <n v="0"/>
    <n v="0"/>
    <n v="0"/>
    <n v="0"/>
    <n v="0"/>
    <n v="0"/>
    <n v="0"/>
    <n v="0"/>
    <n v="1.0000000000000002"/>
    <s v="pendiente reporte de cierre de hallazgos"/>
  </r>
  <r>
    <x v="1"/>
    <x v="16"/>
    <s v="INDICADORES Y METAS DE GOBIERNO"/>
    <x v="61"/>
    <x v="252"/>
    <m/>
    <d v="2016-01-12T00:00:00"/>
    <d v="2016-09-29T00:00:00"/>
    <s v="Certificación de calidad"/>
    <s v="Contratista"/>
    <s v="Personal técnico para el apoyo en la documentación y el desarrollo de diferentes procesos de las áreas administrativas y académicas"/>
    <m/>
    <m/>
    <m/>
    <s v="junio"/>
    <s v="agosto"/>
    <n v="0"/>
    <n v="0"/>
    <n v="0"/>
    <n v="0"/>
    <n v="0"/>
    <n v="0.5"/>
    <n v="0.5"/>
    <n v="0"/>
    <n v="0"/>
    <n v="0"/>
    <n v="0"/>
    <n v="0"/>
    <n v="1"/>
    <n v="0"/>
    <n v="0"/>
    <n v="0"/>
    <n v="0"/>
    <n v="0"/>
    <n v="0"/>
    <n v="0"/>
    <n v="0"/>
    <n v="0"/>
    <n v="0"/>
    <n v="0"/>
    <n v="0"/>
    <n v="0"/>
    <n v="1"/>
    <m/>
  </r>
  <r>
    <x v="1"/>
    <x v="16"/>
    <s v="INDICADORES Y METAS DE GOBIERNO"/>
    <x v="61"/>
    <x v="253"/>
    <m/>
    <d v="2016-01-12T00:00:00"/>
    <d v="2016-09-29T00:00:00"/>
    <s v="Certificación de calidad"/>
    <s v="Firma auditora"/>
    <s v="Contratar la firma certificadora"/>
    <n v="1"/>
    <n v="30000000"/>
    <n v="30000000"/>
    <s v="enero"/>
    <s v="septiembre"/>
    <n v="0.5"/>
    <n v="0"/>
    <n v="0"/>
    <n v="0"/>
    <n v="0"/>
    <n v="0"/>
    <n v="0"/>
    <n v="0"/>
    <n v="0"/>
    <n v="0"/>
    <n v="0"/>
    <n v="0.5"/>
    <n v="1"/>
    <n v="0.5"/>
    <n v="0"/>
    <n v="0"/>
    <n v="0"/>
    <n v="0"/>
    <n v="0"/>
    <n v="0"/>
    <n v="0"/>
    <n v="0"/>
    <n v="0"/>
    <n v="0"/>
    <n v="0"/>
    <n v="0.5"/>
    <n v="0.5"/>
    <m/>
  </r>
  <r>
    <x v="1"/>
    <x v="16"/>
    <s v="INDICADORES Y METAS DE GOBIERNO"/>
    <x v="61"/>
    <x v="254"/>
    <m/>
    <d v="2016-01-12T00:00:00"/>
    <d v="2016-09-29T00:00:00"/>
    <s v="Certificación de calidad"/>
    <s v="Firma auditora"/>
    <s v="Contratar la firma certificadora"/>
    <n v="0"/>
    <m/>
    <m/>
    <s v="marzo"/>
    <s v="abril"/>
    <n v="0"/>
    <n v="0"/>
    <n v="0.25"/>
    <n v="0.25"/>
    <n v="0"/>
    <n v="0"/>
    <n v="0.25"/>
    <n v="0.25"/>
    <n v="0"/>
    <n v="0"/>
    <n v="0"/>
    <n v="0"/>
    <n v="1"/>
    <n v="0"/>
    <n v="0"/>
    <n v="0"/>
    <n v="0"/>
    <n v="0"/>
    <n v="0"/>
    <n v="0"/>
    <n v="0"/>
    <n v="0"/>
    <n v="0"/>
    <n v="0"/>
    <n v="0"/>
    <n v="0"/>
    <n v="1"/>
    <s v="pendiente de revizar avance 28 de marzo"/>
  </r>
  <r>
    <x v="1"/>
    <x v="16"/>
    <s v="INDICADORES Y METAS DE GOBIERNO"/>
    <x v="61"/>
    <x v="255"/>
    <m/>
    <d v="2016-01-12T00:00:00"/>
    <d v="2016-09-29T00:00:00"/>
    <s v="Certificación de calidad"/>
    <m/>
    <m/>
    <n v="0"/>
    <m/>
    <m/>
    <s v="marzo"/>
    <s v="agosto"/>
    <n v="0"/>
    <n v="0"/>
    <n v="0.5"/>
    <n v="0"/>
    <n v="0"/>
    <n v="0.25"/>
    <n v="0"/>
    <n v="0.25"/>
    <n v="0"/>
    <n v="0"/>
    <n v="0"/>
    <n v="0"/>
    <n v="1"/>
    <n v="0"/>
    <n v="0"/>
    <n v="0"/>
    <n v="0"/>
    <n v="0"/>
    <n v="0"/>
    <n v="0"/>
    <n v="0"/>
    <n v="0"/>
    <n v="0"/>
    <n v="0"/>
    <n v="0"/>
    <n v="0"/>
    <n v="1"/>
    <s v="pendiente de revizar avance el lunes 28 de marzo"/>
  </r>
  <r>
    <x v="1"/>
    <x v="16"/>
    <s v="INDICADORES Y METAS DE GOBIERNO"/>
    <x v="61"/>
    <x v="256"/>
    <m/>
    <d v="2016-01-12T00:00:00"/>
    <d v="2016-09-29T00:00:00"/>
    <s v="Certificación de calidad"/>
    <s v="Firma auditora"/>
    <s v="Contratar la firma certificadora"/>
    <n v="0"/>
    <m/>
    <m/>
    <s v="julio"/>
    <s v="septiembre"/>
    <n v="0"/>
    <n v="0"/>
    <n v="0"/>
    <n v="0"/>
    <n v="0"/>
    <n v="0"/>
    <n v="0.1"/>
    <n v="0"/>
    <n v="0.9"/>
    <n v="0"/>
    <n v="0"/>
    <n v="0"/>
    <n v="1"/>
    <n v="0"/>
    <n v="0"/>
    <n v="0"/>
    <n v="0"/>
    <n v="0"/>
    <n v="0"/>
    <n v="0"/>
    <n v="0"/>
    <n v="0"/>
    <n v="0"/>
    <n v="0"/>
    <n v="0"/>
    <n v="0"/>
    <n v="1"/>
    <s v="contratacion incluye capacitacion y revisar con RRHH capcitacion en HSQE"/>
  </r>
  <r>
    <x v="1"/>
    <x v="16"/>
    <s v="INDICADORES Y METAS DE GOBIERNO"/>
    <x v="61"/>
    <x v="257"/>
    <m/>
    <d v="2016-01-12T00:00:00"/>
    <d v="2016-09-29T00:00:00"/>
    <s v="Trámites optimizados"/>
    <m/>
    <m/>
    <m/>
    <m/>
    <m/>
    <s v="enero"/>
    <s v="septiembre"/>
    <n v="0"/>
    <n v="0"/>
    <n v="0.1111111111111111"/>
    <n v="0.1111111111111111"/>
    <n v="0.1111111111111111"/>
    <n v="0.1111111111111111"/>
    <n v="0.1111111111111111"/>
    <n v="0.1111111111111111"/>
    <n v="0.1111111111111111"/>
    <n v="0"/>
    <n v="0"/>
    <n v="0"/>
    <n v="0.7777777777777779"/>
    <n v="0"/>
    <n v="0"/>
    <n v="0"/>
    <n v="0"/>
    <n v="0"/>
    <n v="0"/>
    <n v="0"/>
    <n v="0"/>
    <n v="0"/>
    <n v="0"/>
    <n v="0"/>
    <n v="0"/>
    <n v="0"/>
    <n v="0.7777777777777779"/>
    <s v="no se ha avanzado con el DAFP"/>
  </r>
  <r>
    <x v="1"/>
    <x v="16"/>
    <s v="INDICADORES Y METAS DE GOBIERNO"/>
    <x v="61"/>
    <x v="258"/>
    <m/>
    <d v="2016-01-12T00:00:00"/>
    <d v="2016-09-29T00:00:00"/>
    <s v="Mapas de riesgos actualizados"/>
    <m/>
    <m/>
    <m/>
    <m/>
    <m/>
    <s v="enero"/>
    <s v="septiembre"/>
    <n v="0.25"/>
    <n v="0.25"/>
    <n v="0.3"/>
    <n v="0"/>
    <n v="0"/>
    <n v="0"/>
    <n v="0"/>
    <n v="0"/>
    <n v="0"/>
    <n v="0"/>
    <n v="0"/>
    <n v="0.2"/>
    <n v="1"/>
    <n v="0.25"/>
    <n v="0.25"/>
    <n v="0.15"/>
    <n v="0"/>
    <n v="0"/>
    <n v="0"/>
    <n v="0"/>
    <n v="0"/>
    <n v="0"/>
    <n v="0"/>
    <n v="0"/>
    <n v="0"/>
    <n v="0.65"/>
    <n v="0.35"/>
    <s v="pendiente de revizar avance el lunes 28 de marzo"/>
  </r>
  <r>
    <x v="1"/>
    <x v="16"/>
    <s v="INDICADORES Y METAS DE GOBIERNO"/>
    <x v="62"/>
    <x v="12"/>
    <m/>
    <d v="2015-05-19T00:00:00"/>
    <d v="2015-08-03T00:00:00"/>
    <s v="Documentos radicados ante CNA"/>
    <s v="Contratista"/>
    <s v="Contar con un profesional de apoyo en el proceso de autoevaluación y acreditación de los programas de educación superior"/>
    <n v="1"/>
    <n v="27500000"/>
    <n v="27500000"/>
    <s v="mayo"/>
    <s v="agosto"/>
    <n v="0"/>
    <n v="0"/>
    <n v="0"/>
    <n v="0"/>
    <n v="0.25"/>
    <n v="0.25"/>
    <n v="0.25"/>
    <n v="0.25"/>
    <n v="0"/>
    <n v="0"/>
    <n v="0"/>
    <n v="0"/>
    <n v="1"/>
    <n v="1"/>
    <n v="0"/>
    <n v="0"/>
    <n v="0"/>
    <n v="0"/>
    <n v="0"/>
    <n v="0"/>
    <n v="0"/>
    <n v="0"/>
    <n v="0"/>
    <n v="0"/>
    <n v="0"/>
    <n v="1"/>
    <n v="0"/>
    <m/>
  </r>
  <r>
    <x v="1"/>
    <x v="16"/>
    <s v="INDICADORES Y METAS DE GOBIERNO"/>
    <x v="62"/>
    <x v="13"/>
    <m/>
    <s v=" 04/03/2015"/>
    <s v=" 15/01/2016"/>
    <s v="Documentos radicados ante CNA"/>
    <s v="Contratista"/>
    <s v="Contar con un profesional de apoyo en el proceso de autoevaluación y acreditación de los programas de educación superior"/>
    <m/>
    <m/>
    <m/>
    <s v="enero"/>
    <s v="enero"/>
    <n v="1"/>
    <n v="0"/>
    <n v="0"/>
    <n v="0"/>
    <n v="0"/>
    <n v="0"/>
    <n v="0"/>
    <n v="0"/>
    <n v="0"/>
    <n v="0"/>
    <n v="0"/>
    <n v="0"/>
    <n v="1"/>
    <n v="0"/>
    <n v="0.5"/>
    <n v="0"/>
    <n v="0"/>
    <n v="0"/>
    <n v="0"/>
    <n v="0"/>
    <n v="0"/>
    <n v="0"/>
    <n v="0"/>
    <n v="0"/>
    <n v="0"/>
    <n v="0.5"/>
    <n v="0.5"/>
    <m/>
  </r>
  <r>
    <x v="1"/>
    <x v="16"/>
    <s v="INDICADORES Y METAS DE GOBIERNO"/>
    <x v="62"/>
    <x v="14"/>
    <m/>
    <s v=" 15/01/2016"/>
    <s v=" 29/02/2016"/>
    <s v="Documentos radicados ante CNA"/>
    <s v="Contratista"/>
    <s v="Contar con un profesional de apoyo en el proceso de autoevaluación y acreditación de los programas de educación superior"/>
    <m/>
    <m/>
    <m/>
    <s v="enero"/>
    <s v="febrero"/>
    <n v="0.5"/>
    <n v="0.5"/>
    <n v="0"/>
    <n v="0"/>
    <n v="0"/>
    <n v="0"/>
    <n v="0"/>
    <n v="0"/>
    <n v="0"/>
    <n v="0"/>
    <n v="0"/>
    <n v="0"/>
    <n v="1"/>
    <n v="0.28999999999999998"/>
    <n v="0"/>
    <n v="0"/>
    <n v="0"/>
    <n v="0"/>
    <n v="0"/>
    <n v="0"/>
    <n v="0"/>
    <n v="0"/>
    <n v="0"/>
    <n v="0"/>
    <n v="0"/>
    <n v="0.28999999999999998"/>
    <n v="0.71"/>
    <m/>
  </r>
  <r>
    <x v="1"/>
    <x v="16"/>
    <s v="INDICADORES Y METAS DE GOBIERNO"/>
    <x v="62"/>
    <x v="15"/>
    <m/>
    <d v="2015-09-28T00:00:00"/>
    <d v="2015-11-12T00:00:00"/>
    <s v="Documentos radicados ante CNA"/>
    <s v="Contratista"/>
    <s v="Contar con un profesional de apoyo en el proceso de autoevaluación y acreditación de los programas de educación superior"/>
    <m/>
    <m/>
    <m/>
    <s v="septiembre"/>
    <s v="noviembre"/>
    <n v="0"/>
    <n v="0"/>
    <n v="0"/>
    <n v="0"/>
    <n v="0"/>
    <n v="0"/>
    <n v="0"/>
    <n v="0"/>
    <n v="0.33"/>
    <n v="0.33"/>
    <n v="0.34"/>
    <n v="0"/>
    <n v="1"/>
    <n v="0"/>
    <n v="0"/>
    <n v="0"/>
    <n v="0"/>
    <n v="0"/>
    <n v="0"/>
    <n v="0"/>
    <n v="0"/>
    <n v="0"/>
    <n v="0"/>
    <n v="0"/>
    <n v="0"/>
    <n v="0"/>
    <n v="1"/>
    <m/>
  </r>
  <r>
    <x v="1"/>
    <x v="16"/>
    <s v="INDICADORES Y METAS DE GOBIERNO"/>
    <x v="62"/>
    <x v="16"/>
    <m/>
    <s v=" Programas Acreditación 20/02/2016"/>
    <s v=" Programas Acreditación 01/04/2016"/>
    <s v="Documentos radicados ante CNA"/>
    <s v="Contratista"/>
    <s v="Contar con un profesional de apoyo en el proceso de autoevaluación y acreditación de los programas de educación superior"/>
    <m/>
    <m/>
    <m/>
    <s v="febrero"/>
    <s v="abril"/>
    <n v="0"/>
    <n v="0.33"/>
    <n v="0.33"/>
    <n v="0.34"/>
    <n v="0"/>
    <n v="0"/>
    <n v="0"/>
    <n v="0"/>
    <n v="0"/>
    <n v="0"/>
    <n v="0"/>
    <n v="0"/>
    <n v="1"/>
    <n v="0"/>
    <n v="1"/>
    <n v="0"/>
    <n v="0"/>
    <n v="0"/>
    <n v="0"/>
    <n v="0"/>
    <n v="0"/>
    <n v="0"/>
    <n v="0"/>
    <n v="0"/>
    <n v="0"/>
    <n v="1"/>
    <n v="0"/>
    <m/>
  </r>
  <r>
    <x v="1"/>
    <x v="16"/>
    <s v="INDICADORES Y METAS DE GOBIERNO"/>
    <x v="62"/>
    <x v="17"/>
    <m/>
    <s v="Programas Acreditación 01/02/2016"/>
    <s v="Programas Acreditación 31/03/2016"/>
    <s v="Documentos radicados ante CNA"/>
    <s v="Contratista"/>
    <s v="Contar con un profesional de apoyo en el proceso de autoevaluación y acreditación de los programas de educación superior"/>
    <m/>
    <m/>
    <m/>
    <s v="febrero"/>
    <s v="marzo"/>
    <n v="0"/>
    <n v="0.5"/>
    <n v="0.5"/>
    <n v="0"/>
    <n v="0"/>
    <n v="0"/>
    <n v="0"/>
    <n v="0"/>
    <n v="0"/>
    <n v="0"/>
    <n v="0"/>
    <n v="0"/>
    <n v="1"/>
    <n v="0"/>
    <n v="0"/>
    <n v="0"/>
    <n v="0"/>
    <n v="0"/>
    <n v="0"/>
    <n v="0"/>
    <n v="0"/>
    <n v="0"/>
    <n v="0"/>
    <n v="0"/>
    <n v="0"/>
    <n v="0"/>
    <n v="1"/>
    <m/>
  </r>
  <r>
    <x v="1"/>
    <x v="16"/>
    <s v="INDICADORES Y METAS DE GOBIERNO"/>
    <x v="62"/>
    <x v="18"/>
    <m/>
    <d v="2016-02-01T00:00:00"/>
    <s v=" 05/04/2016"/>
    <s v="Documentos radicados ante CNA"/>
    <s v="Contratista"/>
    <s v="Contar con un profesional de apoyo en el proceso de autoevaluación y acreditación de los programas de educación superior"/>
    <m/>
    <m/>
    <m/>
    <s v="febrero"/>
    <s v="abril"/>
    <n v="0"/>
    <n v="0.33"/>
    <n v="0.33"/>
    <n v="0.34"/>
    <n v="0"/>
    <n v="0"/>
    <n v="0"/>
    <n v="0"/>
    <n v="0"/>
    <n v="0"/>
    <n v="0"/>
    <n v="0"/>
    <n v="1"/>
    <n v="0"/>
    <n v="0"/>
    <n v="0"/>
    <n v="0"/>
    <n v="0"/>
    <n v="0"/>
    <n v="0"/>
    <n v="0"/>
    <n v="0"/>
    <n v="0"/>
    <n v="0"/>
    <n v="0"/>
    <n v="0"/>
    <n v="1"/>
    <m/>
  </r>
  <r>
    <x v="1"/>
    <x v="16"/>
    <s v="INDICADORES Y METAS DE GOBIERNO"/>
    <x v="62"/>
    <x v="19"/>
    <m/>
    <s v="Depende de CNA"/>
    <s v="Depende de CNA"/>
    <s v="Documentos radicados ante CNA"/>
    <s v="Contratista"/>
    <s v="Contar con un profesional de apoyo en el proceso de autoevaluación y acreditación de los programas de educación superior"/>
    <m/>
    <m/>
    <m/>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m/>
  </r>
  <r>
    <x v="1"/>
    <x v="16"/>
    <s v="INDICADORES Y METAS DE GOBIERNO"/>
    <x v="62"/>
    <x v="20"/>
    <m/>
    <s v="Depende de CNA"/>
    <s v="Depende de CNA"/>
    <s v="Documentos radicados ante CNA"/>
    <s v="Contratista"/>
    <s v="Contar con un profesional de apoyo en el proceso de autoevaluación y acreditación de los programas de educación superior"/>
    <m/>
    <m/>
    <m/>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m/>
  </r>
  <r>
    <x v="1"/>
    <x v="16"/>
    <s v="INDICADORES Y METAS DE GOBIERNO"/>
    <x v="62"/>
    <x v="21"/>
    <m/>
    <d v="2016-04-01T00:00:00"/>
    <d v="2016-08-25T00:00:00"/>
    <s v="Documentos radicados ante CNA"/>
    <s v="Contratista"/>
    <s v="Contar con un profesional de apoyo en el proceso de autoevaluación y acreditación de los programas de educación superior"/>
    <m/>
    <m/>
    <m/>
    <s v="abril"/>
    <s v="agosto"/>
    <n v="0"/>
    <n v="0"/>
    <n v="0"/>
    <n v="0.2"/>
    <n v="0.2"/>
    <n v="0.2"/>
    <n v="0.2"/>
    <n v="0.2"/>
    <n v="0"/>
    <n v="0"/>
    <n v="0"/>
    <n v="0"/>
    <n v="1"/>
    <n v="0"/>
    <n v="0"/>
    <n v="0"/>
    <n v="0"/>
    <n v="0"/>
    <n v="0"/>
    <n v="0"/>
    <n v="0"/>
    <n v="0"/>
    <n v="0"/>
    <n v="0"/>
    <n v="0"/>
    <n v="0"/>
    <n v="1"/>
    <m/>
  </r>
  <r>
    <x v="1"/>
    <x v="16"/>
    <s v="INDICADORES Y METAS DE GOBIERNO"/>
    <x v="62"/>
    <x v="22"/>
    <m/>
    <s v=" 04/02/2016"/>
    <d v="2016-02-11T00:00:00"/>
    <s v="Documentos radicados ante CNA"/>
    <s v="Contratista"/>
    <s v="Contar con un profesional de apoyo en el proceso de autoevaluación y acreditación de los programas de educación superior"/>
    <m/>
    <m/>
    <m/>
    <s v="febrero"/>
    <s v="febrero"/>
    <n v="0"/>
    <n v="1"/>
    <n v="0"/>
    <n v="0"/>
    <n v="0"/>
    <n v="0"/>
    <n v="0"/>
    <n v="0"/>
    <n v="0"/>
    <n v="0"/>
    <n v="0"/>
    <n v="0"/>
    <n v="1"/>
    <n v="0"/>
    <n v="0.33"/>
    <n v="0"/>
    <n v="0"/>
    <n v="0"/>
    <n v="0"/>
    <n v="0"/>
    <n v="0"/>
    <n v="0"/>
    <n v="0"/>
    <n v="0"/>
    <n v="0"/>
    <n v="0.33"/>
    <n v="0.66999999999999993"/>
    <m/>
  </r>
  <r>
    <x v="1"/>
    <x v="16"/>
    <s v="INDICADORES Y METAS DE GOBIERNO"/>
    <x v="62"/>
    <x v="23"/>
    <m/>
    <d v="2016-01-15T00:00:00"/>
    <d v="2016-02-29T00:00:00"/>
    <s v="Documentos radicados ante CNA"/>
    <s v="Contratista"/>
    <s v="Contar con un profesional de apoyo en el proceso de autoevaluación y acreditación de los programas de educación superior"/>
    <m/>
    <m/>
    <m/>
    <s v="enero"/>
    <s v="febrero"/>
    <n v="0.5"/>
    <n v="0.5"/>
    <n v="0"/>
    <n v="0"/>
    <n v="0"/>
    <n v="0"/>
    <n v="0"/>
    <n v="0"/>
    <n v="0"/>
    <n v="0"/>
    <n v="0"/>
    <n v="0"/>
    <n v="1"/>
    <n v="0"/>
    <n v="0"/>
    <n v="0"/>
    <n v="0"/>
    <n v="0"/>
    <n v="0"/>
    <n v="0"/>
    <n v="0"/>
    <n v="0"/>
    <n v="0"/>
    <n v="0"/>
    <n v="0"/>
    <n v="0"/>
    <n v="1"/>
    <m/>
  </r>
  <r>
    <x v="1"/>
    <x v="16"/>
    <s v="INDICADORES Y METAS DE GOBIERNO"/>
    <x v="62"/>
    <x v="24"/>
    <m/>
    <d v="2016-02-29T00:00:00"/>
    <d v="2016-03-04T00:00:00"/>
    <s v="Documentos radicados ante CNA"/>
    <s v="Contratista"/>
    <s v="Contar con un profesional de apoyo en el proceso de autoevaluación y acreditación de los programas de educación superior"/>
    <m/>
    <m/>
    <m/>
    <s v="febrero"/>
    <s v="marzo"/>
    <n v="0"/>
    <n v="0.5"/>
    <n v="0.5"/>
    <n v="0"/>
    <n v="0"/>
    <n v="0"/>
    <n v="0"/>
    <n v="0"/>
    <n v="0"/>
    <n v="0"/>
    <n v="0"/>
    <n v="0"/>
    <n v="1"/>
    <n v="0"/>
    <n v="0"/>
    <n v="0"/>
    <n v="0"/>
    <n v="0"/>
    <n v="0"/>
    <n v="0"/>
    <n v="0"/>
    <n v="0"/>
    <n v="0"/>
    <n v="0"/>
    <n v="0"/>
    <n v="0"/>
    <n v="1"/>
    <m/>
  </r>
  <r>
    <x v="1"/>
    <x v="16"/>
    <s v="INDICADORES Y METAS DE GOBIERNO"/>
    <x v="62"/>
    <x v="25"/>
    <m/>
    <d v="2016-02-29T00:00:00"/>
    <s v=" 11/03/2016"/>
    <s v="Documentos radicados ante CNA"/>
    <s v="Contratista"/>
    <s v="Contar con un profesional de apoyo en el proceso de autoevaluación y acreditación de los programas de educación superior"/>
    <m/>
    <m/>
    <m/>
    <s v="febrero"/>
    <s v="marzo"/>
    <n v="0"/>
    <n v="0.5"/>
    <n v="0.5"/>
    <n v="0"/>
    <n v="0"/>
    <n v="0"/>
    <n v="0"/>
    <n v="0"/>
    <n v="0"/>
    <n v="0"/>
    <n v="0"/>
    <n v="0"/>
    <n v="1"/>
    <n v="0"/>
    <n v="0"/>
    <n v="0"/>
    <n v="0"/>
    <n v="0"/>
    <n v="0"/>
    <n v="0"/>
    <n v="0"/>
    <n v="0"/>
    <n v="0"/>
    <n v="0"/>
    <n v="0"/>
    <n v="0"/>
    <n v="1"/>
    <m/>
  </r>
  <r>
    <x v="1"/>
    <x v="16"/>
    <s v="INDICADORES Y METAS DE GOBIERNO"/>
    <x v="62"/>
    <x v="26"/>
    <m/>
    <d v="2016-02-01T00:00:00"/>
    <d v="2016-03-31T00:00:00"/>
    <s v="Documentos radicados ante CNA"/>
    <s v="Contratista"/>
    <s v="Contar con un profesional de apoyo en el proceso de autoevaluación y acreditación de los programas de educación superior"/>
    <m/>
    <m/>
    <m/>
    <s v="febrero"/>
    <s v="marzo"/>
    <n v="0"/>
    <n v="0.5"/>
    <n v="0.5"/>
    <n v="0"/>
    <n v="0"/>
    <n v="0"/>
    <n v="0"/>
    <n v="0"/>
    <n v="0"/>
    <n v="0"/>
    <n v="0"/>
    <n v="0"/>
    <n v="1"/>
    <n v="0"/>
    <n v="0.15"/>
    <n v="0"/>
    <n v="0"/>
    <n v="0"/>
    <n v="0"/>
    <n v="0"/>
    <n v="0"/>
    <n v="0"/>
    <n v="0"/>
    <n v="0"/>
    <n v="0"/>
    <n v="0.15"/>
    <n v="0.85"/>
    <m/>
  </r>
  <r>
    <x v="1"/>
    <x v="16"/>
    <s v="INDICADORES Y METAS DE GOBIERNO"/>
    <x v="62"/>
    <x v="27"/>
    <m/>
    <s v=" 01/04/2016"/>
    <d v="2016-04-08T00:00:00"/>
    <s v="Documentos radicados ante CNA"/>
    <s v="Contratista"/>
    <s v="Contar con un profesional de apoyo en el proceso de autoevaluación y acreditación de los programas de educación superior"/>
    <m/>
    <m/>
    <m/>
    <s v="abril"/>
    <s v="abril"/>
    <n v="0"/>
    <n v="0"/>
    <n v="0"/>
    <n v="1"/>
    <n v="0"/>
    <n v="0"/>
    <n v="0"/>
    <n v="0"/>
    <n v="0"/>
    <n v="0"/>
    <n v="0"/>
    <n v="0"/>
    <n v="1"/>
    <n v="0"/>
    <n v="0"/>
    <n v="0.15"/>
    <n v="0"/>
    <n v="0"/>
    <n v="0"/>
    <n v="0"/>
    <n v="0"/>
    <n v="0"/>
    <n v="0"/>
    <n v="0"/>
    <n v="0"/>
    <n v="0.15"/>
    <n v="0.85"/>
    <m/>
  </r>
  <r>
    <x v="1"/>
    <x v="16"/>
    <s v="INDICADORES Y METAS DE GOBIERNO"/>
    <x v="62"/>
    <x v="28"/>
    <m/>
    <d v="2016-04-09T00:00:00"/>
    <d v="2016-04-10T00:00:00"/>
    <s v="Documentos radicados ante CNA"/>
    <s v="Contratista"/>
    <s v="Contar con un profesional de apoyo en el proceso de autoevaluación y acreditación de los programas de educación superior"/>
    <m/>
    <m/>
    <m/>
    <s v="abril"/>
    <s v="abril"/>
    <n v="0"/>
    <n v="0"/>
    <n v="0"/>
    <n v="1"/>
    <n v="0"/>
    <n v="0"/>
    <n v="0"/>
    <n v="0"/>
    <n v="0"/>
    <n v="0"/>
    <n v="0"/>
    <n v="0"/>
    <n v="1"/>
    <n v="0"/>
    <n v="0"/>
    <n v="0.15"/>
    <n v="0"/>
    <n v="0"/>
    <n v="0"/>
    <n v="0"/>
    <n v="0"/>
    <n v="0"/>
    <n v="0"/>
    <n v="0"/>
    <n v="0"/>
    <n v="0.15"/>
    <n v="0.85"/>
    <m/>
  </r>
  <r>
    <x v="1"/>
    <x v="16"/>
    <s v="INDICADORES Y METAS DE GOBIERNO"/>
    <x v="62"/>
    <x v="29"/>
    <m/>
    <s v="Logística  15/03/2016_x000a_Socialización 11/04/2016"/>
    <s v="Logística 10/04/2016_x000a_Socialización 17/06/2016"/>
    <s v="Planes de mejoramiento"/>
    <m/>
    <m/>
    <m/>
    <m/>
    <m/>
    <s v="marzo"/>
    <s v="abril"/>
    <n v="0"/>
    <n v="0"/>
    <n v="0.5"/>
    <n v="0.5"/>
    <n v="0"/>
    <n v="0"/>
    <n v="0"/>
    <n v="0"/>
    <n v="0"/>
    <n v="0"/>
    <n v="0"/>
    <n v="0"/>
    <n v="1"/>
    <n v="0"/>
    <n v="0"/>
    <m/>
    <n v="0"/>
    <n v="0"/>
    <n v="0"/>
    <n v="0"/>
    <n v="0"/>
    <n v="0"/>
    <n v="0"/>
    <n v="0"/>
    <n v="0"/>
    <n v="0"/>
    <n v="1"/>
    <m/>
  </r>
  <r>
    <x v="1"/>
    <x v="16"/>
    <s v="INDICADORES Y METAS DE GOBIERNO"/>
    <x v="62"/>
    <x v="30"/>
    <m/>
    <s v="Depende de CNA"/>
    <s v="Depende de CNA"/>
    <s v="Resolución"/>
    <m/>
    <m/>
    <m/>
    <m/>
    <m/>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m/>
  </r>
  <r>
    <x v="1"/>
    <x v="16"/>
    <s v="INDICADORES Y METAS DE GOBIERNO"/>
    <x v="62"/>
    <x v="31"/>
    <m/>
    <s v="Depende de CNA"/>
    <s v="Depende de CNA"/>
    <s v="Resolución"/>
    <m/>
    <m/>
    <m/>
    <m/>
    <m/>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m/>
  </r>
  <r>
    <x v="1"/>
    <x v="16"/>
    <s v="INDICADORES Y METAS DE GOBIERNO"/>
    <x v="62"/>
    <x v="32"/>
    <m/>
    <s v="Depende de CNA"/>
    <s v="Depende de CNA"/>
    <s v="Resolución"/>
    <m/>
    <m/>
    <m/>
    <m/>
    <m/>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m/>
  </r>
  <r>
    <x v="1"/>
    <x v="16"/>
    <s v="INDICADORES Y METAS DE GOBIERNO"/>
    <x v="62"/>
    <x v="33"/>
    <m/>
    <s v="Depende de CNA"/>
    <s v="Depende de CNA"/>
    <s v="Resolución"/>
    <m/>
    <m/>
    <m/>
    <m/>
    <m/>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m/>
  </r>
  <r>
    <x v="1"/>
    <x v="16"/>
    <s v="INDICADORES Y METAS DE GOBIERNO"/>
    <x v="62"/>
    <x v="34"/>
    <m/>
    <s v="Depende de CNA"/>
    <s v="Depende de CNA"/>
    <s v="Resolución"/>
    <m/>
    <m/>
    <m/>
    <m/>
    <m/>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
    <n v="0"/>
    <n v="0"/>
    <n v="0"/>
    <n v="0"/>
    <n v="0"/>
    <n v="0"/>
    <n v="0"/>
    <n v="0"/>
    <n v="0"/>
    <n v="0"/>
    <n v="0"/>
    <n v="1.0000000000000002"/>
    <m/>
  </r>
  <r>
    <x v="1"/>
    <x v="16"/>
    <s v="INDICADORES Y METAS DE GOBIERNO"/>
    <x v="63"/>
    <x v="259"/>
    <m/>
    <d v="2016-01-31T00:00:00"/>
    <d v="2017-01-05T00:00:00"/>
    <s v="Informes"/>
    <s v="Persona natural"/>
    <s v="Contratación de un profesional en Ingeniería Industrial, Economía o Administración de empresas para realizar el monitoreo y seguimiento al plan operativo y estratégico de la Escuela, así como para el monitoreo y gestión de la actualización de la información de la página web"/>
    <n v="1"/>
    <n v="33000000"/>
    <n v="33000000"/>
    <s v="en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7.0000000000000007E-2"/>
    <n v="0.09"/>
    <n v="0"/>
    <n v="0"/>
    <n v="0"/>
    <n v="0"/>
    <n v="0"/>
    <n v="0"/>
    <n v="0"/>
    <n v="0"/>
    <n v="0"/>
    <n v="0.16"/>
    <n v="0.84000000000000019"/>
    <m/>
  </r>
  <r>
    <x v="1"/>
    <x v="16"/>
    <s v="INDICADORES Y METAS DE GOBIERNO"/>
    <x v="63"/>
    <x v="260"/>
    <m/>
    <d v="2016-01-05T00:00:00"/>
    <d v="2016-12-30T00:00:00"/>
    <s v="Página actualizada"/>
    <s v="Persona natural"/>
    <s v="Contratación de un profesional en Ingeniería Industrial, Economía o Administración de empresas para realizar el monitoreo y seguimiento al plan operativo y estratégico de la Escuela, así como para el monitoreo y gestión de la actualización de la información de la página web"/>
    <n v="1"/>
    <m/>
    <m/>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08"/>
    <n v="0.08"/>
    <n v="0.08"/>
    <n v="0"/>
    <n v="0"/>
    <n v="0"/>
    <n v="0"/>
    <n v="0"/>
    <n v="0"/>
    <n v="0"/>
    <n v="0"/>
    <n v="0"/>
    <n v="0.24"/>
    <n v="0.76000000000000023"/>
    <s v="se publico: plan de adquisiciones, informes de PQR, matriz de riesgos, plan de mejoramiento, plan de accion, acceso a la ciudadania para observaciones sobre el plan anticorrupcion y actualizacion de consejeros"/>
  </r>
  <r>
    <x v="1"/>
    <x v="16"/>
    <s v="INDICADORES Y METAS DE GOBIERNO"/>
    <x v="63"/>
    <x v="261"/>
    <m/>
    <d v="2016-02-01T00:00:00"/>
    <d v="2016-02-29T00:00:00"/>
    <s v="Documento con la estrategia a desarrollar"/>
    <s v="Internos"/>
    <s v="NA"/>
    <n v="0"/>
    <n v="0"/>
    <n v="0"/>
    <s v="febrero"/>
    <s v="marzo"/>
    <n v="0"/>
    <n v="0.5"/>
    <n v="0.5"/>
    <n v="0"/>
    <n v="0"/>
    <n v="0"/>
    <n v="0"/>
    <n v="0"/>
    <n v="0"/>
    <n v="0"/>
    <n v="0"/>
    <n v="0"/>
    <n v="1"/>
    <n v="0"/>
    <n v="0.5"/>
    <n v="0.5"/>
    <n v="0"/>
    <n v="0"/>
    <n v="0"/>
    <n v="0"/>
    <n v="0"/>
    <n v="0"/>
    <n v="0"/>
    <n v="0"/>
    <n v="0"/>
    <n v="1"/>
    <n v="0"/>
    <s v="diseño referente documental, documento y presentaciones flask presencial por tipo  y focalizada entrevistas  y video elaboracion de mecanismos de dialogo enuestas"/>
  </r>
  <r>
    <x v="1"/>
    <x v="16"/>
    <s v="INDICADORES Y METAS DE GOBIERNO"/>
    <x v="63"/>
    <x v="262"/>
    <m/>
    <d v="2016-01-05T00:00:00"/>
    <d v="2016-12-30T00:00:00"/>
    <s v="Informes de rendiciones de cuenta_x000a__x000a_Informe de gestión"/>
    <m/>
    <m/>
    <n v="0"/>
    <n v="0"/>
    <n v="0"/>
    <s v="enero"/>
    <s v="diciembre"/>
    <n v="0"/>
    <n v="0"/>
    <n v="0.1"/>
    <n v="0.1"/>
    <n v="0.1"/>
    <n v="0.1"/>
    <n v="0.1"/>
    <n v="0.1"/>
    <n v="0.1"/>
    <n v="0.1"/>
    <n v="0.1"/>
    <n v="0.1"/>
    <n v="0.99999999999999989"/>
    <n v="0"/>
    <n v="0"/>
    <n v="0"/>
    <n v="0"/>
    <n v="0"/>
    <n v="0"/>
    <n v="0"/>
    <n v="0"/>
    <n v="0"/>
    <n v="0"/>
    <n v="0"/>
    <n v="0"/>
    <n v="0"/>
    <n v="0.99999999999999989"/>
    <s v="revisar el 28 de marzo"/>
  </r>
  <r>
    <x v="1"/>
    <x v="16"/>
    <s v="INDICADORES Y METAS DE GOBIERNO"/>
    <x v="63"/>
    <x v="263"/>
    <m/>
    <d v="2016-01-05T00:00:00"/>
    <d v="2016-12-30T00:00:00"/>
    <s v="Reportes  de reuniones de acompañamiento relacionadas con el modelo de desarrollo administrativo actas del CSIG"/>
    <m/>
    <m/>
    <n v="0"/>
    <n v="0"/>
    <n v="0"/>
    <s v="enero"/>
    <s v="diciembre"/>
    <n v="0"/>
    <n v="9.0909090909090912E-2"/>
    <n v="9.0909090909090912E-2"/>
    <n v="9.0909090909090912E-2"/>
    <n v="9.0909090909090912E-2"/>
    <n v="9.0909090909090912E-2"/>
    <n v="9.0909090909090912E-2"/>
    <n v="9.0909090909090912E-2"/>
    <n v="9.0909090909090912E-2"/>
    <n v="9.0909090909090912E-2"/>
    <n v="9.0909090909090912E-2"/>
    <n v="9.0909090909090912E-2"/>
    <n v="1.0000000000000002"/>
    <n v="0"/>
    <n v="0.08"/>
    <n v="0.08"/>
    <n v="0"/>
    <n v="0"/>
    <n v="0"/>
    <n v="0"/>
    <n v="0"/>
    <n v="0"/>
    <n v="0"/>
    <n v="0"/>
    <n v="0"/>
    <n v="0.16"/>
    <n v="0.84000000000000019"/>
    <m/>
  </r>
  <r>
    <x v="1"/>
    <x v="16"/>
    <s v="INDICADORES Y METAS DE GOBIERNO"/>
    <x v="63"/>
    <x v="264"/>
    <m/>
    <d v="2016-01-05T00:00:00"/>
    <d v="2016-12-30T00:00:00"/>
    <s v="Reportes presentados_x000a__x000a_Anteproyecto de presupuesto presentado"/>
    <m/>
    <m/>
    <n v="0"/>
    <n v="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08"/>
    <n v="0.08"/>
    <n v="0.08"/>
    <n v="0"/>
    <n v="0"/>
    <n v="0"/>
    <n v="0"/>
    <n v="0"/>
    <n v="0"/>
    <n v="0"/>
    <n v="0"/>
    <n v="0"/>
    <n v="0.24"/>
    <n v="0.76000000000000023"/>
    <s v="informe trimestral de sireci contratacion, informe de gestion de sireci, ante proyecto, Jurar, plan de accion 2016 al men"/>
  </r>
  <r>
    <x v="1"/>
    <x v="16"/>
    <s v="INDICADORES Y METAS DE GOBIERNO"/>
    <x v="63"/>
    <x v="265"/>
    <m/>
    <d v="2016-01-05T00:00:00"/>
    <d v="2016-12-30T00:00:00"/>
    <s v="Sesiones de socialización y publicaciones realizadas"/>
    <s v="Persona jurídica"/>
    <s v="Apoyo, asesoría y desarrollo de estrategias de sensibilización, así como en la elaboración del material de divulgación"/>
    <n v="1"/>
    <n v="50000000"/>
    <n v="5000000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
    <n v="0.08"/>
    <n v="0.08"/>
    <n v="0.08"/>
    <n v="0"/>
    <n v="0"/>
    <n v="0"/>
    <n v="0"/>
    <n v="0"/>
    <n v="0"/>
    <n v="0"/>
    <n v="0"/>
    <n v="0.24"/>
    <n v="0.76000000000000023"/>
    <m/>
  </r>
  <r>
    <x v="1"/>
    <x v="16"/>
    <s v="INDICADORES Y METAS DE GOBIERNO"/>
    <x v="63"/>
    <x v="266"/>
    <m/>
    <d v="2016-01-12T00:00:00"/>
    <d v="2016-03-15T00:00:00"/>
    <s v="Informes publicados"/>
    <m/>
    <m/>
    <m/>
    <m/>
    <m/>
    <s v="enero"/>
    <s v="marzo"/>
    <n v="0.33"/>
    <n v="0.33"/>
    <n v="0.34"/>
    <n v="0"/>
    <n v="0"/>
    <n v="0"/>
    <n v="0"/>
    <n v="0"/>
    <n v="0"/>
    <n v="0"/>
    <n v="0"/>
    <n v="0"/>
    <n v="1"/>
    <n v="0.33"/>
    <n v="0.33"/>
    <n v="0.34"/>
    <n v="0"/>
    <n v="0"/>
    <n v="0"/>
    <n v="0"/>
    <n v="0"/>
    <n v="0"/>
    <n v="0"/>
    <n v="0"/>
    <n v="0"/>
    <n v="1"/>
    <n v="0"/>
    <s v="revizar el 28"/>
  </r>
  <r>
    <x v="1"/>
    <x v="16"/>
    <s v="INDICADORES Y METAS DE GOBIERNO"/>
    <x v="63"/>
    <x v="267"/>
    <m/>
    <d v="2016-01-05T00:00:00"/>
    <d v="2016-12-30T00:00:00"/>
    <s v="Proyectos actualizados en la plataforma SUIFP"/>
    <m/>
    <m/>
    <n v="0"/>
    <n v="0"/>
    <n v="0"/>
    <s v="enero"/>
    <s v="diciembre"/>
    <n v="8.3333333333333343E-2"/>
    <n v="8.3333333333333343E-2"/>
    <n v="8.3333333333333343E-2"/>
    <n v="8.3333333333333343E-2"/>
    <n v="8.3333333333333343E-2"/>
    <n v="8.3333333333333343E-2"/>
    <n v="8.3333333333333343E-2"/>
    <n v="8.3333333333333343E-2"/>
    <n v="8.3333333333333343E-2"/>
    <n v="8.3333333333333343E-2"/>
    <n v="8.3333333333333343E-2"/>
    <n v="8.3333333333333343E-2"/>
    <n v="1.0000000000000002"/>
    <n v="0.08"/>
    <n v="0.08"/>
    <n v="0.08"/>
    <n v="0"/>
    <n v="0"/>
    <n v="0"/>
    <n v="0"/>
    <n v="0"/>
    <n v="0"/>
    <n v="0"/>
    <n v="0"/>
    <n v="0"/>
    <n v="0.24"/>
    <n v="0.76000000000000023"/>
    <m/>
  </r>
  <r>
    <x v="2"/>
    <x v="10"/>
    <m/>
    <x v="64"/>
    <x v="268"/>
    <m/>
    <m/>
    <m/>
    <s v="nuevos predios"/>
    <m/>
    <m/>
    <m/>
    <m/>
    <m/>
    <s v="enero"/>
    <s v="julio"/>
    <n v="0.14285714285714285"/>
    <n v="0.14285714285714285"/>
    <n v="0.14285714285714285"/>
    <n v="0.14285714285714285"/>
    <n v="0.14285714285714285"/>
    <n v="0.14285714285714285"/>
    <n v="0.14285714285714285"/>
    <n v="0"/>
    <n v="0"/>
    <n v="0"/>
    <n v="0"/>
    <n v="0"/>
    <n v="0.99999999999999978"/>
    <n v="2.5000000000000001E-2"/>
    <n v="2.5000000000000001E-2"/>
    <n v="0"/>
    <n v="0"/>
    <n v="0"/>
    <n v="0"/>
    <n v="0"/>
    <n v="0"/>
    <n v="0"/>
    <n v="0"/>
    <n v="0"/>
    <n v="0"/>
    <n v="0.05"/>
    <n v="0.94999999999999973"/>
    <s v="definion  por alta direccion, cuando va a comerzar calle 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 dinámica1" cacheId="0" applyNumberFormats="0" applyBorderFormats="0" applyFontFormats="0" applyPatternFormats="0" applyAlignmentFormats="0" applyWidthHeightFormats="1" dataCaption="Valores" updatedVersion="4" minRefreshableVersion="3" useAutoFormatting="1" pageOverThenDown="1" itemPrintTitles="1" mergeItem="1" createdVersion="4" indent="0" outline="1" outlineData="1" gridDropZones="1" multipleFieldFilters="0" rowHeaderCaption="PROYECTO" fieldListSortAscending="1">
  <location ref="A4:H9" firstHeaderRow="1" firstDataRow="2" firstDataCol="1"/>
  <pivotFields count="45">
    <pivotField axis="axisRow" dataField="1" multipleItemSelectionAllowed="1" showAll="0" defaultSubtotal="0">
      <items count="4">
        <item sd="0" x="1"/>
        <item sd="0" x="0"/>
        <item sd="0" x="2"/>
        <item h="1" x="3"/>
      </items>
    </pivotField>
    <pivotField axis="axisRow" showAll="0" defaultSubtotal="0">
      <items count="18">
        <item x="0"/>
        <item h="1" x="4"/>
        <item x="6"/>
        <item x="5"/>
        <item x="8"/>
        <item x="7"/>
        <item x="9"/>
        <item sd="0" x="11"/>
        <item sd="0" x="15"/>
        <item x="3"/>
        <item sd="0" x="2"/>
        <item sd="0" x="10"/>
        <item h="1" x="14"/>
        <item sd="0" x="16"/>
        <item sd="0" x="1"/>
        <item sd="0" x="12"/>
        <item sd="0" x="13"/>
        <item h="1" x="17"/>
      </items>
    </pivotField>
    <pivotField showAll="0" defaultSubtotal="0"/>
    <pivotField axis="axisRow" showAll="0">
      <items count="70">
        <item sd="0" x="2"/>
        <item x="10"/>
        <item x="8"/>
        <item sd="0" x="3"/>
        <item sd="0" x="7"/>
        <item x="11"/>
        <item x="9"/>
        <item sd="0" x="5"/>
        <item sd="0" x="6"/>
        <item sd="0" x="4"/>
        <item sd="0" x="12"/>
        <item sd="0" x="0"/>
        <item x="1"/>
        <item sd="0" x="13"/>
        <item sd="0" x="14"/>
        <item sd="0" x="15"/>
        <item sd="0" x="16"/>
        <item sd="0" x="17"/>
        <item x="18"/>
        <item x="19"/>
        <item x="20"/>
        <item sd="0" x="21"/>
        <item sd="0" x="22"/>
        <item x="23"/>
        <item x="24"/>
        <item sd="0" x="25"/>
        <item x="26"/>
        <item x="27"/>
        <item x="28"/>
        <item x="29"/>
        <item x="30"/>
        <item x="31"/>
        <item x="32"/>
        <item x="33"/>
        <item x="34"/>
        <item x="35"/>
        <item x="36"/>
        <item sd="0" x="38"/>
        <item sd="0" x="40"/>
        <item sd="0" x="41"/>
        <item x="42"/>
        <item x="43"/>
        <item x="46"/>
        <item x="47"/>
        <item x="48"/>
        <item x="49"/>
        <item sd="0" x="50"/>
        <item sd="0" x="51"/>
        <item sd="0" x="52"/>
        <item sd="0" x="53"/>
        <item sd="0" x="55"/>
        <item sd="0" x="56"/>
        <item sd="0" x="57"/>
        <item sd="0" x="58"/>
        <item sd="0" x="60"/>
        <item sd="0" x="61"/>
        <item sd="0" x="62"/>
        <item sd="0" x="63"/>
        <item x="37"/>
        <item sd="0" x="54"/>
        <item x="39"/>
        <item x="44"/>
        <item x="45"/>
        <item x="64"/>
        <item sd="0" x="59"/>
        <item sd="0" x="65"/>
        <item sd="0" x="66"/>
        <item x="67"/>
        <item x="68"/>
        <item t="default"/>
      </items>
    </pivotField>
    <pivotField axis="axisRow" showAll="0">
      <items count="308">
        <item x="70"/>
        <item x="68"/>
        <item x="52"/>
        <item x="57"/>
        <item x="54"/>
        <item x="69"/>
        <item x="67"/>
        <item x="65"/>
        <item x="77"/>
        <item x="78"/>
        <item x="56"/>
        <item x="64"/>
        <item x="81"/>
        <item x="38"/>
        <item x="76"/>
        <item x="75"/>
        <item x="71"/>
        <item x="55"/>
        <item x="45"/>
        <item x="12"/>
        <item x="13"/>
        <item x="14"/>
        <item x="15"/>
        <item x="16"/>
        <item x="20"/>
        <item x="17"/>
        <item x="18"/>
        <item x="19"/>
        <item x="21"/>
        <item x="26"/>
        <item x="28"/>
        <item x="27"/>
        <item x="29"/>
        <item x="30"/>
        <item x="32"/>
        <item x="33"/>
        <item x="31"/>
        <item x="34"/>
        <item x="80"/>
        <item x="50"/>
        <item x="51"/>
        <item x="61"/>
        <item x="48"/>
        <item x="49"/>
        <item x="42"/>
        <item x="43"/>
        <item x="58"/>
        <item x="59"/>
        <item x="60"/>
        <item x="66"/>
        <item x="41"/>
        <item x="40"/>
        <item x="47"/>
        <item x="79"/>
        <item x="62"/>
        <item x="63"/>
        <item x="37"/>
        <item x="39"/>
        <item x="46"/>
        <item x="36"/>
        <item x="0"/>
        <item x="3"/>
        <item x="4"/>
        <item x="5"/>
        <item x="6"/>
        <item x="7"/>
        <item x="8"/>
        <item x="9"/>
        <item x="10"/>
        <item x="1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7"/>
        <item x="208"/>
        <item x="209"/>
        <item x="211"/>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6"/>
        <item x="247"/>
        <item x="248"/>
        <item x="249"/>
        <item x="250"/>
        <item x="251"/>
        <item x="252"/>
        <item x="254"/>
        <item x="255"/>
        <item x="256"/>
        <item x="258"/>
        <item x="259"/>
        <item x="260"/>
        <item x="261"/>
        <item x="262"/>
        <item x="263"/>
        <item x="264"/>
        <item x="265"/>
        <item x="266"/>
        <item x="23"/>
        <item x="24"/>
        <item x="25"/>
        <item x="35"/>
        <item x="44"/>
        <item x="53"/>
        <item x="245"/>
        <item x="257"/>
        <item x="267"/>
        <item x="22"/>
        <item x="206"/>
        <item x="210"/>
        <item x="212"/>
        <item x="213"/>
        <item x="268"/>
        <item x="253"/>
        <item x="72"/>
        <item x="73"/>
        <item x="74"/>
        <item x="269"/>
        <item x="1"/>
        <item x="2"/>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t="default"/>
      </items>
    </pivotField>
    <pivotField showAll="0"/>
    <pivotField showAll="0"/>
    <pivotField showAll="0"/>
    <pivotField showAll="0"/>
    <pivotField showAll="0"/>
    <pivotField showAll="0"/>
    <pivotField showAll="0"/>
    <pivotField showAll="0"/>
    <pivotField showAll="0"/>
    <pivotField showAll="0"/>
    <pivotField showAll="0"/>
    <pivotField dataField="1" numFmtId="9" showAll="0"/>
    <pivotField dataField="1" numFmtId="9" showAll="0"/>
    <pivotField dataField="1" numFmtId="9" showAll="0"/>
    <pivotField numFmtId="9" showAll="0"/>
    <pivotField numFmtId="9" showAll="0"/>
    <pivotField numFmtId="9" showAll="0"/>
    <pivotField numFmtId="9" showAll="0"/>
    <pivotField numFmtId="9" showAll="0"/>
    <pivotField numFmtId="9" showAll="0"/>
    <pivotField numFmtId="9" showAll="0"/>
    <pivotField numFmtId="9" showAll="0"/>
    <pivotField numFmtId="9" showAll="0"/>
    <pivotField showAll="0" defaultSubtotal="0"/>
    <pivotField dataField="1" numFmtId="9" showAll="0"/>
    <pivotField dataField="1" numFmtId="9" showAll="0"/>
    <pivotField dataField="1" showAll="0"/>
    <pivotField showAll="0"/>
    <pivotField showAll="0"/>
    <pivotField showAll="0"/>
    <pivotField showAll="0"/>
    <pivotField showAll="0"/>
    <pivotField showAll="0"/>
    <pivotField showAll="0"/>
    <pivotField showAll="0"/>
    <pivotField showAll="0"/>
    <pivotField showAll="0"/>
    <pivotField numFmtId="9" showAll="0" defaultSubtotal="0"/>
    <pivotField showAll="0" defaultSubtotal="0"/>
    <pivotField dragToRow="0" dragToCol="0" dragToPage="0" showAll="0" defaultSubtotal="0"/>
  </pivotFields>
  <rowFields count="4">
    <field x="0"/>
    <field x="1"/>
    <field x="3"/>
    <field x="4"/>
  </rowFields>
  <rowItems count="4">
    <i>
      <x/>
    </i>
    <i>
      <x v="1"/>
    </i>
    <i>
      <x v="2"/>
    </i>
    <i t="grand">
      <x/>
    </i>
  </rowItems>
  <colFields count="1">
    <field x="-2"/>
  </colFields>
  <colItems count="7">
    <i>
      <x/>
    </i>
    <i i="1">
      <x v="1"/>
    </i>
    <i i="2">
      <x v="2"/>
    </i>
    <i i="3">
      <x v="3"/>
    </i>
    <i i="4">
      <x v="4"/>
    </i>
    <i i="5">
      <x v="5"/>
    </i>
    <i i="6">
      <x v="6"/>
    </i>
  </colItems>
  <dataFields count="7">
    <dataField name="Enero Proyección" fld="16" subtotal="average" baseField="0" baseItem="0"/>
    <dataField name="Febrero Proyección" fld="17" subtotal="average" baseField="0" baseItem="0"/>
    <dataField name="Marzo Proyección" fld="18" subtotal="average" baseField="0" baseItem="0"/>
    <dataField name="Enero Ejecución" fld="29" subtotal="average" baseField="0" baseItem="0"/>
    <dataField name="Febrero Ejecución" fld="30" subtotal="average" baseField="0" baseItem="0"/>
    <dataField name="Marzo Ejecución" fld="31" subtotal="average" baseField="0" baseItem="0"/>
    <dataField name="Contar de VICERRECTORÍA" fld="0" subtotal="count" baseField="0" baseItem="0"/>
  </dataFields>
  <formats count="36">
    <format dxfId="143">
      <pivotArea collapsedLevelsAreSubtotals="1" fieldPosition="0">
        <references count="2">
          <reference field="4294967294" count="1" selected="0">
            <x v="0"/>
          </reference>
          <reference field="3" count="1">
            <x v="0"/>
          </reference>
        </references>
      </pivotArea>
    </format>
    <format dxfId="142">
      <pivotArea outline="0" collapsedLevelsAreSubtotals="1" fieldPosition="0"/>
    </format>
    <format dxfId="141">
      <pivotArea dataOnly="0" labelOnly="1" fieldPosition="0">
        <references count="1">
          <reference field="3" count="0"/>
        </references>
      </pivotArea>
    </format>
    <format dxfId="140">
      <pivotArea outline="0" collapsedLevelsAreSubtotals="1" fieldPosition="0"/>
    </format>
    <format dxfId="139">
      <pivotArea dataOnly="0" labelOnly="1" fieldPosition="0">
        <references count="1">
          <reference field="3" count="0"/>
        </references>
      </pivotArea>
    </format>
    <format dxfId="138">
      <pivotArea dataOnly="0" labelOnly="1" grandRow="1" outline="0" fieldPosition="0"/>
    </format>
    <format dxfId="137">
      <pivotArea outline="0" collapsedLevelsAreSubtotals="1" fieldPosition="0">
        <references count="1">
          <reference field="4294967294" count="3" selected="0">
            <x v="0"/>
            <x v="1"/>
            <x v="2"/>
          </reference>
        </references>
      </pivotArea>
    </format>
    <format dxfId="136">
      <pivotArea grandRow="1" outline="0" collapsedLevelsAreSubtotals="1" fieldPosition="0"/>
    </format>
    <format dxfId="135">
      <pivotArea dataOnly="0" labelOnly="1" grandRow="1" outline="0" fieldPosition="0"/>
    </format>
    <format dxfId="134">
      <pivotArea grandRow="1" outline="0" collapsedLevelsAreSubtotals="1" fieldPosition="0"/>
    </format>
    <format dxfId="133">
      <pivotArea dataOnly="0" labelOnly="1" outline="0" fieldPosition="0">
        <references count="1">
          <reference field="4294967294" count="6">
            <x v="0"/>
            <x v="1"/>
            <x v="2"/>
            <x v="3"/>
            <x v="4"/>
            <x v="5"/>
          </reference>
        </references>
      </pivotArea>
    </format>
    <format dxfId="132">
      <pivotArea dataOnly="0" labelOnly="1" outline="0" fieldPosition="0">
        <references count="1">
          <reference field="4294967294" count="6">
            <x v="0"/>
            <x v="1"/>
            <x v="2"/>
            <x v="3"/>
            <x v="4"/>
            <x v="5"/>
          </reference>
        </references>
      </pivotArea>
    </format>
    <format dxfId="131">
      <pivotArea dataOnly="0" labelOnly="1" outline="0" fieldPosition="0">
        <references count="1">
          <reference field="4294967294" count="6">
            <x v="0"/>
            <x v="1"/>
            <x v="2"/>
            <x v="3"/>
            <x v="4"/>
            <x v="5"/>
          </reference>
        </references>
      </pivotArea>
    </format>
    <format dxfId="130">
      <pivotArea field="3" type="button" dataOnly="0" labelOnly="1" outline="0" axis="axisRow" fieldPosition="2"/>
    </format>
    <format dxfId="129">
      <pivotArea field="3" type="button" dataOnly="0" labelOnly="1" outline="0" axis="axisRow" fieldPosition="2"/>
    </format>
    <format dxfId="128">
      <pivotArea dataOnly="0" labelOnly="1" outline="0" fieldPosition="0">
        <references count="1">
          <reference field="4294967294" count="6">
            <x v="0"/>
            <x v="1"/>
            <x v="2"/>
            <x v="3"/>
            <x v="4"/>
            <x v="5"/>
          </reference>
        </references>
      </pivotArea>
    </format>
    <format dxfId="127">
      <pivotArea dataOnly="0" labelOnly="1" outline="0" fieldPosition="0">
        <references count="1">
          <reference field="4294967294" count="3">
            <x v="0"/>
            <x v="1"/>
            <x v="2"/>
          </reference>
        </references>
      </pivotArea>
    </format>
    <format dxfId="126">
      <pivotArea type="origin" dataOnly="0" labelOnly="1" outline="0" fieldPosition="0"/>
    </format>
    <format dxfId="125">
      <pivotArea field="3" type="button" dataOnly="0" labelOnly="1" outline="0" axis="axisRow" fieldPosition="2"/>
    </format>
    <format dxfId="124">
      <pivotArea dataOnly="0" labelOnly="1" fieldPosition="0">
        <references count="1">
          <reference field="3" count="0"/>
        </references>
      </pivotArea>
    </format>
    <format dxfId="123">
      <pivotArea dataOnly="0" labelOnly="1" grandRow="1" outline="0" fieldPosition="0"/>
    </format>
    <format dxfId="122">
      <pivotArea type="origin" dataOnly="0" labelOnly="1" outline="0" fieldPosition="0"/>
    </format>
    <format dxfId="121">
      <pivotArea dataOnly="0" labelOnly="1" grandRow="1" outline="0" fieldPosition="0"/>
    </format>
    <format dxfId="120">
      <pivotArea dataOnly="0" labelOnly="1" grandRow="1" outline="0" fieldPosition="0"/>
    </format>
    <format dxfId="119">
      <pivotArea outline="0" collapsedLevelsAreSubtotals="1" fieldPosition="0"/>
    </format>
    <format dxfId="118">
      <pivotArea dataOnly="0" labelOnly="1" grandRow="1" outline="0" fieldPosition="0"/>
    </format>
    <format dxfId="117">
      <pivotArea outline="0" collapsedLevelsAreSubtotals="1" fieldPosition="0"/>
    </format>
    <format dxfId="116">
      <pivotArea dataOnly="0" labelOnly="1" grandRow="1" outline="0" fieldPosition="0"/>
    </format>
    <format dxfId="115">
      <pivotArea dataOnly="0" labelOnly="1" outline="0" fieldPosition="0">
        <references count="1">
          <reference field="4294967294" count="6">
            <x v="0"/>
            <x v="1"/>
            <x v="2"/>
            <x v="3"/>
            <x v="4"/>
            <x v="5"/>
          </reference>
        </references>
      </pivotArea>
    </format>
    <format dxfId="114">
      <pivotArea dataOnly="0" labelOnly="1" outline="0" fieldPosition="0">
        <references count="1">
          <reference field="4294967294" count="6">
            <x v="0"/>
            <x v="1"/>
            <x v="2"/>
            <x v="3"/>
            <x v="4"/>
            <x v="5"/>
          </reference>
        </references>
      </pivotArea>
    </format>
    <format dxfId="113">
      <pivotArea dataOnly="0" labelOnly="1" outline="0" fieldPosition="0">
        <references count="1">
          <reference field="4294967294" count="6">
            <x v="0"/>
            <x v="1"/>
            <x v="2"/>
            <x v="3"/>
            <x v="4"/>
            <x v="5"/>
          </reference>
        </references>
      </pivotArea>
    </format>
    <format dxfId="112">
      <pivotArea type="origin" dataOnly="0" labelOnly="1" outline="0" fieldPosition="0"/>
    </format>
    <format dxfId="111">
      <pivotArea field="-2" type="button" dataOnly="0" labelOnly="1" outline="0" axis="axisCol" fieldPosition="0"/>
    </format>
    <format dxfId="110">
      <pivotArea type="topRight" dataOnly="0" labelOnly="1" outline="0" fieldPosition="0"/>
    </format>
    <format dxfId="109">
      <pivotArea dataOnly="0" labelOnly="1" outline="0" fieldPosition="0">
        <references count="1">
          <reference field="4294967294" count="6">
            <x v="0"/>
            <x v="1"/>
            <x v="2"/>
            <x v="3"/>
            <x v="4"/>
            <x v="5"/>
          </reference>
        </references>
      </pivotArea>
    </format>
    <format dxfId="108">
      <pivotArea dataOnly="0" labelOnly="1" fieldPosition="0">
        <references count="1">
          <reference field="4"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la dinámica1" cacheId="7" applyNumberFormats="0" applyBorderFormats="0" applyFontFormats="0" applyPatternFormats="0" applyAlignmentFormats="0" applyWidthHeightFormats="1" dataCaption="Valores" updatedVersion="6" minRefreshableVersion="3" useAutoFormatting="1" pageOverThenDown="1" itemPrintTitles="1" mergeItem="1" createdVersion="4" indent="0" outline="1" outlineData="1" gridDropZones="1" multipleFieldFilters="0" rowHeaderCaption="PROYECTO" fieldListSortAscending="1">
  <location ref="A4:H86" firstHeaderRow="1" firstDataRow="2" firstDataCol="1"/>
  <pivotFields count="45">
    <pivotField axis="axisRow" dataField="1" multipleItemSelectionAllowed="1" showAll="0" defaultSubtotal="0">
      <items count="8">
        <item sd="0" x="1"/>
        <item sd="0" m="1" x="5"/>
        <item sd="0" m="1" x="7"/>
        <item sd="0" m="1" x="6"/>
        <item m="1" x="4"/>
        <item x="0"/>
        <item x="2"/>
        <item x="3"/>
      </items>
    </pivotField>
    <pivotField axis="axisRow" showAll="0" defaultSubtotal="0">
      <items count="18">
        <item x="0"/>
        <item x="4"/>
        <item sd="0" x="6"/>
        <item sd="0" x="5"/>
        <item sd="0" x="8"/>
        <item sd="0" x="7"/>
        <item sd="0" x="9"/>
        <item sd="0" x="11"/>
        <item sd="0" x="15"/>
        <item x="3"/>
        <item sd="0" x="2"/>
        <item x="10"/>
        <item sd="0" x="14"/>
        <item sd="0" x="16"/>
        <item sd="0" x="1"/>
        <item sd="0" x="12"/>
        <item sd="0" x="13"/>
        <item m="1" x="17"/>
      </items>
    </pivotField>
    <pivotField showAll="0" defaultSubtotal="0"/>
    <pivotField axis="axisRow" showAll="0">
      <items count="73">
        <item sd="0" x="2"/>
        <item sd="0" x="10"/>
        <item sd="0" x="8"/>
        <item sd="0" x="3"/>
        <item sd="0" x="7"/>
        <item sd="0" x="11"/>
        <item sd="0" x="9"/>
        <item sd="0" x="5"/>
        <item sd="0" x="6"/>
        <item sd="0" x="4"/>
        <item sd="0" x="12"/>
        <item sd="0" x="0"/>
        <item sd="0" x="1"/>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m="1" x="70"/>
        <item sd="0" x="38"/>
        <item sd="0" x="40"/>
        <item sd="0" x="41"/>
        <item sd="0" m="1" x="66"/>
        <item sd="0" x="42"/>
        <item sd="0" x="43"/>
        <item sd="0" m="1" x="68"/>
        <item sd="0" x="46"/>
        <item sd="0" x="47"/>
        <item sd="0" x="48"/>
        <item sd="0" x="49"/>
        <item sd="0" x="50"/>
        <item sd="0" x="51"/>
        <item sd="0" x="52"/>
        <item sd="0" x="53"/>
        <item sd="0" m="1" x="71"/>
        <item sd="0" x="55"/>
        <item sd="0" x="56"/>
        <item sd="0" x="57"/>
        <item sd="0" x="58"/>
        <item sd="0" x="60"/>
        <item sd="0" x="61"/>
        <item sd="0" x="62"/>
        <item sd="0" x="63"/>
        <item sd="0" x="37"/>
        <item sd="0" x="54"/>
        <item sd="0" m="1" x="69"/>
        <item sd="0" m="1" x="67"/>
        <item x="39"/>
        <item x="44"/>
        <item x="45"/>
        <item m="1" x="65"/>
        <item x="64"/>
        <item x="59"/>
        <item t="default" sd="0"/>
      </items>
    </pivotField>
    <pivotField axis="axisRow" showAll="0">
      <items count="290">
        <item m="1" x="288"/>
        <item x="70"/>
        <item x="68"/>
        <item x="52"/>
        <item x="57"/>
        <item x="54"/>
        <item x="69"/>
        <item m="1" x="273"/>
        <item x="67"/>
        <item x="65"/>
        <item x="77"/>
        <item x="78"/>
        <item x="56"/>
        <item x="64"/>
        <item x="81"/>
        <item x="38"/>
        <item x="76"/>
        <item x="75"/>
        <item x="71"/>
        <item x="55"/>
        <item m="1" x="280"/>
        <item x="45"/>
        <item x="12"/>
        <item x="13"/>
        <item x="14"/>
        <item x="15"/>
        <item x="16"/>
        <item x="20"/>
        <item x="17"/>
        <item x="18"/>
        <item x="19"/>
        <item m="1" x="281"/>
        <item x="21"/>
        <item m="1" x="275"/>
        <item m="1" x="270"/>
        <item m="1" x="279"/>
        <item m="1" x="285"/>
        <item x="28"/>
        <item x="27"/>
        <item x="29"/>
        <item x="30"/>
        <item x="32"/>
        <item x="33"/>
        <item x="31"/>
        <item x="34"/>
        <item x="80"/>
        <item x="50"/>
        <item x="51"/>
        <item x="61"/>
        <item x="48"/>
        <item x="49"/>
        <item x="42"/>
        <item x="43"/>
        <item x="58"/>
        <item x="59"/>
        <item x="60"/>
        <item x="66"/>
        <item x="41"/>
        <item x="40"/>
        <item x="47"/>
        <item x="79"/>
        <item x="62"/>
        <item x="63"/>
        <item x="37"/>
        <item x="39"/>
        <item x="46"/>
        <item x="36"/>
        <item x="0"/>
        <item x="3"/>
        <item x="4"/>
        <item x="5"/>
        <item x="6"/>
        <item x="7"/>
        <item x="8"/>
        <item x="9"/>
        <item x="10"/>
        <item x="1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m="1" x="284"/>
        <item x="207"/>
        <item x="208"/>
        <item x="209"/>
        <item m="1" x="278"/>
        <item x="211"/>
        <item m="1" x="287"/>
        <item m="1" x="28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m="1" x="274"/>
        <item x="246"/>
        <item x="247"/>
        <item x="248"/>
        <item x="249"/>
        <item x="250"/>
        <item x="251"/>
        <item x="252"/>
        <item m="1" x="272"/>
        <item x="254"/>
        <item x="255"/>
        <item x="256"/>
        <item m="1" x="271"/>
        <item x="258"/>
        <item x="259"/>
        <item x="260"/>
        <item x="261"/>
        <item x="262"/>
        <item x="263"/>
        <item x="264"/>
        <item x="265"/>
        <item x="266"/>
        <item m="1" x="277"/>
        <item x="22"/>
        <item x="23"/>
        <item x="24"/>
        <item x="25"/>
        <item x="35"/>
        <item x="44"/>
        <item x="53"/>
        <item m="1" x="269"/>
        <item x="245"/>
        <item x="257"/>
        <item x="267"/>
        <item m="1" x="282"/>
        <item x="206"/>
        <item x="210"/>
        <item x="212"/>
        <item x="213"/>
        <item m="1" x="276"/>
        <item x="268"/>
        <item x="253"/>
        <item x="72"/>
        <item x="73"/>
        <item m="1" x="286"/>
        <item x="74"/>
        <item x="1"/>
        <item x="2"/>
        <item x="26"/>
        <item t="default"/>
      </items>
    </pivotField>
    <pivotField showAll="0"/>
    <pivotField showAll="0"/>
    <pivotField showAll="0"/>
    <pivotField showAll="0"/>
    <pivotField showAll="0"/>
    <pivotField showAll="0"/>
    <pivotField showAll="0"/>
    <pivotField showAll="0"/>
    <pivotField showAll="0"/>
    <pivotField showAll="0"/>
    <pivotField showAll="0"/>
    <pivotField dataField="1" numFmtId="9" showAll="0"/>
    <pivotField dataField="1" numFmtId="9" showAll="0"/>
    <pivotField dataField="1" numFmtId="9" showAll="0"/>
    <pivotField numFmtId="9" showAll="0"/>
    <pivotField numFmtId="9" showAll="0"/>
    <pivotField numFmtId="9" showAll="0"/>
    <pivotField numFmtId="9" showAll="0"/>
    <pivotField numFmtId="9" showAll="0"/>
    <pivotField numFmtId="9" showAll="0"/>
    <pivotField numFmtId="9" showAll="0"/>
    <pivotField numFmtId="9" showAll="0"/>
    <pivotField numFmtId="9" showAll="0"/>
    <pivotField showAll="0" defaultSubtotal="0"/>
    <pivotField dataField="1" numFmtId="9" showAll="0"/>
    <pivotField dataField="1" numFmtId="9" showAll="0"/>
    <pivotField dataField="1" showAll="0"/>
    <pivotField showAll="0"/>
    <pivotField showAll="0"/>
    <pivotField showAll="0"/>
    <pivotField showAll="0"/>
    <pivotField showAll="0"/>
    <pivotField showAll="0"/>
    <pivotField showAll="0"/>
    <pivotField showAll="0"/>
    <pivotField showAll="0"/>
    <pivotField showAll="0"/>
    <pivotField numFmtId="9" showAll="0" defaultSubtotal="0"/>
    <pivotField showAll="0" defaultSubtotal="0"/>
    <pivotField dragToRow="0" dragToCol="0" dragToPage="0" showAll="0" defaultSubtotal="0"/>
  </pivotFields>
  <rowFields count="4">
    <field x="3"/>
    <field x="4"/>
    <field x="0"/>
    <field x="1"/>
  </rowFields>
  <rowItems count="8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8"/>
    </i>
    <i>
      <x v="39"/>
    </i>
    <i>
      <x v="40"/>
    </i>
    <i>
      <x v="42"/>
    </i>
    <i>
      <x v="43"/>
    </i>
    <i>
      <x v="45"/>
    </i>
    <i>
      <x v="46"/>
    </i>
    <i>
      <x v="47"/>
    </i>
    <i>
      <x v="48"/>
    </i>
    <i>
      <x v="49"/>
    </i>
    <i>
      <x v="50"/>
    </i>
    <i>
      <x v="51"/>
    </i>
    <i>
      <x v="52"/>
    </i>
    <i>
      <x v="54"/>
    </i>
    <i>
      <x v="55"/>
    </i>
    <i>
      <x v="56"/>
    </i>
    <i>
      <x v="57"/>
    </i>
    <i>
      <x v="58"/>
    </i>
    <i>
      <x v="59"/>
    </i>
    <i>
      <x v="60"/>
    </i>
    <i>
      <x v="61"/>
    </i>
    <i>
      <x v="62"/>
    </i>
    <i>
      <x v="63"/>
    </i>
    <i>
      <x v="66"/>
    </i>
    <i r="1">
      <x v="175"/>
    </i>
    <i r="2">
      <x v="6"/>
    </i>
    <i r="3">
      <x v="11"/>
    </i>
    <i>
      <x v="67"/>
    </i>
    <i r="1">
      <x v="275"/>
    </i>
    <i r="2">
      <x v="6"/>
    </i>
    <i r="3">
      <x v="7"/>
    </i>
    <i>
      <x v="68"/>
    </i>
    <i r="1">
      <x v="202"/>
    </i>
    <i r="2">
      <x v="6"/>
    </i>
    <i r="3">
      <x v="7"/>
    </i>
    <i r="3">
      <x v="15"/>
    </i>
    <i>
      <x v="70"/>
    </i>
    <i r="1">
      <x v="280"/>
    </i>
    <i r="2">
      <x v="6"/>
    </i>
    <i r="3">
      <x v="11"/>
    </i>
    <i>
      <x v="71"/>
    </i>
    <i r="1">
      <x v="242"/>
    </i>
    <i r="2">
      <x/>
    </i>
    <i t="grand">
      <x/>
    </i>
  </rowItems>
  <colFields count="1">
    <field x="-2"/>
  </colFields>
  <colItems count="7">
    <i>
      <x/>
    </i>
    <i i="1">
      <x v="1"/>
    </i>
    <i i="2">
      <x v="2"/>
    </i>
    <i i="3">
      <x v="3"/>
    </i>
    <i i="4">
      <x v="4"/>
    </i>
    <i i="5">
      <x v="5"/>
    </i>
    <i i="6">
      <x v="6"/>
    </i>
  </colItems>
  <dataFields count="7">
    <dataField name="Enero Proyección" fld="16" subtotal="average" baseField="0" baseItem="0"/>
    <dataField name="Febrero Proyección" fld="17" subtotal="average" baseField="0" baseItem="0"/>
    <dataField name="Marzo Proyección" fld="18" subtotal="average" baseField="0" baseItem="0"/>
    <dataField name="Enero Ejecución" fld="29" subtotal="average" baseField="0" baseItem="0"/>
    <dataField name="Febrero Ejecución" fld="30" subtotal="average" baseField="0" baseItem="0"/>
    <dataField name="Marzo Ejecución" fld="31" subtotal="average" baseField="0" baseItem="0"/>
    <dataField name="Contar de VICERRECTORÍA" fld="0" subtotal="count" baseField="0" baseItem="0"/>
  </dataFields>
  <formats count="36">
    <format dxfId="71">
      <pivotArea collapsedLevelsAreSubtotals="1" fieldPosition="0">
        <references count="2">
          <reference field="4294967294" count="1" selected="0">
            <x v="0"/>
          </reference>
          <reference field="3" count="1">
            <x v="0"/>
          </reference>
        </references>
      </pivotArea>
    </format>
    <format dxfId="70">
      <pivotArea outline="0" collapsedLevelsAreSubtotals="1" fieldPosition="0"/>
    </format>
    <format dxfId="69">
      <pivotArea dataOnly="0" labelOnly="1" fieldPosition="0">
        <references count="1">
          <reference field="3" count="0"/>
        </references>
      </pivotArea>
    </format>
    <format dxfId="68">
      <pivotArea outline="0" collapsedLevelsAreSubtotals="1" fieldPosition="0"/>
    </format>
    <format dxfId="67">
      <pivotArea dataOnly="0" labelOnly="1" fieldPosition="0">
        <references count="1">
          <reference field="3" count="0"/>
        </references>
      </pivotArea>
    </format>
    <format dxfId="66">
      <pivotArea dataOnly="0" labelOnly="1" grandRow="1" outline="0" fieldPosition="0"/>
    </format>
    <format dxfId="65">
      <pivotArea outline="0" collapsedLevelsAreSubtotals="1" fieldPosition="0">
        <references count="1">
          <reference field="4294967294" count="3" selected="0">
            <x v="0"/>
            <x v="1"/>
            <x v="2"/>
          </reference>
        </references>
      </pivotArea>
    </format>
    <format dxfId="64">
      <pivotArea grandRow="1" outline="0" collapsedLevelsAreSubtotals="1" fieldPosition="0"/>
    </format>
    <format dxfId="63">
      <pivotArea dataOnly="0" labelOnly="1" grandRow="1" outline="0" fieldPosition="0"/>
    </format>
    <format dxfId="62">
      <pivotArea grandRow="1" outline="0" collapsedLevelsAreSubtotals="1" fieldPosition="0"/>
    </format>
    <format dxfId="61">
      <pivotArea dataOnly="0" labelOnly="1" outline="0" fieldPosition="0">
        <references count="1">
          <reference field="4294967294" count="6">
            <x v="0"/>
            <x v="1"/>
            <x v="2"/>
            <x v="3"/>
            <x v="4"/>
            <x v="5"/>
          </reference>
        </references>
      </pivotArea>
    </format>
    <format dxfId="60">
      <pivotArea dataOnly="0" labelOnly="1" outline="0" fieldPosition="0">
        <references count="1">
          <reference field="4294967294" count="6">
            <x v="0"/>
            <x v="1"/>
            <x v="2"/>
            <x v="3"/>
            <x v="4"/>
            <x v="5"/>
          </reference>
        </references>
      </pivotArea>
    </format>
    <format dxfId="59">
      <pivotArea dataOnly="0" labelOnly="1" outline="0" fieldPosition="0">
        <references count="1">
          <reference field="4294967294" count="6">
            <x v="0"/>
            <x v="1"/>
            <x v="2"/>
            <x v="3"/>
            <x v="4"/>
            <x v="5"/>
          </reference>
        </references>
      </pivotArea>
    </format>
    <format dxfId="58">
      <pivotArea field="3" type="button" dataOnly="0" labelOnly="1" outline="0" axis="axisRow" fieldPosition="0"/>
    </format>
    <format dxfId="57">
      <pivotArea field="3" type="button" dataOnly="0" labelOnly="1" outline="0" axis="axisRow" fieldPosition="0"/>
    </format>
    <format dxfId="56">
      <pivotArea dataOnly="0" labelOnly="1" outline="0" fieldPosition="0">
        <references count="1">
          <reference field="4294967294" count="6">
            <x v="0"/>
            <x v="1"/>
            <x v="2"/>
            <x v="3"/>
            <x v="4"/>
            <x v="5"/>
          </reference>
        </references>
      </pivotArea>
    </format>
    <format dxfId="55">
      <pivotArea dataOnly="0" labelOnly="1" outline="0" fieldPosition="0">
        <references count="1">
          <reference field="4294967294" count="3">
            <x v="0"/>
            <x v="1"/>
            <x v="2"/>
          </reference>
        </references>
      </pivotArea>
    </format>
    <format dxfId="54">
      <pivotArea type="origin" dataOnly="0" labelOnly="1" outline="0" fieldPosition="0"/>
    </format>
    <format dxfId="53">
      <pivotArea field="3" type="button" dataOnly="0" labelOnly="1" outline="0" axis="axisRow" fieldPosition="0"/>
    </format>
    <format dxfId="52">
      <pivotArea dataOnly="0" labelOnly="1" fieldPosition="0">
        <references count="1">
          <reference field="3" count="0"/>
        </references>
      </pivotArea>
    </format>
    <format dxfId="51">
      <pivotArea dataOnly="0" labelOnly="1" grandRow="1" outline="0" fieldPosition="0"/>
    </format>
    <format dxfId="50">
      <pivotArea type="origin" dataOnly="0" labelOnly="1" outline="0" fieldPosition="0"/>
    </format>
    <format dxfId="49">
      <pivotArea dataOnly="0" labelOnly="1" grandRow="1" outline="0" fieldPosition="0"/>
    </format>
    <format dxfId="48">
      <pivotArea dataOnly="0" labelOnly="1" grandRow="1" outline="0" fieldPosition="0"/>
    </format>
    <format dxfId="47">
      <pivotArea outline="0" collapsedLevelsAreSubtotals="1" fieldPosition="0"/>
    </format>
    <format dxfId="46">
      <pivotArea dataOnly="0" labelOnly="1" grandRow="1" outline="0" fieldPosition="0"/>
    </format>
    <format dxfId="45">
      <pivotArea outline="0" collapsedLevelsAreSubtotals="1" fieldPosition="0"/>
    </format>
    <format dxfId="44">
      <pivotArea dataOnly="0" labelOnly="1" grandRow="1" outline="0" fieldPosition="0"/>
    </format>
    <format dxfId="43">
      <pivotArea dataOnly="0" labelOnly="1" outline="0" fieldPosition="0">
        <references count="1">
          <reference field="4294967294" count="6">
            <x v="0"/>
            <x v="1"/>
            <x v="2"/>
            <x v="3"/>
            <x v="4"/>
            <x v="5"/>
          </reference>
        </references>
      </pivotArea>
    </format>
    <format dxfId="42">
      <pivotArea dataOnly="0" labelOnly="1" outline="0" fieldPosition="0">
        <references count="1">
          <reference field="4294967294" count="6">
            <x v="0"/>
            <x v="1"/>
            <x v="2"/>
            <x v="3"/>
            <x v="4"/>
            <x v="5"/>
          </reference>
        </references>
      </pivotArea>
    </format>
    <format dxfId="41">
      <pivotArea dataOnly="0" labelOnly="1" outline="0" fieldPosition="0">
        <references count="1">
          <reference field="4294967294" count="6">
            <x v="0"/>
            <x v="1"/>
            <x v="2"/>
            <x v="3"/>
            <x v="4"/>
            <x v="5"/>
          </reference>
        </references>
      </pivotArea>
    </format>
    <format dxfId="40">
      <pivotArea type="origin" dataOnly="0" labelOnly="1" outline="0" fieldPosition="0"/>
    </format>
    <format dxfId="39">
      <pivotArea field="-2" type="button" dataOnly="0" labelOnly="1" outline="0" axis="axisCol" fieldPosition="0"/>
    </format>
    <format dxfId="38">
      <pivotArea type="topRight" dataOnly="0" labelOnly="1" outline="0" fieldPosition="0"/>
    </format>
    <format dxfId="37">
      <pivotArea dataOnly="0" labelOnly="1" outline="0" fieldPosition="0">
        <references count="1">
          <reference field="4294967294" count="6">
            <x v="0"/>
            <x v="1"/>
            <x v="2"/>
            <x v="3"/>
            <x v="4"/>
            <x v="5"/>
          </reference>
        </references>
      </pivotArea>
    </format>
    <format dxfId="36">
      <pivotArea dataOnly="0" labelOnly="1" fieldPosition="0">
        <references count="1">
          <reference field="4"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theme/theme1.xml><?xml version="1.0" encoding="utf-8"?>
<a:theme xmlns:a="http://schemas.openxmlformats.org/drawingml/2006/main" name="Aventura">
  <a:themeElements>
    <a:clrScheme name="Aventura">
      <a:dk1>
        <a:sysClr val="windowText" lastClr="000000"/>
      </a:dk1>
      <a:lt1>
        <a:sysClr val="window" lastClr="FFFFFF"/>
      </a:lt1>
      <a:dk2>
        <a:srgbClr val="738450"/>
      </a:dk2>
      <a:lt2>
        <a:srgbClr val="E8E9D1"/>
      </a:lt2>
      <a:accent1>
        <a:srgbClr val="9EB060"/>
      </a:accent1>
      <a:accent2>
        <a:srgbClr val="D09A08"/>
      </a:accent2>
      <a:accent3>
        <a:srgbClr val="F2EC86"/>
      </a:accent3>
      <a:accent4>
        <a:srgbClr val="824F1C"/>
      </a:accent4>
      <a:accent5>
        <a:srgbClr val="511818"/>
      </a:accent5>
      <a:accent6>
        <a:srgbClr val="553876"/>
      </a:accent6>
      <a:hlink>
        <a:srgbClr val="929547"/>
      </a:hlink>
      <a:folHlink>
        <a:srgbClr val="56633C"/>
      </a:folHlink>
    </a:clrScheme>
    <a:fontScheme name="Aventura">
      <a:majorFont>
        <a:latin typeface="Calisto MT"/>
        <a:ea typeface=""/>
        <a:cs typeface=""/>
        <a:font script="Jpan" typeface="ＭＳ Ｐ明朝"/>
        <a:font script="Hans" typeface="宋体"/>
        <a:font script="Hant" typeface="新細明體"/>
      </a:majorFont>
      <a:minorFont>
        <a:latin typeface="Calisto MT"/>
        <a:ea typeface=""/>
        <a:cs typeface=""/>
        <a:font script="Jpan" typeface="ＭＳ Ｐ明朝"/>
        <a:font script="Hans" typeface="宋体"/>
        <a:font script="Hant" typeface="新細明體"/>
      </a:minorFont>
    </a:fontScheme>
    <a:fmtScheme name="Aventura">
      <a:fillStyleLst>
        <a:solidFill>
          <a:schemeClr val="phClr"/>
        </a:solidFill>
        <a:blipFill rotWithShape="1">
          <a:blip xmlns:r="http://schemas.openxmlformats.org/officeDocument/2006/relationships" r:embed="rId1">
            <a:duotone>
              <a:schemeClr val="phClr">
                <a:shade val="30000"/>
                <a:alpha val="50000"/>
                <a:satMod val="150000"/>
              </a:schemeClr>
              <a:schemeClr val="phClr">
                <a:tint val="50000"/>
                <a:alpha val="10000"/>
                <a:satMod val="150000"/>
              </a:schemeClr>
            </a:duotone>
          </a:blip>
          <a:stretch/>
        </a:blipFill>
        <a:blipFill rotWithShape="1">
          <a:blip xmlns:r="http://schemas.openxmlformats.org/officeDocument/2006/relationships" r:embed="rId2">
            <a:duotone>
              <a:schemeClr val="phClr">
                <a:shade val="30000"/>
                <a:alpha val="50000"/>
                <a:satMod val="150000"/>
              </a:schemeClr>
              <a:schemeClr val="phClr">
                <a:tint val="50000"/>
                <a:alpha val="10000"/>
                <a:satMod val="150000"/>
              </a:schemeClr>
            </a:duotone>
          </a:blip>
          <a:stretch/>
        </a:blipFill>
      </a:fillStyleLst>
      <a:lnStyleLst>
        <a:ln w="19050" cap="flat" cmpd="sng" algn="ctr">
          <a:solidFill>
            <a:schemeClr val="phClr">
              <a:shade val="95000"/>
              <a:satMod val="105000"/>
            </a:schemeClr>
          </a:solidFill>
          <a:prstDash val="solid"/>
        </a:ln>
        <a:ln w="381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innerShdw blurRad="76200" dist="25400" dir="13500000">
              <a:srgbClr val="4B4B4B">
                <a:alpha val="75000"/>
              </a:srgbClr>
            </a:innerShdw>
          </a:effectLst>
        </a:effectStyle>
      </a:effectStyleLst>
      <a:bgFillStyleLst>
        <a:solidFill>
          <a:schemeClr val="phClr"/>
        </a:solidFill>
        <a:blipFill rotWithShape="1">
          <a:blip xmlns:r="http://schemas.openxmlformats.org/officeDocument/2006/relationships" r:embed="rId3">
            <a:duotone>
              <a:schemeClr val="phClr">
                <a:shade val="10000"/>
                <a:alpha val="30000"/>
                <a:satMod val="60000"/>
              </a:schemeClr>
              <a:schemeClr val="phClr">
                <a:tint val="20000"/>
                <a:alpha val="5000"/>
                <a:satMod val="300000"/>
              </a:schemeClr>
            </a:duotone>
          </a:blip>
          <a:stretch/>
        </a:blipFill>
        <a:blipFill rotWithShape="1">
          <a:blip xmlns:r="http://schemas.openxmlformats.org/officeDocument/2006/relationships" r:embed="rId4">
            <a:duotone>
              <a:schemeClr val="phClr">
                <a:shade val="30000"/>
                <a:alpha val="50000"/>
                <a:satMod val="150000"/>
              </a:schemeClr>
              <a:schemeClr val="phClr">
                <a:tint val="50000"/>
                <a:alpha val="10000"/>
                <a:satMod val="150000"/>
              </a:schemeClr>
            </a:duotone>
          </a:blip>
          <a:stretch/>
        </a:blipFill>
      </a:bgFillStyleLst>
    </a:fmtScheme>
  </a:themeElements>
  <a:objectDefaults>
    <a:spDef>
      <a:spPr/>
      <a:bodyPr rtlCol="0" anchor="ctr"/>
      <a:lstStyle>
        <a:defPPr algn="ctr">
          <a:defRPr/>
        </a:defP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W1196"/>
  <sheetViews>
    <sheetView topLeftCell="A5" zoomScale="125" zoomScaleNormal="125" zoomScalePageLayoutView="125" workbookViewId="0">
      <pane xSplit="2" ySplit="1" topLeftCell="C10" activePane="bottomRight" state="frozen"/>
      <selection activeCell="A5" sqref="A5"/>
      <selection pane="topRight" activeCell="C5" sqref="C5"/>
      <selection pane="bottomLeft" activeCell="A6" sqref="A6"/>
      <selection pane="bottomRight" activeCell="B11" sqref="B11:G11"/>
    </sheetView>
  </sheetViews>
  <sheetFormatPr baseColWidth="10" defaultColWidth="11" defaultRowHeight="14.25" x14ac:dyDescent="0.2"/>
  <cols>
    <col min="1" max="1" width="50.5" style="820" customWidth="1"/>
    <col min="2" max="4" width="8" customWidth="1"/>
    <col min="5" max="5" width="6.875" customWidth="1"/>
    <col min="6" max="6" width="8" customWidth="1"/>
    <col min="7" max="7" width="6.875" customWidth="1"/>
    <col min="8" max="8" width="24.875" hidden="1" customWidth="1"/>
    <col min="9" max="10" width="6.375" hidden="1" customWidth="1"/>
    <col min="11" max="11" width="10.375" hidden="1" customWidth="1"/>
    <col min="12" max="12" width="8.125" customWidth="1"/>
    <col min="13" max="13" width="30.625" customWidth="1"/>
    <col min="14" max="14" width="11.125" customWidth="1"/>
    <col min="15" max="15" width="32.5" hidden="1" customWidth="1"/>
    <col min="16" max="16" width="3.5" customWidth="1"/>
    <col min="17" max="17" width="25.625" customWidth="1"/>
    <col min="18" max="18" width="13" customWidth="1"/>
    <col min="19" max="19" width="28.125" bestFit="1" customWidth="1"/>
    <col min="20" max="20" width="17.875" bestFit="1" customWidth="1"/>
    <col min="21" max="22" width="11.125" bestFit="1" customWidth="1"/>
    <col min="23" max="23" width="11.875" bestFit="1" customWidth="1"/>
  </cols>
  <sheetData>
    <row r="2" spans="1:23" x14ac:dyDescent="0.2">
      <c r="A2"/>
    </row>
    <row r="3" spans="1:23" x14ac:dyDescent="0.2">
      <c r="L3" s="821"/>
      <c r="M3" s="821"/>
      <c r="N3" s="821"/>
    </row>
    <row r="4" spans="1:23" x14ac:dyDescent="0.2">
      <c r="A4" s="833"/>
      <c r="B4" s="834" t="s">
        <v>1173</v>
      </c>
      <c r="C4" s="835"/>
      <c r="D4" s="835"/>
      <c r="E4" s="835"/>
      <c r="F4" s="835"/>
      <c r="G4" s="835"/>
      <c r="H4" s="835"/>
      <c r="I4" s="831"/>
      <c r="J4" s="831"/>
      <c r="K4" s="831"/>
      <c r="L4" s="1014" t="s">
        <v>1295</v>
      </c>
      <c r="M4" s="1014"/>
      <c r="N4" s="1015"/>
      <c r="Q4" s="1018" t="s">
        <v>1473</v>
      </c>
      <c r="R4" s="1019"/>
      <c r="S4" s="1019"/>
      <c r="T4" s="1019"/>
      <c r="U4" s="1020"/>
    </row>
    <row r="5" spans="1:23" s="680" customFormat="1" ht="100.5" x14ac:dyDescent="0.2">
      <c r="A5" s="991" t="s">
        <v>10</v>
      </c>
      <c r="B5" s="836" t="s">
        <v>1188</v>
      </c>
      <c r="C5" s="836" t="s">
        <v>1189</v>
      </c>
      <c r="D5" s="836" t="s">
        <v>1190</v>
      </c>
      <c r="E5" s="837" t="s">
        <v>1191</v>
      </c>
      <c r="F5" s="837" t="s">
        <v>1192</v>
      </c>
      <c r="G5" s="837" t="s">
        <v>1193</v>
      </c>
      <c r="H5" s="992" t="s">
        <v>1294</v>
      </c>
      <c r="I5" s="832"/>
      <c r="J5" s="832"/>
      <c r="K5" s="832"/>
      <c r="L5" s="1016"/>
      <c r="M5" s="1016"/>
      <c r="N5" s="1017"/>
      <c r="O5" s="747" t="s">
        <v>1174</v>
      </c>
      <c r="Q5" s="1021"/>
      <c r="R5" s="1022"/>
      <c r="S5" s="1022"/>
      <c r="T5" s="1022"/>
      <c r="U5" s="1023"/>
    </row>
    <row r="6" spans="1:23" s="680" customFormat="1" ht="34.5" x14ac:dyDescent="0.2">
      <c r="A6" s="838" t="s">
        <v>1286</v>
      </c>
      <c r="B6" s="824">
        <v>9.3923182441700961E-2</v>
      </c>
      <c r="C6" s="824">
        <v>0.1985359770544956</v>
      </c>
      <c r="D6" s="824">
        <v>0.12879660805586735</v>
      </c>
      <c r="E6" s="825">
        <v>4.6419753086419761E-2</v>
      </c>
      <c r="F6" s="825">
        <v>0.11024691358024694</v>
      </c>
      <c r="G6" s="825">
        <v>5.2249999999999998E-2</v>
      </c>
      <c r="H6" s="825">
        <v>98</v>
      </c>
      <c r="I6" s="825"/>
      <c r="J6" s="825"/>
      <c r="K6" s="825"/>
      <c r="L6" s="825">
        <f>+IFERROR(SUM(E6:G6)/SUM(B6:D6),"")</f>
        <v>0.49593781915602198</v>
      </c>
      <c r="M6" s="826" t="str">
        <f>+IF(L6="","",IF(AND(SUM($B6:D6)=1,SUM($E6:G6)=1),"TERMINADA",IF(SUM($B6:D6)=0,"SIN INICIAR",IF(L6&gt;1,"ADELANTADA",IF(L6&lt;0.6,"CRÍTICA",IF(L6&lt;0.95,"EN PROCESO","GESTIÓN NORMAL"))))))</f>
        <v>CRÍTICA</v>
      </c>
      <c r="N6" s="751" t="str">
        <f t="shared" ref="N6:N37" si="0">+IF(M6="","",IF(M6="SIN INICIAR","6",IF(M6="CRÍTICA","L",IF(M6="EN PROCESO","K",IF(M6="GESTIÓN NORMAL","J",IF(M6="ADELANTADA","Q","B"))))))</f>
        <v>L</v>
      </c>
      <c r="O6" s="747"/>
      <c r="Q6" s="1010" t="s">
        <v>1465</v>
      </c>
      <c r="R6" s="1013" t="s">
        <v>1469</v>
      </c>
      <c r="S6" s="1013"/>
      <c r="T6" s="1013"/>
      <c r="U6" s="1013"/>
    </row>
    <row r="7" spans="1:23" s="680" customFormat="1" ht="34.5" x14ac:dyDescent="0.2">
      <c r="A7" s="838" t="s">
        <v>1462</v>
      </c>
      <c r="B7" s="824">
        <v>0.15465866530473288</v>
      </c>
      <c r="C7" s="824">
        <v>0.17494580637839038</v>
      </c>
      <c r="D7" s="824">
        <v>0.12696827828850332</v>
      </c>
      <c r="E7" s="825">
        <v>3.9357945425361154E-2</v>
      </c>
      <c r="F7" s="825">
        <v>8.8932584269662954E-2</v>
      </c>
      <c r="G7" s="825">
        <v>2.2485875706214683E-2</v>
      </c>
      <c r="H7" s="825">
        <v>178</v>
      </c>
      <c r="I7" s="825"/>
      <c r="J7" s="825"/>
      <c r="K7" s="825"/>
      <c r="L7" s="825">
        <f>+IFERROR(SUM(E7:G7)/SUM(B7:D7),"")</f>
        <v>0.33023522628235852</v>
      </c>
      <c r="M7" s="826" t="str">
        <f>+IF(L7="","",IF(AND(SUM($B7:D7)=1,SUM($E7:G7)=1),"TERMINADA",IF(SUM($B7:D7)=0,"SIN INICIAR",IF(L7&gt;1,"ADELANTADA",IF(L7&lt;0.6,"CRÍTICA",IF(L7&lt;0.95,"EN PROCESO","GESTIÓN NORMAL"))))))</f>
        <v>CRÍTICA</v>
      </c>
      <c r="N7" s="751" t="str">
        <f t="shared" si="0"/>
        <v>L</v>
      </c>
      <c r="O7" s="747" t="s">
        <v>1175</v>
      </c>
      <c r="Q7" s="1011" t="s">
        <v>1466</v>
      </c>
      <c r="R7" s="1013" t="s">
        <v>1470</v>
      </c>
      <c r="S7" s="1013"/>
      <c r="T7" s="1013"/>
      <c r="U7" s="1013"/>
    </row>
    <row r="8" spans="1:23" s="680" customFormat="1" ht="34.5" x14ac:dyDescent="0.2">
      <c r="A8" s="838" t="s">
        <v>1463</v>
      </c>
      <c r="B8" s="824">
        <v>0.11074236995128084</v>
      </c>
      <c r="C8" s="824">
        <v>0.19654580743788669</v>
      </c>
      <c r="D8" s="824">
        <v>9.5456698526995565E-2</v>
      </c>
      <c r="E8" s="825">
        <v>7.1844059405940588E-2</v>
      </c>
      <c r="F8" s="825">
        <v>0.14795079507950809</v>
      </c>
      <c r="G8" s="825">
        <v>2.3267326732673274E-2</v>
      </c>
      <c r="H8" s="825">
        <v>102</v>
      </c>
      <c r="I8" s="825"/>
      <c r="J8" s="825"/>
      <c r="K8" s="825"/>
      <c r="L8" s="825">
        <f t="shared" ref="L8:L71" si="1">+IFERROR(SUM(E8:G8)/SUM(B8:D8),"")</f>
        <v>0.60351402526277875</v>
      </c>
      <c r="M8" s="826" t="str">
        <f>+IF(L8="","",IF(AND(SUM($B8:D8)=1,SUM($E8:G8)=1),"TERMINADA",IF(SUM($B8:D8)=0,"SIN INICIAR",IF(L8&gt;1,"ADELANTADA",IF(L8&lt;0.6,"CRÍTICA",IF(L8&lt;0.95,"EN PROCESO","GESTIÓN NORMAL"))))))</f>
        <v>EN PROCESO</v>
      </c>
      <c r="N8" s="751" t="str">
        <f t="shared" si="0"/>
        <v>K</v>
      </c>
      <c r="O8" s="748"/>
      <c r="Q8" s="1012" t="s">
        <v>1467</v>
      </c>
      <c r="R8" s="1013" t="s">
        <v>1471</v>
      </c>
      <c r="S8" s="1013"/>
      <c r="T8" s="1013"/>
      <c r="U8" s="1013"/>
    </row>
    <row r="9" spans="1:23" s="680" customFormat="1" ht="34.5" x14ac:dyDescent="0.2">
      <c r="A9" s="827" t="s">
        <v>1176</v>
      </c>
      <c r="B9" s="828">
        <v>0.12867222101972117</v>
      </c>
      <c r="C9" s="828">
        <v>0.18631359507776213</v>
      </c>
      <c r="D9" s="828">
        <v>0.11853890371973724</v>
      </c>
      <c r="E9" s="829">
        <v>5.0061011904761886E-2</v>
      </c>
      <c r="F9" s="829">
        <v>0.11028619528619531</v>
      </c>
      <c r="G9" s="829">
        <v>2.9357541899441342E-2</v>
      </c>
      <c r="H9" s="829">
        <v>378</v>
      </c>
      <c r="I9" s="825"/>
      <c r="J9" s="825"/>
      <c r="K9" s="825"/>
      <c r="L9" s="825">
        <f t="shared" si="1"/>
        <v>0.43758692507864466</v>
      </c>
      <c r="M9" s="826" t="str">
        <f>+IF(L9="","",IF(AND(SUM($B9:D9)=1,SUM($E9:G9)=1),"TERMINADA",IF(SUM($B9:D9)=0,"SIN INICIAR",IF(L9&gt;1,"ADELANTADA",IF(L9&lt;0.6,"CRÍTICA",IF(L9&lt;0.95,"EN PROCESO","GESTIÓN NORMAL"))))))</f>
        <v>CRÍTICA</v>
      </c>
      <c r="N9" s="751" t="str">
        <f t="shared" si="0"/>
        <v>L</v>
      </c>
      <c r="O9" s="752"/>
      <c r="Q9" s="1012" t="s">
        <v>1468</v>
      </c>
      <c r="R9" s="1013" t="s">
        <v>1472</v>
      </c>
      <c r="S9" s="1013"/>
      <c r="T9" s="1013"/>
      <c r="U9" s="1013"/>
    </row>
    <row r="10" spans="1:23" s="680" customFormat="1" ht="35.25" thickBot="1" x14ac:dyDescent="0.25">
      <c r="A10"/>
      <c r="B10"/>
      <c r="C10"/>
      <c r="D10"/>
      <c r="E10"/>
      <c r="F10"/>
      <c r="G10"/>
      <c r="H10"/>
      <c r="I10" s="825"/>
      <c r="J10" s="825"/>
      <c r="K10" s="825"/>
      <c r="L10" s="825" t="str">
        <f t="shared" si="1"/>
        <v/>
      </c>
      <c r="M10" s="826" t="str">
        <f>+IF(L10="","",IF(AND(SUM($B10:D10)=1,SUM($E10:G10)=1),"TERMINADA",IF(SUM($B10:D10)=0,"SIN INICIAR",IF(L10&gt;1,"ADELANTADA",IF(L10&lt;0.6,"CRÍTICA",IF(L10&lt;0.95,"EN PROCESO","GESTIÓN NORMAL"))))))</f>
        <v/>
      </c>
      <c r="N10" s="751" t="str">
        <f t="shared" si="0"/>
        <v/>
      </c>
      <c r="U10" s="1005"/>
      <c r="V10" s="1005"/>
      <c r="W10" s="1005"/>
    </row>
    <row r="11" spans="1:23" s="680" customFormat="1" ht="48.75" thickBot="1" x14ac:dyDescent="0.25">
      <c r="A11"/>
      <c r="B11" s="1648" t="s">
        <v>1474</v>
      </c>
      <c r="C11" s="1649" t="s">
        <v>1475</v>
      </c>
      <c r="D11" s="1650" t="s">
        <v>1476</v>
      </c>
      <c r="E11" s="1649" t="s">
        <v>1477</v>
      </c>
      <c r="F11" s="1650" t="s">
        <v>1478</v>
      </c>
      <c r="G11" s="1649">
        <v>1</v>
      </c>
      <c r="H11"/>
      <c r="I11" s="825"/>
      <c r="J11" s="825"/>
      <c r="K11" s="825"/>
      <c r="L11" s="825" t="str">
        <f t="shared" si="1"/>
        <v/>
      </c>
      <c r="M11" s="826" t="str">
        <f>+IF(L11="","",IF(AND(SUM($B11:D11)=1,SUM($E11:G11)=1),"TERMINADA",IF(SUM($B11:D11)=0,"SIN INICIAR",IF(L11&gt;1,"ADELANTADA",IF(L11&lt;0.6,"CRÍTICA",IF(L11&lt;0.95,"EN PROCESO","GESTIÓN NORMAL"))))))</f>
        <v/>
      </c>
      <c r="N11" s="751" t="str">
        <f t="shared" si="0"/>
        <v/>
      </c>
      <c r="U11" s="1005"/>
      <c r="V11" s="1005"/>
      <c r="W11" s="1005"/>
    </row>
    <row r="12" spans="1:23" s="680" customFormat="1" ht="34.5" x14ac:dyDescent="0.2">
      <c r="A12"/>
      <c r="B12"/>
      <c r="C12"/>
      <c r="D12"/>
      <c r="E12"/>
      <c r="F12"/>
      <c r="G12"/>
      <c r="H12"/>
      <c r="I12" s="825"/>
      <c r="J12" s="825"/>
      <c r="K12" s="825"/>
      <c r="L12" s="825" t="str">
        <f t="shared" si="1"/>
        <v/>
      </c>
      <c r="M12" s="826" t="str">
        <f>+IF(L12="","",IF(AND(SUM($B12:D12)=1,SUM($E12:G12)=1),"TERMINADA",IF(SUM($B12:D12)=0,"SIN INICIAR",IF(L12&gt;1,"ADELANTADA",IF(L12&lt;0.6,"CRÍTICA",IF(L12&lt;0.95,"EN PROCESO","GESTIÓN NORMAL"))))))</f>
        <v/>
      </c>
      <c r="N12" s="751" t="str">
        <f t="shared" si="0"/>
        <v/>
      </c>
      <c r="T12" s="1006"/>
      <c r="U12" s="1005"/>
      <c r="V12" s="1005"/>
      <c r="W12" s="1005"/>
    </row>
    <row r="13" spans="1:23" s="680" customFormat="1" ht="34.5" x14ac:dyDescent="0.2">
      <c r="A13"/>
      <c r="B13"/>
      <c r="C13"/>
      <c r="D13"/>
      <c r="E13"/>
      <c r="F13"/>
      <c r="G13"/>
      <c r="H13"/>
      <c r="I13" s="825"/>
      <c r="J13" s="825"/>
      <c r="K13" s="825"/>
      <c r="L13" s="825" t="str">
        <f t="shared" si="1"/>
        <v/>
      </c>
      <c r="M13" s="826" t="str">
        <f>+IF(L13="","",IF(AND(SUM($B13:D13)=1,SUM($E13:G13)=1),"TERMINADA",IF(SUM($B13:D13)=0,"SIN INICIAR",IF(L13&gt;1,"ADELANTADA",IF(L13&lt;0.6,"CRÍTICA",IF(L13&lt;0.95,"EN PROCESO","GESTIÓN NORMAL"))))))</f>
        <v/>
      </c>
      <c r="N13" s="751" t="str">
        <f t="shared" si="0"/>
        <v/>
      </c>
      <c r="W13" s="752"/>
    </row>
    <row r="14" spans="1:23" s="680" customFormat="1" ht="34.5" x14ac:dyDescent="0.2">
      <c r="A14"/>
      <c r="B14"/>
      <c r="C14"/>
      <c r="D14"/>
      <c r="E14"/>
      <c r="F14"/>
      <c r="G14"/>
      <c r="H14"/>
      <c r="I14" s="825"/>
      <c r="J14" s="825"/>
      <c r="K14" s="825"/>
      <c r="L14" s="825" t="str">
        <f t="shared" si="1"/>
        <v/>
      </c>
      <c r="M14" s="826" t="str">
        <f>+IF(L14="","",IF(AND(SUM($B14:D14)=1,SUM($E14:G14)=1),"TERMINADA",IF(SUM($B14:D14)=0,"SIN INICIAR",IF(L14&gt;1,"ADELANTADA",IF(L14&lt;0.6,"CRÍTICA",IF(L14&lt;0.95,"EN PROCESO","GESTIÓN NORMAL"))))))</f>
        <v/>
      </c>
      <c r="N14" s="751" t="str">
        <f t="shared" si="0"/>
        <v/>
      </c>
    </row>
    <row r="15" spans="1:23" s="680" customFormat="1" ht="34.5" x14ac:dyDescent="0.2">
      <c r="A15"/>
      <c r="B15"/>
      <c r="C15"/>
      <c r="D15"/>
      <c r="E15"/>
      <c r="F15"/>
      <c r="G15"/>
      <c r="H15"/>
      <c r="I15" s="825"/>
      <c r="J15" s="825"/>
      <c r="K15" s="825"/>
      <c r="L15" s="825" t="str">
        <f>+IFERROR(SUM(E15:G15)/SUM(B15:D15),"")</f>
        <v/>
      </c>
      <c r="M15" s="826" t="str">
        <f>+IF(L15="","",IF(AND(SUM($B15:D15)=1,SUM($E15:G15)=1),"TERMINADA",IF(SUM($B15:D15)=0,"SIN INICIAR",IF(L15&gt;1,"ADELANTADA",IF(L15&lt;0.6,"CRÍTICA",IF(L15&lt;0.95,"EN PROCESO","GESTIÓN NORMAL"))))))</f>
        <v/>
      </c>
      <c r="N15" s="751" t="str">
        <f t="shared" si="0"/>
        <v/>
      </c>
    </row>
    <row r="16" spans="1:23" s="680" customFormat="1" ht="34.5" x14ac:dyDescent="0.2">
      <c r="A16"/>
      <c r="B16"/>
      <c r="C16"/>
      <c r="D16"/>
      <c r="E16"/>
      <c r="F16"/>
      <c r="G16"/>
      <c r="H16"/>
      <c r="I16" s="825"/>
      <c r="J16" s="825"/>
      <c r="K16" s="825"/>
      <c r="L16" s="825" t="str">
        <f>+IFERROR(SUM(E16:G16)/SUM(B16:D16),"")</f>
        <v/>
      </c>
      <c r="M16" s="826" t="str">
        <f>+IF(L16="","",IF(AND(SUM($B16:D16)=1,SUM($E16:G16)=1),"TERMINADA",IF(SUM($B16:D16)=0,"SIN INICIAR",IF(L16&gt;1,"ADELANTADA",IF(L16&lt;0.6,"CRÍTICA",IF(L16&lt;0.95,"EN PROCESO","GESTIÓN NORMAL"))))))</f>
        <v/>
      </c>
      <c r="N16" s="751" t="str">
        <f t="shared" si="0"/>
        <v/>
      </c>
    </row>
    <row r="17" spans="1:23" ht="34.5" x14ac:dyDescent="0.2">
      <c r="A17"/>
      <c r="I17" s="825"/>
      <c r="J17" s="825"/>
      <c r="K17" s="825"/>
      <c r="L17" s="825" t="str">
        <f>+IFERROR(SUM(E17:G17)/SUM(B17:D17),"")</f>
        <v/>
      </c>
      <c r="M17" s="826" t="str">
        <f>+IF(L17="","",IF(AND(SUM($B17:D17)=1,SUM($E17:G17)=1),"TERMINADA",IF(SUM($B17:D17)=0,"SIN INICIAR",IF(L17&gt;1,"ADELANTADA",IF(L17&lt;0.6,"CRÍTICA",IF(L17&lt;0.95,"EN PROCESO","GESTIÓN NORMAL"))))))</f>
        <v/>
      </c>
      <c r="N17" s="751" t="str">
        <f t="shared" si="0"/>
        <v/>
      </c>
    </row>
    <row r="18" spans="1:23" ht="34.5" x14ac:dyDescent="0.2">
      <c r="A18"/>
      <c r="I18" s="825"/>
      <c r="J18" s="825"/>
      <c r="K18" s="825"/>
      <c r="L18" s="825" t="str">
        <f>+IFERROR(SUM(E18:G18)/SUM(B18:D18),"")</f>
        <v/>
      </c>
      <c r="M18" s="826" t="str">
        <f>+IF(L18="","",IF(AND(SUM($B18:D18)=1,SUM($E18:G18)=1),"TERMINADA",IF(SUM($B18:D18)=0,"SIN INICIAR",IF(L18&gt;1,"ADELANTADA",IF(L18&lt;0.6,"CRÍTICA",IF(L18&lt;0.95,"EN PROCESO","GESTIÓN NORMAL"))))))</f>
        <v/>
      </c>
      <c r="N18" s="751" t="str">
        <f t="shared" si="0"/>
        <v/>
      </c>
    </row>
    <row r="19" spans="1:23" ht="34.5" x14ac:dyDescent="0.2">
      <c r="A19"/>
      <c r="I19" s="825"/>
      <c r="J19" s="825"/>
      <c r="K19" s="825"/>
      <c r="L19" s="825" t="str">
        <f t="shared" si="1"/>
        <v/>
      </c>
      <c r="M19" s="826" t="str">
        <f>+IF(L19="","",IF(AND(SUM($B19:D19)=1,SUM($E19:G19)=1),"TERMINADA",IF(SUM($B19:D19)=0,"SIN INICIAR",IF(L19&gt;1,"ADELANTADA",IF(L19&lt;0.6,"CRÍTICA",IF(L19&lt;0.95,"EN PROCESO","GESTIÓN NORMAL"))))))</f>
        <v/>
      </c>
      <c r="N19" s="751" t="str">
        <f t="shared" si="0"/>
        <v/>
      </c>
    </row>
    <row r="20" spans="1:23" ht="34.5" x14ac:dyDescent="0.2">
      <c r="A20"/>
      <c r="I20" s="825"/>
      <c r="J20" s="825"/>
      <c r="K20" s="825"/>
      <c r="L20" s="825" t="str">
        <f t="shared" si="1"/>
        <v/>
      </c>
      <c r="M20" s="826" t="str">
        <f>+IF(L20="","",IF(AND(SUM($B20:D20)=1,SUM($E20:G20)=1),"TERMINADA",IF(SUM($B20:D20)=0,"SIN INICIAR",IF(L20&gt;1,"ADELANTADA",IF(L20&lt;0.6,"CRÍTICA",IF(L20&lt;0.95,"EN PROCESO","GESTIÓN NORMAL"))))))</f>
        <v/>
      </c>
      <c r="N20" s="751" t="str">
        <f t="shared" si="0"/>
        <v/>
      </c>
    </row>
    <row r="21" spans="1:23" ht="34.5" x14ac:dyDescent="0.2">
      <c r="A21"/>
      <c r="I21" s="825"/>
      <c r="J21" s="825"/>
      <c r="K21" s="825"/>
      <c r="L21" s="825" t="str">
        <f t="shared" si="1"/>
        <v/>
      </c>
      <c r="M21" s="826" t="str">
        <f>+IF(L21="","",IF(AND(SUM($B21:D21)=1,SUM($E21:G21)=1),"TERMINADA",IF(SUM($B21:D21)=0,"SIN INICIAR",IF(L21&gt;1,"ADELANTADA",IF(L21&lt;0.6,"CRÍTICA",IF(L21&lt;0.95,"EN PROCESO","GESTIÓN NORMAL"))))))</f>
        <v/>
      </c>
      <c r="N21" s="751" t="str">
        <f t="shared" si="0"/>
        <v/>
      </c>
      <c r="T21" s="746" t="str">
        <f>+S29</f>
        <v>6</v>
      </c>
    </row>
    <row r="22" spans="1:23" ht="34.5" x14ac:dyDescent="0.2">
      <c r="A22"/>
      <c r="I22" s="825"/>
      <c r="J22" s="825"/>
      <c r="K22" s="825"/>
      <c r="L22" s="825" t="str">
        <f t="shared" si="1"/>
        <v/>
      </c>
      <c r="M22" s="826" t="str">
        <f>+IF(L22="","",IF(AND(SUM($B22:D22)=1,SUM($E22:G22)=1),"TERMINADA",IF(SUM($B22:D22)=0,"SIN INICIAR",IF(L22&gt;1,"ADELANTADA",IF(L22&lt;0.6,"CRÍTICA",IF(L22&lt;0.95,"EN PROCESO","GESTIÓN NORMAL"))))))</f>
        <v/>
      </c>
      <c r="N22" s="751" t="str">
        <f t="shared" si="0"/>
        <v/>
      </c>
    </row>
    <row r="23" spans="1:23" ht="34.5" x14ac:dyDescent="0.2">
      <c r="A23"/>
      <c r="I23" s="825"/>
      <c r="J23" s="825"/>
      <c r="K23" s="825"/>
      <c r="L23" s="825" t="str">
        <f t="shared" si="1"/>
        <v/>
      </c>
      <c r="M23" s="826" t="str">
        <f>+IF(L23="","",IF(AND(SUM($B23:D23)=1,SUM($E23:G23)=1),"TERMINADA",IF(SUM($B23:D23)=0,"SIN INICIAR",IF(L23&gt;1,"ADELANTADA",IF(L23&lt;0.6,"CRÍTICA",IF(L23&lt;0.95,"EN PROCESO","GESTIÓN NORMAL"))))))</f>
        <v/>
      </c>
      <c r="N23" s="751" t="str">
        <f t="shared" si="0"/>
        <v/>
      </c>
      <c r="W23" t="s">
        <v>1177</v>
      </c>
    </row>
    <row r="24" spans="1:23" ht="34.5" x14ac:dyDescent="0.2">
      <c r="A24"/>
      <c r="I24" s="825"/>
      <c r="J24" s="825"/>
      <c r="K24" s="825"/>
      <c r="L24" s="825" t="str">
        <f t="shared" si="1"/>
        <v/>
      </c>
      <c r="M24" s="826" t="str">
        <f>+IF(L24="","",IF(AND(SUM($B24:D24)=1,SUM($E24:G24)=1),"TERMINADA",IF(SUM($B24:D24)=0,"SIN INICIAR",IF(L24&gt;1,"ADELANTADA",IF(L24&lt;0.6,"CRÍTICA",IF(L24&lt;0.95,"EN PROCESO","GESTIÓN NORMAL"))))))</f>
        <v/>
      </c>
      <c r="N24" s="751" t="str">
        <f t="shared" si="0"/>
        <v/>
      </c>
      <c r="P24" s="822">
        <v>0</v>
      </c>
      <c r="Q24" s="823" t="s">
        <v>1178</v>
      </c>
      <c r="W24" t="s">
        <v>1179</v>
      </c>
    </row>
    <row r="25" spans="1:23" ht="34.5" x14ac:dyDescent="0.2">
      <c r="A25"/>
      <c r="I25" s="825"/>
      <c r="J25" s="825"/>
      <c r="K25" s="825"/>
      <c r="L25" s="825" t="str">
        <f t="shared" si="1"/>
        <v/>
      </c>
      <c r="M25" s="826" t="str">
        <f>+IF(L25="","",IF(AND(SUM($B25:D25)=1,SUM($E25:G25)=1),"TERMINADA",IF(SUM($B25:D25)=0,"SIN INICIAR",IF(L25&gt;1,"ADELANTADA",IF(L25&lt;0.6,"CRÍTICA",IF(L25&lt;0.95,"EN PROCESO","GESTIÓN NORMAL"))))))</f>
        <v/>
      </c>
      <c r="N25" s="751" t="str">
        <f t="shared" si="0"/>
        <v/>
      </c>
      <c r="P25" s="822">
        <v>0</v>
      </c>
      <c r="Q25" s="823" t="s">
        <v>1180</v>
      </c>
      <c r="W25" t="s">
        <v>1181</v>
      </c>
    </row>
    <row r="26" spans="1:23" ht="34.5" x14ac:dyDescent="0.2">
      <c r="A26"/>
      <c r="I26" s="825"/>
      <c r="J26" s="825"/>
      <c r="K26" s="825"/>
      <c r="L26" s="825" t="str">
        <f t="shared" si="1"/>
        <v/>
      </c>
      <c r="M26" s="826" t="str">
        <f>+IF(L26="","",IF(AND(SUM($B26:D26)=1,SUM($E26:G26)=1),"TERMINADA",IF(SUM($B26:D26)=0,"SIN INICIAR",IF(L26&gt;1,"ADELANTADA",IF(L26&lt;0.6,"CRÍTICA",IF(L26&lt;0.95,"EN PROCESO","GESTIÓN NORMAL"))))))</f>
        <v/>
      </c>
      <c r="N26" s="751" t="str">
        <f t="shared" si="0"/>
        <v/>
      </c>
      <c r="P26" s="822">
        <v>0.6</v>
      </c>
      <c r="Q26" s="823" t="s">
        <v>1182</v>
      </c>
      <c r="W26" t="s">
        <v>1183</v>
      </c>
    </row>
    <row r="27" spans="1:23" ht="34.5" x14ac:dyDescent="0.2">
      <c r="A27"/>
      <c r="I27" s="825"/>
      <c r="J27" s="825"/>
      <c r="K27" s="825"/>
      <c r="L27" s="825" t="str">
        <f t="shared" si="1"/>
        <v/>
      </c>
      <c r="M27" s="826" t="str">
        <f>+IF(L27="","",IF(AND(SUM($B27:D27)=1,SUM($E27:G27)=1),"TERMINADA",IF(SUM($B27:D27)=0,"SIN INICIAR",IF(L27&gt;1,"ADELANTADA",IF(L27&lt;0.6,"CRÍTICA",IF(L27&lt;0.95,"EN PROCESO","GESTIÓN NORMAL"))))))</f>
        <v/>
      </c>
      <c r="N27" s="751" t="str">
        <f t="shared" si="0"/>
        <v/>
      </c>
      <c r="P27" s="822">
        <v>0.95</v>
      </c>
      <c r="Q27" s="823" t="s">
        <v>1184</v>
      </c>
      <c r="W27" t="s">
        <v>1185</v>
      </c>
    </row>
    <row r="28" spans="1:23" ht="34.5" x14ac:dyDescent="0.2">
      <c r="A28"/>
      <c r="I28" s="825"/>
      <c r="J28" s="825"/>
      <c r="K28" s="825"/>
      <c r="L28" s="825" t="str">
        <f t="shared" si="1"/>
        <v/>
      </c>
      <c r="M28" s="826" t="str">
        <f>+IF(L28="","",IF(AND(SUM($B28:D28)=1,SUM($E28:G28)=1),"TERMINADA",IF(SUM($B28:D28)=0,"SIN INICIAR",IF(L28&gt;1,"ADELANTADA",IF(L28&lt;0.6,"CRÍTICA",IF(L28&lt;0.95,"EN PROCESO","GESTIÓN NORMAL"))))))</f>
        <v/>
      </c>
      <c r="N28" s="751" t="str">
        <f t="shared" si="0"/>
        <v/>
      </c>
      <c r="P28" s="822">
        <v>1</v>
      </c>
      <c r="Q28" s="823" t="s">
        <v>1186</v>
      </c>
      <c r="W28" t="s">
        <v>1187</v>
      </c>
    </row>
    <row r="29" spans="1:23" ht="34.5" x14ac:dyDescent="0.4">
      <c r="A29"/>
      <c r="I29" s="825"/>
      <c r="J29" s="825"/>
      <c r="K29" s="825"/>
      <c r="L29" s="825" t="str">
        <f t="shared" si="1"/>
        <v/>
      </c>
      <c r="M29" s="826" t="str">
        <f>+IF(L29="","",IF(AND(SUM($B29:D29)=1,SUM($E29:G29)=1),"TERMINADA",IF(SUM($B29:D29)=0,"SIN INICIAR",IF(L29&gt;1,"ADELANTADA",IF(L29&lt;0.6,"CRÍTICA",IF(L29&lt;0.95,"EN PROCESO","GESTIÓN NORMAL"))))))</f>
        <v/>
      </c>
      <c r="N29" s="751" t="str">
        <f t="shared" si="0"/>
        <v/>
      </c>
      <c r="P29" s="823"/>
      <c r="Q29" s="823"/>
      <c r="S29" s="751" t="str">
        <f>+IF(W30="SIN INICIAR","6",IF(W30="CRÍTICA","L",IF(W30="ATRASADA","K",IF(W30="GESTIÓN NORMAL","J",IF(W30="ADELANTADA","Q","B")))))</f>
        <v>6</v>
      </c>
      <c r="T29" s="750"/>
    </row>
    <row r="30" spans="1:23" ht="34.5" x14ac:dyDescent="0.2">
      <c r="A30"/>
      <c r="I30" s="825"/>
      <c r="J30" s="825"/>
      <c r="K30" s="825"/>
      <c r="L30" s="825" t="str">
        <f t="shared" si="1"/>
        <v/>
      </c>
      <c r="M30" s="826" t="str">
        <f>+IF(L30="","",IF(AND(SUM($B30:D30)=1,SUM($E30:G30)=1),"TERMINADA",IF(SUM($B30:D30)=0,"SIN INICIAR",IF(L30&gt;1,"ADELANTADA",IF(L30&lt;0.6,"CRÍTICA",IF(L30&lt;0.95,"EN PROCESO","GESTIÓN NORMAL"))))))</f>
        <v/>
      </c>
      <c r="N30" s="751" t="str">
        <f t="shared" si="0"/>
        <v/>
      </c>
      <c r="V30" s="749">
        <v>0.01</v>
      </c>
      <c r="W30" s="746" t="str">
        <f>+IF(AND(SUM($B30:D30)=1,SUM($E30:G30)=1),"TERMINADA",IF(SUM($B30:D30)=0,"SIN INICIAR",IF(V30&gt;1,"ADELANTADA",IF(V30&lt;0.6,"CRÍTICA",IF(V30&lt;0.95,"ATRASADA","GESTIÓN NORMAL")))))</f>
        <v>SIN INICIAR</v>
      </c>
    </row>
    <row r="31" spans="1:23" ht="34.5" x14ac:dyDescent="0.2">
      <c r="A31"/>
      <c r="I31" s="825"/>
      <c r="J31" s="825"/>
      <c r="K31" s="825"/>
      <c r="L31" s="825" t="str">
        <f t="shared" si="1"/>
        <v/>
      </c>
      <c r="M31" s="826" t="str">
        <f>+IF(L31="","",IF(AND(SUM($B31:D31)=1,SUM($E31:G31)=1),"TERMINADA",IF(SUM($B31:D31)=0,"SIN INICIAR",IF(L31&gt;1,"ADELANTADA",IF(L31&lt;0.6,"CRÍTICA",IF(L31&lt;0.95,"EN PROCESO","GESTIÓN NORMAL"))))))</f>
        <v/>
      </c>
      <c r="N31" s="751" t="str">
        <f t="shared" si="0"/>
        <v/>
      </c>
    </row>
    <row r="32" spans="1:23" ht="34.5" x14ac:dyDescent="0.2">
      <c r="A32"/>
      <c r="I32" s="825"/>
      <c r="J32" s="825"/>
      <c r="K32" s="825"/>
      <c r="L32" s="825" t="str">
        <f t="shared" si="1"/>
        <v/>
      </c>
      <c r="M32" s="826" t="str">
        <f>+IF(L32="","",IF(AND(SUM($B32:D32)=1,SUM($E32:G32)=1),"TERMINADA",IF(SUM($B32:D32)=0,"SIN INICIAR",IF(L32&gt;1,"ADELANTADA",IF(L32&lt;0.6,"CRÍTICA",IF(L32&lt;0.95,"EN PROCESO","GESTIÓN NORMAL"))))))</f>
        <v/>
      </c>
      <c r="N32" s="751" t="str">
        <f t="shared" si="0"/>
        <v/>
      </c>
    </row>
    <row r="33" spans="1:14" ht="34.5" x14ac:dyDescent="0.2">
      <c r="A33"/>
      <c r="I33" s="825"/>
      <c r="J33" s="825"/>
      <c r="K33" s="825"/>
      <c r="L33" s="825" t="str">
        <f t="shared" si="1"/>
        <v/>
      </c>
      <c r="M33" s="826" t="str">
        <f>+IF(L33="","",IF(AND(SUM($B33:D33)=1,SUM($E33:G33)=1),"TERMINADA",IF(SUM($B33:D33)=0,"SIN INICIAR",IF(L33&gt;1,"ADELANTADA",IF(L33&lt;0.6,"CRÍTICA",IF(L33&lt;0.95,"EN PROCESO","GESTIÓN NORMAL"))))))</f>
        <v/>
      </c>
      <c r="N33" s="751" t="str">
        <f t="shared" si="0"/>
        <v/>
      </c>
    </row>
    <row r="34" spans="1:14" ht="34.5" x14ac:dyDescent="0.2">
      <c r="A34"/>
      <c r="I34" s="825"/>
      <c r="J34" s="825"/>
      <c r="K34" s="825"/>
      <c r="L34" s="825" t="str">
        <f t="shared" si="1"/>
        <v/>
      </c>
      <c r="M34" s="826" t="str">
        <f>+IF(L34="","",IF(AND(SUM($B34:D34)=1,SUM($E34:G34)=1),"TERMINADA",IF(SUM($B34:D34)=0,"SIN INICIAR",IF(L34&gt;1,"ADELANTADA",IF(L34&lt;0.6,"CRÍTICA",IF(L34&lt;0.95,"EN PROCESO","GESTIÓN NORMAL"))))))</f>
        <v/>
      </c>
      <c r="N34" s="751" t="str">
        <f t="shared" si="0"/>
        <v/>
      </c>
    </row>
    <row r="35" spans="1:14" ht="34.5" x14ac:dyDescent="0.2">
      <c r="A35"/>
      <c r="I35" s="825"/>
      <c r="J35" s="825"/>
      <c r="K35" s="825"/>
      <c r="L35" s="825" t="str">
        <f t="shared" si="1"/>
        <v/>
      </c>
      <c r="M35" s="826" t="str">
        <f>+IF(L35="","",IF(AND(SUM($B35:D35)=1,SUM($E35:G35)=1),"TERMINADA",IF(SUM($B35:D35)=0,"SIN INICIAR",IF(L35&gt;1,"ADELANTADA",IF(L35&lt;0.6,"CRÍTICA",IF(L35&lt;0.95,"EN PROCESO","GESTIÓN NORMAL"))))))</f>
        <v/>
      </c>
      <c r="N35" s="751" t="str">
        <f t="shared" si="0"/>
        <v/>
      </c>
    </row>
    <row r="36" spans="1:14" ht="34.5" x14ac:dyDescent="0.2">
      <c r="A36"/>
      <c r="I36" s="825"/>
      <c r="J36" s="825"/>
      <c r="K36" s="825"/>
      <c r="L36" s="825" t="str">
        <f t="shared" si="1"/>
        <v/>
      </c>
      <c r="M36" s="826" t="str">
        <f>+IF(L36="","",IF(AND(SUM($B36:D36)=1,SUM($E36:G36)=1),"TERMINADA",IF(SUM($B36:D36)=0,"SIN INICIAR",IF(L36&gt;1,"ADELANTADA",IF(L36&lt;0.6,"CRÍTICA",IF(L36&lt;0.95,"EN PROCESO","GESTIÓN NORMAL"))))))</f>
        <v/>
      </c>
      <c r="N36" s="751" t="str">
        <f t="shared" si="0"/>
        <v/>
      </c>
    </row>
    <row r="37" spans="1:14" ht="34.5" x14ac:dyDescent="0.2">
      <c r="A37"/>
      <c r="I37" s="825"/>
      <c r="J37" s="825"/>
      <c r="K37" s="825"/>
      <c r="L37" s="825" t="str">
        <f t="shared" si="1"/>
        <v/>
      </c>
      <c r="M37" s="826" t="str">
        <f>+IF(L37="","",IF(AND(SUM($B37:D37)=1,SUM($E37:G37)=1),"TERMINADA",IF(SUM($B37:D37)=0,"SIN INICIAR",IF(L37&gt;1,"ADELANTADA",IF(L37&lt;0.6,"CRÍTICA",IF(L37&lt;0.95,"EN PROCESO","GESTIÓN NORMAL"))))))</f>
        <v/>
      </c>
      <c r="N37" s="751" t="str">
        <f t="shared" si="0"/>
        <v/>
      </c>
    </row>
    <row r="38" spans="1:14" ht="34.5" x14ac:dyDescent="0.2">
      <c r="A38"/>
      <c r="I38" s="825"/>
      <c r="J38" s="825"/>
      <c r="K38" s="825"/>
      <c r="L38" s="825" t="str">
        <f t="shared" si="1"/>
        <v/>
      </c>
      <c r="M38" s="826" t="str">
        <f>+IF(L38="","",IF(AND(SUM($B38:D38)=1,SUM($E38:G38)=1),"TERMINADA",IF(SUM($B38:D38)=0,"SIN INICIAR",IF(L38&gt;1,"ADELANTADA",IF(L38&lt;0.6,"CRÍTICA",IF(L38&lt;0.95,"EN PROCESO","GESTIÓN NORMAL"))))))</f>
        <v/>
      </c>
      <c r="N38" s="751" t="str">
        <f t="shared" ref="N38:N69" si="2">+IF(M38="","",IF(M38="SIN INICIAR","6",IF(M38="CRÍTICA","L",IF(M38="EN PROCESO","K",IF(M38="GESTIÓN NORMAL","J",IF(M38="ADELANTADA","Q","B"))))))</f>
        <v/>
      </c>
    </row>
    <row r="39" spans="1:14" ht="34.5" x14ac:dyDescent="0.2">
      <c r="A39"/>
      <c r="I39" s="825"/>
      <c r="J39" s="825"/>
      <c r="K39" s="825"/>
      <c r="L39" s="825" t="str">
        <f t="shared" si="1"/>
        <v/>
      </c>
      <c r="M39" s="826" t="str">
        <f>+IF(L39="","",IF(AND(SUM($B39:D39)=1,SUM($E39:G39)=1),"TERMINADA",IF(SUM($B39:D39)=0,"SIN INICIAR",IF(L39&gt;1,"ADELANTADA",IF(L39&lt;0.6,"CRÍTICA",IF(L39&lt;0.95,"EN PROCESO","GESTIÓN NORMAL"))))))</f>
        <v/>
      </c>
      <c r="N39" s="751" t="str">
        <f t="shared" si="2"/>
        <v/>
      </c>
    </row>
    <row r="40" spans="1:14" ht="34.5" x14ac:dyDescent="0.2">
      <c r="A40"/>
      <c r="I40" s="825"/>
      <c r="J40" s="825"/>
      <c r="K40" s="825"/>
      <c r="L40" s="825" t="str">
        <f t="shared" si="1"/>
        <v/>
      </c>
      <c r="M40" s="826" t="str">
        <f>+IF(L40="","",IF(AND(SUM($B40:D40)=1,SUM($E40:G40)=1),"TERMINADA",IF(SUM($B40:D40)=0,"SIN INICIAR",IF(L40&gt;1,"ADELANTADA",IF(L40&lt;0.6,"CRÍTICA",IF(L40&lt;0.95,"EN PROCESO","GESTIÓN NORMAL"))))))</f>
        <v/>
      </c>
      <c r="N40" s="751" t="str">
        <f t="shared" si="2"/>
        <v/>
      </c>
    </row>
    <row r="41" spans="1:14" ht="34.5" x14ac:dyDescent="0.2">
      <c r="A41"/>
      <c r="I41" s="825"/>
      <c r="J41" s="825"/>
      <c r="K41" s="825"/>
      <c r="L41" s="825" t="str">
        <f t="shared" si="1"/>
        <v/>
      </c>
      <c r="M41" s="826" t="str">
        <f>+IF(L41="","",IF(AND(SUM($B41:D41)=1,SUM($E41:G41)=1),"TERMINADA",IF(SUM($B41:D41)=0,"SIN INICIAR",IF(L41&gt;1,"ADELANTADA",IF(L41&lt;0.6,"CRÍTICA",IF(L41&lt;0.95,"EN PROCESO","GESTIÓN NORMAL"))))))</f>
        <v/>
      </c>
      <c r="N41" s="751" t="str">
        <f t="shared" si="2"/>
        <v/>
      </c>
    </row>
    <row r="42" spans="1:14" ht="34.5" x14ac:dyDescent="0.2">
      <c r="A42"/>
      <c r="I42" s="825"/>
      <c r="J42" s="825"/>
      <c r="K42" s="825"/>
      <c r="L42" s="825" t="str">
        <f t="shared" si="1"/>
        <v/>
      </c>
      <c r="M42" s="826" t="str">
        <f>+IF(L42="","",IF(AND(SUM($B42:D42)=1,SUM($E42:G42)=1),"TERMINADA",IF(SUM($B42:D42)=0,"SIN INICIAR",IF(L42&gt;1,"ADELANTADA",IF(L42&lt;0.6,"CRÍTICA",IF(L42&lt;0.95,"EN PROCESO","GESTIÓN NORMAL"))))))</f>
        <v/>
      </c>
      <c r="N42" s="751" t="str">
        <f t="shared" si="2"/>
        <v/>
      </c>
    </row>
    <row r="43" spans="1:14" ht="34.5" x14ac:dyDescent="0.2">
      <c r="A43"/>
      <c r="I43" s="825"/>
      <c r="J43" s="825"/>
      <c r="K43" s="825"/>
      <c r="L43" s="825" t="str">
        <f t="shared" si="1"/>
        <v/>
      </c>
      <c r="M43" s="826" t="str">
        <f>+IF(L43="","",IF(AND(SUM($B43:D43)=1,SUM($E43:G43)=1),"TERMINADA",IF(SUM($B43:D43)=0,"SIN INICIAR",IF(L43&gt;1,"ADELANTADA",IF(L43&lt;0.6,"CRÍTICA",IF(L43&lt;0.95,"EN PROCESO","GESTIÓN NORMAL"))))))</f>
        <v/>
      </c>
      <c r="N43" s="751" t="str">
        <f t="shared" si="2"/>
        <v/>
      </c>
    </row>
    <row r="44" spans="1:14" ht="34.5" x14ac:dyDescent="0.2">
      <c r="A44"/>
      <c r="I44" s="825"/>
      <c r="J44" s="825"/>
      <c r="K44" s="825"/>
      <c r="L44" s="825" t="str">
        <f t="shared" si="1"/>
        <v/>
      </c>
      <c r="M44" s="826" t="str">
        <f>+IF(L44="","",IF(AND(SUM($B44:D44)=1,SUM($E44:G44)=1),"TERMINADA",IF(SUM($B44:D44)=0,"SIN INICIAR",IF(L44&gt;1,"ADELANTADA",IF(L44&lt;0.6,"CRÍTICA",IF(L44&lt;0.95,"EN PROCESO","GESTIÓN NORMAL"))))))</f>
        <v/>
      </c>
      <c r="N44" s="751" t="str">
        <f t="shared" si="2"/>
        <v/>
      </c>
    </row>
    <row r="45" spans="1:14" ht="34.5" x14ac:dyDescent="0.2">
      <c r="A45"/>
      <c r="I45" s="825"/>
      <c r="J45" s="825"/>
      <c r="K45" s="825"/>
      <c r="L45" s="825" t="str">
        <f t="shared" si="1"/>
        <v/>
      </c>
      <c r="M45" s="826" t="str">
        <f>+IF(L45="","",IF(AND(SUM($B45:D45)=1,SUM($E45:G45)=1),"TERMINADA",IF(SUM($B45:D45)=0,"SIN INICIAR",IF(L45&gt;1,"ADELANTADA",IF(L45&lt;0.6,"CRÍTICA",IF(L45&lt;0.95,"EN PROCESO","GESTIÓN NORMAL"))))))</f>
        <v/>
      </c>
      <c r="N45" s="751" t="str">
        <f t="shared" si="2"/>
        <v/>
      </c>
    </row>
    <row r="46" spans="1:14" ht="34.5" x14ac:dyDescent="0.2">
      <c r="A46"/>
      <c r="I46" s="825"/>
      <c r="J46" s="825"/>
      <c r="K46" s="825"/>
      <c r="L46" s="825" t="str">
        <f t="shared" si="1"/>
        <v/>
      </c>
      <c r="M46" s="826" t="str">
        <f>+IF(L46="","",IF(AND(SUM($B46:D46)=1,SUM($E46:G46)=1),"TERMINADA",IF(SUM($B46:D46)=0,"SIN INICIAR",IF(L46&gt;1,"ADELANTADA",IF(L46&lt;0.6,"CRÍTICA",IF(L46&lt;0.95,"EN PROCESO","GESTIÓN NORMAL"))))))</f>
        <v/>
      </c>
      <c r="N46" s="751" t="str">
        <f t="shared" si="2"/>
        <v/>
      </c>
    </row>
    <row r="47" spans="1:14" ht="34.5" x14ac:dyDescent="0.2">
      <c r="A47"/>
      <c r="I47" s="825"/>
      <c r="J47" s="825"/>
      <c r="K47" s="825"/>
      <c r="L47" s="825" t="str">
        <f t="shared" si="1"/>
        <v/>
      </c>
      <c r="M47" s="826" t="str">
        <f>+IF(L47="","",IF(AND(SUM($B47:D47)=1,SUM($E47:G47)=1),"TERMINADA",IF(SUM($B47:D47)=0,"SIN INICIAR",IF(L47&gt;1,"ADELANTADA",IF(L47&lt;0.6,"CRÍTICA",IF(L47&lt;0.95,"EN PROCESO","GESTIÓN NORMAL"))))))</f>
        <v/>
      </c>
      <c r="N47" s="751" t="str">
        <f t="shared" si="2"/>
        <v/>
      </c>
    </row>
    <row r="48" spans="1:14" ht="34.5" x14ac:dyDescent="0.2">
      <c r="A48"/>
      <c r="I48" s="825"/>
      <c r="J48" s="825"/>
      <c r="K48" s="825"/>
      <c r="L48" s="825" t="str">
        <f t="shared" si="1"/>
        <v/>
      </c>
      <c r="M48" s="826" t="str">
        <f>+IF(L48="","",IF(AND(SUM($B48:D48)=1,SUM($E48:G48)=1),"TERMINADA",IF(SUM($B48:D48)=0,"SIN INICIAR",IF(L48&gt;1,"ADELANTADA",IF(L48&lt;0.6,"CRÍTICA",IF(L48&lt;0.95,"EN PROCESO","GESTIÓN NORMAL"))))))</f>
        <v/>
      </c>
      <c r="N48" s="751" t="str">
        <f t="shared" si="2"/>
        <v/>
      </c>
    </row>
    <row r="49" spans="1:14" ht="34.5" x14ac:dyDescent="0.2">
      <c r="A49"/>
      <c r="I49" s="825"/>
      <c r="J49" s="825"/>
      <c r="K49" s="825"/>
      <c r="L49" s="825" t="str">
        <f t="shared" si="1"/>
        <v/>
      </c>
      <c r="M49" s="826" t="str">
        <f>+IF(L49="","",IF(AND(SUM($B49:D49)=1,SUM($E49:G49)=1),"TERMINADA",IF(SUM($B49:D49)=0,"SIN INICIAR",IF(L49&gt;1,"ADELANTADA",IF(L49&lt;0.6,"CRÍTICA",IF(L49&lt;0.95,"EN PROCESO","GESTIÓN NORMAL"))))))</f>
        <v/>
      </c>
      <c r="N49" s="751" t="str">
        <f t="shared" si="2"/>
        <v/>
      </c>
    </row>
    <row r="50" spans="1:14" ht="34.5" x14ac:dyDescent="0.2">
      <c r="A50"/>
      <c r="I50" s="825"/>
      <c r="J50" s="825"/>
      <c r="K50" s="825"/>
      <c r="L50" s="825" t="str">
        <f t="shared" si="1"/>
        <v/>
      </c>
      <c r="M50" s="826" t="str">
        <f>+IF(L50="","",IF(AND(SUM($B50:D50)=1,SUM($E50:G50)=1),"TERMINADA",IF(SUM($B50:D50)=0,"SIN INICIAR",IF(L50&gt;1,"ADELANTADA",IF(L50&lt;0.6,"CRÍTICA",IF(L50&lt;0.95,"EN PROCESO","GESTIÓN NORMAL"))))))</f>
        <v/>
      </c>
      <c r="N50" s="751" t="str">
        <f t="shared" si="2"/>
        <v/>
      </c>
    </row>
    <row r="51" spans="1:14" ht="34.5" x14ac:dyDescent="0.2">
      <c r="A51"/>
      <c r="I51" s="825"/>
      <c r="J51" s="825"/>
      <c r="K51" s="825"/>
      <c r="L51" s="825" t="str">
        <f t="shared" si="1"/>
        <v/>
      </c>
      <c r="M51" s="826" t="str">
        <f>+IF(L51="","",IF(AND(SUM($B51:D51)=1,SUM($E51:G51)=1),"TERMINADA",IF(SUM($B51:D51)=0,"SIN INICIAR",IF(L51&gt;1,"ADELANTADA",IF(L51&lt;0.6,"CRÍTICA",IF(L51&lt;0.95,"EN PROCESO","GESTIÓN NORMAL"))))))</f>
        <v/>
      </c>
      <c r="N51" s="751" t="str">
        <f t="shared" si="2"/>
        <v/>
      </c>
    </row>
    <row r="52" spans="1:14" ht="34.5" x14ac:dyDescent="0.2">
      <c r="A52"/>
      <c r="I52" s="825"/>
      <c r="J52" s="825"/>
      <c r="K52" s="825"/>
      <c r="L52" s="825" t="str">
        <f t="shared" si="1"/>
        <v/>
      </c>
      <c r="M52" s="826" t="str">
        <f>+IF(L52="","",IF(AND(SUM($B52:D52)=1,SUM($E52:G52)=1),"TERMINADA",IF(SUM($B52:D52)=0,"SIN INICIAR",IF(L52&gt;1,"ADELANTADA",IF(L52&lt;0.6,"CRÍTICA",IF(L52&lt;0.95,"EN PROCESO","GESTIÓN NORMAL"))))))</f>
        <v/>
      </c>
      <c r="N52" s="751" t="str">
        <f t="shared" si="2"/>
        <v/>
      </c>
    </row>
    <row r="53" spans="1:14" ht="34.5" x14ac:dyDescent="0.2">
      <c r="A53"/>
      <c r="I53" s="825"/>
      <c r="J53" s="825"/>
      <c r="K53" s="825"/>
      <c r="L53" s="825" t="str">
        <f t="shared" si="1"/>
        <v/>
      </c>
      <c r="M53" s="826" t="str">
        <f>+IF(L53="","",IF(AND(SUM($B53:D53)=1,SUM($E53:G53)=1),"TERMINADA",IF(SUM($B53:D53)=0,"SIN INICIAR",IF(L53&gt;1,"ADELANTADA",IF(L53&lt;0.6,"CRÍTICA",IF(L53&lt;0.95,"EN PROCESO","GESTIÓN NORMAL"))))))</f>
        <v/>
      </c>
      <c r="N53" s="751" t="str">
        <f t="shared" si="2"/>
        <v/>
      </c>
    </row>
    <row r="54" spans="1:14" ht="34.5" x14ac:dyDescent="0.2">
      <c r="A54"/>
      <c r="I54" s="825"/>
      <c r="J54" s="825"/>
      <c r="K54" s="825"/>
      <c r="L54" s="825" t="str">
        <f t="shared" si="1"/>
        <v/>
      </c>
      <c r="M54" s="826" t="str">
        <f>+IF(L54="","",IF(AND(SUM($B54:D54)=1,SUM($E54:G54)=1),"TERMINADA",IF(SUM($B54:D54)=0,"SIN INICIAR",IF(L54&gt;1,"ADELANTADA",IF(L54&lt;0.6,"CRÍTICA",IF(L54&lt;0.95,"EN PROCESO","GESTIÓN NORMAL"))))))</f>
        <v/>
      </c>
      <c r="N54" s="751" t="str">
        <f t="shared" si="2"/>
        <v/>
      </c>
    </row>
    <row r="55" spans="1:14" ht="34.5" x14ac:dyDescent="0.2">
      <c r="A55"/>
      <c r="I55" s="825"/>
      <c r="J55" s="825"/>
      <c r="K55" s="825"/>
      <c r="L55" s="825" t="str">
        <f t="shared" si="1"/>
        <v/>
      </c>
      <c r="M55" s="826" t="str">
        <f>+IF(L55="","",IF(AND(SUM($B55:D55)=1,SUM($E55:G55)=1),"TERMINADA",IF(SUM($B55:D55)=0,"SIN INICIAR",IF(L55&gt;1,"ADELANTADA",IF(L55&lt;0.6,"CRÍTICA",IF(L55&lt;0.95,"EN PROCESO","GESTIÓN NORMAL"))))))</f>
        <v/>
      </c>
      <c r="N55" s="751" t="str">
        <f t="shared" si="2"/>
        <v/>
      </c>
    </row>
    <row r="56" spans="1:14" ht="34.5" x14ac:dyDescent="0.2">
      <c r="A56"/>
      <c r="I56" s="829"/>
      <c r="J56" s="829"/>
      <c r="K56" s="829"/>
      <c r="L56" s="825" t="str">
        <f t="shared" si="1"/>
        <v/>
      </c>
      <c r="M56" s="826" t="str">
        <f>+IF(L56="","",IF(AND(SUM($B56:D56)=1,SUM($E56:G56)=1),"TERMINADA",IF(SUM($B56:D56)=0,"SIN INICIAR",IF(L56&gt;1,"ADELANTADA",IF(L56&lt;0.6,"CRÍTICA",IF(L56&lt;0.95,"EN PROCESO","GESTIÓN NORMAL"))))))</f>
        <v/>
      </c>
      <c r="N56" s="751" t="str">
        <f t="shared" si="2"/>
        <v/>
      </c>
    </row>
    <row r="57" spans="1:14" ht="34.5" x14ac:dyDescent="0.2">
      <c r="A57"/>
      <c r="I57" s="830"/>
      <c r="J57" s="830"/>
      <c r="K57" s="830"/>
      <c r="L57" s="825" t="str">
        <f t="shared" si="1"/>
        <v/>
      </c>
      <c r="M57" s="826" t="str">
        <f>+IF(L57="","",IF(AND(SUM($B57:D57)=1,SUM($E57:G57)=1),"TERMINADA",IF(SUM($B57:D57)=0,"SIN INICIAR",IF(L57&gt;1,"ADELANTADA",IF(L57&lt;0.6,"CRÍTICA",IF(L57&lt;0.95,"EN PROCESO","GESTIÓN NORMAL"))))))</f>
        <v/>
      </c>
      <c r="N57" s="751" t="str">
        <f t="shared" si="2"/>
        <v/>
      </c>
    </row>
    <row r="58" spans="1:14" ht="34.5" x14ac:dyDescent="0.2">
      <c r="A58"/>
      <c r="I58" s="830"/>
      <c r="J58" s="830"/>
      <c r="K58" s="830"/>
      <c r="L58" s="825" t="str">
        <f t="shared" si="1"/>
        <v/>
      </c>
      <c r="M58" s="826" t="str">
        <f>+IF(L58="","",IF(AND(SUM($B58:D58)=1,SUM($E58:G58)=1),"TERMINADA",IF(SUM($B58:D58)=0,"SIN INICIAR",IF(L58&gt;1,"ADELANTADA",IF(L58&lt;0.6,"CRÍTICA",IF(L58&lt;0.95,"EN PROCESO","GESTIÓN NORMAL"))))))</f>
        <v/>
      </c>
      <c r="N58" s="751" t="str">
        <f t="shared" si="2"/>
        <v/>
      </c>
    </row>
    <row r="59" spans="1:14" ht="34.5" x14ac:dyDescent="0.2">
      <c r="A59"/>
      <c r="I59" s="830"/>
      <c r="J59" s="830"/>
      <c r="K59" s="830"/>
      <c r="L59" s="825" t="str">
        <f t="shared" si="1"/>
        <v/>
      </c>
      <c r="M59" s="826" t="str">
        <f>+IF(L59="","",IF(AND(SUM($B59:D59)=1,SUM($E59:G59)=1),"TERMINADA",IF(SUM($B59:D59)=0,"SIN INICIAR",IF(L59&gt;1,"ADELANTADA",IF(L59&lt;0.6,"CRÍTICA",IF(L59&lt;0.95,"EN PROCESO","GESTIÓN NORMAL"))))))</f>
        <v/>
      </c>
      <c r="N59" s="751" t="str">
        <f t="shared" si="2"/>
        <v/>
      </c>
    </row>
    <row r="60" spans="1:14" ht="34.5" x14ac:dyDescent="0.2">
      <c r="A60"/>
      <c r="I60" s="830"/>
      <c r="J60" s="830"/>
      <c r="K60" s="830"/>
      <c r="L60" s="825" t="str">
        <f t="shared" si="1"/>
        <v/>
      </c>
      <c r="M60" s="826" t="str">
        <f>+IF(L60="","",IF(AND(SUM($B60:D60)=1,SUM($E60:G60)=1),"TERMINADA",IF(SUM($B60:D60)=0,"SIN INICIAR",IF(L60&gt;1,"ADELANTADA",IF(L60&lt;0.6,"CRÍTICA",IF(L60&lt;0.95,"EN PROCESO","GESTIÓN NORMAL"))))))</f>
        <v/>
      </c>
      <c r="N60" s="751" t="str">
        <f t="shared" si="2"/>
        <v/>
      </c>
    </row>
    <row r="61" spans="1:14" ht="34.5" x14ac:dyDescent="0.2">
      <c r="A61"/>
      <c r="I61" s="830"/>
      <c r="J61" s="830"/>
      <c r="K61" s="830"/>
      <c r="L61" s="825" t="str">
        <f t="shared" si="1"/>
        <v/>
      </c>
      <c r="M61" s="826" t="str">
        <f>+IF(L61="","",IF(AND(SUM($B61:D61)=1,SUM($E61:G61)=1),"TERMINADA",IF(SUM($B61:D61)=0,"SIN INICIAR",IF(L61&gt;1,"ADELANTADA",IF(L61&lt;0.6,"CRÍTICA",IF(L61&lt;0.95,"EN PROCESO","GESTIÓN NORMAL"))))))</f>
        <v/>
      </c>
      <c r="N61" s="751" t="str">
        <f t="shared" si="2"/>
        <v/>
      </c>
    </row>
    <row r="62" spans="1:14" ht="34.5" x14ac:dyDescent="0.2">
      <c r="A62"/>
      <c r="I62" s="830"/>
      <c r="J62" s="830"/>
      <c r="K62" s="830"/>
      <c r="L62" s="825" t="str">
        <f t="shared" si="1"/>
        <v/>
      </c>
      <c r="M62" s="826" t="str">
        <f>+IF(L62="","",IF(AND(SUM($B62:D62)=1,SUM($E62:G62)=1),"TERMINADA",IF(SUM($B62:D62)=0,"SIN INICIAR",IF(L62&gt;1,"ADELANTADA",IF(L62&lt;0.6,"CRÍTICA",IF(L62&lt;0.95,"EN PROCESO","GESTIÓN NORMAL"))))))</f>
        <v/>
      </c>
      <c r="N62" s="751" t="str">
        <f t="shared" si="2"/>
        <v/>
      </c>
    </row>
    <row r="63" spans="1:14" ht="34.5" x14ac:dyDescent="0.2">
      <c r="A63"/>
      <c r="I63" s="830"/>
      <c r="J63" s="830"/>
      <c r="K63" s="830"/>
      <c r="L63" s="825" t="str">
        <f t="shared" si="1"/>
        <v/>
      </c>
      <c r="M63" s="826" t="str">
        <f>+IF(L63="","",IF(AND(SUM($B63:D63)=1,SUM($E63:G63)=1),"TERMINADA",IF(SUM($B63:D63)=0,"SIN INICIAR",IF(L63&gt;1,"ADELANTADA",IF(L63&lt;0.6,"CRÍTICA",IF(L63&lt;0.95,"EN PROCESO","GESTIÓN NORMAL"))))))</f>
        <v/>
      </c>
      <c r="N63" s="751" t="str">
        <f t="shared" si="2"/>
        <v/>
      </c>
    </row>
    <row r="64" spans="1:14" ht="34.5" x14ac:dyDescent="0.2">
      <c r="A64"/>
      <c r="I64" s="830"/>
      <c r="J64" s="830"/>
      <c r="K64" s="830"/>
      <c r="L64" s="825" t="str">
        <f t="shared" si="1"/>
        <v/>
      </c>
      <c r="M64" s="826" t="str">
        <f>+IF(L64="","",IF(AND(SUM($B64:D64)=1,SUM($E64:G64)=1),"TERMINADA",IF(SUM($B64:D64)=0,"SIN INICIAR",IF(L64&gt;1,"ADELANTADA",IF(L64&lt;0.6,"CRÍTICA",IF(L64&lt;0.95,"EN PROCESO","GESTIÓN NORMAL"))))))</f>
        <v/>
      </c>
      <c r="N64" s="751" t="str">
        <f t="shared" si="2"/>
        <v/>
      </c>
    </row>
    <row r="65" spans="1:14" ht="34.5" x14ac:dyDescent="0.2">
      <c r="A65"/>
      <c r="I65" s="830"/>
      <c r="J65" s="830"/>
      <c r="K65" s="830"/>
      <c r="L65" s="825" t="str">
        <f t="shared" si="1"/>
        <v/>
      </c>
      <c r="M65" s="826" t="str">
        <f>+IF(L65="","",IF(AND(SUM($B65:D65)=1,SUM($E65:G65)=1),"TERMINADA",IF(SUM($B65:D65)=0,"SIN INICIAR",IF(L65&gt;1,"ADELANTADA",IF(L65&lt;0.6,"CRÍTICA",IF(L65&lt;0.95,"EN PROCESO","GESTIÓN NORMAL"))))))</f>
        <v/>
      </c>
      <c r="N65" s="751" t="str">
        <f t="shared" si="2"/>
        <v/>
      </c>
    </row>
    <row r="66" spans="1:14" ht="34.5" x14ac:dyDescent="0.2">
      <c r="A66"/>
      <c r="I66" s="830"/>
      <c r="J66" s="830"/>
      <c r="K66" s="830"/>
      <c r="L66" s="825" t="str">
        <f t="shared" si="1"/>
        <v/>
      </c>
      <c r="M66" s="826" t="str">
        <f>+IF(L66="","",IF(AND(SUM($B66:D66)=1,SUM($E66:G66)=1),"TERMINADA",IF(SUM($B66:D66)=0,"SIN INICIAR",IF(L66&gt;1,"ADELANTADA",IF(L66&lt;0.6,"CRÍTICA",IF(L66&lt;0.95,"EN PROCESO","GESTIÓN NORMAL"))))))</f>
        <v/>
      </c>
      <c r="N66" s="751" t="str">
        <f t="shared" si="2"/>
        <v/>
      </c>
    </row>
    <row r="67" spans="1:14" ht="34.5" x14ac:dyDescent="0.2">
      <c r="A67"/>
      <c r="I67" s="830"/>
      <c r="J67" s="830"/>
      <c r="K67" s="830"/>
      <c r="L67" s="825" t="str">
        <f t="shared" si="1"/>
        <v/>
      </c>
      <c r="M67" s="826" t="str">
        <f>+IF(L67="","",IF(AND(SUM($B67:D67)=1,SUM($E67:G67)=1),"TERMINADA",IF(SUM($B67:D67)=0,"SIN INICIAR",IF(L67&gt;1,"ADELANTADA",IF(L67&lt;0.6,"CRÍTICA",IF(L67&lt;0.95,"EN PROCESO","GESTIÓN NORMAL"))))))</f>
        <v/>
      </c>
      <c r="N67" s="751" t="str">
        <f t="shared" si="2"/>
        <v/>
      </c>
    </row>
    <row r="68" spans="1:14" ht="34.5" x14ac:dyDescent="0.2">
      <c r="A68"/>
      <c r="I68" s="830"/>
      <c r="J68" s="830"/>
      <c r="K68" s="830"/>
      <c r="L68" s="825" t="str">
        <f t="shared" si="1"/>
        <v/>
      </c>
      <c r="M68" s="826" t="str">
        <f>+IF(L68="","",IF(AND(SUM($B68:D68)=1,SUM($E68:G68)=1),"TERMINADA",IF(SUM($B68:D68)=0,"SIN INICIAR",IF(L68&gt;1,"ADELANTADA",IF(L68&lt;0.6,"CRÍTICA",IF(L68&lt;0.95,"EN PROCESO","GESTIÓN NORMAL"))))))</f>
        <v/>
      </c>
      <c r="N68" s="751" t="str">
        <f t="shared" si="2"/>
        <v/>
      </c>
    </row>
    <row r="69" spans="1:14" ht="34.5" x14ac:dyDescent="0.2">
      <c r="A69"/>
      <c r="I69" s="830"/>
      <c r="J69" s="830"/>
      <c r="K69" s="830"/>
      <c r="L69" s="825" t="str">
        <f t="shared" si="1"/>
        <v/>
      </c>
      <c r="M69" s="826" t="str">
        <f>+IF(L69="","",IF(AND(SUM($B69:D69)=1,SUM($E69:G69)=1),"TERMINADA",IF(SUM($B69:D69)=0,"SIN INICIAR",IF(L69&gt;1,"ADELANTADA",IF(L69&lt;0.6,"CRÍTICA",IF(L69&lt;0.95,"EN PROCESO","GESTIÓN NORMAL"))))))</f>
        <v/>
      </c>
      <c r="N69" s="751" t="str">
        <f t="shared" si="2"/>
        <v/>
      </c>
    </row>
    <row r="70" spans="1:14" ht="34.5" x14ac:dyDescent="0.2">
      <c r="A70"/>
      <c r="I70" s="830"/>
      <c r="J70" s="830"/>
      <c r="K70" s="830"/>
      <c r="L70" s="825" t="str">
        <f t="shared" si="1"/>
        <v/>
      </c>
      <c r="M70" s="826" t="str">
        <f>+IF(L70="","",IF(AND(SUM($B70:D70)=1,SUM($E70:G70)=1),"TERMINADA",IF(SUM($B70:D70)=0,"SIN INICIAR",IF(L70&gt;1,"ADELANTADA",IF(L70&lt;0.6,"CRÍTICA",IF(L70&lt;0.95,"EN PROCESO","GESTIÓN NORMAL"))))))</f>
        <v/>
      </c>
      <c r="N70" s="751" t="str">
        <f t="shared" ref="N70:N101" si="3">+IF(M70="","",IF(M70="SIN INICIAR","6",IF(M70="CRÍTICA","L",IF(M70="EN PROCESO","K",IF(M70="GESTIÓN NORMAL","J",IF(M70="ADELANTADA","Q","B"))))))</f>
        <v/>
      </c>
    </row>
    <row r="71" spans="1:14" ht="34.5" x14ac:dyDescent="0.2">
      <c r="A71"/>
      <c r="I71" s="830"/>
      <c r="J71" s="830"/>
      <c r="K71" s="830"/>
      <c r="L71" s="825" t="str">
        <f t="shared" si="1"/>
        <v/>
      </c>
      <c r="M71" s="826" t="str">
        <f>+IF(L71="","",IF(AND(SUM($B71:D71)=1,SUM($E71:G71)=1),"TERMINADA",IF(SUM($B71:D71)=0,"SIN INICIAR",IF(L71&gt;1,"ADELANTADA",IF(L71&lt;0.6,"CRÍTICA",IF(L71&lt;0.95,"EN PROCESO","GESTIÓN NORMAL"))))))</f>
        <v/>
      </c>
      <c r="N71" s="751" t="str">
        <f t="shared" si="3"/>
        <v/>
      </c>
    </row>
    <row r="72" spans="1:14" ht="34.5" x14ac:dyDescent="0.2">
      <c r="A72"/>
      <c r="I72" s="830"/>
      <c r="J72" s="830"/>
      <c r="K72" s="830"/>
      <c r="L72" s="825" t="str">
        <f t="shared" ref="L72:L119" si="4">+IFERROR(SUM(E72:G72)/SUM(B72:D72),"")</f>
        <v/>
      </c>
      <c r="M72" s="826" t="str">
        <f>+IF(L72="","",IF(AND(SUM($B72:D72)=1,SUM($E72:G72)=1),"TERMINADA",IF(SUM($B72:D72)=0,"SIN INICIAR",IF(L72&gt;1,"ADELANTADA",IF(L72&lt;0.6,"CRÍTICA",IF(L72&lt;0.95,"EN PROCESO","GESTIÓN NORMAL"))))))</f>
        <v/>
      </c>
      <c r="N72" s="751" t="str">
        <f t="shared" si="3"/>
        <v/>
      </c>
    </row>
    <row r="73" spans="1:14" ht="34.5" x14ac:dyDescent="0.2">
      <c r="A73"/>
      <c r="I73" s="830"/>
      <c r="J73" s="830"/>
      <c r="K73" s="830"/>
      <c r="L73" s="825" t="str">
        <f t="shared" si="4"/>
        <v/>
      </c>
      <c r="M73" s="826" t="str">
        <f>+IF(L73="","",IF(AND(SUM($B73:D73)=1,SUM($E73:G73)=1),"TERMINADA",IF(SUM($B73:D73)=0,"SIN INICIAR",IF(L73&gt;1,"ADELANTADA",IF(L73&lt;0.6,"CRÍTICA",IF(L73&lt;0.95,"EN PROCESO","GESTIÓN NORMAL"))))))</f>
        <v/>
      </c>
      <c r="N73" s="751" t="str">
        <f t="shared" si="3"/>
        <v/>
      </c>
    </row>
    <row r="74" spans="1:14" ht="34.5" x14ac:dyDescent="0.2">
      <c r="A74"/>
      <c r="I74" s="830"/>
      <c r="J74" s="830"/>
      <c r="K74" s="830"/>
      <c r="L74" s="825" t="str">
        <f t="shared" si="4"/>
        <v/>
      </c>
      <c r="M74" s="826" t="str">
        <f>+IF(L74="","",IF(AND(SUM($B74:D74)=1,SUM($E74:G74)=1),"TERMINADA",IF(SUM($B74:D74)=0,"SIN INICIAR",IF(L74&gt;1,"ADELANTADA",IF(L74&lt;0.6,"CRÍTICA",IF(L74&lt;0.95,"EN PROCESO","GESTIÓN NORMAL"))))))</f>
        <v/>
      </c>
      <c r="N74" s="751" t="str">
        <f t="shared" si="3"/>
        <v/>
      </c>
    </row>
    <row r="75" spans="1:14" ht="34.5" x14ac:dyDescent="0.2">
      <c r="A75"/>
      <c r="I75" s="830"/>
      <c r="J75" s="830"/>
      <c r="K75" s="830"/>
      <c r="L75" s="825" t="str">
        <f t="shared" si="4"/>
        <v/>
      </c>
      <c r="M75" s="826" t="str">
        <f>+IF(L75="","",IF(AND(SUM($B75:D75)=1,SUM($E75:G75)=1),"TERMINADA",IF(SUM($B75:D75)=0,"SIN INICIAR",IF(L75&gt;1,"ADELANTADA",IF(L75&lt;0.6,"CRÍTICA",IF(L75&lt;0.95,"EN PROCESO","GESTIÓN NORMAL"))))))</f>
        <v/>
      </c>
      <c r="N75" s="751" t="str">
        <f t="shared" si="3"/>
        <v/>
      </c>
    </row>
    <row r="76" spans="1:14" ht="34.5" x14ac:dyDescent="0.2">
      <c r="A76"/>
      <c r="I76" s="830"/>
      <c r="J76" s="830"/>
      <c r="K76" s="830"/>
      <c r="L76" s="825" t="str">
        <f t="shared" si="4"/>
        <v/>
      </c>
      <c r="M76" s="826" t="str">
        <f>+IF(L76="","",IF(AND(SUM($B76:D76)=1,SUM($E76:G76)=1),"TERMINADA",IF(SUM($B76:D76)=0,"SIN INICIAR",IF(L76&gt;1,"ADELANTADA",IF(L76&lt;0.6,"CRÍTICA",IF(L76&lt;0.95,"EN PROCESO","GESTIÓN NORMAL"))))))</f>
        <v/>
      </c>
      <c r="N76" s="751" t="str">
        <f t="shared" si="3"/>
        <v/>
      </c>
    </row>
    <row r="77" spans="1:14" ht="34.5" x14ac:dyDescent="0.2">
      <c r="A77"/>
      <c r="I77" s="830"/>
      <c r="J77" s="830"/>
      <c r="K77" s="830"/>
      <c r="L77" s="825" t="str">
        <f t="shared" si="4"/>
        <v/>
      </c>
      <c r="M77" s="826" t="str">
        <f>+IF(L77="","",IF(AND(SUM($B77:D77)=1,SUM($E77:G77)=1),"TERMINADA",IF(SUM($B77:D77)=0,"SIN INICIAR",IF(L77&gt;1,"ADELANTADA",IF(L77&lt;0.6,"CRÍTICA",IF(L77&lt;0.95,"EN PROCESO","GESTIÓN NORMAL"))))))</f>
        <v/>
      </c>
      <c r="N77" s="751" t="str">
        <f t="shared" si="3"/>
        <v/>
      </c>
    </row>
    <row r="78" spans="1:14" ht="34.5" x14ac:dyDescent="0.2">
      <c r="A78"/>
      <c r="I78" s="830"/>
      <c r="J78" s="830"/>
      <c r="K78" s="830"/>
      <c r="L78" s="825" t="str">
        <f t="shared" si="4"/>
        <v/>
      </c>
      <c r="M78" s="826" t="str">
        <f>+IF(L78="","",IF(AND(SUM($B78:D78)=1,SUM($E78:G78)=1),"TERMINADA",IF(SUM($B78:D78)=0,"SIN INICIAR",IF(L78&gt;1,"ADELANTADA",IF(L78&lt;0.6,"CRÍTICA",IF(L78&lt;0.95,"EN PROCESO","GESTIÓN NORMAL"))))))</f>
        <v/>
      </c>
      <c r="N78" s="751" t="str">
        <f t="shared" si="3"/>
        <v/>
      </c>
    </row>
    <row r="79" spans="1:14" ht="34.5" x14ac:dyDescent="0.2">
      <c r="A79"/>
      <c r="I79" s="830"/>
      <c r="J79" s="830"/>
      <c r="K79" s="830"/>
      <c r="L79" s="825" t="str">
        <f t="shared" si="4"/>
        <v/>
      </c>
      <c r="M79" s="826" t="str">
        <f>+IF(L79="","",IF(AND(SUM($B79:D79)=1,SUM($E79:G79)=1),"TERMINADA",IF(SUM($B79:D79)=0,"SIN INICIAR",IF(L79&gt;1,"ADELANTADA",IF(L79&lt;0.6,"CRÍTICA",IF(L79&lt;0.95,"EN PROCESO","GESTIÓN NORMAL"))))))</f>
        <v/>
      </c>
      <c r="N79" s="751" t="str">
        <f t="shared" si="3"/>
        <v/>
      </c>
    </row>
    <row r="80" spans="1:14" ht="34.5" x14ac:dyDescent="0.2">
      <c r="A80"/>
      <c r="I80" s="830"/>
      <c r="J80" s="830"/>
      <c r="K80" s="830"/>
      <c r="L80" s="825" t="str">
        <f t="shared" si="4"/>
        <v/>
      </c>
      <c r="M80" s="826" t="str">
        <f>+IF(L80="","",IF(AND(SUM($B80:D80)=1,SUM($E80:G80)=1),"TERMINADA",IF(SUM($B80:D80)=0,"SIN INICIAR",IF(L80&gt;1,"ADELANTADA",IF(L80&lt;0.6,"CRÍTICA",IF(L80&lt;0.95,"EN PROCESO","GESTIÓN NORMAL"))))))</f>
        <v/>
      </c>
      <c r="N80" s="751" t="str">
        <f t="shared" si="3"/>
        <v/>
      </c>
    </row>
    <row r="81" spans="1:14" ht="34.5" x14ac:dyDescent="0.2">
      <c r="A81"/>
      <c r="I81" s="830"/>
      <c r="J81" s="830"/>
      <c r="K81" s="830"/>
      <c r="L81" s="825" t="str">
        <f t="shared" si="4"/>
        <v/>
      </c>
      <c r="M81" s="826" t="str">
        <f>+IF(L81="","",IF(AND(SUM($B81:D81)=1,SUM($E81:G81)=1),"TERMINADA",IF(SUM($B81:D81)=0,"SIN INICIAR",IF(L81&gt;1,"ADELANTADA",IF(L81&lt;0.6,"CRÍTICA",IF(L81&lt;0.95,"EN PROCESO","GESTIÓN NORMAL"))))))</f>
        <v/>
      </c>
      <c r="N81" s="751" t="str">
        <f t="shared" si="3"/>
        <v/>
      </c>
    </row>
    <row r="82" spans="1:14" ht="34.5" x14ac:dyDescent="0.2">
      <c r="A82"/>
      <c r="I82" s="830"/>
      <c r="J82" s="830"/>
      <c r="K82" s="830"/>
      <c r="L82" s="825" t="str">
        <f t="shared" si="4"/>
        <v/>
      </c>
      <c r="M82" s="826" t="str">
        <f>+IF(L82="","",IF(AND(SUM($B82:D82)=1,SUM($E82:G82)=1),"TERMINADA",IF(SUM($B82:D82)=0,"SIN INICIAR",IF(L82&gt;1,"ADELANTADA",IF(L82&lt;0.6,"CRÍTICA",IF(L82&lt;0.95,"EN PROCESO","GESTIÓN NORMAL"))))))</f>
        <v/>
      </c>
      <c r="N82" s="751" t="str">
        <f t="shared" si="3"/>
        <v/>
      </c>
    </row>
    <row r="83" spans="1:14" ht="34.5" x14ac:dyDescent="0.2">
      <c r="A83"/>
      <c r="I83" s="830"/>
      <c r="J83" s="830"/>
      <c r="K83" s="830"/>
      <c r="L83" s="825" t="str">
        <f t="shared" si="4"/>
        <v/>
      </c>
      <c r="M83" s="826" t="str">
        <f>+IF(L83="","",IF(AND(SUM($B83:D83)=1,SUM($E83:G83)=1),"TERMINADA",IF(SUM($B83:D83)=0,"SIN INICIAR",IF(L83&gt;1,"ADELANTADA",IF(L83&lt;0.6,"CRÍTICA",IF(L83&lt;0.95,"EN PROCESO","GESTIÓN NORMAL"))))))</f>
        <v/>
      </c>
      <c r="N83" s="751" t="str">
        <f t="shared" si="3"/>
        <v/>
      </c>
    </row>
    <row r="84" spans="1:14" ht="34.5" x14ac:dyDescent="0.2">
      <c r="A84"/>
      <c r="I84" s="830"/>
      <c r="J84" s="830"/>
      <c r="K84" s="830"/>
      <c r="L84" s="825" t="str">
        <f t="shared" si="4"/>
        <v/>
      </c>
      <c r="M84" s="826" t="str">
        <f>+IF(L84="","",IF(AND(SUM($B84:D84)=1,SUM($E84:G84)=1),"TERMINADA",IF(SUM($B84:D84)=0,"SIN INICIAR",IF(L84&gt;1,"ADELANTADA",IF(L84&lt;0.6,"CRÍTICA",IF(L84&lt;0.95,"EN PROCESO","GESTIÓN NORMAL"))))))</f>
        <v/>
      </c>
      <c r="N84" s="751" t="str">
        <f t="shared" si="3"/>
        <v/>
      </c>
    </row>
    <row r="85" spans="1:14" ht="34.5" x14ac:dyDescent="0.2">
      <c r="A85"/>
      <c r="I85" s="830"/>
      <c r="J85" s="830"/>
      <c r="K85" s="830"/>
      <c r="L85" s="825" t="str">
        <f t="shared" si="4"/>
        <v/>
      </c>
      <c r="M85" s="826" t="str">
        <f>+IF(L85="","",IF(AND(SUM($B85:D85)=1,SUM($E85:G85)=1),"TERMINADA",IF(SUM($B85:D85)=0,"SIN INICIAR",IF(L85&gt;1,"ADELANTADA",IF(L85&lt;0.6,"CRÍTICA",IF(L85&lt;0.95,"EN PROCESO","GESTIÓN NORMAL"))))))</f>
        <v/>
      </c>
      <c r="N85" s="751" t="str">
        <f t="shared" si="3"/>
        <v/>
      </c>
    </row>
    <row r="86" spans="1:14" ht="34.5" x14ac:dyDescent="0.2">
      <c r="A86"/>
      <c r="I86" s="830"/>
      <c r="J86" s="830"/>
      <c r="K86" s="830"/>
      <c r="L86" s="825" t="str">
        <f t="shared" si="4"/>
        <v/>
      </c>
      <c r="M86" s="826" t="str">
        <f>+IF(L86="","",IF(AND(SUM($B86:D86)=1,SUM($E86:G86)=1),"TERMINADA",IF(SUM($B86:D86)=0,"SIN INICIAR",IF(L86&gt;1,"ADELANTADA",IF(L86&lt;0.6,"CRÍTICA",IF(L86&lt;0.95,"EN PROCESO","GESTIÓN NORMAL"))))))</f>
        <v/>
      </c>
      <c r="N86" s="751" t="str">
        <f t="shared" si="3"/>
        <v/>
      </c>
    </row>
    <row r="87" spans="1:14" ht="34.5" x14ac:dyDescent="0.2">
      <c r="A87"/>
      <c r="I87" s="830"/>
      <c r="J87" s="830"/>
      <c r="K87" s="830"/>
      <c r="L87" s="825" t="str">
        <f t="shared" si="4"/>
        <v/>
      </c>
      <c r="M87" s="826" t="str">
        <f>+IF(L87="","",IF(AND(SUM($B87:D87)=1,SUM($E87:G87)=1),"TERMINADA",IF(SUM($B87:D87)=0,"SIN INICIAR",IF(L87&gt;1,"ADELANTADA",IF(L87&lt;0.6,"CRÍTICA",IF(L87&lt;0.95,"EN PROCESO","GESTIÓN NORMAL"))))))</f>
        <v/>
      </c>
      <c r="N87" s="751" t="str">
        <f t="shared" si="3"/>
        <v/>
      </c>
    </row>
    <row r="88" spans="1:14" ht="34.5" x14ac:dyDescent="0.2">
      <c r="A88"/>
      <c r="I88" s="830"/>
      <c r="J88" s="830"/>
      <c r="K88" s="830"/>
      <c r="L88" s="825" t="str">
        <f t="shared" si="4"/>
        <v/>
      </c>
      <c r="M88" s="826" t="str">
        <f>+IF(L88="","",IF(AND(SUM($B88:D88)=1,SUM($E88:G88)=1),"TERMINADA",IF(SUM($B88:D88)=0,"SIN INICIAR",IF(L88&gt;1,"ADELANTADA",IF(L88&lt;0.6,"CRÍTICA",IF(L88&lt;0.95,"EN PROCESO","GESTIÓN NORMAL"))))))</f>
        <v/>
      </c>
      <c r="N88" s="751" t="str">
        <f t="shared" si="3"/>
        <v/>
      </c>
    </row>
    <row r="89" spans="1:14" ht="34.5" x14ac:dyDescent="0.2">
      <c r="A89"/>
      <c r="I89" s="830"/>
      <c r="J89" s="830"/>
      <c r="K89" s="830"/>
      <c r="L89" s="825" t="str">
        <f t="shared" si="4"/>
        <v/>
      </c>
      <c r="M89" s="826" t="str">
        <f>+IF(L89="","",IF(AND(SUM($B89:D89)=1,SUM($E89:G89)=1),"TERMINADA",IF(SUM($B89:D89)=0,"SIN INICIAR",IF(L89&gt;1,"ADELANTADA",IF(L89&lt;0.6,"CRÍTICA",IF(L89&lt;0.95,"EN PROCESO","GESTIÓN NORMAL"))))))</f>
        <v/>
      </c>
      <c r="N89" s="751" t="str">
        <f t="shared" si="3"/>
        <v/>
      </c>
    </row>
    <row r="90" spans="1:14" ht="34.5" x14ac:dyDescent="0.2">
      <c r="A90"/>
      <c r="I90" s="830"/>
      <c r="J90" s="830"/>
      <c r="K90" s="830"/>
      <c r="L90" s="825" t="str">
        <f t="shared" si="4"/>
        <v/>
      </c>
      <c r="M90" s="826" t="str">
        <f>+IF(L90="","",IF(AND(SUM($B90:D90)=1,SUM($E90:G90)=1),"TERMINADA",IF(SUM($B90:D90)=0,"SIN INICIAR",IF(L90&gt;1,"ADELANTADA",IF(L90&lt;0.6,"CRÍTICA",IF(L90&lt;0.95,"EN PROCESO","GESTIÓN NORMAL"))))))</f>
        <v/>
      </c>
      <c r="N90" s="751" t="str">
        <f t="shared" si="3"/>
        <v/>
      </c>
    </row>
    <row r="91" spans="1:14" ht="34.5" x14ac:dyDescent="0.2">
      <c r="A91"/>
      <c r="I91" s="830"/>
      <c r="J91" s="830"/>
      <c r="K91" s="830"/>
      <c r="L91" s="825" t="str">
        <f t="shared" si="4"/>
        <v/>
      </c>
      <c r="M91" s="826" t="str">
        <f>+IF(L91="","",IF(AND(SUM($B91:D91)=1,SUM($E91:G91)=1),"TERMINADA",IF(SUM($B91:D91)=0,"SIN INICIAR",IF(L91&gt;1,"ADELANTADA",IF(L91&lt;0.6,"CRÍTICA",IF(L91&lt;0.95,"EN PROCESO","GESTIÓN NORMAL"))))))</f>
        <v/>
      </c>
      <c r="N91" s="751" t="str">
        <f t="shared" si="3"/>
        <v/>
      </c>
    </row>
    <row r="92" spans="1:14" ht="34.5" x14ac:dyDescent="0.2">
      <c r="A92"/>
      <c r="I92" s="830"/>
      <c r="J92" s="830"/>
      <c r="K92" s="830"/>
      <c r="L92" s="825" t="str">
        <f t="shared" si="4"/>
        <v/>
      </c>
      <c r="M92" s="826" t="str">
        <f>+IF(L92="","",IF(AND(SUM($B92:D92)=1,SUM($E92:G92)=1),"TERMINADA",IF(SUM($B92:D92)=0,"SIN INICIAR",IF(L92&gt;1,"ADELANTADA",IF(L92&lt;0.6,"CRÍTICA",IF(L92&lt;0.95,"EN PROCESO","GESTIÓN NORMAL"))))))</f>
        <v/>
      </c>
      <c r="N92" s="751" t="str">
        <f t="shared" si="3"/>
        <v/>
      </c>
    </row>
    <row r="93" spans="1:14" ht="34.5" x14ac:dyDescent="0.2">
      <c r="A93"/>
      <c r="I93" s="830"/>
      <c r="J93" s="830"/>
      <c r="K93" s="830"/>
      <c r="L93" s="825" t="str">
        <f t="shared" si="4"/>
        <v/>
      </c>
      <c r="M93" s="826" t="str">
        <f>+IF(L93="","",IF(AND(SUM($B93:D93)=1,SUM($E93:G93)=1),"TERMINADA",IF(SUM($B93:D93)=0,"SIN INICIAR",IF(L93&gt;1,"ADELANTADA",IF(L93&lt;0.6,"CRÍTICA",IF(L93&lt;0.95,"EN PROCESO","GESTIÓN NORMAL"))))))</f>
        <v/>
      </c>
      <c r="N93" s="751" t="str">
        <f t="shared" si="3"/>
        <v/>
      </c>
    </row>
    <row r="94" spans="1:14" ht="34.5" x14ac:dyDescent="0.2">
      <c r="A94"/>
      <c r="I94" s="830"/>
      <c r="J94" s="830"/>
      <c r="K94" s="830"/>
      <c r="L94" s="825" t="str">
        <f t="shared" si="4"/>
        <v/>
      </c>
      <c r="M94" s="826" t="str">
        <f>+IF(L94="","",IF(AND(SUM($B94:D94)=1,SUM($E94:G94)=1),"TERMINADA",IF(SUM($B94:D94)=0,"SIN INICIAR",IF(L94&gt;1,"ADELANTADA",IF(L94&lt;0.6,"CRÍTICA",IF(L94&lt;0.95,"EN PROCESO","GESTIÓN NORMAL"))))))</f>
        <v/>
      </c>
      <c r="N94" s="751" t="str">
        <f t="shared" si="3"/>
        <v/>
      </c>
    </row>
    <row r="95" spans="1:14" ht="34.5" x14ac:dyDescent="0.2">
      <c r="A95"/>
      <c r="I95" s="830"/>
      <c r="J95" s="830"/>
      <c r="K95" s="830"/>
      <c r="L95" s="825" t="str">
        <f t="shared" si="4"/>
        <v/>
      </c>
      <c r="M95" s="826" t="str">
        <f>+IF(L95="","",IF(AND(SUM($B95:D95)=1,SUM($E95:G95)=1),"TERMINADA",IF(SUM($B95:D95)=0,"SIN INICIAR",IF(L95&gt;1,"ADELANTADA",IF(L95&lt;0.6,"CRÍTICA",IF(L95&lt;0.95,"EN PROCESO","GESTIÓN NORMAL"))))))</f>
        <v/>
      </c>
      <c r="N95" s="751" t="str">
        <f t="shared" si="3"/>
        <v/>
      </c>
    </row>
    <row r="96" spans="1:14" ht="34.5" x14ac:dyDescent="0.2">
      <c r="A96"/>
      <c r="I96" s="830"/>
      <c r="J96" s="830"/>
      <c r="K96" s="830"/>
      <c r="L96" s="825" t="str">
        <f t="shared" si="4"/>
        <v/>
      </c>
      <c r="M96" s="826" t="str">
        <f>+IF(L96="","",IF(AND(SUM($B96:D96)=1,SUM($E96:G96)=1),"TERMINADA",IF(SUM($B96:D96)=0,"SIN INICIAR",IF(L96&gt;1,"ADELANTADA",IF(L96&lt;0.6,"CRÍTICA",IF(L96&lt;0.95,"EN PROCESO","GESTIÓN NORMAL"))))))</f>
        <v/>
      </c>
      <c r="N96" s="751" t="str">
        <f t="shared" si="3"/>
        <v/>
      </c>
    </row>
    <row r="97" spans="1:14" ht="34.5" x14ac:dyDescent="0.2">
      <c r="A97"/>
      <c r="I97" s="830"/>
      <c r="J97" s="830"/>
      <c r="K97" s="830"/>
      <c r="L97" s="825" t="str">
        <f t="shared" si="4"/>
        <v/>
      </c>
      <c r="M97" s="826" t="str">
        <f>+IF(L97="","",IF(AND(SUM($B97:D97)=1,SUM($E97:G97)=1),"TERMINADA",IF(SUM($B97:D97)=0,"SIN INICIAR",IF(L97&gt;1,"ADELANTADA",IF(L97&lt;0.6,"CRÍTICA",IF(L97&lt;0.95,"EN PROCESO","GESTIÓN NORMAL"))))))</f>
        <v/>
      </c>
      <c r="N97" s="751" t="str">
        <f t="shared" si="3"/>
        <v/>
      </c>
    </row>
    <row r="98" spans="1:14" ht="34.5" x14ac:dyDescent="0.2">
      <c r="A98"/>
      <c r="I98" s="830"/>
      <c r="J98" s="830"/>
      <c r="K98" s="830"/>
      <c r="L98" s="825" t="str">
        <f t="shared" si="4"/>
        <v/>
      </c>
      <c r="M98" s="826" t="str">
        <f>+IF(L98="","",IF(AND(SUM($B98:D98)=1,SUM($E98:G98)=1),"TERMINADA",IF(SUM($B98:D98)=0,"SIN INICIAR",IF(L98&gt;1,"ADELANTADA",IF(L98&lt;0.6,"CRÍTICA",IF(L98&lt;0.95,"EN PROCESO","GESTIÓN NORMAL"))))))</f>
        <v/>
      </c>
      <c r="N98" s="751" t="str">
        <f t="shared" si="3"/>
        <v/>
      </c>
    </row>
    <row r="99" spans="1:14" ht="34.5" x14ac:dyDescent="0.2">
      <c r="A99"/>
      <c r="I99" s="830"/>
      <c r="J99" s="830"/>
      <c r="K99" s="830"/>
      <c r="L99" s="825" t="str">
        <f t="shared" si="4"/>
        <v/>
      </c>
      <c r="M99" s="826" t="str">
        <f>+IF(L99="","",IF(AND(SUM($B99:D99)=1,SUM($E99:G99)=1),"TERMINADA",IF(SUM($B99:D99)=0,"SIN INICIAR",IF(L99&gt;1,"ADELANTADA",IF(L99&lt;0.6,"CRÍTICA",IF(L99&lt;0.95,"EN PROCESO","GESTIÓN NORMAL"))))))</f>
        <v/>
      </c>
      <c r="N99" s="751" t="str">
        <f t="shared" si="3"/>
        <v/>
      </c>
    </row>
    <row r="100" spans="1:14" ht="34.5" x14ac:dyDescent="0.2">
      <c r="A100"/>
      <c r="I100" s="830"/>
      <c r="J100" s="830"/>
      <c r="K100" s="830"/>
      <c r="L100" s="825" t="str">
        <f t="shared" si="4"/>
        <v/>
      </c>
      <c r="M100" s="826" t="str">
        <f>+IF(L100="","",IF(AND(SUM($B100:D100)=1,SUM($E100:G100)=1),"TERMINADA",IF(SUM($B100:D100)=0,"SIN INICIAR",IF(L100&gt;1,"ADELANTADA",IF(L100&lt;0.6,"CRÍTICA",IF(L100&lt;0.95,"EN PROCESO","GESTIÓN NORMAL"))))))</f>
        <v/>
      </c>
      <c r="N100" s="751" t="str">
        <f t="shared" si="3"/>
        <v/>
      </c>
    </row>
    <row r="101" spans="1:14" ht="34.5" x14ac:dyDescent="0.2">
      <c r="A101"/>
      <c r="I101" s="830"/>
      <c r="J101" s="830"/>
      <c r="K101" s="830"/>
      <c r="L101" s="825" t="str">
        <f t="shared" si="4"/>
        <v/>
      </c>
      <c r="M101" s="826" t="str">
        <f>+IF(L101="","",IF(AND(SUM($B101:D101)=1,SUM($E101:G101)=1),"TERMINADA",IF(SUM($B101:D101)=0,"SIN INICIAR",IF(L101&gt;1,"ADELANTADA",IF(L101&lt;0.6,"CRÍTICA",IF(L101&lt;0.95,"EN PROCESO","GESTIÓN NORMAL"))))))</f>
        <v/>
      </c>
      <c r="N101" s="751" t="str">
        <f t="shared" si="3"/>
        <v/>
      </c>
    </row>
    <row r="102" spans="1:14" ht="34.5" x14ac:dyDescent="0.2">
      <c r="A102"/>
      <c r="I102" s="830"/>
      <c r="J102" s="830"/>
      <c r="K102" s="830"/>
      <c r="L102" s="825" t="str">
        <f t="shared" si="4"/>
        <v/>
      </c>
      <c r="M102" s="826" t="str">
        <f>+IF(L102="","",IF(AND(SUM($B102:D102)=1,SUM($E102:G102)=1),"TERMINADA",IF(SUM($B102:D102)=0,"SIN INICIAR",IF(L102&gt;1,"ADELANTADA",IF(L102&lt;0.6,"CRÍTICA",IF(L102&lt;0.95,"EN PROCESO","GESTIÓN NORMAL"))))))</f>
        <v/>
      </c>
      <c r="N102" s="751" t="str">
        <f t="shared" ref="N102:N133" si="5">+IF(M102="","",IF(M102="SIN INICIAR","6",IF(M102="CRÍTICA","L",IF(M102="EN PROCESO","K",IF(M102="GESTIÓN NORMAL","J",IF(M102="ADELANTADA","Q","B"))))))</f>
        <v/>
      </c>
    </row>
    <row r="103" spans="1:14" ht="34.5" x14ac:dyDescent="0.2">
      <c r="A103"/>
      <c r="I103" s="830"/>
      <c r="J103" s="830"/>
      <c r="K103" s="830"/>
      <c r="L103" s="825" t="str">
        <f t="shared" si="4"/>
        <v/>
      </c>
      <c r="M103" s="826" t="str">
        <f>+IF(L103="","",IF(AND(SUM($B103:D103)=1,SUM($E103:G103)=1),"TERMINADA",IF(SUM($B103:D103)=0,"SIN INICIAR",IF(L103&gt;1,"ADELANTADA",IF(L103&lt;0.6,"CRÍTICA",IF(L103&lt;0.95,"EN PROCESO","GESTIÓN NORMAL"))))))</f>
        <v/>
      </c>
      <c r="N103" s="751" t="str">
        <f t="shared" si="5"/>
        <v/>
      </c>
    </row>
    <row r="104" spans="1:14" ht="34.5" x14ac:dyDescent="0.2">
      <c r="A104"/>
      <c r="I104" s="830"/>
      <c r="J104" s="830"/>
      <c r="K104" s="830"/>
      <c r="L104" s="825" t="str">
        <f t="shared" si="4"/>
        <v/>
      </c>
      <c r="M104" s="826" t="str">
        <f>+IF(L104="","",IF(AND(SUM($B104:D104)=1,SUM($E104:G104)=1),"TERMINADA",IF(SUM($B104:D104)=0,"SIN INICIAR",IF(L104&gt;1,"ADELANTADA",IF(L104&lt;0.6,"CRÍTICA",IF(L104&lt;0.95,"EN PROCESO","GESTIÓN NORMAL"))))))</f>
        <v/>
      </c>
      <c r="N104" s="751" t="str">
        <f t="shared" si="5"/>
        <v/>
      </c>
    </row>
    <row r="105" spans="1:14" ht="34.5" x14ac:dyDescent="0.2">
      <c r="A105"/>
      <c r="I105" s="830"/>
      <c r="J105" s="830"/>
      <c r="K105" s="830"/>
      <c r="L105" s="825" t="str">
        <f t="shared" si="4"/>
        <v/>
      </c>
      <c r="M105" s="826" t="str">
        <f>+IF(L105="","",IF(AND(SUM($B105:D105)=1,SUM($E105:G105)=1),"TERMINADA",IF(SUM($B105:D105)=0,"SIN INICIAR",IF(L105&gt;1,"ADELANTADA",IF(L105&lt;0.6,"CRÍTICA",IF(L105&lt;0.95,"EN PROCESO","GESTIÓN NORMAL"))))))</f>
        <v/>
      </c>
      <c r="N105" s="751" t="str">
        <f t="shared" si="5"/>
        <v/>
      </c>
    </row>
    <row r="106" spans="1:14" ht="34.5" x14ac:dyDescent="0.2">
      <c r="A106"/>
      <c r="I106" s="830"/>
      <c r="J106" s="830"/>
      <c r="K106" s="830"/>
      <c r="L106" s="825" t="str">
        <f t="shared" si="4"/>
        <v/>
      </c>
      <c r="M106" s="826" t="str">
        <f>+IF(L106="","",IF(AND(SUM($B106:D106)=1,SUM($E106:G106)=1),"TERMINADA",IF(SUM($B106:D106)=0,"SIN INICIAR",IF(L106&gt;1,"ADELANTADA",IF(L106&lt;0.6,"CRÍTICA",IF(L106&lt;0.95,"EN PROCESO","GESTIÓN NORMAL"))))))</f>
        <v/>
      </c>
      <c r="N106" s="751" t="str">
        <f t="shared" si="5"/>
        <v/>
      </c>
    </row>
    <row r="107" spans="1:14" ht="34.5" x14ac:dyDescent="0.2">
      <c r="A107"/>
      <c r="I107" s="830"/>
      <c r="J107" s="830"/>
      <c r="K107" s="830"/>
      <c r="L107" s="825" t="str">
        <f t="shared" si="4"/>
        <v/>
      </c>
      <c r="M107" s="826" t="str">
        <f>+IF(L107="","",IF(AND(SUM($B107:D107)=1,SUM($E107:G107)=1),"TERMINADA",IF(SUM($B107:D107)=0,"SIN INICIAR",IF(L107&gt;1,"ADELANTADA",IF(L107&lt;0.6,"CRÍTICA",IF(L107&lt;0.95,"EN PROCESO","GESTIÓN NORMAL"))))))</f>
        <v/>
      </c>
      <c r="N107" s="751" t="str">
        <f t="shared" si="5"/>
        <v/>
      </c>
    </row>
    <row r="108" spans="1:14" ht="34.5" x14ac:dyDescent="0.2">
      <c r="A108"/>
      <c r="I108" s="830"/>
      <c r="J108" s="830"/>
      <c r="K108" s="830"/>
      <c r="L108" s="825" t="str">
        <f t="shared" si="4"/>
        <v/>
      </c>
      <c r="M108" s="826" t="str">
        <f>+IF(L108="","",IF(AND(SUM($B108:D108)=1,SUM($E108:G108)=1),"TERMINADA",IF(SUM($B108:D108)=0,"SIN INICIAR",IF(L108&gt;1,"ADELANTADA",IF(L108&lt;0.6,"CRÍTICA",IF(L108&lt;0.95,"EN PROCESO","GESTIÓN NORMAL"))))))</f>
        <v/>
      </c>
      <c r="N108" s="751" t="str">
        <f t="shared" si="5"/>
        <v/>
      </c>
    </row>
    <row r="109" spans="1:14" ht="34.5" x14ac:dyDescent="0.2">
      <c r="A109"/>
      <c r="I109" s="830"/>
      <c r="J109" s="830"/>
      <c r="K109" s="830"/>
      <c r="L109" s="825" t="str">
        <f t="shared" si="4"/>
        <v/>
      </c>
      <c r="M109" s="826" t="str">
        <f>+IF(L109="","",IF(AND(SUM($B109:D109)=1,SUM($E109:G109)=1),"TERMINADA",IF(SUM($B109:D109)=0,"SIN INICIAR",IF(L109&gt;1,"ADELANTADA",IF(L109&lt;0.6,"CRÍTICA",IF(L109&lt;0.95,"EN PROCESO","GESTIÓN NORMAL"))))))</f>
        <v/>
      </c>
      <c r="N109" s="751" t="str">
        <f t="shared" si="5"/>
        <v/>
      </c>
    </row>
    <row r="110" spans="1:14" ht="34.5" x14ac:dyDescent="0.2">
      <c r="A110"/>
      <c r="I110" s="830"/>
      <c r="J110" s="830"/>
      <c r="K110" s="830"/>
      <c r="L110" s="825" t="str">
        <f t="shared" si="4"/>
        <v/>
      </c>
      <c r="M110" s="826" t="str">
        <f>+IF(L110="","",IF(AND(SUM($B110:D110)=1,SUM($E110:G110)=1),"TERMINADA",IF(SUM($B110:D110)=0,"SIN INICIAR",IF(L110&gt;1,"ADELANTADA",IF(L110&lt;0.6,"CRÍTICA",IF(L110&lt;0.95,"EN PROCESO","GESTIÓN NORMAL"))))))</f>
        <v/>
      </c>
      <c r="N110" s="751" t="str">
        <f t="shared" si="5"/>
        <v/>
      </c>
    </row>
    <row r="111" spans="1:14" ht="34.5" x14ac:dyDescent="0.2">
      <c r="A111"/>
      <c r="I111" s="830"/>
      <c r="J111" s="830"/>
      <c r="K111" s="830"/>
      <c r="L111" s="825" t="str">
        <f t="shared" si="4"/>
        <v/>
      </c>
      <c r="M111" s="826" t="str">
        <f>+IF(L111="","",IF(AND(SUM($B111:D111)=1,SUM($E111:G111)=1),"TERMINADA",IF(SUM($B111:D111)=0,"SIN INICIAR",IF(L111&gt;1,"ADELANTADA",IF(L111&lt;0.6,"CRÍTICA",IF(L111&lt;0.95,"EN PROCESO","GESTIÓN NORMAL"))))))</f>
        <v/>
      </c>
      <c r="N111" s="751" t="str">
        <f t="shared" si="5"/>
        <v/>
      </c>
    </row>
    <row r="112" spans="1:14" ht="34.5" x14ac:dyDescent="0.2">
      <c r="A112"/>
      <c r="I112" s="830"/>
      <c r="J112" s="830"/>
      <c r="K112" s="830"/>
      <c r="L112" s="825" t="str">
        <f t="shared" si="4"/>
        <v/>
      </c>
      <c r="M112" s="826" t="str">
        <f>+IF(L112="","",IF(AND(SUM($B112:D112)=1,SUM($E112:G112)=1),"TERMINADA",IF(SUM($B112:D112)=0,"SIN INICIAR",IF(L112&gt;1,"ADELANTADA",IF(L112&lt;0.6,"CRÍTICA",IF(L112&lt;0.95,"EN PROCESO","GESTIÓN NORMAL"))))))</f>
        <v/>
      </c>
      <c r="N112" s="751" t="str">
        <f t="shared" si="5"/>
        <v/>
      </c>
    </row>
    <row r="113" spans="1:14" ht="34.5" x14ac:dyDescent="0.2">
      <c r="A113"/>
      <c r="I113" s="830"/>
      <c r="J113" s="830"/>
      <c r="K113" s="830"/>
      <c r="L113" s="825" t="str">
        <f t="shared" si="4"/>
        <v/>
      </c>
      <c r="M113" s="826" t="str">
        <f>+IF(L113="","",IF(AND(SUM($B113:D113)=1,SUM($E113:G113)=1),"TERMINADA",IF(SUM($B113:D113)=0,"SIN INICIAR",IF(L113&gt;1,"ADELANTADA",IF(L113&lt;0.6,"CRÍTICA",IF(L113&lt;0.95,"EN PROCESO","GESTIÓN NORMAL"))))))</f>
        <v/>
      </c>
      <c r="N113" s="751" t="str">
        <f t="shared" si="5"/>
        <v/>
      </c>
    </row>
    <row r="114" spans="1:14" ht="34.5" x14ac:dyDescent="0.2">
      <c r="A114"/>
      <c r="I114" s="830"/>
      <c r="J114" s="830"/>
      <c r="K114" s="830"/>
      <c r="L114" s="825" t="str">
        <f t="shared" si="4"/>
        <v/>
      </c>
      <c r="M114" s="826" t="str">
        <f>+IF(L114="","",IF(AND(SUM($B114:D114)=1,SUM($E114:G114)=1),"TERMINADA",IF(SUM($B114:D114)=0,"SIN INICIAR",IF(L114&gt;1,"ADELANTADA",IF(L114&lt;0.6,"CRÍTICA",IF(L114&lt;0.95,"EN PROCESO","GESTIÓN NORMAL"))))))</f>
        <v/>
      </c>
      <c r="N114" s="751" t="str">
        <f t="shared" si="5"/>
        <v/>
      </c>
    </row>
    <row r="115" spans="1:14" ht="34.5" x14ac:dyDescent="0.2">
      <c r="A115"/>
      <c r="I115" s="830"/>
      <c r="J115" s="830"/>
      <c r="K115" s="830"/>
      <c r="L115" s="825" t="str">
        <f t="shared" si="4"/>
        <v/>
      </c>
      <c r="M115" s="826" t="str">
        <f>+IF(L115="","",IF(AND(SUM($B115:D115)=1,SUM($E115:G115)=1),"TERMINADA",IF(SUM($B115:D115)=0,"SIN INICIAR",IF(L115&gt;1,"ADELANTADA",IF(L115&lt;0.6,"CRÍTICA",IF(L115&lt;0.95,"EN PROCESO","GESTIÓN NORMAL"))))))</f>
        <v/>
      </c>
      <c r="N115" s="751" t="str">
        <f t="shared" si="5"/>
        <v/>
      </c>
    </row>
    <row r="116" spans="1:14" ht="34.5" x14ac:dyDescent="0.2">
      <c r="A116"/>
      <c r="I116" s="830"/>
      <c r="J116" s="830"/>
      <c r="K116" s="830"/>
      <c r="L116" s="825" t="str">
        <f t="shared" si="4"/>
        <v/>
      </c>
      <c r="M116" s="826" t="str">
        <f>+IF(L116="","",IF(AND(SUM($B116:D116)=1,SUM($E116:G116)=1),"TERMINADA",IF(SUM($B116:D116)=0,"SIN INICIAR",IF(L116&gt;1,"ADELANTADA",IF(L116&lt;0.6,"CRÍTICA",IF(L116&lt;0.95,"EN PROCESO","GESTIÓN NORMAL"))))))</f>
        <v/>
      </c>
      <c r="N116" s="751" t="str">
        <f t="shared" si="5"/>
        <v/>
      </c>
    </row>
    <row r="117" spans="1:14" ht="34.5" x14ac:dyDescent="0.2">
      <c r="A117"/>
      <c r="I117" s="830"/>
      <c r="J117" s="830"/>
      <c r="K117" s="830"/>
      <c r="L117" s="825" t="str">
        <f t="shared" si="4"/>
        <v/>
      </c>
      <c r="M117" s="826" t="str">
        <f>+IF(L117="","",IF(AND(SUM($B117:D117)=1,SUM($E117:G117)=1),"TERMINADA",IF(SUM($B117:D117)=0,"SIN INICIAR",IF(L117&gt;1,"ADELANTADA",IF(L117&lt;0.6,"CRÍTICA",IF(L117&lt;0.95,"EN PROCESO","GESTIÓN NORMAL"))))))</f>
        <v/>
      </c>
      <c r="N117" s="751" t="str">
        <f t="shared" si="5"/>
        <v/>
      </c>
    </row>
    <row r="118" spans="1:14" ht="34.5" x14ac:dyDescent="0.2">
      <c r="A118"/>
      <c r="I118" s="830"/>
      <c r="J118" s="830"/>
      <c r="K118" s="830"/>
      <c r="L118" s="825" t="str">
        <f t="shared" si="4"/>
        <v/>
      </c>
      <c r="M118" s="826" t="str">
        <f>+IF(L118="","",IF(AND(SUM($B118:D118)=1,SUM($E118:G118)=1),"TERMINADA",IF(SUM($B118:D118)=0,"SIN INICIAR",IF(L118&gt;1,"ADELANTADA",IF(L118&lt;0.6,"CRÍTICA",IF(L118&lt;0.95,"EN PROCESO","GESTIÓN NORMAL"))))))</f>
        <v/>
      </c>
      <c r="N118" s="751" t="str">
        <f t="shared" si="5"/>
        <v/>
      </c>
    </row>
    <row r="119" spans="1:14" ht="34.5" x14ac:dyDescent="0.2">
      <c r="A119"/>
      <c r="I119" s="830"/>
      <c r="J119" s="830"/>
      <c r="K119" s="830"/>
      <c r="L119" s="825" t="str">
        <f t="shared" si="4"/>
        <v/>
      </c>
      <c r="M119" s="826" t="str">
        <f>+IF(L119="","",IF(AND(SUM($B119:D119)=1,SUM($E119:G119)=1),"TERMINADA",IF(SUM($B119:D119)=0,"SIN INICIAR",IF(L119&gt;1,"ADELANTADA",IF(L119&lt;0.6,"CRÍTICA",IF(L119&lt;0.95,"EN PROCESO","GESTIÓN NORMAL"))))))</f>
        <v/>
      </c>
      <c r="N119" s="751" t="str">
        <f t="shared" si="5"/>
        <v/>
      </c>
    </row>
    <row r="120" spans="1:14" ht="19.5" x14ac:dyDescent="0.2">
      <c r="A120"/>
      <c r="I120" s="830"/>
      <c r="J120" s="830"/>
      <c r="K120" s="830"/>
      <c r="L120" s="830"/>
      <c r="M120" s="830"/>
    </row>
    <row r="121" spans="1:14" ht="19.5" x14ac:dyDescent="0.2">
      <c r="A121"/>
      <c r="I121" s="830"/>
      <c r="J121" s="830"/>
      <c r="K121" s="830"/>
      <c r="L121" s="830"/>
      <c r="M121" s="830"/>
    </row>
    <row r="122" spans="1:14" ht="19.5" x14ac:dyDescent="0.2">
      <c r="A122"/>
      <c r="I122" s="830"/>
      <c r="J122" s="830"/>
      <c r="K122" s="830"/>
      <c r="L122" s="830"/>
      <c r="M122" s="830"/>
    </row>
    <row r="123" spans="1:14" ht="19.5" x14ac:dyDescent="0.2">
      <c r="A123"/>
      <c r="I123" s="830"/>
      <c r="J123" s="830"/>
      <c r="K123" s="830"/>
      <c r="L123" s="830"/>
      <c r="M123" s="830"/>
    </row>
    <row r="124" spans="1:14" ht="19.5" x14ac:dyDescent="0.2">
      <c r="A124"/>
      <c r="I124" s="830"/>
      <c r="J124" s="830"/>
      <c r="K124" s="830"/>
      <c r="L124" s="830"/>
      <c r="M124" s="830"/>
    </row>
    <row r="125" spans="1:14" ht="19.5" x14ac:dyDescent="0.2">
      <c r="A125"/>
      <c r="I125" s="830"/>
      <c r="J125" s="830"/>
      <c r="K125" s="830"/>
      <c r="L125" s="830"/>
      <c r="M125" s="830"/>
    </row>
    <row r="126" spans="1:14" ht="19.5" x14ac:dyDescent="0.2">
      <c r="A126"/>
      <c r="I126" s="830"/>
      <c r="J126" s="830"/>
      <c r="K126" s="830"/>
      <c r="L126" s="830"/>
      <c r="M126" s="830"/>
    </row>
    <row r="127" spans="1:14" ht="19.5" x14ac:dyDescent="0.2">
      <c r="A127"/>
      <c r="I127" s="830"/>
      <c r="J127" s="830"/>
      <c r="K127" s="830"/>
      <c r="L127" s="830"/>
      <c r="M127" s="830"/>
    </row>
    <row r="128" spans="1:14" ht="19.5" x14ac:dyDescent="0.2">
      <c r="A128"/>
      <c r="I128" s="830"/>
      <c r="J128" s="830"/>
      <c r="K128" s="830"/>
      <c r="L128" s="830"/>
      <c r="M128" s="830"/>
    </row>
    <row r="129" spans="1:13" ht="19.5" x14ac:dyDescent="0.2">
      <c r="A129"/>
      <c r="I129" s="830"/>
      <c r="J129" s="830"/>
      <c r="K129" s="830"/>
      <c r="L129" s="830"/>
      <c r="M129" s="830"/>
    </row>
    <row r="130" spans="1:13" ht="19.5" x14ac:dyDescent="0.2">
      <c r="A130"/>
      <c r="I130" s="830"/>
      <c r="J130" s="830"/>
      <c r="K130" s="830"/>
      <c r="L130" s="830"/>
      <c r="M130" s="830"/>
    </row>
    <row r="131" spans="1:13" ht="19.5" x14ac:dyDescent="0.2">
      <c r="A131"/>
      <c r="I131" s="830"/>
      <c r="J131" s="830"/>
      <c r="K131" s="830"/>
      <c r="L131" s="830"/>
      <c r="M131" s="830"/>
    </row>
    <row r="132" spans="1:13" ht="19.5" x14ac:dyDescent="0.2">
      <c r="A132"/>
      <c r="I132" s="830"/>
      <c r="J132" s="830"/>
      <c r="K132" s="830"/>
      <c r="L132" s="830"/>
      <c r="M132" s="830"/>
    </row>
    <row r="133" spans="1:13" ht="19.5" x14ac:dyDescent="0.2">
      <c r="A133"/>
      <c r="I133" s="830"/>
      <c r="J133" s="830"/>
      <c r="K133" s="830"/>
      <c r="L133" s="830"/>
      <c r="M133" s="830"/>
    </row>
    <row r="134" spans="1:13" ht="19.5" x14ac:dyDescent="0.2">
      <c r="A134"/>
      <c r="I134" s="830"/>
      <c r="J134" s="830"/>
      <c r="K134" s="830"/>
      <c r="L134" s="830"/>
      <c r="M134" s="830"/>
    </row>
    <row r="135" spans="1:13" ht="19.5" x14ac:dyDescent="0.2">
      <c r="A135"/>
      <c r="I135" s="830"/>
      <c r="J135" s="830"/>
      <c r="K135" s="830"/>
      <c r="L135" s="830"/>
      <c r="M135" s="830"/>
    </row>
    <row r="136" spans="1:13" ht="19.5" x14ac:dyDescent="0.2">
      <c r="A136"/>
      <c r="I136" s="830"/>
      <c r="J136" s="830"/>
      <c r="K136" s="830"/>
      <c r="L136" s="830"/>
      <c r="M136" s="830"/>
    </row>
    <row r="137" spans="1:13" ht="19.5" x14ac:dyDescent="0.2">
      <c r="A137"/>
      <c r="I137" s="830"/>
      <c r="J137" s="830"/>
      <c r="K137" s="830"/>
      <c r="L137" s="830"/>
      <c r="M137" s="830"/>
    </row>
    <row r="138" spans="1:13" ht="19.5" x14ac:dyDescent="0.2">
      <c r="A138"/>
      <c r="I138" s="830"/>
      <c r="J138" s="830"/>
      <c r="K138" s="830"/>
      <c r="L138" s="830"/>
      <c r="M138" s="830"/>
    </row>
    <row r="139" spans="1:13" ht="19.5" x14ac:dyDescent="0.2">
      <c r="A139"/>
      <c r="I139" s="830"/>
      <c r="J139" s="830"/>
      <c r="K139" s="830"/>
      <c r="L139" s="830"/>
      <c r="M139" s="830"/>
    </row>
    <row r="140" spans="1:13" ht="19.5" x14ac:dyDescent="0.2">
      <c r="A140"/>
      <c r="I140" s="830"/>
      <c r="J140" s="830"/>
      <c r="K140" s="830"/>
      <c r="L140" s="830"/>
      <c r="M140" s="830"/>
    </row>
    <row r="141" spans="1:13" ht="19.5" x14ac:dyDescent="0.2">
      <c r="A141"/>
      <c r="I141" s="830"/>
      <c r="J141" s="830"/>
      <c r="K141" s="830"/>
      <c r="L141" s="830"/>
      <c r="M141" s="830"/>
    </row>
    <row r="142" spans="1:13" ht="19.5" x14ac:dyDescent="0.2">
      <c r="A142"/>
      <c r="I142" s="830"/>
      <c r="J142" s="830"/>
      <c r="K142" s="830"/>
      <c r="L142" s="830"/>
      <c r="M142" s="830"/>
    </row>
    <row r="143" spans="1:13" ht="19.5" x14ac:dyDescent="0.2">
      <c r="A143"/>
      <c r="I143" s="830"/>
      <c r="J143" s="830"/>
      <c r="K143" s="830"/>
      <c r="L143" s="830"/>
      <c r="M143" s="830"/>
    </row>
    <row r="144" spans="1:13" ht="19.5" x14ac:dyDescent="0.2">
      <c r="A144"/>
      <c r="I144" s="830"/>
      <c r="J144" s="830"/>
      <c r="K144" s="830"/>
      <c r="L144" s="830"/>
      <c r="M144" s="830"/>
    </row>
    <row r="145" spans="1:13" ht="19.5" x14ac:dyDescent="0.2">
      <c r="A145"/>
      <c r="I145" s="830"/>
      <c r="J145" s="830"/>
      <c r="K145" s="830"/>
      <c r="L145" s="830"/>
      <c r="M145" s="830"/>
    </row>
    <row r="146" spans="1:13" ht="19.5" x14ac:dyDescent="0.2">
      <c r="A146"/>
      <c r="I146" s="830"/>
      <c r="J146" s="830"/>
      <c r="K146" s="830"/>
      <c r="L146" s="830"/>
      <c r="M146" s="830"/>
    </row>
    <row r="147" spans="1:13" ht="19.5" x14ac:dyDescent="0.2">
      <c r="A147"/>
      <c r="I147" s="830"/>
      <c r="J147" s="830"/>
      <c r="K147" s="830"/>
      <c r="L147" s="830"/>
      <c r="M147" s="830"/>
    </row>
    <row r="148" spans="1:13" ht="19.5" x14ac:dyDescent="0.2">
      <c r="A148"/>
      <c r="I148" s="830"/>
      <c r="J148" s="830"/>
      <c r="K148" s="830"/>
      <c r="L148" s="830"/>
      <c r="M148" s="830"/>
    </row>
    <row r="149" spans="1:13" ht="19.5" x14ac:dyDescent="0.2">
      <c r="A149"/>
      <c r="I149" s="830"/>
      <c r="J149" s="830"/>
      <c r="K149" s="830"/>
      <c r="L149" s="830"/>
      <c r="M149" s="830"/>
    </row>
    <row r="150" spans="1:13" ht="19.5" x14ac:dyDescent="0.2">
      <c r="A150"/>
      <c r="I150" s="830"/>
      <c r="J150" s="830"/>
      <c r="K150" s="830"/>
      <c r="L150" s="830"/>
      <c r="M150" s="830"/>
    </row>
    <row r="151" spans="1:13" ht="19.5" x14ac:dyDescent="0.2">
      <c r="A151"/>
      <c r="I151" s="830"/>
      <c r="J151" s="830"/>
      <c r="K151" s="830"/>
      <c r="L151" s="830"/>
      <c r="M151" s="830"/>
    </row>
    <row r="152" spans="1:13" ht="19.5" x14ac:dyDescent="0.2">
      <c r="A152"/>
      <c r="I152" s="830"/>
      <c r="J152" s="830"/>
      <c r="K152" s="830"/>
      <c r="L152" s="830"/>
      <c r="M152" s="830"/>
    </row>
    <row r="153" spans="1:13" ht="19.5" x14ac:dyDescent="0.2">
      <c r="A153"/>
      <c r="I153" s="830"/>
      <c r="J153" s="830"/>
      <c r="K153" s="830"/>
      <c r="L153" s="830"/>
      <c r="M153" s="830"/>
    </row>
    <row r="154" spans="1:13" ht="19.5" x14ac:dyDescent="0.2">
      <c r="A154"/>
      <c r="I154" s="830"/>
      <c r="J154" s="830"/>
      <c r="K154" s="830"/>
      <c r="L154" s="830"/>
      <c r="M154" s="830"/>
    </row>
    <row r="155" spans="1:13" ht="19.5" x14ac:dyDescent="0.2">
      <c r="A155"/>
      <c r="I155" s="830"/>
      <c r="J155" s="830"/>
      <c r="K155" s="830"/>
      <c r="L155" s="830"/>
      <c r="M155" s="830"/>
    </row>
    <row r="156" spans="1:13" ht="19.5" x14ac:dyDescent="0.2">
      <c r="A156"/>
      <c r="I156" s="830"/>
      <c r="J156" s="830"/>
      <c r="K156" s="830"/>
      <c r="L156" s="830"/>
      <c r="M156" s="830"/>
    </row>
    <row r="157" spans="1:13" ht="19.5" x14ac:dyDescent="0.2">
      <c r="A157"/>
      <c r="I157" s="830"/>
      <c r="J157" s="830"/>
      <c r="K157" s="830"/>
      <c r="L157" s="830"/>
      <c r="M157" s="830"/>
    </row>
    <row r="158" spans="1:13" ht="19.5" x14ac:dyDescent="0.2">
      <c r="A158"/>
      <c r="I158" s="830"/>
      <c r="J158" s="830"/>
      <c r="K158" s="830"/>
      <c r="L158" s="830"/>
      <c r="M158" s="830"/>
    </row>
    <row r="159" spans="1:13" ht="19.5" x14ac:dyDescent="0.2">
      <c r="A159"/>
      <c r="I159" s="830"/>
      <c r="J159" s="830"/>
      <c r="K159" s="830"/>
      <c r="L159" s="830"/>
      <c r="M159" s="830"/>
    </row>
    <row r="160" spans="1:13" ht="19.5" x14ac:dyDescent="0.2">
      <c r="A160"/>
      <c r="I160" s="830"/>
      <c r="J160" s="830"/>
      <c r="K160" s="830"/>
      <c r="L160" s="830"/>
      <c r="M160" s="830"/>
    </row>
    <row r="161" spans="1:13" ht="19.5" x14ac:dyDescent="0.2">
      <c r="A161"/>
      <c r="I161" s="830"/>
      <c r="J161" s="830"/>
      <c r="K161" s="830"/>
      <c r="L161" s="830"/>
      <c r="M161" s="830"/>
    </row>
    <row r="162" spans="1:13" ht="19.5" x14ac:dyDescent="0.2">
      <c r="A162"/>
      <c r="I162" s="830"/>
      <c r="J162" s="830"/>
      <c r="K162" s="830"/>
      <c r="L162" s="830"/>
      <c r="M162" s="830"/>
    </row>
    <row r="163" spans="1:13" ht="19.5" x14ac:dyDescent="0.2">
      <c r="A163"/>
      <c r="I163" s="830"/>
      <c r="J163" s="830"/>
      <c r="K163" s="830"/>
      <c r="L163" s="830"/>
      <c r="M163" s="830"/>
    </row>
    <row r="164" spans="1:13" ht="19.5" x14ac:dyDescent="0.2">
      <c r="A164"/>
      <c r="I164" s="830"/>
      <c r="J164" s="830"/>
      <c r="K164" s="830"/>
      <c r="L164" s="830"/>
      <c r="M164" s="830"/>
    </row>
    <row r="165" spans="1:13" ht="19.5" x14ac:dyDescent="0.2">
      <c r="A165"/>
      <c r="I165" s="830"/>
      <c r="J165" s="830"/>
      <c r="K165" s="830"/>
      <c r="L165" s="830"/>
      <c r="M165" s="830"/>
    </row>
    <row r="166" spans="1:13" ht="19.5" x14ac:dyDescent="0.2">
      <c r="A166"/>
      <c r="I166" s="830"/>
      <c r="J166" s="830"/>
      <c r="K166" s="830"/>
      <c r="L166" s="830"/>
      <c r="M166" s="830"/>
    </row>
    <row r="167" spans="1:13" ht="19.5" x14ac:dyDescent="0.2">
      <c r="A167"/>
      <c r="I167" s="830"/>
      <c r="J167" s="830"/>
      <c r="K167" s="830"/>
      <c r="L167" s="830"/>
      <c r="M167" s="830"/>
    </row>
    <row r="168" spans="1:13" ht="19.5" x14ac:dyDescent="0.2">
      <c r="A168"/>
      <c r="I168" s="830"/>
      <c r="J168" s="830"/>
      <c r="K168" s="830"/>
      <c r="L168" s="830"/>
      <c r="M168" s="830"/>
    </row>
    <row r="169" spans="1:13" ht="19.5" x14ac:dyDescent="0.2">
      <c r="A169"/>
      <c r="I169" s="830"/>
      <c r="J169" s="830"/>
      <c r="K169" s="830"/>
      <c r="L169" s="830"/>
      <c r="M169" s="830"/>
    </row>
    <row r="170" spans="1:13" ht="19.5" x14ac:dyDescent="0.2">
      <c r="A170"/>
      <c r="I170" s="830"/>
      <c r="J170" s="830"/>
      <c r="K170" s="830"/>
      <c r="L170" s="830"/>
      <c r="M170" s="830"/>
    </row>
    <row r="171" spans="1:13" ht="19.5" x14ac:dyDescent="0.2">
      <c r="A171"/>
      <c r="I171" s="830"/>
      <c r="J171" s="830"/>
      <c r="K171" s="830"/>
      <c r="L171" s="830"/>
      <c r="M171" s="830"/>
    </row>
    <row r="172" spans="1:13" ht="19.5" x14ac:dyDescent="0.2">
      <c r="A172"/>
      <c r="I172" s="830"/>
      <c r="J172" s="830"/>
      <c r="K172" s="830"/>
      <c r="L172" s="830"/>
      <c r="M172" s="830"/>
    </row>
    <row r="173" spans="1:13" ht="19.5" x14ac:dyDescent="0.2">
      <c r="A173"/>
      <c r="I173" s="830"/>
      <c r="J173" s="830"/>
      <c r="K173" s="830"/>
      <c r="L173" s="830"/>
      <c r="M173" s="830"/>
    </row>
    <row r="174" spans="1:13" ht="19.5" x14ac:dyDescent="0.2">
      <c r="A174"/>
      <c r="I174" s="830"/>
      <c r="J174" s="830"/>
      <c r="K174" s="830"/>
      <c r="L174" s="830"/>
      <c r="M174" s="830"/>
    </row>
    <row r="175" spans="1:13" ht="19.5" x14ac:dyDescent="0.2">
      <c r="A175"/>
      <c r="I175" s="830"/>
      <c r="J175" s="830"/>
      <c r="K175" s="830"/>
      <c r="L175" s="830"/>
      <c r="M175" s="830"/>
    </row>
    <row r="176" spans="1:13" ht="19.5" x14ac:dyDescent="0.2">
      <c r="A176"/>
      <c r="I176" s="830"/>
      <c r="J176" s="830"/>
      <c r="K176" s="830"/>
      <c r="L176" s="830"/>
      <c r="M176" s="830"/>
    </row>
    <row r="177" spans="1:13" ht="19.5" x14ac:dyDescent="0.2">
      <c r="A177"/>
      <c r="I177" s="830"/>
      <c r="J177" s="830"/>
      <c r="K177" s="830"/>
      <c r="L177" s="830"/>
      <c r="M177" s="830"/>
    </row>
    <row r="178" spans="1:13" ht="19.5" x14ac:dyDescent="0.2">
      <c r="A178"/>
      <c r="I178" s="830"/>
      <c r="J178" s="830"/>
      <c r="K178" s="830"/>
      <c r="L178" s="830"/>
      <c r="M178" s="830"/>
    </row>
    <row r="179" spans="1:13" ht="19.5" x14ac:dyDescent="0.2">
      <c r="A179"/>
      <c r="I179" s="830"/>
      <c r="J179" s="830"/>
      <c r="K179" s="830"/>
      <c r="L179" s="830"/>
      <c r="M179" s="830"/>
    </row>
    <row r="180" spans="1:13" ht="19.5" x14ac:dyDescent="0.2">
      <c r="A180"/>
      <c r="I180" s="830"/>
      <c r="J180" s="830"/>
      <c r="K180" s="830"/>
      <c r="L180" s="830"/>
      <c r="M180" s="830"/>
    </row>
    <row r="181" spans="1:13" ht="19.5" x14ac:dyDescent="0.2">
      <c r="A181"/>
      <c r="I181" s="830"/>
      <c r="J181" s="830"/>
      <c r="K181" s="830"/>
      <c r="L181" s="830"/>
      <c r="M181" s="830"/>
    </row>
    <row r="182" spans="1:13" ht="19.5" x14ac:dyDescent="0.2">
      <c r="A182"/>
      <c r="I182" s="830"/>
      <c r="J182" s="830"/>
      <c r="K182" s="830"/>
      <c r="L182" s="830"/>
      <c r="M182" s="830"/>
    </row>
    <row r="183" spans="1:13" ht="19.5" x14ac:dyDescent="0.2">
      <c r="A183"/>
      <c r="I183" s="830"/>
      <c r="J183" s="830"/>
      <c r="K183" s="830"/>
      <c r="L183" s="830"/>
      <c r="M183" s="830"/>
    </row>
    <row r="184" spans="1:13" ht="19.5" x14ac:dyDescent="0.2">
      <c r="A184"/>
      <c r="I184" s="830"/>
      <c r="J184" s="830"/>
      <c r="K184" s="830"/>
      <c r="L184" s="830"/>
      <c r="M184" s="830"/>
    </row>
    <row r="185" spans="1:13" ht="19.5" x14ac:dyDescent="0.2">
      <c r="A185"/>
      <c r="I185" s="830"/>
      <c r="J185" s="830"/>
      <c r="K185" s="830"/>
      <c r="L185" s="830"/>
      <c r="M185" s="830"/>
    </row>
    <row r="186" spans="1:13" ht="19.5" x14ac:dyDescent="0.2">
      <c r="A186"/>
      <c r="I186" s="830"/>
      <c r="J186" s="830"/>
      <c r="K186" s="830"/>
      <c r="L186" s="830"/>
      <c r="M186" s="830"/>
    </row>
    <row r="187" spans="1:13" ht="19.5" x14ac:dyDescent="0.2">
      <c r="A187"/>
      <c r="I187" s="830"/>
      <c r="J187" s="830"/>
      <c r="K187" s="830"/>
      <c r="L187" s="830"/>
      <c r="M187" s="830"/>
    </row>
    <row r="188" spans="1:13" ht="19.5" x14ac:dyDescent="0.2">
      <c r="A188"/>
      <c r="I188" s="830"/>
      <c r="J188" s="830"/>
      <c r="K188" s="830"/>
      <c r="L188" s="830"/>
      <c r="M188" s="830"/>
    </row>
    <row r="189" spans="1:13" ht="19.5" x14ac:dyDescent="0.2">
      <c r="A189"/>
      <c r="I189" s="830"/>
      <c r="J189" s="830"/>
      <c r="K189" s="830"/>
      <c r="L189" s="830"/>
      <c r="M189" s="830"/>
    </row>
    <row r="190" spans="1:13" ht="19.5" x14ac:dyDescent="0.2">
      <c r="A190"/>
      <c r="I190" s="830"/>
      <c r="J190" s="830"/>
      <c r="K190" s="830"/>
      <c r="L190" s="830"/>
      <c r="M190" s="830"/>
    </row>
    <row r="191" spans="1:13" ht="19.5" x14ac:dyDescent="0.2">
      <c r="A191"/>
      <c r="I191" s="830"/>
      <c r="J191" s="830"/>
      <c r="K191" s="830"/>
      <c r="L191" s="830"/>
      <c r="M191" s="830"/>
    </row>
    <row r="192" spans="1:13" ht="19.5" x14ac:dyDescent="0.2">
      <c r="A192"/>
      <c r="I192" s="830"/>
      <c r="J192" s="830"/>
      <c r="K192" s="830"/>
      <c r="L192" s="830"/>
      <c r="M192" s="830"/>
    </row>
    <row r="193" spans="1:13" ht="19.5" x14ac:dyDescent="0.2">
      <c r="A193"/>
      <c r="I193" s="830"/>
      <c r="J193" s="830"/>
      <c r="K193" s="830"/>
      <c r="L193" s="830"/>
      <c r="M193" s="830"/>
    </row>
    <row r="194" spans="1:13" ht="19.5" x14ac:dyDescent="0.2">
      <c r="A194"/>
      <c r="I194" s="830"/>
      <c r="J194" s="830"/>
      <c r="K194" s="830"/>
      <c r="L194" s="830"/>
      <c r="M194" s="830"/>
    </row>
    <row r="195" spans="1:13" ht="19.5" x14ac:dyDescent="0.2">
      <c r="A195"/>
      <c r="I195" s="830"/>
      <c r="J195" s="830"/>
      <c r="K195" s="830"/>
      <c r="L195" s="830"/>
      <c r="M195" s="830"/>
    </row>
    <row r="196" spans="1:13" ht="19.5" x14ac:dyDescent="0.2">
      <c r="A196"/>
      <c r="I196" s="830"/>
      <c r="J196" s="830"/>
      <c r="K196" s="830"/>
      <c r="L196" s="830"/>
      <c r="M196" s="830"/>
    </row>
    <row r="197" spans="1:13" ht="19.5" x14ac:dyDescent="0.2">
      <c r="A197"/>
      <c r="I197" s="830"/>
      <c r="J197" s="830"/>
      <c r="K197" s="830"/>
      <c r="L197" s="830"/>
      <c r="M197" s="830"/>
    </row>
    <row r="198" spans="1:13" ht="19.5" x14ac:dyDescent="0.2">
      <c r="A198"/>
      <c r="I198" s="830"/>
      <c r="J198" s="830"/>
      <c r="K198" s="830"/>
      <c r="L198" s="830"/>
      <c r="M198" s="830"/>
    </row>
    <row r="199" spans="1:13" ht="19.5" x14ac:dyDescent="0.2">
      <c r="A199"/>
      <c r="I199" s="830"/>
      <c r="J199" s="830"/>
      <c r="K199" s="830"/>
      <c r="L199" s="830"/>
      <c r="M199" s="830"/>
    </row>
    <row r="200" spans="1:13" ht="19.5" x14ac:dyDescent="0.2">
      <c r="A200"/>
      <c r="I200" s="830"/>
      <c r="J200" s="830"/>
      <c r="K200" s="830"/>
      <c r="L200" s="830"/>
      <c r="M200" s="830"/>
    </row>
    <row r="201" spans="1:13" ht="19.5" x14ac:dyDescent="0.2">
      <c r="A201"/>
      <c r="I201" s="830"/>
      <c r="J201" s="830"/>
      <c r="K201" s="830"/>
      <c r="L201" s="830"/>
      <c r="M201" s="830"/>
    </row>
    <row r="202" spans="1:13" ht="19.5" x14ac:dyDescent="0.2">
      <c r="A202"/>
      <c r="I202" s="830"/>
      <c r="J202" s="830"/>
      <c r="K202" s="830"/>
      <c r="L202" s="830"/>
      <c r="M202" s="830"/>
    </row>
    <row r="203" spans="1:13" ht="19.5" x14ac:dyDescent="0.2">
      <c r="A203"/>
      <c r="I203" s="830"/>
      <c r="J203" s="830"/>
      <c r="K203" s="830"/>
      <c r="L203" s="830"/>
      <c r="M203" s="830"/>
    </row>
    <row r="204" spans="1:13" ht="19.5" x14ac:dyDescent="0.2">
      <c r="A204"/>
      <c r="I204" s="830"/>
      <c r="J204" s="830"/>
      <c r="K204" s="830"/>
      <c r="L204" s="830"/>
      <c r="M204" s="830"/>
    </row>
    <row r="205" spans="1:13" ht="19.5" x14ac:dyDescent="0.2">
      <c r="A205"/>
      <c r="I205" s="830"/>
      <c r="J205" s="830"/>
      <c r="K205" s="830"/>
      <c r="L205" s="830"/>
      <c r="M205" s="830"/>
    </row>
    <row r="206" spans="1:13" ht="19.5" x14ac:dyDescent="0.2">
      <c r="A206"/>
      <c r="I206" s="830"/>
      <c r="J206" s="830"/>
      <c r="K206" s="830"/>
      <c r="L206" s="830"/>
      <c r="M206" s="830"/>
    </row>
    <row r="207" spans="1:13" ht="19.5" x14ac:dyDescent="0.2">
      <c r="A207"/>
      <c r="I207" s="830"/>
      <c r="J207" s="830"/>
      <c r="K207" s="830"/>
      <c r="L207" s="830"/>
      <c r="M207" s="830"/>
    </row>
    <row r="208" spans="1:13" ht="19.5" x14ac:dyDescent="0.2">
      <c r="A208"/>
      <c r="I208" s="830"/>
      <c r="J208" s="830"/>
      <c r="K208" s="830"/>
      <c r="L208" s="830"/>
      <c r="M208" s="830"/>
    </row>
    <row r="209" spans="1:13" ht="19.5" x14ac:dyDescent="0.2">
      <c r="A209"/>
      <c r="I209" s="830"/>
      <c r="J209" s="830"/>
      <c r="K209" s="830"/>
      <c r="L209" s="830"/>
      <c r="M209" s="830"/>
    </row>
    <row r="210" spans="1:13" ht="19.5" x14ac:dyDescent="0.2">
      <c r="A210"/>
      <c r="H210" s="830"/>
      <c r="I210" s="830"/>
      <c r="J210" s="830"/>
      <c r="K210" s="830"/>
      <c r="L210" s="830"/>
      <c r="M210" s="830"/>
    </row>
    <row r="211" spans="1:13" ht="19.5" x14ac:dyDescent="0.2">
      <c r="A211"/>
      <c r="H211" s="830"/>
      <c r="I211" s="830"/>
      <c r="J211" s="830"/>
      <c r="K211" s="830"/>
      <c r="L211" s="830"/>
      <c r="M211" s="830"/>
    </row>
    <row r="212" spans="1:13" ht="19.5" x14ac:dyDescent="0.2">
      <c r="A212"/>
      <c r="H212" s="830"/>
      <c r="I212" s="830"/>
      <c r="J212" s="830"/>
      <c r="K212" s="830"/>
      <c r="L212" s="830"/>
      <c r="M212" s="830"/>
    </row>
    <row r="213" spans="1:13" ht="19.5" x14ac:dyDescent="0.2">
      <c r="A213"/>
      <c r="H213" s="830"/>
      <c r="I213" s="830"/>
      <c r="J213" s="830"/>
      <c r="K213" s="830"/>
      <c r="L213" s="830"/>
      <c r="M213" s="830"/>
    </row>
    <row r="214" spans="1:13" ht="19.5" x14ac:dyDescent="0.2">
      <c r="A214"/>
      <c r="H214" s="830"/>
      <c r="I214" s="830"/>
      <c r="J214" s="830"/>
      <c r="K214" s="830"/>
      <c r="L214" s="830"/>
      <c r="M214" s="830"/>
    </row>
    <row r="215" spans="1:13" ht="19.5" x14ac:dyDescent="0.2">
      <c r="A215"/>
      <c r="H215" s="830"/>
      <c r="I215" s="830"/>
      <c r="J215" s="830"/>
      <c r="K215" s="830"/>
      <c r="L215" s="830"/>
      <c r="M215" s="830"/>
    </row>
    <row r="216" spans="1:13" ht="19.5" x14ac:dyDescent="0.2">
      <c r="A216"/>
      <c r="H216" s="830"/>
      <c r="I216" s="830"/>
      <c r="J216" s="830"/>
      <c r="K216" s="830"/>
      <c r="L216" s="830"/>
      <c r="M216" s="830"/>
    </row>
    <row r="217" spans="1:13" ht="19.5" x14ac:dyDescent="0.2">
      <c r="A217"/>
      <c r="H217" s="830"/>
      <c r="I217" s="830"/>
      <c r="J217" s="830"/>
      <c r="K217" s="830"/>
      <c r="L217" s="830"/>
      <c r="M217" s="830"/>
    </row>
    <row r="218" spans="1:13" ht="19.5" x14ac:dyDescent="0.2">
      <c r="A218"/>
      <c r="H218" s="830"/>
      <c r="I218" s="830"/>
      <c r="J218" s="830"/>
      <c r="K218" s="830"/>
      <c r="L218" s="830"/>
      <c r="M218" s="830"/>
    </row>
    <row r="219" spans="1:13" ht="19.5" x14ac:dyDescent="0.2">
      <c r="A219"/>
      <c r="H219" s="830"/>
      <c r="I219" s="830"/>
      <c r="J219" s="830"/>
      <c r="K219" s="830"/>
      <c r="L219" s="830"/>
      <c r="M219" s="830"/>
    </row>
    <row r="220" spans="1:13" ht="19.5" x14ac:dyDescent="0.2">
      <c r="A220"/>
      <c r="H220" s="830"/>
      <c r="I220" s="830"/>
      <c r="J220" s="830"/>
      <c r="K220" s="830"/>
      <c r="L220" s="830"/>
      <c r="M220" s="830"/>
    </row>
    <row r="221" spans="1:13" ht="19.5" x14ac:dyDescent="0.2">
      <c r="A221"/>
      <c r="H221" s="830"/>
      <c r="I221" s="830"/>
      <c r="J221" s="830"/>
      <c r="K221" s="830"/>
      <c r="L221" s="830"/>
      <c r="M221" s="830"/>
    </row>
    <row r="222" spans="1:13" ht="19.5" x14ac:dyDescent="0.2">
      <c r="A222"/>
      <c r="H222" s="830"/>
      <c r="I222" s="830"/>
      <c r="J222" s="830"/>
      <c r="K222" s="830"/>
      <c r="L222" s="830"/>
      <c r="M222" s="830"/>
    </row>
    <row r="223" spans="1:13" ht="19.5" x14ac:dyDescent="0.2">
      <c r="A223"/>
      <c r="H223" s="830"/>
      <c r="I223" s="830"/>
      <c r="J223" s="830"/>
      <c r="K223" s="830"/>
      <c r="L223" s="830"/>
      <c r="M223" s="830"/>
    </row>
    <row r="224" spans="1:13" ht="19.5" x14ac:dyDescent="0.2">
      <c r="A224"/>
      <c r="H224" s="830"/>
      <c r="I224" s="830"/>
      <c r="J224" s="830"/>
      <c r="K224" s="830"/>
      <c r="L224" s="830"/>
      <c r="M224" s="830"/>
    </row>
    <row r="225" spans="1:13" ht="19.5" x14ac:dyDescent="0.2">
      <c r="A225"/>
      <c r="H225" s="830"/>
      <c r="I225" s="830"/>
      <c r="J225" s="830"/>
      <c r="K225" s="830"/>
      <c r="L225" s="830"/>
      <c r="M225" s="830"/>
    </row>
    <row r="226" spans="1:13" ht="19.5" x14ac:dyDescent="0.2">
      <c r="A226"/>
      <c r="H226" s="830"/>
      <c r="I226" s="830"/>
      <c r="J226" s="830"/>
      <c r="K226" s="830"/>
      <c r="L226" s="830"/>
      <c r="M226" s="830"/>
    </row>
    <row r="227" spans="1:13" ht="19.5" x14ac:dyDescent="0.2">
      <c r="A227"/>
      <c r="H227" s="830"/>
      <c r="I227" s="830"/>
      <c r="J227" s="830"/>
      <c r="K227" s="830"/>
      <c r="L227" s="830"/>
      <c r="M227" s="830"/>
    </row>
    <row r="228" spans="1:13" ht="19.5" x14ac:dyDescent="0.2">
      <c r="A228"/>
      <c r="H228" s="830"/>
      <c r="I228" s="830"/>
      <c r="J228" s="830"/>
      <c r="K228" s="830"/>
      <c r="L228" s="830"/>
      <c r="M228" s="830"/>
    </row>
    <row r="229" spans="1:13" ht="19.5" x14ac:dyDescent="0.2">
      <c r="A229"/>
      <c r="H229" s="830"/>
      <c r="I229" s="830"/>
      <c r="J229" s="830"/>
      <c r="K229" s="830"/>
      <c r="L229" s="830"/>
      <c r="M229" s="830"/>
    </row>
    <row r="230" spans="1:13" ht="19.5" x14ac:dyDescent="0.2">
      <c r="A230"/>
      <c r="H230" s="830"/>
      <c r="I230" s="830"/>
      <c r="J230" s="830"/>
      <c r="K230" s="830"/>
      <c r="L230" s="830"/>
      <c r="M230" s="830"/>
    </row>
    <row r="231" spans="1:13" ht="19.5" x14ac:dyDescent="0.2">
      <c r="A231"/>
      <c r="H231" s="830"/>
      <c r="I231" s="830"/>
      <c r="J231" s="830"/>
      <c r="K231" s="830"/>
      <c r="L231" s="830"/>
      <c r="M231" s="830"/>
    </row>
    <row r="232" spans="1:13" ht="19.5" x14ac:dyDescent="0.2">
      <c r="A232"/>
      <c r="H232" s="830"/>
      <c r="I232" s="830"/>
      <c r="J232" s="830"/>
      <c r="K232" s="830"/>
      <c r="L232" s="830"/>
      <c r="M232" s="830"/>
    </row>
    <row r="233" spans="1:13" ht="19.5" x14ac:dyDescent="0.2">
      <c r="A233"/>
      <c r="H233" s="830"/>
      <c r="I233" s="830"/>
      <c r="J233" s="830"/>
      <c r="K233" s="830"/>
      <c r="L233" s="830"/>
      <c r="M233" s="830"/>
    </row>
    <row r="234" spans="1:13" ht="19.5" x14ac:dyDescent="0.2">
      <c r="A234"/>
      <c r="H234" s="830"/>
      <c r="I234" s="830"/>
      <c r="J234" s="830"/>
      <c r="K234" s="830"/>
      <c r="L234" s="830"/>
      <c r="M234" s="830"/>
    </row>
    <row r="235" spans="1:13" ht="19.5" x14ac:dyDescent="0.2">
      <c r="A235"/>
      <c r="H235" s="830"/>
      <c r="I235" s="830"/>
      <c r="J235" s="830"/>
      <c r="K235" s="830"/>
      <c r="L235" s="830"/>
      <c r="M235" s="830"/>
    </row>
    <row r="236" spans="1:13" ht="19.5" x14ac:dyDescent="0.2">
      <c r="A236"/>
      <c r="H236" s="830"/>
      <c r="I236" s="830"/>
      <c r="J236" s="830"/>
      <c r="K236" s="830"/>
      <c r="L236" s="830"/>
      <c r="M236" s="830"/>
    </row>
    <row r="237" spans="1:13" ht="19.5" x14ac:dyDescent="0.2">
      <c r="A237"/>
      <c r="H237" s="830"/>
      <c r="I237" s="830"/>
      <c r="J237" s="830"/>
      <c r="K237" s="830"/>
      <c r="L237" s="830"/>
      <c r="M237" s="830"/>
    </row>
    <row r="238" spans="1:13" ht="19.5" x14ac:dyDescent="0.2">
      <c r="A238"/>
      <c r="H238" s="830"/>
      <c r="I238" s="830"/>
      <c r="J238" s="830"/>
      <c r="K238" s="830"/>
      <c r="L238" s="830"/>
      <c r="M238" s="830"/>
    </row>
    <row r="239" spans="1:13" ht="19.5" x14ac:dyDescent="0.2">
      <c r="A239"/>
      <c r="H239" s="830"/>
      <c r="I239" s="830"/>
      <c r="J239" s="830"/>
      <c r="K239" s="830"/>
      <c r="L239" s="830"/>
      <c r="M239" s="830"/>
    </row>
    <row r="240" spans="1:13" ht="19.5" x14ac:dyDescent="0.2">
      <c r="A240"/>
      <c r="H240" s="830"/>
      <c r="I240" s="830"/>
      <c r="J240" s="830"/>
      <c r="K240" s="830"/>
      <c r="L240" s="830"/>
      <c r="M240" s="830"/>
    </row>
    <row r="241" spans="1:13" ht="19.5" x14ac:dyDescent="0.2">
      <c r="A241"/>
      <c r="H241" s="830"/>
      <c r="I241" s="830"/>
      <c r="J241" s="830"/>
      <c r="K241" s="830"/>
      <c r="L241" s="830"/>
      <c r="M241" s="830"/>
    </row>
    <row r="242" spans="1:13" ht="19.5" x14ac:dyDescent="0.2">
      <c r="A242"/>
      <c r="H242" s="830"/>
      <c r="I242" s="830"/>
      <c r="J242" s="830"/>
      <c r="K242" s="830"/>
      <c r="L242" s="830"/>
      <c r="M242" s="830"/>
    </row>
    <row r="243" spans="1:13" ht="19.5" x14ac:dyDescent="0.2">
      <c r="A243"/>
      <c r="H243" s="830"/>
      <c r="I243" s="830"/>
      <c r="J243" s="830"/>
      <c r="K243" s="830"/>
      <c r="L243" s="830"/>
      <c r="M243" s="830"/>
    </row>
    <row r="244" spans="1:13" ht="19.5" x14ac:dyDescent="0.2">
      <c r="A244"/>
      <c r="H244" s="830"/>
      <c r="I244" s="830"/>
      <c r="J244" s="830"/>
      <c r="K244" s="830"/>
      <c r="L244" s="830"/>
      <c r="M244" s="830"/>
    </row>
    <row r="245" spans="1:13" ht="19.5" x14ac:dyDescent="0.2">
      <c r="A245"/>
      <c r="H245" s="830"/>
      <c r="I245" s="830"/>
      <c r="J245" s="830"/>
      <c r="K245" s="830"/>
      <c r="L245" s="830"/>
      <c r="M245" s="830"/>
    </row>
    <row r="246" spans="1:13" ht="19.5" x14ac:dyDescent="0.2">
      <c r="A246"/>
      <c r="H246" s="830"/>
      <c r="I246" s="830"/>
      <c r="J246" s="830"/>
      <c r="K246" s="830"/>
      <c r="L246" s="830"/>
      <c r="M246" s="830"/>
    </row>
    <row r="247" spans="1:13" ht="19.5" x14ac:dyDescent="0.2">
      <c r="A247"/>
      <c r="H247" s="830"/>
      <c r="I247" s="830"/>
      <c r="J247" s="830"/>
      <c r="K247" s="830"/>
      <c r="L247" s="830"/>
      <c r="M247" s="830"/>
    </row>
    <row r="248" spans="1:13" ht="19.5" x14ac:dyDescent="0.2">
      <c r="A248"/>
      <c r="H248" s="830"/>
      <c r="I248" s="830"/>
      <c r="J248" s="830"/>
      <c r="K248" s="830"/>
      <c r="L248" s="830"/>
      <c r="M248" s="830"/>
    </row>
    <row r="249" spans="1:13" ht="19.5" x14ac:dyDescent="0.2">
      <c r="A249"/>
      <c r="H249" s="830"/>
      <c r="I249" s="830"/>
      <c r="J249" s="830"/>
      <c r="K249" s="830"/>
      <c r="L249" s="830"/>
      <c r="M249" s="830"/>
    </row>
    <row r="250" spans="1:13" ht="19.5" x14ac:dyDescent="0.2">
      <c r="A250"/>
      <c r="H250" s="830"/>
      <c r="I250" s="830"/>
      <c r="J250" s="830"/>
      <c r="K250" s="830"/>
      <c r="L250" s="830"/>
      <c r="M250" s="830"/>
    </row>
    <row r="251" spans="1:13" ht="19.5" x14ac:dyDescent="0.2">
      <c r="A251"/>
      <c r="H251" s="830"/>
      <c r="I251" s="830"/>
      <c r="J251" s="830"/>
      <c r="K251" s="830"/>
      <c r="L251" s="830"/>
      <c r="M251" s="830"/>
    </row>
    <row r="252" spans="1:13" ht="19.5" x14ac:dyDescent="0.2">
      <c r="A252"/>
      <c r="H252" s="830"/>
      <c r="I252" s="830"/>
      <c r="J252" s="830"/>
      <c r="K252" s="830"/>
      <c r="L252" s="830"/>
      <c r="M252" s="830"/>
    </row>
    <row r="253" spans="1:13" ht="19.5" x14ac:dyDescent="0.2">
      <c r="A253"/>
      <c r="H253" s="830"/>
      <c r="I253" s="830"/>
      <c r="J253" s="830"/>
      <c r="K253" s="830"/>
      <c r="L253" s="830"/>
      <c r="M253" s="830"/>
    </row>
    <row r="254" spans="1:13" ht="19.5" x14ac:dyDescent="0.2">
      <c r="A254"/>
      <c r="H254" s="830"/>
      <c r="I254" s="830"/>
      <c r="J254" s="830"/>
      <c r="K254" s="830"/>
      <c r="L254" s="830"/>
      <c r="M254" s="830"/>
    </row>
    <row r="255" spans="1:13" ht="19.5" x14ac:dyDescent="0.2">
      <c r="A255"/>
      <c r="H255" s="830"/>
      <c r="I255" s="830"/>
      <c r="J255" s="830"/>
      <c r="K255" s="830"/>
      <c r="L255" s="830"/>
      <c r="M255" s="830"/>
    </row>
    <row r="256" spans="1:13" ht="19.5" x14ac:dyDescent="0.2">
      <c r="A256"/>
      <c r="H256" s="830"/>
      <c r="I256" s="830"/>
      <c r="J256" s="830"/>
      <c r="K256" s="830"/>
      <c r="L256" s="830"/>
      <c r="M256" s="830"/>
    </row>
    <row r="257" spans="1:13" ht="19.5" x14ac:dyDescent="0.2">
      <c r="A257" s="830"/>
      <c r="B257" s="830"/>
      <c r="C257" s="830"/>
      <c r="D257" s="830"/>
      <c r="E257" s="830"/>
      <c r="F257" s="830"/>
      <c r="G257" s="830"/>
      <c r="H257" s="830"/>
      <c r="I257" s="830"/>
      <c r="J257" s="830"/>
      <c r="K257" s="830"/>
      <c r="L257" s="830"/>
      <c r="M257" s="830"/>
    </row>
    <row r="258" spans="1:13" ht="19.5" x14ac:dyDescent="0.2">
      <c r="A258" s="830"/>
      <c r="B258" s="830"/>
      <c r="C258" s="830"/>
      <c r="D258" s="830"/>
      <c r="E258" s="830"/>
      <c r="F258" s="830"/>
      <c r="G258" s="830"/>
      <c r="H258" s="830"/>
      <c r="I258" s="830"/>
      <c r="J258" s="830"/>
      <c r="K258" s="830"/>
      <c r="L258" s="830"/>
      <c r="M258" s="830"/>
    </row>
    <row r="259" spans="1:13" ht="19.5" x14ac:dyDescent="0.2">
      <c r="A259" s="830"/>
      <c r="B259" s="830"/>
      <c r="C259" s="830"/>
      <c r="D259" s="830"/>
      <c r="E259" s="830"/>
      <c r="F259" s="830"/>
      <c r="G259" s="830"/>
      <c r="H259" s="830"/>
      <c r="I259" s="830"/>
      <c r="J259" s="830"/>
      <c r="K259" s="830"/>
      <c r="L259" s="830"/>
      <c r="M259" s="830"/>
    </row>
    <row r="260" spans="1:13" ht="19.5" x14ac:dyDescent="0.2">
      <c r="A260" s="830"/>
      <c r="B260" s="830"/>
      <c r="C260" s="830"/>
      <c r="D260" s="830"/>
      <c r="E260" s="830"/>
      <c r="F260" s="830"/>
      <c r="G260" s="830"/>
      <c r="H260" s="830"/>
      <c r="I260" s="830"/>
      <c r="J260" s="830"/>
      <c r="K260" s="830"/>
      <c r="L260" s="830"/>
      <c r="M260" s="830"/>
    </row>
    <row r="261" spans="1:13" ht="19.5" x14ac:dyDescent="0.2">
      <c r="A261" s="830"/>
      <c r="B261" s="830"/>
      <c r="C261" s="830"/>
      <c r="D261" s="830"/>
      <c r="E261" s="830"/>
      <c r="F261" s="830"/>
      <c r="G261" s="830"/>
      <c r="H261" s="830"/>
      <c r="I261" s="830"/>
      <c r="J261" s="830"/>
      <c r="K261" s="830"/>
      <c r="L261" s="830"/>
      <c r="M261" s="830"/>
    </row>
    <row r="262" spans="1:13" ht="19.5" x14ac:dyDescent="0.2">
      <c r="A262" s="830"/>
      <c r="B262" s="830"/>
      <c r="C262" s="830"/>
      <c r="D262" s="830"/>
      <c r="E262" s="830"/>
      <c r="F262" s="830"/>
      <c r="G262" s="830"/>
      <c r="H262" s="830"/>
      <c r="I262" s="830"/>
      <c r="J262" s="830"/>
      <c r="K262" s="830"/>
      <c r="L262" s="830"/>
      <c r="M262" s="830"/>
    </row>
    <row r="263" spans="1:13" ht="19.5" x14ac:dyDescent="0.2">
      <c r="A263" s="830"/>
      <c r="B263" s="830"/>
      <c r="C263" s="830"/>
      <c r="D263" s="830"/>
      <c r="E263" s="830"/>
      <c r="F263" s="830"/>
      <c r="G263" s="830"/>
      <c r="H263" s="830"/>
      <c r="I263" s="830"/>
      <c r="J263" s="830"/>
      <c r="K263" s="830"/>
      <c r="L263" s="830"/>
      <c r="M263" s="830"/>
    </row>
    <row r="264" spans="1:13" ht="19.5" x14ac:dyDescent="0.2">
      <c r="A264" s="830"/>
      <c r="B264" s="830"/>
      <c r="C264" s="830"/>
      <c r="D264" s="830"/>
      <c r="E264" s="830"/>
      <c r="F264" s="830"/>
      <c r="G264" s="830"/>
      <c r="H264" s="830"/>
      <c r="I264" s="830"/>
      <c r="J264" s="830"/>
      <c r="K264" s="830"/>
      <c r="L264" s="830"/>
      <c r="M264" s="830"/>
    </row>
    <row r="265" spans="1:13" ht="19.5" x14ac:dyDescent="0.2">
      <c r="A265" s="830"/>
      <c r="B265" s="830"/>
      <c r="C265" s="830"/>
      <c r="D265" s="830"/>
      <c r="E265" s="830"/>
      <c r="F265" s="830"/>
      <c r="G265" s="830"/>
      <c r="H265" s="830"/>
      <c r="I265" s="830"/>
      <c r="J265" s="830"/>
      <c r="K265" s="830"/>
      <c r="L265" s="830"/>
      <c r="M265" s="830"/>
    </row>
    <row r="266" spans="1:13" ht="19.5" x14ac:dyDescent="0.2">
      <c r="A266" s="830"/>
      <c r="B266" s="830"/>
      <c r="C266" s="830"/>
      <c r="D266" s="830"/>
      <c r="E266" s="830"/>
      <c r="F266" s="830"/>
      <c r="G266" s="830"/>
      <c r="H266" s="830"/>
      <c r="I266" s="830"/>
      <c r="J266" s="830"/>
      <c r="K266" s="830"/>
      <c r="L266" s="830"/>
      <c r="M266" s="830"/>
    </row>
    <row r="267" spans="1:13" ht="19.5" x14ac:dyDescent="0.2">
      <c r="A267" s="830"/>
      <c r="B267" s="830"/>
      <c r="C267" s="830"/>
      <c r="D267" s="830"/>
      <c r="E267" s="830"/>
      <c r="F267" s="830"/>
      <c r="G267" s="830"/>
      <c r="H267" s="830"/>
      <c r="I267" s="830"/>
      <c r="J267" s="830"/>
      <c r="K267" s="830"/>
      <c r="L267" s="830"/>
      <c r="M267" s="830"/>
    </row>
    <row r="268" spans="1:13" ht="19.5" x14ac:dyDescent="0.2">
      <c r="A268" s="830"/>
      <c r="B268" s="830"/>
      <c r="C268" s="830"/>
      <c r="D268" s="830"/>
      <c r="E268" s="830"/>
      <c r="F268" s="830"/>
      <c r="G268" s="830"/>
      <c r="H268" s="830"/>
      <c r="I268" s="830"/>
      <c r="J268" s="830"/>
      <c r="K268" s="830"/>
      <c r="L268" s="830"/>
      <c r="M268" s="830"/>
    </row>
    <row r="269" spans="1:13" ht="19.5" x14ac:dyDescent="0.2">
      <c r="A269" s="830"/>
      <c r="B269" s="830"/>
      <c r="C269" s="830"/>
      <c r="D269" s="830"/>
      <c r="E269" s="830"/>
      <c r="F269" s="830"/>
      <c r="G269" s="830"/>
      <c r="H269" s="830"/>
      <c r="I269" s="830"/>
      <c r="J269" s="830"/>
      <c r="K269" s="830"/>
      <c r="L269" s="830"/>
      <c r="M269" s="830"/>
    </row>
    <row r="270" spans="1:13" ht="19.5" x14ac:dyDescent="0.2">
      <c r="A270" s="830"/>
      <c r="B270" s="830"/>
      <c r="C270" s="830"/>
      <c r="D270" s="830"/>
      <c r="E270" s="830"/>
      <c r="F270" s="830"/>
      <c r="G270" s="830"/>
      <c r="H270" s="830"/>
      <c r="I270" s="830"/>
      <c r="J270" s="830"/>
      <c r="K270" s="830"/>
      <c r="L270" s="830"/>
      <c r="M270" s="830"/>
    </row>
    <row r="271" spans="1:13" ht="19.5" x14ac:dyDescent="0.2">
      <c r="A271" s="830"/>
      <c r="B271" s="830"/>
      <c r="C271" s="830"/>
      <c r="D271" s="830"/>
      <c r="E271" s="830"/>
      <c r="F271" s="830"/>
      <c r="G271" s="830"/>
      <c r="H271" s="830"/>
      <c r="I271" s="830"/>
      <c r="J271" s="830"/>
      <c r="K271" s="830"/>
      <c r="L271" s="830"/>
      <c r="M271" s="830"/>
    </row>
    <row r="272" spans="1:13" ht="19.5" x14ac:dyDescent="0.2">
      <c r="A272" s="830"/>
      <c r="B272" s="830"/>
      <c r="C272" s="830"/>
      <c r="D272" s="830"/>
      <c r="E272" s="830"/>
      <c r="F272" s="830"/>
      <c r="G272" s="830"/>
      <c r="H272" s="830"/>
      <c r="I272" s="830"/>
      <c r="J272" s="830"/>
      <c r="K272" s="830"/>
      <c r="L272" s="830"/>
      <c r="M272" s="830"/>
    </row>
    <row r="273" spans="1:13" ht="19.5" x14ac:dyDescent="0.2">
      <c r="A273" s="830"/>
      <c r="B273" s="830"/>
      <c r="C273" s="830"/>
      <c r="D273" s="830"/>
      <c r="E273" s="830"/>
      <c r="F273" s="830"/>
      <c r="G273" s="830"/>
      <c r="H273" s="830"/>
      <c r="I273" s="830"/>
      <c r="J273" s="830"/>
      <c r="K273" s="830"/>
      <c r="L273" s="830"/>
      <c r="M273" s="830"/>
    </row>
    <row r="274" spans="1:13" ht="19.5" x14ac:dyDescent="0.2">
      <c r="A274" s="830"/>
      <c r="B274" s="830"/>
      <c r="C274" s="830"/>
      <c r="D274" s="830"/>
      <c r="E274" s="830"/>
      <c r="F274" s="830"/>
      <c r="G274" s="830"/>
      <c r="H274" s="830"/>
      <c r="I274" s="830"/>
      <c r="J274" s="830"/>
      <c r="K274" s="830"/>
      <c r="L274" s="830"/>
      <c r="M274" s="830"/>
    </row>
    <row r="275" spans="1:13" ht="19.5" x14ac:dyDescent="0.2">
      <c r="A275" s="830"/>
      <c r="B275" s="830"/>
      <c r="C275" s="830"/>
      <c r="D275" s="830"/>
      <c r="E275" s="830"/>
      <c r="F275" s="830"/>
      <c r="G275" s="830"/>
      <c r="H275" s="830"/>
      <c r="I275" s="830"/>
      <c r="J275" s="830"/>
      <c r="K275" s="830"/>
      <c r="L275" s="830"/>
      <c r="M275" s="830"/>
    </row>
    <row r="276" spans="1:13" ht="19.5" x14ac:dyDescent="0.2">
      <c r="A276" s="830"/>
      <c r="B276" s="830"/>
      <c r="C276" s="830"/>
      <c r="D276" s="830"/>
      <c r="E276" s="830"/>
      <c r="F276" s="830"/>
      <c r="G276" s="830"/>
      <c r="H276" s="830"/>
      <c r="I276" s="830"/>
      <c r="J276" s="830"/>
      <c r="K276" s="830"/>
      <c r="L276" s="830"/>
      <c r="M276" s="830"/>
    </row>
    <row r="277" spans="1:13" ht="19.5" x14ac:dyDescent="0.2">
      <c r="A277" s="830"/>
      <c r="B277" s="830"/>
      <c r="C277" s="830"/>
      <c r="D277" s="830"/>
      <c r="E277" s="830"/>
      <c r="F277" s="830"/>
      <c r="G277" s="830"/>
      <c r="H277" s="830"/>
      <c r="I277" s="830"/>
      <c r="J277" s="830"/>
      <c r="K277" s="830"/>
      <c r="L277" s="830"/>
      <c r="M277" s="830"/>
    </row>
    <row r="278" spans="1:13" ht="19.5" x14ac:dyDescent="0.2">
      <c r="A278" s="830"/>
      <c r="B278" s="830"/>
      <c r="C278" s="830"/>
      <c r="D278" s="830"/>
      <c r="E278" s="830"/>
      <c r="F278" s="830"/>
      <c r="G278" s="830"/>
      <c r="H278" s="830"/>
      <c r="I278" s="830"/>
      <c r="J278" s="830"/>
      <c r="K278" s="830"/>
      <c r="L278" s="830"/>
      <c r="M278" s="830"/>
    </row>
    <row r="279" spans="1:13" ht="19.5" x14ac:dyDescent="0.2">
      <c r="A279" s="830"/>
      <c r="B279" s="830"/>
      <c r="C279" s="830"/>
      <c r="D279" s="830"/>
      <c r="E279" s="830"/>
      <c r="F279" s="830"/>
      <c r="G279" s="830"/>
      <c r="H279" s="830"/>
      <c r="I279" s="830"/>
      <c r="J279" s="830"/>
      <c r="K279" s="830"/>
      <c r="L279" s="830"/>
      <c r="M279" s="830"/>
    </row>
    <row r="280" spans="1:13" ht="19.5" x14ac:dyDescent="0.2">
      <c r="A280" s="830"/>
      <c r="B280" s="830"/>
      <c r="C280" s="830"/>
      <c r="D280" s="830"/>
      <c r="E280" s="830"/>
      <c r="F280" s="830"/>
      <c r="G280" s="830"/>
      <c r="H280" s="830"/>
      <c r="I280" s="830"/>
      <c r="J280" s="830"/>
      <c r="K280" s="830"/>
      <c r="L280" s="830"/>
      <c r="M280" s="830"/>
    </row>
    <row r="281" spans="1:13" ht="19.5" x14ac:dyDescent="0.2">
      <c r="A281" s="830"/>
      <c r="B281" s="830"/>
      <c r="C281" s="830"/>
      <c r="D281" s="830"/>
      <c r="E281" s="830"/>
      <c r="F281" s="830"/>
      <c r="G281" s="830"/>
      <c r="H281" s="830"/>
      <c r="I281" s="830"/>
      <c r="J281" s="830"/>
      <c r="K281" s="830"/>
      <c r="L281" s="830"/>
      <c r="M281" s="830"/>
    </row>
    <row r="282" spans="1:13" ht="19.5" x14ac:dyDescent="0.2">
      <c r="A282" s="830"/>
      <c r="B282" s="830"/>
      <c r="C282" s="830"/>
      <c r="D282" s="830"/>
      <c r="E282" s="830"/>
      <c r="F282" s="830"/>
      <c r="G282" s="830"/>
      <c r="H282" s="830"/>
      <c r="I282" s="830"/>
      <c r="J282" s="830"/>
      <c r="K282" s="830"/>
      <c r="L282" s="830"/>
      <c r="M282" s="830"/>
    </row>
    <row r="283" spans="1:13" ht="19.5" x14ac:dyDescent="0.2">
      <c r="A283" s="830"/>
      <c r="B283" s="830"/>
      <c r="C283" s="830"/>
      <c r="D283" s="830"/>
      <c r="E283" s="830"/>
      <c r="F283" s="830"/>
      <c r="G283" s="830"/>
      <c r="H283" s="830"/>
      <c r="I283" s="830"/>
      <c r="J283" s="830"/>
      <c r="K283" s="830"/>
      <c r="L283" s="830"/>
      <c r="M283" s="830"/>
    </row>
    <row r="284" spans="1:13" ht="19.5" x14ac:dyDescent="0.2">
      <c r="A284" s="830"/>
      <c r="B284" s="830"/>
      <c r="C284" s="830"/>
      <c r="D284" s="830"/>
      <c r="E284" s="830"/>
      <c r="F284" s="830"/>
      <c r="G284" s="830"/>
      <c r="H284" s="830"/>
      <c r="I284" s="830"/>
      <c r="J284" s="830"/>
      <c r="K284" s="830"/>
      <c r="L284" s="830"/>
      <c r="M284" s="830"/>
    </row>
    <row r="285" spans="1:13" ht="19.5" x14ac:dyDescent="0.2">
      <c r="A285" s="830"/>
      <c r="B285" s="830"/>
      <c r="C285" s="830"/>
      <c r="D285" s="830"/>
      <c r="E285" s="830"/>
      <c r="F285" s="830"/>
      <c r="G285" s="830"/>
      <c r="H285" s="830"/>
      <c r="I285" s="830"/>
      <c r="J285" s="830"/>
      <c r="K285" s="830"/>
      <c r="L285" s="830"/>
      <c r="M285" s="830"/>
    </row>
    <row r="286" spans="1:13" ht="19.5" x14ac:dyDescent="0.2">
      <c r="A286" s="830"/>
      <c r="B286" s="830"/>
      <c r="C286" s="830"/>
      <c r="D286" s="830"/>
      <c r="E286" s="830"/>
      <c r="F286" s="830"/>
      <c r="G286" s="830"/>
      <c r="H286" s="830"/>
      <c r="I286" s="830"/>
      <c r="J286" s="830"/>
      <c r="K286" s="830"/>
      <c r="L286" s="830"/>
      <c r="M286" s="830"/>
    </row>
    <row r="287" spans="1:13" ht="19.5" x14ac:dyDescent="0.2">
      <c r="A287" s="830"/>
      <c r="B287" s="830"/>
      <c r="C287" s="830"/>
      <c r="D287" s="830"/>
      <c r="E287" s="830"/>
      <c r="F287" s="830"/>
      <c r="G287" s="830"/>
      <c r="H287" s="830"/>
      <c r="I287" s="830"/>
      <c r="J287" s="830"/>
      <c r="K287" s="830"/>
      <c r="L287" s="830"/>
      <c r="M287" s="830"/>
    </row>
    <row r="288" spans="1:13" ht="19.5" x14ac:dyDescent="0.2">
      <c r="A288" s="830"/>
      <c r="B288" s="830"/>
      <c r="C288" s="830"/>
      <c r="D288" s="830"/>
      <c r="E288" s="830"/>
      <c r="F288" s="830"/>
      <c r="G288" s="830"/>
      <c r="H288" s="830"/>
      <c r="I288" s="830"/>
      <c r="J288" s="830"/>
      <c r="K288" s="830"/>
      <c r="L288" s="830"/>
      <c r="M288" s="830"/>
    </row>
    <row r="289" spans="1:13" ht="19.5" x14ac:dyDescent="0.2">
      <c r="A289" s="830"/>
      <c r="B289" s="830"/>
      <c r="C289" s="830"/>
      <c r="D289" s="830"/>
      <c r="E289" s="830"/>
      <c r="F289" s="830"/>
      <c r="G289" s="830"/>
      <c r="H289" s="830"/>
      <c r="I289" s="830"/>
      <c r="J289" s="830"/>
      <c r="K289" s="830"/>
      <c r="L289" s="830"/>
      <c r="M289" s="830"/>
    </row>
    <row r="290" spans="1:13" ht="19.5" x14ac:dyDescent="0.2">
      <c r="A290" s="830"/>
      <c r="B290" s="830"/>
      <c r="C290" s="830"/>
      <c r="D290" s="830"/>
      <c r="E290" s="830"/>
      <c r="F290" s="830"/>
      <c r="G290" s="830"/>
      <c r="H290" s="830"/>
      <c r="I290" s="830"/>
      <c r="J290" s="830"/>
      <c r="K290" s="830"/>
      <c r="L290" s="830"/>
      <c r="M290" s="830"/>
    </row>
    <row r="291" spans="1:13" ht="19.5" x14ac:dyDescent="0.2">
      <c r="A291" s="830"/>
      <c r="B291" s="830"/>
      <c r="C291" s="830"/>
      <c r="D291" s="830"/>
      <c r="E291" s="830"/>
      <c r="F291" s="830"/>
      <c r="G291" s="830"/>
      <c r="H291" s="830"/>
      <c r="I291" s="830"/>
      <c r="J291" s="830"/>
      <c r="K291" s="830"/>
      <c r="L291" s="830"/>
      <c r="M291" s="830"/>
    </row>
    <row r="292" spans="1:13" ht="19.5" x14ac:dyDescent="0.2">
      <c r="A292" s="830"/>
      <c r="B292" s="830"/>
      <c r="C292" s="830"/>
      <c r="D292" s="830"/>
      <c r="E292" s="830"/>
      <c r="F292" s="830"/>
      <c r="G292" s="830"/>
      <c r="H292" s="830"/>
      <c r="I292" s="830"/>
      <c r="J292" s="830"/>
      <c r="K292" s="830"/>
      <c r="L292" s="830"/>
      <c r="M292" s="830"/>
    </row>
    <row r="293" spans="1:13" ht="19.5" x14ac:dyDescent="0.2">
      <c r="A293" s="830"/>
      <c r="B293" s="830"/>
      <c r="C293" s="830"/>
      <c r="D293" s="830"/>
      <c r="E293" s="830"/>
      <c r="F293" s="830"/>
      <c r="G293" s="830"/>
      <c r="H293" s="830"/>
      <c r="I293" s="830"/>
      <c r="J293" s="830"/>
      <c r="K293" s="830"/>
      <c r="L293" s="830"/>
      <c r="M293" s="830"/>
    </row>
    <row r="294" spans="1:13" ht="19.5" x14ac:dyDescent="0.2">
      <c r="A294" s="830"/>
      <c r="B294" s="830"/>
      <c r="C294" s="830"/>
      <c r="D294" s="830"/>
      <c r="E294" s="830"/>
      <c r="F294" s="830"/>
      <c r="G294" s="830"/>
      <c r="H294" s="830"/>
      <c r="I294" s="830"/>
      <c r="J294" s="830"/>
      <c r="K294" s="830"/>
      <c r="L294" s="830"/>
      <c r="M294" s="830"/>
    </row>
    <row r="295" spans="1:13" ht="19.5" x14ac:dyDescent="0.2">
      <c r="A295" s="830"/>
      <c r="B295" s="830"/>
      <c r="C295" s="830"/>
      <c r="D295" s="830"/>
      <c r="E295" s="830"/>
      <c r="F295" s="830"/>
      <c r="G295" s="830"/>
      <c r="H295" s="830"/>
      <c r="I295" s="830"/>
      <c r="J295" s="830"/>
      <c r="K295" s="830"/>
      <c r="L295" s="830"/>
      <c r="M295" s="830"/>
    </row>
    <row r="296" spans="1:13" ht="19.5" x14ac:dyDescent="0.2">
      <c r="A296" s="830"/>
      <c r="B296" s="830"/>
      <c r="C296" s="830"/>
      <c r="D296" s="830"/>
      <c r="E296" s="830"/>
      <c r="F296" s="830"/>
      <c r="G296" s="830"/>
      <c r="H296" s="830"/>
      <c r="I296" s="830"/>
      <c r="J296" s="830"/>
      <c r="K296" s="830"/>
      <c r="L296" s="830"/>
      <c r="M296" s="830"/>
    </row>
    <row r="297" spans="1:13" ht="19.5" x14ac:dyDescent="0.2">
      <c r="A297" s="830"/>
      <c r="B297" s="830"/>
      <c r="C297" s="830"/>
      <c r="D297" s="830"/>
      <c r="E297" s="830"/>
      <c r="F297" s="830"/>
      <c r="G297" s="830"/>
      <c r="H297" s="830"/>
      <c r="I297" s="830"/>
      <c r="J297" s="830"/>
      <c r="K297" s="830"/>
      <c r="L297" s="830"/>
      <c r="M297" s="830"/>
    </row>
    <row r="298" spans="1:13" ht="19.5" x14ac:dyDescent="0.2">
      <c r="A298" s="830"/>
      <c r="B298" s="830"/>
      <c r="C298" s="830"/>
      <c r="D298" s="830"/>
      <c r="E298" s="830"/>
      <c r="F298" s="830"/>
      <c r="G298" s="830"/>
      <c r="H298" s="830"/>
      <c r="I298" s="830"/>
      <c r="J298" s="830"/>
      <c r="K298" s="830"/>
      <c r="L298" s="830"/>
      <c r="M298" s="830"/>
    </row>
    <row r="299" spans="1:13" ht="19.5" x14ac:dyDescent="0.2">
      <c r="A299" s="830"/>
      <c r="B299" s="830"/>
      <c r="C299" s="830"/>
      <c r="D299" s="830"/>
      <c r="E299" s="830"/>
      <c r="F299" s="830"/>
      <c r="G299" s="830"/>
      <c r="H299" s="830"/>
      <c r="I299" s="830"/>
      <c r="J299" s="830"/>
      <c r="K299" s="830"/>
      <c r="L299" s="830"/>
      <c r="M299" s="830"/>
    </row>
    <row r="300" spans="1:13" ht="19.5" x14ac:dyDescent="0.2">
      <c r="A300" s="830"/>
      <c r="B300" s="830"/>
      <c r="C300" s="830"/>
      <c r="D300" s="830"/>
      <c r="E300" s="830"/>
      <c r="F300" s="830"/>
      <c r="G300" s="830"/>
      <c r="H300" s="830"/>
      <c r="I300" s="830"/>
      <c r="J300" s="830"/>
      <c r="K300" s="830"/>
      <c r="L300" s="830"/>
      <c r="M300" s="830"/>
    </row>
    <row r="301" spans="1:13" ht="19.5" x14ac:dyDescent="0.2">
      <c r="A301" s="830"/>
      <c r="B301" s="830"/>
      <c r="C301" s="830"/>
      <c r="D301" s="830"/>
      <c r="E301" s="830"/>
      <c r="F301" s="830"/>
      <c r="G301" s="830"/>
      <c r="H301" s="830"/>
      <c r="I301" s="830"/>
      <c r="J301" s="830"/>
      <c r="K301" s="830"/>
      <c r="L301" s="830"/>
      <c r="M301" s="830"/>
    </row>
    <row r="302" spans="1:13" ht="19.5" x14ac:dyDescent="0.2">
      <c r="A302" s="830"/>
      <c r="B302" s="830"/>
      <c r="C302" s="830"/>
      <c r="D302" s="830"/>
      <c r="E302" s="830"/>
      <c r="F302" s="830"/>
      <c r="G302" s="830"/>
      <c r="H302" s="830"/>
      <c r="I302" s="830"/>
      <c r="J302" s="830"/>
      <c r="K302" s="830"/>
      <c r="L302" s="830"/>
      <c r="M302" s="830"/>
    </row>
    <row r="303" spans="1:13" ht="19.5" x14ac:dyDescent="0.2">
      <c r="A303" s="830"/>
      <c r="B303" s="830"/>
      <c r="C303" s="830"/>
      <c r="D303" s="830"/>
      <c r="E303" s="830"/>
      <c r="F303" s="830"/>
      <c r="G303" s="830"/>
      <c r="H303" s="830"/>
      <c r="I303" s="830"/>
      <c r="J303" s="830"/>
      <c r="K303" s="830"/>
      <c r="L303" s="830"/>
      <c r="M303" s="830"/>
    </row>
    <row r="304" spans="1:13" ht="19.5" x14ac:dyDescent="0.2">
      <c r="A304" s="830"/>
      <c r="B304" s="830"/>
      <c r="C304" s="830"/>
      <c r="D304" s="830"/>
      <c r="E304" s="830"/>
      <c r="F304" s="830"/>
      <c r="G304" s="830"/>
      <c r="H304" s="830"/>
      <c r="I304" s="830"/>
      <c r="J304" s="830"/>
      <c r="K304" s="830"/>
      <c r="L304" s="830"/>
      <c r="M304" s="830"/>
    </row>
    <row r="305" spans="1:13" ht="19.5" x14ac:dyDescent="0.2">
      <c r="A305" s="830"/>
      <c r="B305" s="830"/>
      <c r="C305" s="830"/>
      <c r="D305" s="830"/>
      <c r="E305" s="830"/>
      <c r="F305" s="830"/>
      <c r="G305" s="830"/>
      <c r="H305" s="830"/>
      <c r="I305" s="830"/>
      <c r="J305" s="830"/>
      <c r="K305" s="830"/>
      <c r="L305" s="830"/>
      <c r="M305" s="830"/>
    </row>
    <row r="306" spans="1:13" ht="19.5" x14ac:dyDescent="0.2">
      <c r="A306" s="830"/>
      <c r="B306" s="830"/>
      <c r="C306" s="830"/>
      <c r="D306" s="830"/>
      <c r="E306" s="830"/>
      <c r="F306" s="830"/>
      <c r="G306" s="830"/>
      <c r="H306" s="830"/>
      <c r="I306" s="830"/>
      <c r="J306" s="830"/>
      <c r="K306" s="830"/>
      <c r="L306" s="830"/>
      <c r="M306" s="830"/>
    </row>
    <row r="307" spans="1:13" ht="19.5" x14ac:dyDescent="0.2">
      <c r="A307" s="830"/>
      <c r="B307" s="830"/>
      <c r="C307" s="830"/>
      <c r="D307" s="830"/>
      <c r="E307" s="830"/>
      <c r="F307" s="830"/>
      <c r="G307" s="830"/>
      <c r="H307" s="830"/>
      <c r="I307" s="830"/>
      <c r="J307" s="830"/>
      <c r="K307" s="830"/>
      <c r="L307" s="830"/>
      <c r="M307" s="830"/>
    </row>
    <row r="308" spans="1:13" ht="19.5" x14ac:dyDescent="0.2">
      <c r="A308" s="830"/>
      <c r="B308" s="830"/>
      <c r="C308" s="830"/>
      <c r="D308" s="830"/>
      <c r="E308" s="830"/>
      <c r="F308" s="830"/>
      <c r="G308" s="830"/>
      <c r="H308" s="830"/>
      <c r="I308" s="830"/>
      <c r="J308" s="830"/>
      <c r="K308" s="830"/>
      <c r="L308" s="830"/>
      <c r="M308" s="830"/>
    </row>
    <row r="309" spans="1:13" ht="19.5" x14ac:dyDescent="0.2">
      <c r="A309" s="830"/>
      <c r="B309" s="830"/>
      <c r="C309" s="830"/>
      <c r="D309" s="830"/>
      <c r="E309" s="830"/>
      <c r="F309" s="830"/>
      <c r="G309" s="830"/>
      <c r="H309" s="830"/>
      <c r="I309" s="830"/>
      <c r="J309" s="830"/>
      <c r="K309" s="830"/>
      <c r="L309" s="830"/>
      <c r="M309" s="830"/>
    </row>
    <row r="310" spans="1:13" ht="19.5" x14ac:dyDescent="0.2">
      <c r="A310" s="830"/>
      <c r="B310" s="830"/>
      <c r="C310" s="830"/>
      <c r="D310" s="830"/>
      <c r="E310" s="830"/>
      <c r="F310" s="830"/>
      <c r="G310" s="830"/>
      <c r="H310" s="830"/>
      <c r="I310" s="830"/>
      <c r="J310" s="830"/>
      <c r="K310" s="830"/>
      <c r="L310" s="830"/>
      <c r="M310" s="830"/>
    </row>
    <row r="311" spans="1:13" ht="19.5" x14ac:dyDescent="0.2">
      <c r="A311" s="830"/>
      <c r="B311" s="830"/>
      <c r="C311" s="830"/>
      <c r="D311" s="830"/>
      <c r="E311" s="830"/>
      <c r="F311" s="830"/>
      <c r="G311" s="830"/>
      <c r="H311" s="830"/>
      <c r="I311" s="830"/>
      <c r="J311" s="830"/>
      <c r="K311" s="830"/>
      <c r="L311" s="830"/>
      <c r="M311" s="830"/>
    </row>
    <row r="312" spans="1:13" ht="19.5" x14ac:dyDescent="0.2">
      <c r="A312" s="830"/>
      <c r="B312" s="830"/>
      <c r="C312" s="830"/>
      <c r="D312" s="830"/>
      <c r="E312" s="830"/>
      <c r="F312" s="830"/>
      <c r="G312" s="830"/>
      <c r="H312" s="830"/>
      <c r="I312" s="830"/>
      <c r="J312" s="830"/>
      <c r="K312" s="830"/>
      <c r="L312" s="830"/>
      <c r="M312" s="830"/>
    </row>
    <row r="313" spans="1:13" ht="19.5" x14ac:dyDescent="0.2">
      <c r="A313" s="830"/>
      <c r="B313" s="830"/>
      <c r="C313" s="830"/>
      <c r="D313" s="830"/>
      <c r="E313" s="830"/>
      <c r="F313" s="830"/>
      <c r="G313" s="830"/>
      <c r="H313" s="830"/>
      <c r="I313" s="830"/>
      <c r="J313" s="830"/>
      <c r="K313" s="830"/>
      <c r="L313" s="830"/>
      <c r="M313" s="830"/>
    </row>
    <row r="314" spans="1:13" ht="19.5" x14ac:dyDescent="0.2">
      <c r="A314" s="830"/>
      <c r="B314" s="830"/>
      <c r="C314" s="830"/>
      <c r="D314" s="830"/>
      <c r="E314" s="830"/>
      <c r="F314" s="830"/>
      <c r="G314" s="830"/>
      <c r="H314" s="830"/>
      <c r="I314" s="830"/>
      <c r="J314" s="830"/>
      <c r="K314" s="830"/>
      <c r="L314" s="830"/>
      <c r="M314" s="830"/>
    </row>
    <row r="315" spans="1:13" ht="19.5" x14ac:dyDescent="0.2">
      <c r="A315" s="830"/>
      <c r="B315" s="830"/>
      <c r="C315" s="830"/>
      <c r="D315" s="830"/>
      <c r="E315" s="830"/>
      <c r="F315" s="830"/>
      <c r="G315" s="830"/>
      <c r="H315" s="830"/>
      <c r="I315" s="830"/>
      <c r="J315" s="830"/>
      <c r="K315" s="830"/>
      <c r="L315" s="830"/>
      <c r="M315" s="830"/>
    </row>
    <row r="316" spans="1:13" ht="19.5" x14ac:dyDescent="0.2">
      <c r="A316" s="830"/>
      <c r="B316" s="830"/>
      <c r="C316" s="830"/>
      <c r="D316" s="830"/>
      <c r="E316" s="830"/>
      <c r="F316" s="830"/>
      <c r="G316" s="830"/>
      <c r="H316" s="830"/>
      <c r="I316" s="830"/>
      <c r="J316" s="830"/>
      <c r="K316" s="830"/>
      <c r="L316" s="830"/>
      <c r="M316" s="830"/>
    </row>
    <row r="317" spans="1:13" ht="19.5" x14ac:dyDescent="0.2">
      <c r="A317" s="830"/>
      <c r="B317" s="830"/>
      <c r="C317" s="830"/>
      <c r="D317" s="830"/>
      <c r="E317" s="830"/>
      <c r="F317" s="830"/>
      <c r="G317" s="830"/>
      <c r="H317" s="830"/>
      <c r="I317" s="830"/>
      <c r="J317" s="830"/>
      <c r="K317" s="830"/>
      <c r="L317" s="830"/>
      <c r="M317" s="830"/>
    </row>
    <row r="318" spans="1:13" ht="19.5" x14ac:dyDescent="0.2">
      <c r="A318" s="830"/>
      <c r="B318" s="830"/>
      <c r="C318" s="830"/>
      <c r="D318" s="830"/>
      <c r="E318" s="830"/>
      <c r="F318" s="830"/>
      <c r="G318" s="830"/>
      <c r="H318" s="830"/>
      <c r="I318" s="830"/>
      <c r="J318" s="830"/>
      <c r="K318" s="830"/>
      <c r="L318" s="830"/>
      <c r="M318" s="830"/>
    </row>
    <row r="319" spans="1:13" ht="19.5" x14ac:dyDescent="0.2">
      <c r="A319" s="830"/>
      <c r="B319" s="830"/>
      <c r="C319" s="830"/>
      <c r="D319" s="830"/>
      <c r="E319" s="830"/>
      <c r="F319" s="830"/>
      <c r="G319" s="830"/>
      <c r="H319" s="830"/>
      <c r="I319" s="830"/>
      <c r="J319" s="830"/>
      <c r="K319" s="830"/>
      <c r="L319" s="830"/>
      <c r="M319" s="830"/>
    </row>
    <row r="320" spans="1:13" ht="19.5" x14ac:dyDescent="0.2">
      <c r="A320" s="830"/>
      <c r="B320" s="830"/>
      <c r="C320" s="830"/>
      <c r="D320" s="830"/>
      <c r="E320" s="830"/>
      <c r="F320" s="830"/>
      <c r="G320" s="830"/>
      <c r="H320" s="830"/>
      <c r="I320" s="830"/>
      <c r="J320" s="830"/>
      <c r="K320" s="830"/>
      <c r="L320" s="830"/>
      <c r="M320" s="830"/>
    </row>
    <row r="321" spans="1:13" ht="19.5" x14ac:dyDescent="0.2">
      <c r="A321" s="830"/>
      <c r="B321" s="830"/>
      <c r="C321" s="830"/>
      <c r="D321" s="830"/>
      <c r="E321" s="830"/>
      <c r="F321" s="830"/>
      <c r="G321" s="830"/>
      <c r="H321" s="830"/>
      <c r="I321" s="830"/>
      <c r="J321" s="830"/>
      <c r="K321" s="830"/>
      <c r="L321" s="830"/>
      <c r="M321" s="830"/>
    </row>
    <row r="322" spans="1:13" ht="19.5" x14ac:dyDescent="0.2">
      <c r="A322" s="830"/>
      <c r="B322" s="830"/>
      <c r="C322" s="830"/>
      <c r="D322" s="830"/>
      <c r="E322" s="830"/>
      <c r="F322" s="830"/>
      <c r="G322" s="830"/>
      <c r="H322" s="830"/>
      <c r="I322" s="830"/>
      <c r="J322" s="830"/>
      <c r="K322" s="830"/>
      <c r="L322" s="830"/>
      <c r="M322" s="830"/>
    </row>
    <row r="323" spans="1:13" ht="19.5" x14ac:dyDescent="0.2">
      <c r="A323" s="830"/>
      <c r="B323" s="830"/>
      <c r="C323" s="830"/>
      <c r="D323" s="830"/>
      <c r="E323" s="830"/>
      <c r="F323" s="830"/>
      <c r="G323" s="830"/>
      <c r="H323" s="830"/>
      <c r="I323" s="830"/>
      <c r="J323" s="830"/>
      <c r="K323" s="830"/>
      <c r="L323" s="830"/>
      <c r="M323" s="830"/>
    </row>
    <row r="324" spans="1:13" ht="19.5" x14ac:dyDescent="0.2">
      <c r="A324" s="830"/>
      <c r="B324" s="830"/>
      <c r="C324" s="830"/>
      <c r="D324" s="830"/>
      <c r="E324" s="830"/>
      <c r="F324" s="830"/>
      <c r="G324" s="830"/>
      <c r="H324" s="830"/>
      <c r="I324" s="830"/>
      <c r="J324" s="830"/>
      <c r="K324" s="830"/>
      <c r="L324" s="830"/>
      <c r="M324" s="830"/>
    </row>
    <row r="325" spans="1:13" ht="19.5" x14ac:dyDescent="0.2">
      <c r="A325" s="830"/>
      <c r="B325" s="830"/>
      <c r="C325" s="830"/>
      <c r="D325" s="830"/>
      <c r="E325" s="830"/>
      <c r="F325" s="830"/>
      <c r="G325" s="830"/>
      <c r="H325" s="830"/>
      <c r="I325" s="830"/>
      <c r="J325" s="830"/>
      <c r="K325" s="830"/>
      <c r="L325" s="830"/>
      <c r="M325" s="830"/>
    </row>
    <row r="326" spans="1:13" ht="19.5" x14ac:dyDescent="0.2">
      <c r="A326" s="830"/>
      <c r="B326" s="830"/>
      <c r="C326" s="830"/>
      <c r="D326" s="830"/>
      <c r="E326" s="830"/>
      <c r="F326" s="830"/>
      <c r="G326" s="830"/>
      <c r="H326" s="830"/>
      <c r="I326" s="830"/>
      <c r="J326" s="830"/>
      <c r="K326" s="830"/>
      <c r="L326" s="830"/>
      <c r="M326" s="830"/>
    </row>
    <row r="327" spans="1:13" ht="19.5" x14ac:dyDescent="0.2">
      <c r="A327" s="830"/>
      <c r="B327" s="830"/>
      <c r="C327" s="830"/>
      <c r="D327" s="830"/>
      <c r="E327" s="830"/>
      <c r="F327" s="830"/>
      <c r="G327" s="830"/>
      <c r="H327" s="830"/>
      <c r="I327" s="830"/>
      <c r="J327" s="830"/>
      <c r="K327" s="830"/>
      <c r="L327" s="830"/>
      <c r="M327" s="830"/>
    </row>
    <row r="328" spans="1:13" ht="19.5" x14ac:dyDescent="0.2">
      <c r="A328" s="830"/>
      <c r="B328" s="830"/>
      <c r="C328" s="830"/>
      <c r="D328" s="830"/>
      <c r="E328" s="830"/>
      <c r="F328" s="830"/>
      <c r="G328" s="830"/>
      <c r="H328" s="830"/>
      <c r="I328" s="830"/>
      <c r="J328" s="830"/>
      <c r="K328" s="830"/>
      <c r="L328" s="830"/>
      <c r="M328" s="830"/>
    </row>
    <row r="329" spans="1:13" ht="19.5" x14ac:dyDescent="0.2">
      <c r="A329" s="830"/>
      <c r="B329" s="830"/>
      <c r="C329" s="830"/>
      <c r="D329" s="830"/>
      <c r="E329" s="830"/>
      <c r="F329" s="830"/>
      <c r="G329" s="830"/>
      <c r="H329" s="830"/>
      <c r="I329" s="830"/>
      <c r="J329" s="830"/>
      <c r="K329" s="830"/>
      <c r="L329" s="830"/>
      <c r="M329" s="830"/>
    </row>
    <row r="330" spans="1:13" ht="19.5" x14ac:dyDescent="0.2">
      <c r="A330" s="830"/>
      <c r="B330" s="830"/>
      <c r="C330" s="830"/>
      <c r="D330" s="830"/>
      <c r="E330" s="830"/>
      <c r="F330" s="830"/>
      <c r="G330" s="830"/>
      <c r="H330" s="830"/>
      <c r="I330" s="830"/>
      <c r="J330" s="830"/>
      <c r="K330" s="830"/>
      <c r="L330" s="830"/>
      <c r="M330" s="830"/>
    </row>
    <row r="331" spans="1:13" ht="19.5" x14ac:dyDescent="0.2">
      <c r="A331" s="830"/>
      <c r="B331" s="830"/>
      <c r="C331" s="830"/>
      <c r="D331" s="830"/>
      <c r="E331" s="830"/>
      <c r="F331" s="830"/>
      <c r="G331" s="830"/>
      <c r="H331" s="830"/>
      <c r="I331" s="830"/>
      <c r="J331" s="830"/>
      <c r="K331" s="830"/>
      <c r="L331" s="830"/>
      <c r="M331" s="830"/>
    </row>
    <row r="332" spans="1:13" ht="19.5" x14ac:dyDescent="0.2">
      <c r="A332" s="830"/>
      <c r="B332" s="830"/>
      <c r="C332" s="830"/>
      <c r="D332" s="830"/>
      <c r="E332" s="830"/>
      <c r="F332" s="830"/>
      <c r="G332" s="830"/>
      <c r="H332" s="830"/>
      <c r="I332" s="830"/>
      <c r="J332" s="830"/>
      <c r="K332" s="830"/>
      <c r="L332" s="830"/>
      <c r="M332" s="830"/>
    </row>
    <row r="333" spans="1:13" ht="19.5" x14ac:dyDescent="0.2">
      <c r="A333" s="830"/>
      <c r="B333" s="830"/>
      <c r="C333" s="830"/>
      <c r="D333" s="830"/>
      <c r="E333" s="830"/>
      <c r="F333" s="830"/>
      <c r="G333" s="830"/>
      <c r="H333" s="830"/>
      <c r="I333" s="830"/>
      <c r="J333" s="830"/>
      <c r="K333" s="830"/>
      <c r="L333" s="830"/>
      <c r="M333" s="830"/>
    </row>
    <row r="334" spans="1:13" ht="19.5" x14ac:dyDescent="0.2">
      <c r="A334" s="830"/>
      <c r="B334" s="830"/>
      <c r="C334" s="830"/>
      <c r="D334" s="830"/>
      <c r="E334" s="830"/>
      <c r="F334" s="830"/>
      <c r="G334" s="830"/>
      <c r="H334" s="830"/>
      <c r="I334" s="830"/>
      <c r="J334" s="830"/>
      <c r="K334" s="830"/>
      <c r="L334" s="830"/>
      <c r="M334" s="830"/>
    </row>
    <row r="335" spans="1:13" ht="19.5" x14ac:dyDescent="0.2">
      <c r="A335" s="830"/>
      <c r="B335" s="830"/>
      <c r="C335" s="830"/>
      <c r="D335" s="830"/>
      <c r="E335" s="830"/>
      <c r="F335" s="830"/>
      <c r="G335" s="830"/>
      <c r="H335" s="830"/>
      <c r="I335" s="830"/>
      <c r="J335" s="830"/>
      <c r="K335" s="830"/>
      <c r="L335" s="830"/>
      <c r="M335" s="830"/>
    </row>
    <row r="336" spans="1:13" ht="19.5" x14ac:dyDescent="0.2">
      <c r="A336" s="830"/>
      <c r="B336" s="830"/>
      <c r="C336" s="830"/>
      <c r="D336" s="830"/>
      <c r="E336" s="830"/>
      <c r="F336" s="830"/>
      <c r="G336" s="830"/>
      <c r="H336" s="830"/>
      <c r="I336" s="830"/>
      <c r="J336" s="830"/>
      <c r="K336" s="830"/>
      <c r="L336" s="830"/>
      <c r="M336" s="830"/>
    </row>
    <row r="337" spans="1:13" ht="19.5" x14ac:dyDescent="0.2">
      <c r="A337" s="830"/>
      <c r="B337" s="830"/>
      <c r="C337" s="830"/>
      <c r="D337" s="830"/>
      <c r="E337" s="830"/>
      <c r="F337" s="830"/>
      <c r="G337" s="830"/>
      <c r="H337" s="830"/>
      <c r="I337" s="830"/>
      <c r="J337" s="830"/>
      <c r="K337" s="830"/>
      <c r="L337" s="830"/>
      <c r="M337" s="830"/>
    </row>
    <row r="338" spans="1:13" ht="19.5" x14ac:dyDescent="0.2">
      <c r="A338" s="830"/>
      <c r="B338" s="830"/>
      <c r="C338" s="830"/>
      <c r="D338" s="830"/>
      <c r="E338" s="830"/>
      <c r="F338" s="830"/>
      <c r="G338" s="830"/>
      <c r="H338" s="830"/>
      <c r="I338" s="830"/>
      <c r="J338" s="830"/>
      <c r="K338" s="830"/>
      <c r="L338" s="830"/>
      <c r="M338" s="830"/>
    </row>
    <row r="339" spans="1:13" ht="19.5" x14ac:dyDescent="0.2">
      <c r="A339" s="830"/>
      <c r="B339" s="830"/>
      <c r="C339" s="830"/>
      <c r="D339" s="830"/>
      <c r="E339" s="830"/>
      <c r="F339" s="830"/>
      <c r="G339" s="830"/>
      <c r="H339" s="830"/>
      <c r="I339" s="830"/>
      <c r="J339" s="830"/>
      <c r="K339" s="830"/>
      <c r="L339" s="830"/>
      <c r="M339" s="830"/>
    </row>
    <row r="340" spans="1:13" ht="19.5" x14ac:dyDescent="0.2">
      <c r="A340" s="830"/>
      <c r="B340" s="830"/>
      <c r="C340" s="830"/>
      <c r="D340" s="830"/>
      <c r="E340" s="830"/>
      <c r="F340" s="830"/>
      <c r="G340" s="830"/>
      <c r="H340" s="830"/>
      <c r="I340" s="830"/>
      <c r="J340" s="830"/>
      <c r="K340" s="830"/>
      <c r="L340" s="830"/>
      <c r="M340" s="830"/>
    </row>
    <row r="341" spans="1:13" ht="19.5" x14ac:dyDescent="0.2">
      <c r="A341" s="830"/>
      <c r="B341" s="830"/>
      <c r="C341" s="830"/>
      <c r="D341" s="830"/>
      <c r="E341" s="830"/>
      <c r="F341" s="830"/>
      <c r="G341" s="830"/>
      <c r="H341" s="830"/>
      <c r="I341" s="830"/>
      <c r="J341" s="830"/>
      <c r="K341" s="830"/>
      <c r="L341" s="830"/>
      <c r="M341" s="830"/>
    </row>
    <row r="342" spans="1:13" ht="19.5" x14ac:dyDescent="0.2">
      <c r="A342" s="830"/>
      <c r="B342" s="830"/>
      <c r="C342" s="830"/>
      <c r="D342" s="830"/>
      <c r="E342" s="830"/>
      <c r="F342" s="830"/>
      <c r="G342" s="830"/>
      <c r="H342" s="830"/>
      <c r="I342" s="830"/>
      <c r="J342" s="830"/>
      <c r="K342" s="830"/>
      <c r="L342" s="830"/>
      <c r="M342" s="830"/>
    </row>
    <row r="343" spans="1:13" ht="19.5" x14ac:dyDescent="0.2">
      <c r="A343" s="830"/>
      <c r="B343" s="830"/>
      <c r="C343" s="830"/>
      <c r="D343" s="830"/>
      <c r="E343" s="830"/>
      <c r="F343" s="830"/>
      <c r="G343" s="830"/>
      <c r="H343" s="830"/>
      <c r="I343" s="830"/>
      <c r="J343" s="830"/>
      <c r="K343" s="830"/>
      <c r="L343" s="830"/>
      <c r="M343" s="830"/>
    </row>
    <row r="344" spans="1:13" ht="19.5" x14ac:dyDescent="0.2">
      <c r="A344" s="830"/>
      <c r="B344" s="830"/>
      <c r="C344" s="830"/>
      <c r="D344" s="830"/>
      <c r="E344" s="830"/>
      <c r="F344" s="830"/>
      <c r="G344" s="830"/>
      <c r="H344" s="830"/>
      <c r="I344" s="830"/>
      <c r="J344" s="830"/>
      <c r="K344" s="830"/>
      <c r="L344" s="830"/>
      <c r="M344" s="830"/>
    </row>
    <row r="345" spans="1:13" ht="19.5" x14ac:dyDescent="0.2">
      <c r="A345" s="830"/>
      <c r="B345" s="830"/>
      <c r="C345" s="830"/>
      <c r="D345" s="830"/>
      <c r="E345" s="830"/>
      <c r="F345" s="830"/>
      <c r="G345" s="830"/>
      <c r="H345" s="830"/>
      <c r="I345" s="830"/>
      <c r="J345" s="830"/>
      <c r="K345" s="830"/>
      <c r="L345" s="830"/>
      <c r="M345" s="830"/>
    </row>
    <row r="346" spans="1:13" ht="19.5" x14ac:dyDescent="0.2">
      <c r="A346" s="830"/>
      <c r="B346" s="830"/>
      <c r="C346" s="830"/>
      <c r="D346" s="830"/>
      <c r="E346" s="830"/>
      <c r="F346" s="830"/>
      <c r="G346" s="830"/>
      <c r="H346" s="830"/>
      <c r="I346" s="830"/>
      <c r="J346" s="830"/>
      <c r="K346" s="830"/>
      <c r="L346" s="830"/>
      <c r="M346" s="830"/>
    </row>
    <row r="347" spans="1:13" ht="19.5" x14ac:dyDescent="0.2">
      <c r="A347" s="830"/>
      <c r="B347" s="830"/>
      <c r="C347" s="830"/>
      <c r="D347" s="830"/>
      <c r="E347" s="830"/>
      <c r="F347" s="830"/>
      <c r="G347" s="830"/>
      <c r="H347" s="830"/>
      <c r="I347" s="830"/>
      <c r="J347" s="830"/>
      <c r="K347" s="830"/>
      <c r="L347" s="830"/>
      <c r="M347" s="830"/>
    </row>
    <row r="348" spans="1:13" ht="19.5" x14ac:dyDescent="0.2">
      <c r="A348" s="830"/>
      <c r="B348" s="830"/>
      <c r="C348" s="830"/>
      <c r="D348" s="830"/>
      <c r="E348" s="830"/>
      <c r="F348" s="830"/>
      <c r="G348" s="830"/>
      <c r="H348" s="830"/>
      <c r="I348" s="830"/>
      <c r="J348" s="830"/>
      <c r="K348" s="830"/>
      <c r="L348" s="830"/>
      <c r="M348" s="830"/>
    </row>
    <row r="349" spans="1:13" ht="19.5" x14ac:dyDescent="0.2">
      <c r="A349" s="830"/>
      <c r="B349" s="830"/>
      <c r="C349" s="830"/>
      <c r="D349" s="830"/>
      <c r="E349" s="830"/>
      <c r="F349" s="830"/>
      <c r="G349" s="830"/>
      <c r="H349" s="830"/>
      <c r="I349" s="830"/>
      <c r="J349" s="830"/>
      <c r="K349" s="830"/>
      <c r="L349" s="830"/>
      <c r="M349" s="830"/>
    </row>
    <row r="350" spans="1:13" ht="19.5" x14ac:dyDescent="0.2">
      <c r="A350" s="830"/>
      <c r="B350" s="830"/>
      <c r="C350" s="830"/>
      <c r="D350" s="830"/>
      <c r="E350" s="830"/>
      <c r="F350" s="830"/>
      <c r="G350" s="830"/>
      <c r="H350" s="830"/>
      <c r="I350" s="830"/>
      <c r="J350" s="830"/>
      <c r="K350" s="830"/>
      <c r="L350" s="830"/>
      <c r="M350" s="830"/>
    </row>
    <row r="351" spans="1:13" ht="19.5" x14ac:dyDescent="0.2">
      <c r="A351" s="830"/>
      <c r="B351" s="830"/>
      <c r="C351" s="830"/>
      <c r="D351" s="830"/>
      <c r="E351" s="830"/>
      <c r="F351" s="830"/>
      <c r="G351" s="830"/>
      <c r="H351" s="830"/>
      <c r="I351" s="830"/>
      <c r="J351" s="830"/>
      <c r="K351" s="830"/>
      <c r="L351" s="830"/>
      <c r="M351" s="830"/>
    </row>
    <row r="352" spans="1:13" ht="19.5" x14ac:dyDescent="0.2">
      <c r="A352" s="830"/>
      <c r="B352" s="830"/>
      <c r="C352" s="830"/>
      <c r="D352" s="830"/>
      <c r="E352" s="830"/>
      <c r="F352" s="830"/>
      <c r="G352" s="830"/>
      <c r="H352" s="830"/>
      <c r="I352" s="830"/>
      <c r="J352" s="830"/>
      <c r="K352" s="830"/>
      <c r="L352" s="830"/>
      <c r="M352" s="830"/>
    </row>
    <row r="353" spans="1:13" ht="19.5" x14ac:dyDescent="0.2">
      <c r="A353" s="830"/>
      <c r="B353" s="830"/>
      <c r="C353" s="830"/>
      <c r="D353" s="830"/>
      <c r="E353" s="830"/>
      <c r="F353" s="830"/>
      <c r="G353" s="830"/>
      <c r="H353" s="830"/>
      <c r="I353" s="830"/>
      <c r="J353" s="830"/>
      <c r="K353" s="830"/>
      <c r="L353" s="830"/>
      <c r="M353" s="830"/>
    </row>
    <row r="354" spans="1:13" ht="19.5" x14ac:dyDescent="0.2">
      <c r="A354" s="830"/>
      <c r="B354" s="830"/>
      <c r="C354" s="830"/>
      <c r="D354" s="830"/>
      <c r="E354" s="830"/>
      <c r="F354" s="830"/>
      <c r="G354" s="830"/>
      <c r="H354" s="830"/>
      <c r="I354" s="830"/>
      <c r="J354" s="830"/>
      <c r="K354" s="830"/>
      <c r="L354" s="830"/>
      <c r="M354" s="830"/>
    </row>
    <row r="355" spans="1:13" ht="19.5" x14ac:dyDescent="0.2">
      <c r="A355" s="830"/>
      <c r="B355" s="830"/>
      <c r="C355" s="830"/>
      <c r="D355" s="830"/>
      <c r="E355" s="830"/>
      <c r="F355" s="830"/>
      <c r="G355" s="830"/>
      <c r="H355" s="830"/>
      <c r="I355" s="830"/>
      <c r="J355" s="830"/>
      <c r="K355" s="830"/>
      <c r="L355" s="830"/>
      <c r="M355" s="830"/>
    </row>
    <row r="356" spans="1:13" ht="19.5" x14ac:dyDescent="0.2">
      <c r="A356" s="830"/>
      <c r="B356" s="830"/>
      <c r="C356" s="830"/>
      <c r="D356" s="830"/>
      <c r="E356" s="830"/>
      <c r="F356" s="830"/>
      <c r="G356" s="830"/>
      <c r="H356" s="830"/>
      <c r="I356" s="830"/>
      <c r="J356" s="830"/>
      <c r="K356" s="830"/>
      <c r="L356" s="830"/>
      <c r="M356" s="830"/>
    </row>
    <row r="357" spans="1:13" ht="19.5" x14ac:dyDescent="0.2">
      <c r="A357" s="830"/>
      <c r="B357" s="830"/>
      <c r="C357" s="830"/>
      <c r="D357" s="830"/>
      <c r="E357" s="830"/>
      <c r="F357" s="830"/>
      <c r="G357" s="830"/>
      <c r="H357" s="830"/>
      <c r="I357" s="830"/>
      <c r="J357" s="830"/>
      <c r="K357" s="830"/>
      <c r="L357" s="830"/>
      <c r="M357" s="830"/>
    </row>
    <row r="358" spans="1:13" ht="19.5" x14ac:dyDescent="0.2">
      <c r="A358" s="830"/>
      <c r="B358" s="830"/>
      <c r="C358" s="830"/>
      <c r="D358" s="830"/>
      <c r="E358" s="830"/>
      <c r="F358" s="830"/>
      <c r="G358" s="830"/>
      <c r="H358" s="830"/>
      <c r="I358" s="830"/>
      <c r="J358" s="830"/>
      <c r="K358" s="830"/>
      <c r="L358" s="830"/>
      <c r="M358" s="830"/>
    </row>
    <row r="359" spans="1:13" ht="19.5" x14ac:dyDescent="0.2">
      <c r="A359" s="830"/>
      <c r="B359" s="830"/>
      <c r="C359" s="830"/>
      <c r="D359" s="830"/>
      <c r="E359" s="830"/>
      <c r="F359" s="830"/>
      <c r="G359" s="830"/>
      <c r="H359" s="830"/>
      <c r="I359" s="830"/>
      <c r="J359" s="830"/>
      <c r="K359" s="830"/>
      <c r="L359" s="830"/>
      <c r="M359" s="830"/>
    </row>
    <row r="360" spans="1:13" ht="19.5" x14ac:dyDescent="0.2">
      <c r="A360" s="830"/>
      <c r="B360" s="830"/>
      <c r="C360" s="830"/>
      <c r="D360" s="830"/>
      <c r="E360" s="830"/>
      <c r="F360" s="830"/>
      <c r="G360" s="830"/>
      <c r="H360" s="830"/>
      <c r="I360" s="830"/>
      <c r="J360" s="830"/>
      <c r="K360" s="830"/>
      <c r="L360" s="830"/>
      <c r="M360" s="830"/>
    </row>
    <row r="361" spans="1:13" ht="19.5" x14ac:dyDescent="0.2">
      <c r="A361" s="830"/>
      <c r="B361" s="830"/>
      <c r="C361" s="830"/>
      <c r="D361" s="830"/>
      <c r="E361" s="830"/>
      <c r="F361" s="830"/>
      <c r="G361" s="830"/>
      <c r="H361" s="830"/>
      <c r="I361" s="830"/>
      <c r="J361" s="830"/>
      <c r="K361" s="830"/>
      <c r="L361" s="830"/>
      <c r="M361" s="830"/>
    </row>
    <row r="362" spans="1:13" ht="19.5" x14ac:dyDescent="0.2">
      <c r="A362" s="830"/>
      <c r="B362" s="830"/>
      <c r="C362" s="830"/>
      <c r="D362" s="830"/>
      <c r="E362" s="830"/>
      <c r="F362" s="830"/>
      <c r="G362" s="830"/>
      <c r="H362" s="830"/>
      <c r="I362" s="830"/>
      <c r="J362" s="830"/>
      <c r="K362" s="830"/>
      <c r="L362" s="830"/>
      <c r="M362" s="830"/>
    </row>
    <row r="363" spans="1:13" ht="19.5" x14ac:dyDescent="0.2">
      <c r="A363" s="830"/>
      <c r="B363" s="830"/>
      <c r="C363" s="830"/>
      <c r="D363" s="830"/>
      <c r="E363" s="830"/>
      <c r="F363" s="830"/>
      <c r="G363" s="830"/>
      <c r="H363" s="830"/>
      <c r="I363" s="830"/>
      <c r="J363" s="830"/>
      <c r="K363" s="830"/>
      <c r="L363" s="830"/>
      <c r="M363" s="830"/>
    </row>
    <row r="364" spans="1:13" ht="19.5" x14ac:dyDescent="0.2">
      <c r="A364" s="830"/>
      <c r="B364" s="830"/>
      <c r="C364" s="830"/>
      <c r="D364" s="830"/>
      <c r="E364" s="830"/>
      <c r="F364" s="830"/>
      <c r="G364" s="830"/>
      <c r="H364" s="830"/>
      <c r="I364" s="830"/>
      <c r="J364" s="830"/>
      <c r="K364" s="830"/>
      <c r="L364" s="830"/>
      <c r="M364" s="830"/>
    </row>
    <row r="365" spans="1:13" ht="19.5" x14ac:dyDescent="0.2">
      <c r="A365" s="830"/>
      <c r="B365" s="830"/>
      <c r="C365" s="830"/>
      <c r="D365" s="830"/>
      <c r="E365" s="830"/>
      <c r="F365" s="830"/>
      <c r="G365" s="830"/>
      <c r="H365" s="830"/>
      <c r="I365" s="830"/>
      <c r="J365" s="830"/>
      <c r="K365" s="830"/>
      <c r="L365" s="830"/>
      <c r="M365" s="830"/>
    </row>
    <row r="366" spans="1:13" ht="19.5" x14ac:dyDescent="0.2">
      <c r="A366" s="830"/>
      <c r="B366" s="830"/>
      <c r="C366" s="830"/>
      <c r="D366" s="830"/>
      <c r="E366" s="830"/>
      <c r="F366" s="830"/>
      <c r="G366" s="830"/>
      <c r="H366" s="830"/>
      <c r="I366" s="830"/>
      <c r="J366" s="830"/>
      <c r="K366" s="830"/>
      <c r="L366" s="830"/>
      <c r="M366" s="830"/>
    </row>
    <row r="367" spans="1:13" ht="19.5" x14ac:dyDescent="0.2">
      <c r="A367" s="830"/>
      <c r="B367" s="830"/>
      <c r="C367" s="830"/>
      <c r="D367" s="830"/>
      <c r="E367" s="830"/>
      <c r="F367" s="830"/>
      <c r="G367" s="830"/>
      <c r="H367" s="830"/>
      <c r="I367" s="830"/>
      <c r="J367" s="830"/>
      <c r="K367" s="830"/>
      <c r="L367" s="830"/>
      <c r="M367" s="830"/>
    </row>
    <row r="368" spans="1:13" ht="19.5" x14ac:dyDescent="0.2">
      <c r="A368" s="830"/>
      <c r="B368" s="830"/>
      <c r="C368" s="830"/>
      <c r="D368" s="830"/>
      <c r="E368" s="830"/>
      <c r="F368" s="830"/>
      <c r="G368" s="830"/>
      <c r="H368" s="830"/>
      <c r="I368" s="830"/>
      <c r="J368" s="830"/>
      <c r="K368" s="830"/>
      <c r="L368" s="830"/>
      <c r="M368" s="830"/>
    </row>
    <row r="369" spans="1:13" ht="19.5" x14ac:dyDescent="0.2">
      <c r="A369" s="830"/>
      <c r="B369" s="830"/>
      <c r="C369" s="830"/>
      <c r="D369" s="830"/>
      <c r="E369" s="830"/>
      <c r="F369" s="830"/>
      <c r="G369" s="830"/>
      <c r="H369" s="830"/>
      <c r="I369" s="830"/>
      <c r="J369" s="830"/>
      <c r="K369" s="830"/>
      <c r="L369" s="830"/>
      <c r="M369" s="830"/>
    </row>
    <row r="370" spans="1:13" ht="19.5" x14ac:dyDescent="0.2">
      <c r="A370" s="830"/>
      <c r="B370" s="830"/>
      <c r="C370" s="830"/>
      <c r="D370" s="830"/>
      <c r="E370" s="830"/>
      <c r="F370" s="830"/>
      <c r="G370" s="830"/>
      <c r="H370" s="830"/>
      <c r="I370" s="830"/>
      <c r="J370" s="830"/>
      <c r="K370" s="830"/>
      <c r="L370" s="830"/>
      <c r="M370" s="830"/>
    </row>
    <row r="371" spans="1:13" ht="19.5" x14ac:dyDescent="0.2">
      <c r="A371" s="830"/>
      <c r="B371" s="830"/>
      <c r="C371" s="830"/>
      <c r="D371" s="830"/>
      <c r="E371" s="830"/>
      <c r="F371" s="830"/>
      <c r="G371" s="830"/>
      <c r="H371" s="830"/>
      <c r="I371" s="830"/>
      <c r="J371" s="830"/>
      <c r="K371" s="830"/>
      <c r="L371" s="830"/>
      <c r="M371" s="830"/>
    </row>
    <row r="372" spans="1:13" ht="19.5" x14ac:dyDescent="0.2">
      <c r="A372" s="830"/>
      <c r="B372" s="830"/>
      <c r="C372" s="830"/>
      <c r="D372" s="830"/>
      <c r="E372" s="830"/>
      <c r="F372" s="830"/>
      <c r="G372" s="830"/>
      <c r="H372" s="830"/>
      <c r="I372" s="830"/>
      <c r="J372" s="830"/>
      <c r="K372" s="830"/>
      <c r="L372" s="830"/>
      <c r="M372" s="830"/>
    </row>
    <row r="373" spans="1:13" ht="19.5" x14ac:dyDescent="0.2">
      <c r="A373" s="830"/>
      <c r="B373" s="830"/>
      <c r="C373" s="830"/>
      <c r="D373" s="830"/>
      <c r="E373" s="830"/>
      <c r="F373" s="830"/>
      <c r="G373" s="830"/>
      <c r="H373" s="830"/>
      <c r="I373" s="830"/>
      <c r="J373" s="830"/>
      <c r="K373" s="830"/>
      <c r="L373" s="830"/>
      <c r="M373" s="830"/>
    </row>
    <row r="374" spans="1:13" ht="19.5" x14ac:dyDescent="0.2">
      <c r="A374" s="830"/>
      <c r="B374" s="830"/>
      <c r="C374" s="830"/>
      <c r="D374" s="830"/>
      <c r="E374" s="830"/>
      <c r="F374" s="830"/>
      <c r="G374" s="830"/>
      <c r="H374" s="830"/>
      <c r="I374" s="830"/>
      <c r="J374" s="830"/>
      <c r="K374" s="830"/>
      <c r="L374" s="830"/>
      <c r="M374" s="830"/>
    </row>
    <row r="375" spans="1:13" ht="19.5" x14ac:dyDescent="0.2">
      <c r="A375" s="830"/>
      <c r="B375" s="830"/>
      <c r="C375" s="830"/>
      <c r="D375" s="830"/>
      <c r="E375" s="830"/>
      <c r="F375" s="830"/>
      <c r="G375" s="830"/>
      <c r="H375" s="830"/>
      <c r="I375" s="830"/>
      <c r="J375" s="830"/>
      <c r="K375" s="830"/>
      <c r="L375" s="830"/>
      <c r="M375" s="830"/>
    </row>
    <row r="376" spans="1:13" ht="19.5" x14ac:dyDescent="0.2">
      <c r="A376" s="830"/>
      <c r="B376" s="830"/>
      <c r="C376" s="830"/>
      <c r="D376" s="830"/>
      <c r="E376" s="830"/>
      <c r="F376" s="830"/>
      <c r="G376" s="830"/>
      <c r="H376" s="830"/>
      <c r="I376" s="830"/>
      <c r="J376" s="830"/>
      <c r="K376" s="830"/>
      <c r="L376" s="830"/>
      <c r="M376" s="830"/>
    </row>
    <row r="377" spans="1:13" ht="19.5" x14ac:dyDescent="0.2">
      <c r="A377" s="830"/>
      <c r="B377" s="830"/>
      <c r="C377" s="830"/>
      <c r="D377" s="830"/>
      <c r="E377" s="830"/>
      <c r="F377" s="830"/>
      <c r="G377" s="830"/>
      <c r="H377" s="830"/>
      <c r="I377" s="830"/>
      <c r="J377" s="830"/>
      <c r="K377" s="830"/>
      <c r="L377" s="830"/>
      <c r="M377" s="830"/>
    </row>
    <row r="378" spans="1:13" ht="19.5" x14ac:dyDescent="0.2">
      <c r="A378" s="830"/>
      <c r="B378" s="830"/>
      <c r="C378" s="830"/>
      <c r="D378" s="830"/>
      <c r="E378" s="830"/>
      <c r="F378" s="830"/>
      <c r="G378" s="830"/>
      <c r="H378" s="830"/>
      <c r="I378" s="830"/>
      <c r="J378" s="830"/>
      <c r="K378" s="830"/>
      <c r="L378" s="830"/>
      <c r="M378" s="830"/>
    </row>
    <row r="379" spans="1:13" ht="19.5" x14ac:dyDescent="0.2">
      <c r="A379" s="830"/>
      <c r="B379" s="830"/>
      <c r="C379" s="830"/>
      <c r="D379" s="830"/>
      <c r="E379" s="830"/>
      <c r="F379" s="830"/>
      <c r="G379" s="830"/>
      <c r="H379" s="830"/>
      <c r="I379" s="830"/>
      <c r="J379" s="830"/>
      <c r="K379" s="830"/>
      <c r="L379" s="830"/>
      <c r="M379" s="830"/>
    </row>
    <row r="380" spans="1:13" ht="19.5" x14ac:dyDescent="0.2">
      <c r="A380" s="830"/>
      <c r="B380" s="830"/>
      <c r="C380" s="830"/>
      <c r="D380" s="830"/>
      <c r="E380" s="830"/>
      <c r="F380" s="830"/>
      <c r="G380" s="830"/>
      <c r="H380" s="830"/>
      <c r="I380" s="830"/>
      <c r="J380" s="830"/>
      <c r="K380" s="830"/>
      <c r="L380" s="830"/>
      <c r="M380" s="830"/>
    </row>
    <row r="381" spans="1:13" ht="19.5" x14ac:dyDescent="0.2">
      <c r="A381" s="830"/>
      <c r="B381" s="830"/>
      <c r="C381" s="830"/>
      <c r="D381" s="830"/>
      <c r="E381" s="830"/>
      <c r="F381" s="830"/>
      <c r="G381" s="830"/>
      <c r="H381" s="830"/>
      <c r="I381" s="830"/>
      <c r="J381" s="830"/>
      <c r="K381" s="830"/>
      <c r="L381" s="830"/>
      <c r="M381" s="830"/>
    </row>
    <row r="382" spans="1:13" ht="19.5" x14ac:dyDescent="0.2">
      <c r="A382" s="830"/>
      <c r="B382" s="830"/>
      <c r="C382" s="830"/>
      <c r="D382" s="830"/>
      <c r="E382" s="830"/>
      <c r="F382" s="830"/>
      <c r="G382" s="830"/>
      <c r="H382" s="830"/>
      <c r="I382" s="830"/>
      <c r="J382" s="830"/>
      <c r="K382" s="830"/>
      <c r="L382" s="830"/>
      <c r="M382" s="830"/>
    </row>
    <row r="383" spans="1:13" ht="19.5" x14ac:dyDescent="0.2">
      <c r="A383" s="830"/>
      <c r="B383" s="830"/>
      <c r="C383" s="830"/>
      <c r="D383" s="830"/>
      <c r="E383" s="830"/>
      <c r="F383" s="830"/>
      <c r="G383" s="830"/>
      <c r="H383" s="830"/>
      <c r="I383" s="830"/>
      <c r="J383" s="830"/>
      <c r="K383" s="830"/>
      <c r="L383" s="830"/>
      <c r="M383" s="830"/>
    </row>
    <row r="384" spans="1:13" ht="19.5" x14ac:dyDescent="0.2">
      <c r="A384" s="830"/>
      <c r="B384" s="830"/>
      <c r="C384" s="830"/>
      <c r="D384" s="830"/>
      <c r="E384" s="830"/>
      <c r="F384" s="830"/>
      <c r="G384" s="830"/>
      <c r="H384" s="830"/>
      <c r="I384" s="830"/>
      <c r="J384" s="830"/>
      <c r="K384" s="830"/>
      <c r="L384" s="830"/>
      <c r="M384" s="830"/>
    </row>
    <row r="385" spans="1:13" ht="19.5" x14ac:dyDescent="0.2">
      <c r="A385" s="830"/>
      <c r="B385" s="830"/>
      <c r="C385" s="830"/>
      <c r="D385" s="830"/>
      <c r="E385" s="830"/>
      <c r="F385" s="830"/>
      <c r="G385" s="830"/>
      <c r="H385" s="830"/>
      <c r="I385" s="830"/>
      <c r="J385" s="830"/>
      <c r="K385" s="830"/>
      <c r="L385" s="830"/>
      <c r="M385" s="830"/>
    </row>
    <row r="386" spans="1:13" ht="19.5" x14ac:dyDescent="0.2">
      <c r="A386" s="830"/>
      <c r="B386" s="830"/>
      <c r="C386" s="830"/>
      <c r="D386" s="830"/>
      <c r="E386" s="830"/>
      <c r="F386" s="830"/>
      <c r="G386" s="830"/>
      <c r="H386" s="830"/>
      <c r="I386" s="830"/>
      <c r="J386" s="830"/>
      <c r="K386" s="830"/>
      <c r="L386" s="830"/>
      <c r="M386" s="830"/>
    </row>
    <row r="387" spans="1:13" ht="19.5" x14ac:dyDescent="0.2">
      <c r="A387" s="830"/>
      <c r="B387" s="830"/>
      <c r="C387" s="830"/>
      <c r="D387" s="830"/>
      <c r="E387" s="830"/>
      <c r="F387" s="830"/>
      <c r="G387" s="830"/>
      <c r="H387" s="830"/>
      <c r="I387" s="830"/>
      <c r="J387" s="830"/>
      <c r="K387" s="830"/>
      <c r="L387" s="830"/>
      <c r="M387" s="830"/>
    </row>
    <row r="388" spans="1:13" ht="19.5" x14ac:dyDescent="0.2">
      <c r="A388" s="830"/>
      <c r="B388" s="830"/>
      <c r="C388" s="830"/>
      <c r="D388" s="830"/>
      <c r="E388" s="830"/>
      <c r="F388" s="830"/>
      <c r="G388" s="830"/>
      <c r="H388" s="830"/>
      <c r="I388" s="830"/>
      <c r="J388" s="830"/>
      <c r="K388" s="830"/>
      <c r="L388" s="830"/>
      <c r="M388" s="830"/>
    </row>
    <row r="389" spans="1:13" ht="19.5" x14ac:dyDescent="0.2">
      <c r="A389" s="830"/>
      <c r="B389" s="830"/>
      <c r="C389" s="830"/>
      <c r="D389" s="830"/>
      <c r="E389" s="830"/>
      <c r="F389" s="830"/>
      <c r="G389" s="830"/>
      <c r="H389" s="830"/>
      <c r="I389" s="830"/>
      <c r="J389" s="830"/>
      <c r="K389" s="830"/>
      <c r="L389" s="830"/>
      <c r="M389" s="830"/>
    </row>
    <row r="390" spans="1:13" ht="19.5" x14ac:dyDescent="0.2">
      <c r="A390" s="830"/>
      <c r="B390" s="830"/>
      <c r="C390" s="830"/>
      <c r="D390" s="830"/>
      <c r="E390" s="830"/>
      <c r="F390" s="830"/>
      <c r="G390" s="830"/>
      <c r="H390" s="830"/>
      <c r="I390" s="830"/>
      <c r="J390" s="830"/>
      <c r="K390" s="830"/>
      <c r="L390" s="830"/>
      <c r="M390" s="830"/>
    </row>
    <row r="391" spans="1:13" ht="19.5" x14ac:dyDescent="0.2">
      <c r="A391" s="830"/>
      <c r="B391" s="830"/>
      <c r="C391" s="830"/>
      <c r="D391" s="830"/>
      <c r="E391" s="830"/>
      <c r="F391" s="830"/>
      <c r="G391" s="830"/>
      <c r="H391" s="830"/>
      <c r="I391" s="830"/>
      <c r="J391" s="830"/>
      <c r="K391" s="830"/>
      <c r="L391" s="830"/>
      <c r="M391" s="830"/>
    </row>
    <row r="392" spans="1:13" ht="19.5" x14ac:dyDescent="0.2">
      <c r="A392" s="830"/>
      <c r="B392" s="830"/>
      <c r="C392" s="830"/>
      <c r="D392" s="830"/>
      <c r="E392" s="830"/>
      <c r="F392" s="830"/>
      <c r="G392" s="830"/>
      <c r="H392" s="830"/>
      <c r="I392" s="830"/>
      <c r="J392" s="830"/>
      <c r="K392" s="830"/>
      <c r="L392" s="830"/>
      <c r="M392" s="830"/>
    </row>
    <row r="393" spans="1:13" ht="19.5" x14ac:dyDescent="0.2">
      <c r="A393" s="830"/>
      <c r="B393" s="830"/>
      <c r="C393" s="830"/>
      <c r="D393" s="830"/>
      <c r="E393" s="830"/>
      <c r="F393" s="830"/>
      <c r="G393" s="830"/>
      <c r="H393" s="830"/>
      <c r="I393" s="830"/>
      <c r="J393" s="830"/>
      <c r="K393" s="830"/>
      <c r="L393" s="830"/>
      <c r="M393" s="830"/>
    </row>
    <row r="394" spans="1:13" ht="19.5" x14ac:dyDescent="0.2">
      <c r="A394" s="830"/>
      <c r="B394" s="830"/>
      <c r="C394" s="830"/>
      <c r="D394" s="830"/>
      <c r="E394" s="830"/>
      <c r="F394" s="830"/>
      <c r="G394" s="830"/>
      <c r="H394" s="830"/>
      <c r="I394" s="830"/>
      <c r="J394" s="830"/>
      <c r="K394" s="830"/>
      <c r="L394" s="830"/>
      <c r="M394" s="830"/>
    </row>
    <row r="395" spans="1:13" ht="19.5" x14ac:dyDescent="0.2">
      <c r="A395" s="830"/>
      <c r="B395" s="830"/>
      <c r="C395" s="830"/>
      <c r="D395" s="830"/>
      <c r="E395" s="830"/>
      <c r="F395" s="830"/>
      <c r="G395" s="830"/>
      <c r="H395" s="830"/>
      <c r="I395" s="830"/>
      <c r="J395" s="830"/>
      <c r="K395" s="830"/>
      <c r="L395" s="830"/>
      <c r="M395" s="830"/>
    </row>
    <row r="396" spans="1:13" ht="19.5" x14ac:dyDescent="0.2">
      <c r="A396" s="830"/>
      <c r="B396" s="830"/>
      <c r="C396" s="830"/>
      <c r="D396" s="830"/>
      <c r="E396" s="830"/>
      <c r="F396" s="830"/>
      <c r="G396" s="830"/>
      <c r="H396" s="830"/>
      <c r="I396" s="830"/>
      <c r="J396" s="830"/>
      <c r="K396" s="830"/>
      <c r="L396" s="830"/>
      <c r="M396" s="830"/>
    </row>
    <row r="397" spans="1:13" ht="19.5" x14ac:dyDescent="0.2">
      <c r="A397" s="830"/>
      <c r="B397" s="830"/>
      <c r="C397" s="830"/>
      <c r="D397" s="830"/>
      <c r="E397" s="830"/>
      <c r="F397" s="830"/>
      <c r="G397" s="830"/>
      <c r="H397" s="830"/>
      <c r="I397" s="830"/>
      <c r="J397" s="830"/>
      <c r="K397" s="830"/>
      <c r="L397" s="830"/>
      <c r="M397" s="830"/>
    </row>
    <row r="398" spans="1:13" ht="19.5" x14ac:dyDescent="0.2">
      <c r="A398" s="830"/>
      <c r="B398" s="830"/>
      <c r="C398" s="830"/>
      <c r="D398" s="830"/>
      <c r="E398" s="830"/>
      <c r="F398" s="830"/>
      <c r="G398" s="830"/>
      <c r="H398" s="830"/>
      <c r="I398" s="830"/>
      <c r="J398" s="830"/>
      <c r="K398" s="830"/>
      <c r="L398" s="830"/>
      <c r="M398" s="830"/>
    </row>
    <row r="399" spans="1:13" ht="19.5" x14ac:dyDescent="0.2">
      <c r="A399" s="830"/>
      <c r="B399" s="830"/>
      <c r="C399" s="830"/>
      <c r="D399" s="830"/>
      <c r="E399" s="830"/>
      <c r="F399" s="830"/>
      <c r="G399" s="830"/>
      <c r="H399" s="830"/>
      <c r="I399" s="830"/>
      <c r="J399" s="830"/>
      <c r="K399" s="830"/>
      <c r="L399" s="830"/>
      <c r="M399" s="830"/>
    </row>
    <row r="400" spans="1:13" ht="19.5" x14ac:dyDescent="0.2">
      <c r="A400" s="830"/>
      <c r="B400" s="830"/>
      <c r="C400" s="830"/>
      <c r="D400" s="830"/>
      <c r="E400" s="830"/>
      <c r="F400" s="830"/>
      <c r="G400" s="830"/>
      <c r="H400" s="830"/>
      <c r="I400" s="830"/>
      <c r="J400" s="830"/>
      <c r="K400" s="830"/>
      <c r="L400" s="830"/>
      <c r="M400" s="830"/>
    </row>
    <row r="401" spans="1:13" ht="19.5" x14ac:dyDescent="0.2">
      <c r="A401" s="830"/>
      <c r="B401" s="830"/>
      <c r="C401" s="830"/>
      <c r="D401" s="830"/>
      <c r="E401" s="830"/>
      <c r="F401" s="830"/>
      <c r="G401" s="830"/>
      <c r="H401" s="830"/>
      <c r="I401" s="830"/>
      <c r="J401" s="830"/>
      <c r="K401" s="830"/>
      <c r="L401" s="830"/>
      <c r="M401" s="830"/>
    </row>
    <row r="402" spans="1:13" ht="19.5" x14ac:dyDescent="0.2">
      <c r="A402" s="830"/>
      <c r="B402" s="830"/>
      <c r="C402" s="830"/>
      <c r="D402" s="830"/>
      <c r="E402" s="830"/>
      <c r="F402" s="830"/>
      <c r="G402" s="830"/>
      <c r="H402" s="830"/>
      <c r="I402" s="830"/>
      <c r="J402" s="830"/>
      <c r="K402" s="830"/>
      <c r="L402" s="830"/>
      <c r="M402" s="830"/>
    </row>
    <row r="403" spans="1:13" ht="19.5" x14ac:dyDescent="0.2">
      <c r="A403" s="830"/>
      <c r="B403" s="830"/>
      <c r="C403" s="830"/>
      <c r="D403" s="830"/>
      <c r="E403" s="830"/>
      <c r="F403" s="830"/>
      <c r="G403" s="830"/>
      <c r="H403" s="830"/>
      <c r="I403" s="830"/>
      <c r="J403" s="830"/>
      <c r="K403" s="830"/>
      <c r="L403" s="830"/>
      <c r="M403" s="830"/>
    </row>
    <row r="404" spans="1:13" ht="19.5" x14ac:dyDescent="0.2">
      <c r="A404" s="830"/>
      <c r="B404" s="830"/>
      <c r="C404" s="830"/>
      <c r="D404" s="830"/>
      <c r="E404" s="830"/>
      <c r="F404" s="830"/>
      <c r="G404" s="830"/>
      <c r="H404" s="830"/>
      <c r="I404" s="830"/>
      <c r="J404" s="830"/>
      <c r="K404" s="830"/>
      <c r="L404" s="830"/>
      <c r="M404" s="830"/>
    </row>
    <row r="405" spans="1:13" ht="19.5" x14ac:dyDescent="0.2">
      <c r="A405" s="830"/>
      <c r="B405" s="830"/>
      <c r="C405" s="830"/>
      <c r="D405" s="830"/>
      <c r="E405" s="830"/>
      <c r="F405" s="830"/>
      <c r="G405" s="830"/>
      <c r="H405" s="830"/>
      <c r="I405" s="830"/>
      <c r="J405" s="830"/>
      <c r="K405" s="830"/>
      <c r="L405" s="830"/>
      <c r="M405" s="830"/>
    </row>
    <row r="406" spans="1:13" ht="19.5" x14ac:dyDescent="0.2">
      <c r="A406" s="830"/>
      <c r="B406" s="830"/>
      <c r="C406" s="830"/>
      <c r="D406" s="830"/>
      <c r="E406" s="830"/>
      <c r="F406" s="830"/>
      <c r="G406" s="830"/>
      <c r="H406" s="830"/>
      <c r="I406" s="830"/>
      <c r="J406" s="830"/>
      <c r="K406" s="830"/>
      <c r="L406" s="830"/>
      <c r="M406" s="830"/>
    </row>
    <row r="407" spans="1:13" ht="19.5" x14ac:dyDescent="0.2">
      <c r="A407" s="830"/>
      <c r="B407" s="830"/>
      <c r="C407" s="830"/>
      <c r="D407" s="830"/>
      <c r="E407" s="830"/>
      <c r="F407" s="830"/>
      <c r="G407" s="830"/>
      <c r="H407" s="830"/>
      <c r="I407" s="830"/>
      <c r="J407" s="830"/>
      <c r="K407" s="830"/>
      <c r="L407" s="830"/>
      <c r="M407" s="830"/>
    </row>
    <row r="408" spans="1:13" ht="19.5" x14ac:dyDescent="0.2">
      <c r="A408" s="830"/>
      <c r="B408" s="830"/>
      <c r="C408" s="830"/>
      <c r="D408" s="830"/>
      <c r="E408" s="830"/>
      <c r="F408" s="830"/>
      <c r="G408" s="830"/>
      <c r="H408" s="830"/>
      <c r="I408" s="830"/>
      <c r="J408" s="830"/>
      <c r="K408" s="830"/>
      <c r="L408" s="830"/>
      <c r="M408" s="830"/>
    </row>
    <row r="409" spans="1:13" ht="19.5" x14ac:dyDescent="0.2">
      <c r="A409" s="830"/>
      <c r="B409" s="830"/>
      <c r="C409" s="830"/>
      <c r="D409" s="830"/>
      <c r="E409" s="830"/>
      <c r="F409" s="830"/>
      <c r="G409" s="830"/>
      <c r="H409" s="830"/>
      <c r="I409" s="830"/>
      <c r="J409" s="830"/>
      <c r="K409" s="830"/>
      <c r="L409" s="830"/>
      <c r="M409" s="830"/>
    </row>
    <row r="410" spans="1:13" ht="19.5" x14ac:dyDescent="0.2">
      <c r="A410" s="830"/>
      <c r="B410" s="830"/>
      <c r="C410" s="830"/>
      <c r="D410" s="830"/>
      <c r="E410" s="830"/>
      <c r="F410" s="830"/>
      <c r="G410" s="830"/>
      <c r="H410" s="830"/>
      <c r="I410" s="830"/>
      <c r="J410" s="830"/>
      <c r="K410" s="830"/>
      <c r="L410" s="830"/>
      <c r="M410" s="830"/>
    </row>
    <row r="411" spans="1:13" ht="19.5" x14ac:dyDescent="0.2">
      <c r="A411" s="830"/>
      <c r="B411" s="830"/>
      <c r="C411" s="830"/>
      <c r="D411" s="830"/>
      <c r="E411" s="830"/>
      <c r="F411" s="830"/>
      <c r="G411" s="830"/>
      <c r="H411" s="830"/>
      <c r="I411" s="830"/>
      <c r="J411" s="830"/>
      <c r="K411" s="830"/>
      <c r="L411" s="830"/>
      <c r="M411" s="830"/>
    </row>
    <row r="412" spans="1:13" ht="19.5" x14ac:dyDescent="0.2">
      <c r="A412" s="830"/>
      <c r="B412" s="830"/>
      <c r="C412" s="830"/>
      <c r="D412" s="830"/>
      <c r="E412" s="830"/>
      <c r="F412" s="830"/>
      <c r="G412" s="830"/>
      <c r="H412" s="830"/>
      <c r="I412" s="830"/>
      <c r="J412" s="830"/>
      <c r="K412" s="830"/>
      <c r="L412" s="830"/>
      <c r="M412" s="830"/>
    </row>
    <row r="413" spans="1:13" ht="19.5" x14ac:dyDescent="0.2">
      <c r="A413" s="830"/>
      <c r="B413" s="830"/>
      <c r="C413" s="830"/>
      <c r="D413" s="830"/>
      <c r="E413" s="830"/>
      <c r="F413" s="830"/>
      <c r="G413" s="830"/>
      <c r="H413" s="830"/>
      <c r="I413" s="830"/>
      <c r="J413" s="830"/>
      <c r="K413" s="830"/>
      <c r="L413" s="830"/>
      <c r="M413" s="830"/>
    </row>
    <row r="414" spans="1:13" ht="19.5" x14ac:dyDescent="0.2">
      <c r="A414" s="830"/>
      <c r="B414" s="830"/>
      <c r="C414" s="830"/>
      <c r="D414" s="830"/>
      <c r="E414" s="830"/>
      <c r="F414" s="830"/>
      <c r="G414" s="830"/>
      <c r="H414" s="830"/>
      <c r="I414" s="830"/>
      <c r="J414" s="830"/>
      <c r="K414" s="830"/>
      <c r="L414" s="830"/>
      <c r="M414" s="830"/>
    </row>
    <row r="415" spans="1:13" ht="19.5" x14ac:dyDescent="0.2">
      <c r="A415" s="830"/>
      <c r="B415" s="830"/>
      <c r="C415" s="830"/>
      <c r="D415" s="830"/>
      <c r="E415" s="830"/>
      <c r="F415" s="830"/>
      <c r="G415" s="830"/>
      <c r="H415" s="830"/>
      <c r="I415" s="830"/>
      <c r="J415" s="830"/>
      <c r="K415" s="830"/>
      <c r="L415" s="830"/>
      <c r="M415" s="830"/>
    </row>
    <row r="416" spans="1:13" ht="19.5" x14ac:dyDescent="0.2">
      <c r="A416" s="830"/>
      <c r="B416" s="830"/>
      <c r="C416" s="830"/>
      <c r="D416" s="830"/>
      <c r="E416" s="830"/>
      <c r="F416" s="830"/>
      <c r="G416" s="830"/>
      <c r="H416" s="830"/>
      <c r="I416" s="830"/>
      <c r="J416" s="830"/>
      <c r="K416" s="830"/>
      <c r="L416" s="830"/>
      <c r="M416" s="830"/>
    </row>
    <row r="417" spans="1:13" ht="19.5" x14ac:dyDescent="0.2">
      <c r="A417" s="830"/>
      <c r="B417" s="830"/>
      <c r="C417" s="830"/>
      <c r="D417" s="830"/>
      <c r="E417" s="830"/>
      <c r="F417" s="830"/>
      <c r="G417" s="830"/>
      <c r="H417" s="830"/>
      <c r="I417" s="830"/>
      <c r="J417" s="830"/>
      <c r="K417" s="830"/>
      <c r="L417" s="830"/>
      <c r="M417" s="830"/>
    </row>
    <row r="418" spans="1:13" ht="19.5" x14ac:dyDescent="0.2">
      <c r="A418" s="830"/>
      <c r="B418" s="830"/>
      <c r="C418" s="830"/>
      <c r="D418" s="830"/>
      <c r="E418" s="830"/>
      <c r="F418" s="830"/>
      <c r="G418" s="830"/>
      <c r="H418" s="830"/>
      <c r="I418" s="830"/>
      <c r="J418" s="830"/>
      <c r="K418" s="830"/>
      <c r="L418" s="830"/>
      <c r="M418" s="830"/>
    </row>
    <row r="419" spans="1:13" ht="19.5" x14ac:dyDescent="0.2">
      <c r="A419" s="830"/>
      <c r="B419" s="830"/>
      <c r="C419" s="830"/>
      <c r="D419" s="830"/>
      <c r="E419" s="830"/>
      <c r="F419" s="830"/>
      <c r="G419" s="830"/>
      <c r="H419" s="830"/>
      <c r="I419" s="830"/>
      <c r="J419" s="830"/>
      <c r="K419" s="830"/>
      <c r="L419" s="830"/>
      <c r="M419" s="830"/>
    </row>
    <row r="420" spans="1:13" ht="19.5" x14ac:dyDescent="0.2">
      <c r="A420" s="830"/>
      <c r="B420" s="830"/>
      <c r="C420" s="830"/>
      <c r="D420" s="830"/>
      <c r="E420" s="830"/>
      <c r="F420" s="830"/>
      <c r="G420" s="830"/>
      <c r="H420" s="830"/>
      <c r="I420" s="830"/>
      <c r="J420" s="830"/>
      <c r="K420" s="830"/>
      <c r="L420" s="830"/>
      <c r="M420" s="830"/>
    </row>
    <row r="421" spans="1:13" ht="19.5" x14ac:dyDescent="0.2">
      <c r="A421" s="830"/>
      <c r="B421" s="830"/>
      <c r="C421" s="830"/>
      <c r="D421" s="830"/>
      <c r="E421" s="830"/>
      <c r="F421" s="830"/>
      <c r="G421" s="830"/>
      <c r="H421" s="830"/>
      <c r="I421" s="830"/>
      <c r="J421" s="830"/>
      <c r="K421" s="830"/>
      <c r="L421" s="830"/>
      <c r="M421" s="830"/>
    </row>
    <row r="422" spans="1:13" ht="19.5" x14ac:dyDescent="0.2">
      <c r="A422" s="830"/>
      <c r="B422" s="830"/>
      <c r="C422" s="830"/>
      <c r="D422" s="830"/>
      <c r="E422" s="830"/>
      <c r="F422" s="830"/>
      <c r="G422" s="830"/>
      <c r="H422" s="830"/>
      <c r="I422" s="830"/>
      <c r="J422" s="830"/>
      <c r="K422" s="830"/>
      <c r="L422" s="830"/>
      <c r="M422" s="830"/>
    </row>
    <row r="423" spans="1:13" ht="19.5" x14ac:dyDescent="0.2">
      <c r="A423" s="830"/>
      <c r="B423" s="830"/>
      <c r="C423" s="830"/>
      <c r="D423" s="830"/>
      <c r="E423" s="830"/>
      <c r="F423" s="830"/>
      <c r="G423" s="830"/>
      <c r="H423" s="830"/>
      <c r="I423" s="830"/>
      <c r="J423" s="830"/>
      <c r="K423" s="830"/>
      <c r="L423" s="830"/>
      <c r="M423" s="830"/>
    </row>
    <row r="424" spans="1:13" ht="19.5" x14ac:dyDescent="0.2">
      <c r="A424" s="830"/>
      <c r="B424" s="830"/>
      <c r="C424" s="830"/>
      <c r="D424" s="830"/>
      <c r="E424" s="830"/>
      <c r="F424" s="830"/>
      <c r="G424" s="830"/>
      <c r="H424" s="830"/>
      <c r="I424" s="830"/>
      <c r="J424" s="830"/>
      <c r="K424" s="830"/>
      <c r="L424" s="830"/>
      <c r="M424" s="830"/>
    </row>
    <row r="425" spans="1:13" ht="19.5" x14ac:dyDescent="0.2">
      <c r="A425" s="830"/>
      <c r="B425" s="830"/>
      <c r="C425" s="830"/>
      <c r="D425" s="830"/>
      <c r="E425" s="830"/>
      <c r="F425" s="830"/>
      <c r="G425" s="830"/>
      <c r="H425" s="830"/>
      <c r="I425" s="830"/>
      <c r="J425" s="830"/>
      <c r="K425" s="830"/>
      <c r="L425" s="830"/>
      <c r="M425" s="830"/>
    </row>
    <row r="426" spans="1:13" ht="19.5" x14ac:dyDescent="0.2">
      <c r="A426" s="830"/>
      <c r="B426" s="830"/>
      <c r="C426" s="830"/>
      <c r="D426" s="830"/>
      <c r="E426" s="830"/>
      <c r="F426" s="830"/>
      <c r="G426" s="830"/>
      <c r="H426" s="830"/>
      <c r="I426" s="830"/>
      <c r="J426" s="830"/>
      <c r="K426" s="830"/>
      <c r="L426" s="830"/>
      <c r="M426" s="830"/>
    </row>
    <row r="427" spans="1:13" ht="19.5" x14ac:dyDescent="0.2">
      <c r="A427" s="830"/>
      <c r="B427" s="830"/>
      <c r="C427" s="830"/>
      <c r="D427" s="830"/>
      <c r="E427" s="830"/>
      <c r="F427" s="830"/>
      <c r="G427" s="830"/>
      <c r="H427" s="830"/>
      <c r="I427" s="830"/>
      <c r="J427" s="830"/>
      <c r="K427" s="830"/>
      <c r="L427" s="830"/>
      <c r="M427" s="830"/>
    </row>
    <row r="428" spans="1:13" ht="19.5" x14ac:dyDescent="0.2">
      <c r="A428" s="830"/>
      <c r="B428" s="830"/>
      <c r="C428" s="830"/>
      <c r="D428" s="830"/>
      <c r="E428" s="830"/>
      <c r="F428" s="830"/>
      <c r="G428" s="830"/>
      <c r="H428" s="830"/>
      <c r="I428" s="830"/>
      <c r="J428" s="830"/>
      <c r="K428" s="830"/>
      <c r="L428" s="830"/>
      <c r="M428" s="830"/>
    </row>
    <row r="429" spans="1:13" ht="19.5" x14ac:dyDescent="0.2">
      <c r="A429" s="830"/>
      <c r="B429" s="830"/>
      <c r="C429" s="830"/>
      <c r="D429" s="830"/>
      <c r="E429" s="830"/>
      <c r="F429" s="830"/>
      <c r="G429" s="830"/>
      <c r="H429" s="830"/>
      <c r="I429" s="830"/>
      <c r="J429" s="830"/>
      <c r="K429" s="830"/>
      <c r="L429" s="830"/>
      <c r="M429" s="830"/>
    </row>
    <row r="430" spans="1:13" ht="19.5" x14ac:dyDescent="0.2">
      <c r="A430" s="830"/>
      <c r="B430" s="830"/>
      <c r="C430" s="830"/>
      <c r="D430" s="830"/>
      <c r="E430" s="830"/>
      <c r="F430" s="830"/>
      <c r="G430" s="830"/>
      <c r="H430" s="830"/>
      <c r="I430" s="830"/>
      <c r="J430" s="830"/>
      <c r="K430" s="830"/>
      <c r="L430" s="830"/>
      <c r="M430" s="830"/>
    </row>
    <row r="431" spans="1:13" ht="19.5" x14ac:dyDescent="0.2">
      <c r="A431" s="830"/>
      <c r="B431" s="830"/>
      <c r="C431" s="830"/>
      <c r="D431" s="830"/>
      <c r="E431" s="830"/>
      <c r="F431" s="830"/>
      <c r="G431" s="830"/>
      <c r="H431" s="830"/>
      <c r="I431" s="830"/>
      <c r="J431" s="830"/>
      <c r="K431" s="830"/>
      <c r="L431" s="830"/>
      <c r="M431" s="830"/>
    </row>
    <row r="432" spans="1:13" ht="19.5" x14ac:dyDescent="0.2">
      <c r="A432" s="830"/>
      <c r="B432" s="830"/>
      <c r="C432" s="830"/>
      <c r="D432" s="830"/>
      <c r="E432" s="830"/>
      <c r="F432" s="830"/>
      <c r="G432" s="830"/>
      <c r="H432" s="830"/>
      <c r="I432" s="830"/>
      <c r="J432" s="830"/>
      <c r="K432" s="830"/>
      <c r="L432" s="830"/>
      <c r="M432" s="830"/>
    </row>
    <row r="433" spans="1:13" ht="19.5" x14ac:dyDescent="0.2">
      <c r="A433" s="830"/>
      <c r="B433" s="830"/>
      <c r="C433" s="830"/>
      <c r="D433" s="830"/>
      <c r="E433" s="830"/>
      <c r="F433" s="830"/>
      <c r="G433" s="830"/>
      <c r="H433" s="830"/>
      <c r="I433" s="830"/>
      <c r="J433" s="830"/>
      <c r="K433" s="830"/>
      <c r="L433" s="830"/>
      <c r="M433" s="830"/>
    </row>
    <row r="434" spans="1:13" ht="19.5" x14ac:dyDescent="0.2">
      <c r="A434" s="830"/>
      <c r="B434" s="830"/>
      <c r="C434" s="830"/>
      <c r="D434" s="830"/>
      <c r="E434" s="830"/>
      <c r="F434" s="830"/>
      <c r="G434" s="830"/>
      <c r="H434" s="830"/>
      <c r="I434" s="830"/>
      <c r="J434" s="830"/>
      <c r="K434" s="830"/>
      <c r="L434" s="830"/>
      <c r="M434" s="830"/>
    </row>
    <row r="435" spans="1:13" ht="19.5" x14ac:dyDescent="0.2">
      <c r="A435" s="830"/>
      <c r="B435" s="830"/>
      <c r="C435" s="830"/>
      <c r="D435" s="830"/>
      <c r="E435" s="830"/>
      <c r="F435" s="830"/>
      <c r="G435" s="830"/>
      <c r="H435" s="830"/>
      <c r="I435" s="830"/>
      <c r="J435" s="830"/>
      <c r="K435" s="830"/>
      <c r="L435" s="830"/>
      <c r="M435" s="830"/>
    </row>
    <row r="436" spans="1:13" ht="19.5" x14ac:dyDescent="0.2">
      <c r="A436" s="830"/>
      <c r="B436" s="830"/>
      <c r="C436" s="830"/>
      <c r="D436" s="830"/>
      <c r="E436" s="830"/>
      <c r="F436" s="830"/>
      <c r="G436" s="830"/>
      <c r="H436" s="830"/>
      <c r="I436" s="830"/>
      <c r="J436" s="830"/>
      <c r="K436" s="830"/>
      <c r="L436" s="830"/>
      <c r="M436" s="830"/>
    </row>
    <row r="437" spans="1:13" ht="19.5" x14ac:dyDescent="0.2">
      <c r="A437" s="830"/>
      <c r="B437" s="830"/>
      <c r="C437" s="830"/>
      <c r="D437" s="830"/>
      <c r="E437" s="830"/>
      <c r="F437" s="830"/>
      <c r="G437" s="830"/>
      <c r="H437" s="830"/>
      <c r="I437" s="830"/>
      <c r="J437" s="830"/>
      <c r="K437" s="830"/>
      <c r="L437" s="830"/>
      <c r="M437" s="830"/>
    </row>
    <row r="438" spans="1:13" ht="19.5" x14ac:dyDescent="0.2">
      <c r="A438" s="830"/>
      <c r="B438" s="830"/>
      <c r="C438" s="830"/>
      <c r="D438" s="830"/>
      <c r="E438" s="830"/>
      <c r="F438" s="830"/>
      <c r="G438" s="830"/>
      <c r="H438" s="830"/>
      <c r="I438" s="830"/>
      <c r="J438" s="830"/>
      <c r="K438" s="830"/>
      <c r="L438" s="830"/>
      <c r="M438" s="830"/>
    </row>
    <row r="439" spans="1:13" ht="19.5" x14ac:dyDescent="0.2">
      <c r="A439" s="830"/>
      <c r="B439" s="830"/>
      <c r="C439" s="830"/>
      <c r="D439" s="830"/>
      <c r="E439" s="830"/>
      <c r="F439" s="830"/>
      <c r="G439" s="830"/>
      <c r="H439" s="830"/>
      <c r="I439" s="830"/>
      <c r="J439" s="830"/>
      <c r="K439" s="830"/>
      <c r="L439" s="830"/>
      <c r="M439" s="830"/>
    </row>
    <row r="440" spans="1:13" ht="19.5" x14ac:dyDescent="0.2">
      <c r="A440" s="830"/>
      <c r="B440" s="830"/>
      <c r="C440" s="830"/>
      <c r="D440" s="830"/>
      <c r="E440" s="830"/>
      <c r="F440" s="830"/>
      <c r="G440" s="830"/>
      <c r="H440" s="830"/>
      <c r="I440" s="830"/>
      <c r="J440" s="830"/>
      <c r="K440" s="830"/>
      <c r="L440" s="830"/>
      <c r="M440" s="830"/>
    </row>
    <row r="441" spans="1:13" ht="19.5" x14ac:dyDescent="0.2">
      <c r="A441" s="830"/>
      <c r="B441" s="830"/>
      <c r="C441" s="830"/>
      <c r="D441" s="830"/>
      <c r="E441" s="830"/>
      <c r="F441" s="830"/>
      <c r="G441" s="830"/>
      <c r="H441" s="830"/>
      <c r="I441" s="830"/>
      <c r="J441" s="830"/>
      <c r="K441" s="830"/>
      <c r="L441" s="830"/>
      <c r="M441" s="830"/>
    </row>
    <row r="442" spans="1:13" ht="19.5" x14ac:dyDescent="0.2">
      <c r="A442" s="830"/>
      <c r="B442" s="830"/>
      <c r="C442" s="830"/>
      <c r="D442" s="830"/>
      <c r="E442" s="830"/>
      <c r="F442" s="830"/>
      <c r="G442" s="830"/>
      <c r="H442" s="830"/>
      <c r="I442" s="830"/>
      <c r="J442" s="830"/>
      <c r="K442" s="830"/>
      <c r="L442" s="830"/>
      <c r="M442" s="830"/>
    </row>
    <row r="443" spans="1:13" ht="19.5" x14ac:dyDescent="0.2">
      <c r="A443" s="830"/>
      <c r="B443" s="830"/>
      <c r="C443" s="830"/>
      <c r="D443" s="830"/>
      <c r="E443" s="830"/>
      <c r="F443" s="830"/>
      <c r="G443" s="830"/>
      <c r="H443" s="830"/>
      <c r="I443" s="830"/>
      <c r="J443" s="830"/>
      <c r="K443" s="830"/>
      <c r="L443" s="830"/>
      <c r="M443" s="830"/>
    </row>
    <row r="444" spans="1:13" ht="19.5" x14ac:dyDescent="0.2">
      <c r="A444" s="830"/>
      <c r="B444" s="830"/>
      <c r="C444" s="830"/>
      <c r="D444" s="830"/>
      <c r="E444" s="830"/>
      <c r="F444" s="830"/>
      <c r="G444" s="830"/>
      <c r="H444" s="830"/>
      <c r="I444" s="830"/>
      <c r="J444" s="830"/>
      <c r="K444" s="830"/>
      <c r="L444" s="830"/>
      <c r="M444" s="830"/>
    </row>
    <row r="445" spans="1:13" ht="19.5" x14ac:dyDescent="0.2">
      <c r="A445" s="830"/>
      <c r="B445" s="830"/>
      <c r="C445" s="830"/>
      <c r="D445" s="830"/>
      <c r="E445" s="830"/>
      <c r="F445" s="830"/>
      <c r="G445" s="830"/>
      <c r="H445" s="830"/>
      <c r="I445" s="830"/>
      <c r="J445" s="830"/>
      <c r="K445" s="830"/>
      <c r="L445" s="830"/>
      <c r="M445" s="830"/>
    </row>
    <row r="446" spans="1:13" ht="19.5" x14ac:dyDescent="0.2">
      <c r="A446" s="830"/>
      <c r="B446" s="830"/>
      <c r="C446" s="830"/>
      <c r="D446" s="830"/>
      <c r="E446" s="830"/>
      <c r="F446" s="830"/>
      <c r="G446" s="830"/>
      <c r="H446" s="830"/>
      <c r="I446" s="830"/>
      <c r="J446" s="830"/>
      <c r="K446" s="830"/>
      <c r="L446" s="830"/>
      <c r="M446" s="830"/>
    </row>
    <row r="447" spans="1:13" ht="19.5" x14ac:dyDescent="0.2">
      <c r="A447" s="830"/>
      <c r="B447" s="830"/>
      <c r="C447" s="830"/>
      <c r="D447" s="830"/>
      <c r="E447" s="830"/>
      <c r="F447" s="830"/>
      <c r="G447" s="830"/>
      <c r="H447" s="830"/>
      <c r="I447" s="830"/>
      <c r="J447" s="830"/>
      <c r="K447" s="830"/>
      <c r="L447" s="830"/>
      <c r="M447" s="830"/>
    </row>
    <row r="448" spans="1:13" ht="19.5" x14ac:dyDescent="0.2">
      <c r="A448" s="830"/>
      <c r="B448" s="830"/>
      <c r="C448" s="830"/>
      <c r="D448" s="830"/>
      <c r="E448" s="830"/>
      <c r="F448" s="830"/>
      <c r="G448" s="830"/>
      <c r="H448" s="830"/>
      <c r="I448" s="830"/>
      <c r="J448" s="830"/>
      <c r="K448" s="830"/>
      <c r="L448" s="830"/>
      <c r="M448" s="830"/>
    </row>
    <row r="449" spans="1:13" ht="19.5" x14ac:dyDescent="0.2">
      <c r="A449" s="830"/>
      <c r="B449" s="830"/>
      <c r="C449" s="830"/>
      <c r="D449" s="830"/>
      <c r="E449" s="830"/>
      <c r="F449" s="830"/>
      <c r="G449" s="830"/>
      <c r="H449" s="830"/>
      <c r="I449" s="830"/>
      <c r="J449" s="830"/>
      <c r="K449" s="830"/>
      <c r="L449" s="830"/>
      <c r="M449" s="830"/>
    </row>
    <row r="450" spans="1:13" ht="19.5" x14ac:dyDescent="0.2">
      <c r="A450" s="830"/>
      <c r="B450" s="830"/>
      <c r="C450" s="830"/>
      <c r="D450" s="830"/>
      <c r="E450" s="830"/>
      <c r="F450" s="830"/>
      <c r="G450" s="830"/>
      <c r="H450" s="830"/>
      <c r="I450" s="830"/>
      <c r="J450" s="830"/>
      <c r="K450" s="830"/>
      <c r="L450" s="830"/>
      <c r="M450" s="830"/>
    </row>
    <row r="451" spans="1:13" ht="19.5" x14ac:dyDescent="0.2">
      <c r="A451" s="830"/>
      <c r="B451" s="830"/>
      <c r="C451" s="830"/>
      <c r="D451" s="830"/>
      <c r="E451" s="830"/>
      <c r="F451" s="830"/>
      <c r="G451" s="830"/>
      <c r="H451" s="830"/>
      <c r="I451" s="830"/>
      <c r="J451" s="830"/>
      <c r="K451" s="830"/>
      <c r="L451" s="830"/>
      <c r="M451" s="830"/>
    </row>
    <row r="452" spans="1:13" ht="19.5" x14ac:dyDescent="0.2">
      <c r="A452" s="830"/>
      <c r="B452" s="830"/>
      <c r="C452" s="830"/>
      <c r="D452" s="830"/>
      <c r="E452" s="830"/>
      <c r="F452" s="830"/>
      <c r="G452" s="830"/>
      <c r="H452" s="830"/>
      <c r="I452" s="830"/>
      <c r="J452" s="830"/>
      <c r="K452" s="830"/>
      <c r="L452" s="830"/>
      <c r="M452" s="830"/>
    </row>
    <row r="453" spans="1:13" ht="19.5" x14ac:dyDescent="0.2">
      <c r="A453" s="830"/>
      <c r="B453" s="830"/>
      <c r="C453" s="830"/>
      <c r="D453" s="830"/>
      <c r="E453" s="830"/>
      <c r="F453" s="830"/>
      <c r="G453" s="830"/>
      <c r="H453" s="830"/>
      <c r="I453" s="830"/>
      <c r="J453" s="830"/>
      <c r="K453" s="830"/>
      <c r="L453" s="830"/>
      <c r="M453" s="830"/>
    </row>
    <row r="454" spans="1:13" ht="19.5" x14ac:dyDescent="0.2">
      <c r="A454" s="830"/>
      <c r="B454" s="830"/>
      <c r="C454" s="830"/>
      <c r="D454" s="830"/>
      <c r="E454" s="830"/>
      <c r="F454" s="830"/>
      <c r="G454" s="830"/>
      <c r="H454" s="830"/>
      <c r="I454" s="830"/>
      <c r="J454" s="830"/>
      <c r="K454" s="830"/>
      <c r="L454" s="830"/>
      <c r="M454" s="830"/>
    </row>
    <row r="455" spans="1:13" ht="19.5" x14ac:dyDescent="0.2">
      <c r="A455" s="830"/>
      <c r="B455" s="830"/>
      <c r="C455" s="830"/>
      <c r="D455" s="830"/>
      <c r="E455" s="830"/>
      <c r="F455" s="830"/>
      <c r="G455" s="830"/>
      <c r="H455" s="830"/>
      <c r="I455" s="830"/>
      <c r="J455" s="830"/>
      <c r="K455" s="830"/>
      <c r="L455" s="830"/>
      <c r="M455" s="830"/>
    </row>
    <row r="456" spans="1:13" ht="19.5" x14ac:dyDescent="0.2">
      <c r="A456" s="830"/>
      <c r="B456" s="830"/>
      <c r="C456" s="830"/>
      <c r="D456" s="830"/>
      <c r="E456" s="830"/>
      <c r="F456" s="830"/>
      <c r="G456" s="830"/>
      <c r="H456" s="830"/>
      <c r="I456" s="830"/>
      <c r="J456" s="830"/>
      <c r="K456" s="830"/>
      <c r="L456" s="830"/>
      <c r="M456" s="830"/>
    </row>
    <row r="457" spans="1:13" ht="19.5" x14ac:dyDescent="0.2">
      <c r="A457" s="830"/>
      <c r="B457" s="830"/>
      <c r="C457" s="830"/>
      <c r="D457" s="830"/>
      <c r="E457" s="830"/>
      <c r="F457" s="830"/>
      <c r="G457" s="830"/>
      <c r="H457" s="830"/>
      <c r="I457" s="830"/>
      <c r="J457" s="830"/>
      <c r="K457" s="830"/>
      <c r="L457" s="830"/>
      <c r="M457" s="830"/>
    </row>
    <row r="458" spans="1:13" ht="19.5" x14ac:dyDescent="0.2">
      <c r="A458" s="830"/>
      <c r="B458" s="830"/>
      <c r="C458" s="830"/>
      <c r="D458" s="830"/>
      <c r="E458" s="830"/>
      <c r="F458" s="830"/>
      <c r="G458" s="830"/>
      <c r="H458" s="830"/>
      <c r="I458" s="830"/>
      <c r="J458" s="830"/>
      <c r="K458" s="830"/>
      <c r="L458" s="830"/>
      <c r="M458" s="830"/>
    </row>
    <row r="459" spans="1:13" ht="19.5" x14ac:dyDescent="0.2">
      <c r="A459" s="830"/>
      <c r="B459" s="830"/>
      <c r="C459" s="830"/>
      <c r="D459" s="830"/>
      <c r="E459" s="830"/>
      <c r="F459" s="830"/>
      <c r="G459" s="830"/>
      <c r="H459" s="830"/>
      <c r="I459" s="830"/>
      <c r="J459" s="830"/>
      <c r="K459" s="830"/>
      <c r="L459" s="830"/>
      <c r="M459" s="830"/>
    </row>
    <row r="460" spans="1:13" ht="19.5" x14ac:dyDescent="0.2">
      <c r="A460" s="830"/>
      <c r="B460" s="830"/>
      <c r="C460" s="830"/>
      <c r="D460" s="830"/>
      <c r="E460" s="830"/>
      <c r="F460" s="830"/>
      <c r="G460" s="830"/>
      <c r="H460" s="830"/>
      <c r="I460" s="830"/>
      <c r="J460" s="830"/>
      <c r="K460" s="830"/>
      <c r="L460" s="830"/>
      <c r="M460" s="830"/>
    </row>
    <row r="461" spans="1:13" ht="19.5" x14ac:dyDescent="0.2">
      <c r="A461" s="830"/>
      <c r="B461" s="830"/>
      <c r="C461" s="830"/>
      <c r="D461" s="830"/>
      <c r="E461" s="830"/>
      <c r="F461" s="830"/>
      <c r="G461" s="830"/>
      <c r="H461" s="830"/>
      <c r="I461" s="830"/>
      <c r="J461" s="830"/>
      <c r="K461" s="830"/>
      <c r="L461" s="830"/>
      <c r="M461" s="830"/>
    </row>
    <row r="462" spans="1:13" ht="19.5" x14ac:dyDescent="0.2">
      <c r="A462" s="830"/>
      <c r="B462" s="830"/>
      <c r="C462" s="830"/>
      <c r="D462" s="830"/>
      <c r="E462" s="830"/>
      <c r="F462" s="830"/>
      <c r="G462" s="830"/>
      <c r="H462" s="830"/>
      <c r="I462" s="830"/>
      <c r="J462" s="830"/>
      <c r="K462" s="830"/>
      <c r="L462" s="830"/>
      <c r="M462" s="830"/>
    </row>
    <row r="463" spans="1:13" ht="19.5" x14ac:dyDescent="0.2">
      <c r="A463" s="830"/>
      <c r="B463" s="830"/>
      <c r="C463" s="830"/>
      <c r="D463" s="830"/>
      <c r="E463" s="830"/>
      <c r="F463" s="830"/>
      <c r="G463" s="830"/>
      <c r="H463" s="830"/>
      <c r="I463" s="830"/>
      <c r="J463" s="830"/>
      <c r="K463" s="830"/>
      <c r="L463" s="830"/>
      <c r="M463" s="830"/>
    </row>
    <row r="464" spans="1:13" ht="19.5" x14ac:dyDescent="0.2">
      <c r="A464" s="830"/>
      <c r="B464" s="830"/>
      <c r="C464" s="830"/>
      <c r="D464" s="830"/>
      <c r="E464" s="830"/>
      <c r="F464" s="830"/>
      <c r="G464" s="830"/>
      <c r="H464" s="830"/>
      <c r="I464" s="830"/>
      <c r="J464" s="830"/>
      <c r="K464" s="830"/>
      <c r="L464" s="830"/>
      <c r="M464" s="830"/>
    </row>
    <row r="465" spans="1:13" ht="19.5" x14ac:dyDescent="0.2">
      <c r="A465" s="830"/>
      <c r="B465" s="830"/>
      <c r="C465" s="830"/>
      <c r="D465" s="830"/>
      <c r="E465" s="830"/>
      <c r="F465" s="830"/>
      <c r="G465" s="830"/>
      <c r="H465" s="830"/>
      <c r="I465" s="830"/>
      <c r="J465" s="830"/>
      <c r="K465" s="830"/>
      <c r="L465" s="830"/>
      <c r="M465" s="830"/>
    </row>
    <row r="466" spans="1:13" ht="19.5" x14ac:dyDescent="0.2">
      <c r="A466" s="830"/>
      <c r="B466" s="830"/>
      <c r="C466" s="830"/>
      <c r="D466" s="830"/>
      <c r="E466" s="830"/>
      <c r="F466" s="830"/>
      <c r="G466" s="830"/>
      <c r="H466" s="830"/>
      <c r="I466" s="830"/>
      <c r="J466" s="830"/>
      <c r="K466" s="830"/>
      <c r="L466" s="830"/>
      <c r="M466" s="830"/>
    </row>
    <row r="467" spans="1:13" ht="19.5" x14ac:dyDescent="0.2">
      <c r="A467" s="830"/>
      <c r="B467" s="830"/>
      <c r="C467" s="830"/>
      <c r="D467" s="830"/>
      <c r="E467" s="830"/>
      <c r="F467" s="830"/>
      <c r="G467" s="830"/>
      <c r="H467" s="830"/>
      <c r="I467" s="830"/>
      <c r="J467" s="830"/>
      <c r="K467" s="830"/>
      <c r="L467" s="830"/>
      <c r="M467" s="830"/>
    </row>
    <row r="468" spans="1:13" ht="19.5" x14ac:dyDescent="0.2">
      <c r="A468" s="830"/>
      <c r="B468" s="830"/>
      <c r="C468" s="830"/>
      <c r="D468" s="830"/>
      <c r="E468" s="830"/>
      <c r="F468" s="830"/>
      <c r="G468" s="830"/>
      <c r="H468" s="830"/>
      <c r="I468" s="830"/>
      <c r="J468" s="830"/>
      <c r="K468" s="830"/>
      <c r="L468" s="830"/>
      <c r="M468" s="830"/>
    </row>
    <row r="469" spans="1:13" ht="19.5" x14ac:dyDescent="0.2">
      <c r="A469" s="830"/>
      <c r="B469" s="830"/>
      <c r="C469" s="830"/>
      <c r="D469" s="830"/>
      <c r="E469" s="830"/>
      <c r="F469" s="830"/>
      <c r="G469" s="830"/>
      <c r="H469" s="830"/>
      <c r="I469" s="830"/>
      <c r="J469" s="830"/>
      <c r="K469" s="830"/>
      <c r="L469" s="830"/>
      <c r="M469" s="830"/>
    </row>
    <row r="470" spans="1:13" ht="19.5" x14ac:dyDescent="0.2">
      <c r="A470" s="830"/>
      <c r="B470" s="830"/>
      <c r="C470" s="830"/>
      <c r="D470" s="830"/>
      <c r="E470" s="830"/>
      <c r="F470" s="830"/>
      <c r="G470" s="830"/>
      <c r="H470" s="830"/>
      <c r="I470" s="830"/>
      <c r="J470" s="830"/>
      <c r="K470" s="830"/>
      <c r="L470" s="830"/>
      <c r="M470" s="830"/>
    </row>
    <row r="471" spans="1:13" ht="19.5" x14ac:dyDescent="0.2">
      <c r="A471" s="830"/>
      <c r="B471" s="830"/>
      <c r="C471" s="830"/>
      <c r="D471" s="830"/>
      <c r="E471" s="830"/>
      <c r="F471" s="830"/>
      <c r="G471" s="830"/>
      <c r="H471" s="830"/>
      <c r="I471" s="830"/>
      <c r="J471" s="830"/>
      <c r="K471" s="830"/>
      <c r="L471" s="830"/>
      <c r="M471" s="830"/>
    </row>
    <row r="472" spans="1:13" ht="19.5" x14ac:dyDescent="0.2">
      <c r="A472" s="830"/>
      <c r="B472" s="830"/>
      <c r="C472" s="830"/>
      <c r="D472" s="830"/>
      <c r="E472" s="830"/>
      <c r="F472" s="830"/>
      <c r="G472" s="830"/>
      <c r="H472" s="830"/>
      <c r="I472" s="830"/>
      <c r="J472" s="830"/>
      <c r="K472" s="830"/>
      <c r="L472" s="830"/>
      <c r="M472" s="830"/>
    </row>
    <row r="473" spans="1:13" ht="19.5" x14ac:dyDescent="0.2">
      <c r="A473" s="830"/>
      <c r="B473" s="830"/>
      <c r="C473" s="830"/>
      <c r="D473" s="830"/>
      <c r="E473" s="830"/>
      <c r="F473" s="830"/>
      <c r="G473" s="830"/>
      <c r="H473" s="830"/>
      <c r="I473" s="830"/>
      <c r="J473" s="830"/>
      <c r="K473" s="830"/>
      <c r="L473" s="830"/>
      <c r="M473" s="830"/>
    </row>
    <row r="474" spans="1:13" ht="19.5" x14ac:dyDescent="0.2">
      <c r="A474" s="830"/>
      <c r="B474" s="830"/>
      <c r="C474" s="830"/>
      <c r="D474" s="830"/>
      <c r="E474" s="830"/>
      <c r="F474" s="830"/>
      <c r="G474" s="830"/>
      <c r="H474" s="830"/>
      <c r="I474" s="830"/>
      <c r="J474" s="830"/>
      <c r="K474" s="830"/>
      <c r="L474" s="830"/>
      <c r="M474" s="830"/>
    </row>
    <row r="475" spans="1:13" ht="19.5" x14ac:dyDescent="0.2">
      <c r="A475" s="830"/>
      <c r="B475" s="830"/>
      <c r="C475" s="830"/>
      <c r="D475" s="830"/>
      <c r="E475" s="830"/>
      <c r="F475" s="830"/>
      <c r="G475" s="830"/>
      <c r="H475" s="830"/>
      <c r="I475" s="830"/>
      <c r="J475" s="830"/>
      <c r="K475" s="830"/>
      <c r="L475" s="830"/>
      <c r="M475" s="830"/>
    </row>
    <row r="476" spans="1:13" ht="19.5" x14ac:dyDescent="0.2">
      <c r="A476" s="830"/>
      <c r="B476" s="830"/>
      <c r="C476" s="830"/>
      <c r="D476" s="830"/>
      <c r="E476" s="830"/>
      <c r="F476" s="830"/>
      <c r="G476" s="830"/>
      <c r="H476" s="830"/>
      <c r="I476" s="830"/>
      <c r="J476" s="830"/>
      <c r="K476" s="830"/>
      <c r="L476" s="830"/>
      <c r="M476" s="830"/>
    </row>
    <row r="477" spans="1:13" ht="19.5" x14ac:dyDescent="0.2">
      <c r="A477" s="830"/>
      <c r="B477" s="830"/>
      <c r="C477" s="830"/>
      <c r="D477" s="830"/>
      <c r="E477" s="830"/>
      <c r="F477" s="830"/>
      <c r="G477" s="830"/>
      <c r="H477" s="830"/>
      <c r="I477" s="830"/>
      <c r="J477" s="830"/>
      <c r="K477" s="830"/>
      <c r="L477" s="830"/>
      <c r="M477" s="830"/>
    </row>
    <row r="478" spans="1:13" ht="19.5" x14ac:dyDescent="0.2">
      <c r="A478" s="830"/>
      <c r="B478" s="830"/>
      <c r="C478" s="830"/>
      <c r="D478" s="830"/>
      <c r="E478" s="830"/>
      <c r="F478" s="830"/>
      <c r="G478" s="830"/>
      <c r="H478" s="830"/>
      <c r="I478" s="830"/>
      <c r="J478" s="830"/>
      <c r="K478" s="830"/>
      <c r="L478" s="830"/>
      <c r="M478" s="830"/>
    </row>
    <row r="479" spans="1:13" ht="19.5" x14ac:dyDescent="0.2">
      <c r="A479" s="830"/>
      <c r="B479" s="830"/>
      <c r="C479" s="830"/>
      <c r="D479" s="830"/>
      <c r="E479" s="830"/>
      <c r="F479" s="830"/>
      <c r="G479" s="830"/>
      <c r="H479" s="830"/>
      <c r="I479" s="830"/>
      <c r="J479" s="830"/>
      <c r="K479" s="830"/>
      <c r="L479" s="830"/>
      <c r="M479" s="830"/>
    </row>
    <row r="480" spans="1:13" ht="19.5" x14ac:dyDescent="0.2">
      <c r="A480" s="830"/>
      <c r="B480" s="830"/>
      <c r="C480" s="830"/>
      <c r="D480" s="830"/>
      <c r="E480" s="830"/>
      <c r="F480" s="830"/>
      <c r="G480" s="830"/>
      <c r="H480" s="830"/>
      <c r="I480" s="830"/>
      <c r="J480" s="830"/>
      <c r="K480" s="830"/>
      <c r="L480" s="830"/>
      <c r="M480" s="830"/>
    </row>
    <row r="481" spans="1:13" ht="19.5" x14ac:dyDescent="0.2">
      <c r="A481" s="830"/>
      <c r="B481" s="830"/>
      <c r="C481" s="830"/>
      <c r="D481" s="830"/>
      <c r="E481" s="830"/>
      <c r="F481" s="830"/>
      <c r="G481" s="830"/>
      <c r="H481" s="830"/>
      <c r="I481" s="830"/>
      <c r="J481" s="830"/>
      <c r="K481" s="830"/>
      <c r="L481" s="830"/>
      <c r="M481" s="830"/>
    </row>
    <row r="482" spans="1:13" ht="19.5" x14ac:dyDescent="0.2">
      <c r="A482" s="830"/>
      <c r="B482" s="830"/>
      <c r="C482" s="830"/>
      <c r="D482" s="830"/>
      <c r="E482" s="830"/>
      <c r="F482" s="830"/>
      <c r="G482" s="830"/>
      <c r="H482" s="830"/>
      <c r="I482" s="830"/>
      <c r="J482" s="830"/>
      <c r="K482" s="830"/>
      <c r="L482" s="830"/>
      <c r="M482" s="830"/>
    </row>
    <row r="483" spans="1:13" ht="19.5" x14ac:dyDescent="0.2">
      <c r="A483" s="830"/>
      <c r="B483" s="830"/>
      <c r="C483" s="830"/>
      <c r="D483" s="830"/>
      <c r="E483" s="830"/>
      <c r="F483" s="830"/>
      <c r="G483" s="830"/>
      <c r="H483" s="830"/>
      <c r="I483" s="830"/>
      <c r="J483" s="830"/>
      <c r="K483" s="830"/>
      <c r="L483" s="830"/>
      <c r="M483" s="830"/>
    </row>
    <row r="484" spans="1:13" ht="19.5" x14ac:dyDescent="0.2">
      <c r="A484" s="830"/>
      <c r="B484" s="830"/>
      <c r="C484" s="830"/>
      <c r="D484" s="830"/>
      <c r="E484" s="830"/>
      <c r="F484" s="830"/>
      <c r="G484" s="830"/>
      <c r="H484" s="830"/>
      <c r="I484" s="830"/>
      <c r="J484" s="830"/>
      <c r="K484" s="830"/>
      <c r="L484" s="830"/>
      <c r="M484" s="830"/>
    </row>
    <row r="485" spans="1:13" ht="19.5" x14ac:dyDescent="0.2">
      <c r="A485" s="830"/>
      <c r="B485" s="830"/>
      <c r="C485" s="830"/>
      <c r="D485" s="830"/>
      <c r="E485" s="830"/>
      <c r="F485" s="830"/>
      <c r="G485" s="830"/>
      <c r="H485" s="830"/>
      <c r="I485" s="830"/>
      <c r="J485" s="830"/>
      <c r="K485" s="830"/>
      <c r="L485" s="830"/>
      <c r="M485" s="830"/>
    </row>
    <row r="486" spans="1:13" ht="19.5" x14ac:dyDescent="0.2">
      <c r="A486" s="830"/>
      <c r="B486" s="830"/>
      <c r="C486" s="830"/>
      <c r="D486" s="830"/>
      <c r="E486" s="830"/>
      <c r="F486" s="830"/>
      <c r="G486" s="830"/>
      <c r="H486" s="830"/>
      <c r="I486" s="830"/>
      <c r="J486" s="830"/>
      <c r="K486" s="830"/>
      <c r="L486" s="830"/>
      <c r="M486" s="830"/>
    </row>
    <row r="487" spans="1:13" ht="19.5" x14ac:dyDescent="0.2">
      <c r="A487" s="830"/>
      <c r="B487" s="830"/>
      <c r="C487" s="830"/>
      <c r="D487" s="830"/>
      <c r="E487" s="830"/>
      <c r="F487" s="830"/>
      <c r="G487" s="830"/>
      <c r="H487" s="830"/>
      <c r="I487" s="830"/>
      <c r="J487" s="830"/>
      <c r="K487" s="830"/>
      <c r="L487" s="830"/>
      <c r="M487" s="830"/>
    </row>
    <row r="488" spans="1:13" ht="19.5" x14ac:dyDescent="0.2">
      <c r="A488" s="830"/>
      <c r="B488" s="830"/>
      <c r="C488" s="830"/>
      <c r="D488" s="830"/>
      <c r="E488" s="830"/>
      <c r="F488" s="830"/>
      <c r="G488" s="830"/>
      <c r="H488" s="830"/>
      <c r="I488" s="830"/>
      <c r="J488" s="830"/>
      <c r="K488" s="830"/>
      <c r="L488" s="830"/>
      <c r="M488" s="830"/>
    </row>
    <row r="489" spans="1:13" ht="19.5" x14ac:dyDescent="0.2">
      <c r="A489" s="830"/>
      <c r="B489" s="830"/>
      <c r="C489" s="830"/>
      <c r="D489" s="830"/>
      <c r="E489" s="830"/>
      <c r="F489" s="830"/>
      <c r="G489" s="830"/>
      <c r="H489" s="830"/>
      <c r="I489" s="830"/>
      <c r="J489" s="830"/>
      <c r="K489" s="830"/>
      <c r="L489" s="830"/>
      <c r="M489" s="830"/>
    </row>
    <row r="490" spans="1:13" ht="19.5" x14ac:dyDescent="0.2">
      <c r="A490" s="830"/>
      <c r="B490" s="830"/>
      <c r="C490" s="830"/>
      <c r="D490" s="830"/>
      <c r="E490" s="830"/>
      <c r="F490" s="830"/>
      <c r="G490" s="830"/>
      <c r="H490" s="830"/>
      <c r="I490" s="830"/>
      <c r="J490" s="830"/>
      <c r="K490" s="830"/>
      <c r="L490" s="830"/>
      <c r="M490" s="830"/>
    </row>
    <row r="491" spans="1:13" ht="19.5" x14ac:dyDescent="0.2">
      <c r="A491" s="830"/>
      <c r="B491" s="830"/>
      <c r="C491" s="830"/>
      <c r="D491" s="830"/>
      <c r="E491" s="830"/>
      <c r="F491" s="830"/>
      <c r="G491" s="830"/>
      <c r="H491" s="830"/>
      <c r="I491" s="830"/>
      <c r="J491" s="830"/>
      <c r="K491" s="830"/>
      <c r="L491" s="830"/>
      <c r="M491" s="830"/>
    </row>
    <row r="492" spans="1:13" ht="19.5" x14ac:dyDescent="0.2">
      <c r="A492" s="830"/>
      <c r="B492" s="830"/>
      <c r="C492" s="830"/>
      <c r="D492" s="830"/>
      <c r="E492" s="830"/>
      <c r="F492" s="830"/>
      <c r="G492" s="830"/>
      <c r="H492" s="830"/>
      <c r="I492" s="830"/>
      <c r="J492" s="830"/>
      <c r="K492" s="830"/>
      <c r="L492" s="830"/>
      <c r="M492" s="830"/>
    </row>
    <row r="493" spans="1:13" ht="19.5" x14ac:dyDescent="0.2">
      <c r="A493" s="830"/>
      <c r="B493" s="830"/>
      <c r="C493" s="830"/>
      <c r="D493" s="830"/>
      <c r="E493" s="830"/>
      <c r="F493" s="830"/>
      <c r="G493" s="830"/>
      <c r="H493" s="830"/>
      <c r="I493" s="830"/>
      <c r="J493" s="830"/>
      <c r="K493" s="830"/>
      <c r="L493" s="830"/>
      <c r="M493" s="830"/>
    </row>
    <row r="494" spans="1:13" ht="19.5" x14ac:dyDescent="0.2">
      <c r="A494" s="830"/>
      <c r="B494" s="830"/>
      <c r="C494" s="830"/>
      <c r="D494" s="830"/>
      <c r="E494" s="830"/>
      <c r="F494" s="830"/>
      <c r="G494" s="830"/>
      <c r="H494" s="830"/>
      <c r="I494" s="830"/>
      <c r="J494" s="830"/>
      <c r="K494" s="830"/>
      <c r="L494" s="830"/>
      <c r="M494" s="830"/>
    </row>
    <row r="495" spans="1:13" ht="19.5" x14ac:dyDescent="0.2">
      <c r="A495" s="830"/>
      <c r="B495" s="830"/>
      <c r="C495" s="830"/>
      <c r="D495" s="830"/>
      <c r="E495" s="830"/>
      <c r="F495" s="830"/>
      <c r="G495" s="830"/>
      <c r="H495" s="830"/>
      <c r="I495" s="830"/>
      <c r="J495" s="830"/>
      <c r="K495" s="830"/>
      <c r="L495" s="830"/>
      <c r="M495" s="830"/>
    </row>
    <row r="496" spans="1:13" ht="19.5" x14ac:dyDescent="0.2">
      <c r="A496" s="830"/>
      <c r="B496" s="830"/>
      <c r="C496" s="830"/>
      <c r="D496" s="830"/>
      <c r="E496" s="830"/>
      <c r="F496" s="830"/>
      <c r="G496" s="830"/>
      <c r="H496" s="830"/>
      <c r="I496" s="830"/>
      <c r="J496" s="830"/>
      <c r="K496" s="830"/>
      <c r="L496" s="830"/>
      <c r="M496" s="830"/>
    </row>
    <row r="497" spans="1:13" ht="19.5" x14ac:dyDescent="0.2">
      <c r="A497" s="830"/>
      <c r="B497" s="830"/>
      <c r="C497" s="830"/>
      <c r="D497" s="830"/>
      <c r="E497" s="830"/>
      <c r="F497" s="830"/>
      <c r="G497" s="830"/>
      <c r="H497" s="830"/>
      <c r="I497" s="830"/>
      <c r="J497" s="830"/>
      <c r="K497" s="830"/>
      <c r="L497" s="830"/>
      <c r="M497" s="830"/>
    </row>
    <row r="498" spans="1:13" ht="19.5" x14ac:dyDescent="0.2">
      <c r="A498" s="830"/>
      <c r="B498" s="830"/>
      <c r="C498" s="830"/>
      <c r="D498" s="830"/>
      <c r="E498" s="830"/>
      <c r="F498" s="830"/>
      <c r="G498" s="830"/>
      <c r="H498" s="830"/>
      <c r="I498" s="830"/>
      <c r="J498" s="830"/>
      <c r="K498" s="830"/>
      <c r="L498" s="830"/>
      <c r="M498" s="830"/>
    </row>
    <row r="499" spans="1:13" ht="19.5" x14ac:dyDescent="0.2">
      <c r="A499" s="830"/>
      <c r="B499" s="830"/>
      <c r="C499" s="830"/>
      <c r="D499" s="830"/>
      <c r="E499" s="830"/>
      <c r="F499" s="830"/>
      <c r="G499" s="830"/>
      <c r="H499" s="830"/>
      <c r="I499" s="830"/>
      <c r="J499" s="830"/>
      <c r="K499" s="830"/>
      <c r="L499" s="830"/>
      <c r="M499" s="830"/>
    </row>
    <row r="500" spans="1:13" ht="19.5" x14ac:dyDescent="0.2">
      <c r="A500" s="830"/>
      <c r="B500" s="830"/>
      <c r="C500" s="830"/>
      <c r="D500" s="830"/>
      <c r="E500" s="830"/>
      <c r="F500" s="830"/>
      <c r="G500" s="830"/>
      <c r="H500" s="830"/>
      <c r="I500" s="830"/>
      <c r="J500" s="830"/>
      <c r="K500" s="830"/>
      <c r="L500" s="830"/>
      <c r="M500" s="830"/>
    </row>
    <row r="501" spans="1:13" ht="19.5" x14ac:dyDescent="0.2">
      <c r="A501" s="830"/>
      <c r="B501" s="830"/>
      <c r="C501" s="830"/>
      <c r="D501" s="830"/>
      <c r="E501" s="830"/>
      <c r="F501" s="830"/>
      <c r="G501" s="830"/>
      <c r="H501" s="830"/>
      <c r="I501" s="830"/>
      <c r="J501" s="830"/>
      <c r="K501" s="830"/>
      <c r="L501" s="830"/>
      <c r="M501" s="830"/>
    </row>
    <row r="502" spans="1:13" ht="19.5" x14ac:dyDescent="0.2">
      <c r="A502" s="830"/>
      <c r="B502" s="830"/>
      <c r="C502" s="830"/>
      <c r="D502" s="830"/>
      <c r="E502" s="830"/>
      <c r="F502" s="830"/>
      <c r="G502" s="830"/>
      <c r="H502" s="830"/>
      <c r="I502" s="830"/>
      <c r="J502" s="830"/>
      <c r="K502" s="830"/>
      <c r="L502" s="830"/>
      <c r="M502" s="830"/>
    </row>
    <row r="503" spans="1:13" ht="19.5" x14ac:dyDescent="0.2">
      <c r="A503" s="830"/>
      <c r="B503" s="830"/>
      <c r="C503" s="830"/>
      <c r="D503" s="830"/>
      <c r="E503" s="830"/>
      <c r="F503" s="830"/>
      <c r="G503" s="830"/>
      <c r="H503" s="830"/>
      <c r="I503" s="830"/>
      <c r="J503" s="830"/>
      <c r="K503" s="830"/>
      <c r="L503" s="830"/>
      <c r="M503" s="830"/>
    </row>
    <row r="504" spans="1:13" ht="19.5" x14ac:dyDescent="0.2">
      <c r="A504" s="830"/>
      <c r="B504" s="830"/>
      <c r="C504" s="830"/>
      <c r="D504" s="830"/>
      <c r="E504" s="830"/>
      <c r="F504" s="830"/>
      <c r="G504" s="830"/>
      <c r="H504" s="830"/>
      <c r="I504" s="830"/>
      <c r="J504" s="830"/>
      <c r="K504" s="830"/>
      <c r="L504" s="830"/>
      <c r="M504" s="830"/>
    </row>
    <row r="505" spans="1:13" ht="19.5" x14ac:dyDescent="0.2">
      <c r="A505" s="830"/>
      <c r="B505" s="830"/>
      <c r="C505" s="830"/>
      <c r="D505" s="830"/>
      <c r="E505" s="830"/>
      <c r="F505" s="830"/>
      <c r="G505" s="830"/>
      <c r="H505" s="830"/>
      <c r="I505" s="830"/>
      <c r="J505" s="830"/>
      <c r="K505" s="830"/>
      <c r="L505" s="830"/>
      <c r="M505" s="830"/>
    </row>
    <row r="506" spans="1:13" ht="19.5" x14ac:dyDescent="0.2">
      <c r="A506" s="830"/>
      <c r="B506" s="830"/>
      <c r="C506" s="830"/>
      <c r="D506" s="830"/>
      <c r="E506" s="830"/>
      <c r="F506" s="830"/>
      <c r="G506" s="830"/>
      <c r="H506" s="830"/>
      <c r="I506" s="830"/>
      <c r="J506" s="830"/>
      <c r="K506" s="830"/>
      <c r="L506" s="830"/>
      <c r="M506" s="830"/>
    </row>
    <row r="507" spans="1:13" ht="19.5" x14ac:dyDescent="0.2">
      <c r="A507" s="830"/>
      <c r="B507" s="830"/>
      <c r="C507" s="830"/>
      <c r="D507" s="830"/>
      <c r="E507" s="830"/>
      <c r="F507" s="830"/>
      <c r="G507" s="830"/>
      <c r="H507" s="830"/>
      <c r="I507" s="830"/>
      <c r="J507" s="830"/>
      <c r="K507" s="830"/>
      <c r="L507" s="830"/>
      <c r="M507" s="830"/>
    </row>
    <row r="508" spans="1:13" ht="19.5" x14ac:dyDescent="0.2">
      <c r="A508" s="830"/>
      <c r="B508" s="830"/>
      <c r="C508" s="830"/>
      <c r="D508" s="830"/>
      <c r="E508" s="830"/>
      <c r="F508" s="830"/>
      <c r="G508" s="830"/>
      <c r="H508" s="830"/>
      <c r="I508" s="830"/>
      <c r="J508" s="830"/>
      <c r="K508" s="830"/>
      <c r="L508" s="830"/>
      <c r="M508" s="830"/>
    </row>
    <row r="509" spans="1:13" ht="19.5" x14ac:dyDescent="0.2">
      <c r="A509" s="830"/>
      <c r="B509" s="830"/>
      <c r="C509" s="830"/>
      <c r="D509" s="830"/>
      <c r="E509" s="830"/>
      <c r="F509" s="830"/>
      <c r="G509" s="830"/>
      <c r="H509" s="830"/>
      <c r="I509" s="830"/>
      <c r="J509" s="830"/>
      <c r="K509" s="830"/>
      <c r="L509" s="830"/>
      <c r="M509" s="830"/>
    </row>
    <row r="510" spans="1:13" ht="19.5" x14ac:dyDescent="0.2">
      <c r="A510" s="830"/>
      <c r="B510" s="830"/>
      <c r="C510" s="830"/>
      <c r="D510" s="830"/>
      <c r="E510" s="830"/>
      <c r="F510" s="830"/>
      <c r="G510" s="830"/>
      <c r="H510" s="830"/>
      <c r="I510" s="830"/>
      <c r="J510" s="830"/>
      <c r="K510" s="830"/>
      <c r="L510" s="830"/>
      <c r="M510" s="830"/>
    </row>
    <row r="511" spans="1:13" ht="19.5" x14ac:dyDescent="0.2">
      <c r="A511" s="830"/>
      <c r="B511" s="830"/>
      <c r="C511" s="830"/>
      <c r="D511" s="830"/>
      <c r="E511" s="830"/>
      <c r="F511" s="830"/>
      <c r="G511" s="830"/>
      <c r="H511" s="830"/>
      <c r="I511" s="830"/>
      <c r="J511" s="830"/>
      <c r="K511" s="830"/>
      <c r="L511" s="830"/>
      <c r="M511" s="830"/>
    </row>
    <row r="512" spans="1:13" ht="19.5" x14ac:dyDescent="0.2">
      <c r="A512" s="830"/>
      <c r="B512" s="830"/>
      <c r="C512" s="830"/>
      <c r="D512" s="830"/>
      <c r="E512" s="830"/>
      <c r="F512" s="830"/>
      <c r="G512" s="830"/>
      <c r="H512" s="830"/>
      <c r="I512" s="830"/>
      <c r="J512" s="830"/>
      <c r="K512" s="830"/>
      <c r="L512" s="830"/>
      <c r="M512" s="830"/>
    </row>
    <row r="513" spans="1:13" ht="19.5" x14ac:dyDescent="0.2">
      <c r="A513" s="830"/>
      <c r="B513" s="830"/>
      <c r="C513" s="830"/>
      <c r="D513" s="830"/>
      <c r="E513" s="830"/>
      <c r="F513" s="830"/>
      <c r="G513" s="830"/>
      <c r="H513" s="830"/>
      <c r="I513" s="830"/>
      <c r="J513" s="830"/>
      <c r="K513" s="830"/>
      <c r="L513" s="830"/>
      <c r="M513" s="830"/>
    </row>
    <row r="514" spans="1:13" ht="19.5" x14ac:dyDescent="0.2">
      <c r="A514" s="830"/>
      <c r="B514" s="830"/>
      <c r="C514" s="830"/>
      <c r="D514" s="830"/>
      <c r="E514" s="830"/>
      <c r="F514" s="830"/>
      <c r="G514" s="830"/>
      <c r="H514" s="830"/>
      <c r="I514" s="830"/>
      <c r="J514" s="830"/>
      <c r="K514" s="830"/>
      <c r="L514" s="830"/>
      <c r="M514" s="830"/>
    </row>
    <row r="515" spans="1:13" ht="19.5" x14ac:dyDescent="0.2">
      <c r="A515" s="830"/>
      <c r="B515" s="830"/>
      <c r="C515" s="830"/>
      <c r="D515" s="830"/>
      <c r="E515" s="830"/>
      <c r="F515" s="830"/>
      <c r="G515" s="830"/>
      <c r="H515" s="830"/>
      <c r="I515" s="830"/>
      <c r="J515" s="830"/>
      <c r="K515" s="830"/>
      <c r="L515" s="830"/>
      <c r="M515" s="830"/>
    </row>
    <row r="516" spans="1:13" ht="19.5" x14ac:dyDescent="0.2">
      <c r="A516" s="830"/>
      <c r="B516" s="830"/>
      <c r="C516" s="830"/>
      <c r="D516" s="830"/>
      <c r="E516" s="830"/>
      <c r="F516" s="830"/>
      <c r="G516" s="830"/>
      <c r="H516" s="830"/>
      <c r="I516" s="830"/>
      <c r="J516" s="830"/>
      <c r="K516" s="830"/>
      <c r="L516" s="830"/>
      <c r="M516" s="830"/>
    </row>
    <row r="517" spans="1:13" ht="19.5" x14ac:dyDescent="0.2">
      <c r="A517" s="830"/>
      <c r="B517" s="830"/>
      <c r="C517" s="830"/>
      <c r="D517" s="830"/>
      <c r="E517" s="830"/>
      <c r="F517" s="830"/>
      <c r="G517" s="830"/>
      <c r="H517" s="830"/>
      <c r="I517" s="830"/>
      <c r="J517" s="830"/>
      <c r="K517" s="830"/>
      <c r="L517" s="830"/>
      <c r="M517" s="830"/>
    </row>
    <row r="518" spans="1:13" ht="19.5" x14ac:dyDescent="0.2">
      <c r="A518" s="830"/>
      <c r="B518" s="830"/>
      <c r="C518" s="830"/>
      <c r="D518" s="830"/>
      <c r="E518" s="830"/>
      <c r="F518" s="830"/>
      <c r="G518" s="830"/>
      <c r="H518" s="830"/>
      <c r="I518" s="830"/>
      <c r="J518" s="830"/>
      <c r="K518" s="830"/>
      <c r="L518" s="830"/>
      <c r="M518" s="830"/>
    </row>
    <row r="519" spans="1:13" ht="19.5" x14ac:dyDescent="0.2">
      <c r="A519" s="830"/>
      <c r="B519" s="830"/>
      <c r="C519" s="830"/>
      <c r="D519" s="830"/>
      <c r="E519" s="830"/>
      <c r="F519" s="830"/>
      <c r="G519" s="830"/>
      <c r="H519" s="830"/>
      <c r="I519" s="830"/>
      <c r="J519" s="830"/>
      <c r="K519" s="830"/>
      <c r="L519" s="830"/>
      <c r="M519" s="830"/>
    </row>
    <row r="520" spans="1:13" ht="19.5" x14ac:dyDescent="0.2">
      <c r="A520" s="830"/>
      <c r="B520" s="830"/>
      <c r="C520" s="830"/>
      <c r="D520" s="830"/>
      <c r="E520" s="830"/>
      <c r="F520" s="830"/>
      <c r="G520" s="830"/>
      <c r="H520" s="830"/>
      <c r="I520" s="830"/>
      <c r="J520" s="830"/>
      <c r="K520" s="830"/>
      <c r="L520" s="830"/>
      <c r="M520" s="830"/>
    </row>
    <row r="521" spans="1:13" ht="19.5" x14ac:dyDescent="0.2">
      <c r="A521" s="830"/>
      <c r="B521" s="830"/>
      <c r="C521" s="830"/>
      <c r="D521" s="830"/>
      <c r="E521" s="830"/>
      <c r="F521" s="830"/>
      <c r="G521" s="830"/>
      <c r="H521" s="830"/>
      <c r="I521" s="830"/>
      <c r="J521" s="830"/>
      <c r="K521" s="830"/>
      <c r="L521" s="830"/>
      <c r="M521" s="830"/>
    </row>
    <row r="522" spans="1:13" ht="19.5" x14ac:dyDescent="0.2">
      <c r="A522" s="830"/>
      <c r="B522" s="830"/>
      <c r="C522" s="830"/>
      <c r="D522" s="830"/>
      <c r="E522" s="830"/>
      <c r="F522" s="830"/>
      <c r="G522" s="830"/>
      <c r="H522" s="830"/>
      <c r="I522" s="830"/>
      <c r="J522" s="830"/>
      <c r="K522" s="830"/>
      <c r="L522" s="830"/>
      <c r="M522" s="830"/>
    </row>
    <row r="523" spans="1:13" ht="19.5" x14ac:dyDescent="0.2">
      <c r="A523" s="830"/>
      <c r="B523" s="830"/>
      <c r="C523" s="830"/>
      <c r="D523" s="830"/>
      <c r="E523" s="830"/>
      <c r="F523" s="830"/>
      <c r="G523" s="830"/>
      <c r="H523" s="830"/>
      <c r="I523" s="830"/>
      <c r="J523" s="830"/>
      <c r="K523" s="830"/>
      <c r="L523" s="830"/>
      <c r="M523" s="830"/>
    </row>
    <row r="524" spans="1:13" ht="19.5" x14ac:dyDescent="0.2">
      <c r="A524" s="830"/>
      <c r="B524" s="830"/>
      <c r="C524" s="830"/>
      <c r="D524" s="830"/>
      <c r="E524" s="830"/>
      <c r="F524" s="830"/>
      <c r="G524" s="830"/>
      <c r="H524" s="830"/>
      <c r="I524" s="830"/>
      <c r="J524" s="830"/>
      <c r="K524" s="830"/>
      <c r="L524" s="830"/>
      <c r="M524" s="830"/>
    </row>
    <row r="525" spans="1:13" ht="19.5" x14ac:dyDescent="0.2">
      <c r="A525" s="830"/>
      <c r="B525" s="830"/>
      <c r="C525" s="830"/>
      <c r="D525" s="830"/>
      <c r="E525" s="830"/>
      <c r="F525" s="830"/>
      <c r="G525" s="830"/>
      <c r="H525" s="830"/>
      <c r="I525" s="830"/>
      <c r="J525" s="830"/>
      <c r="K525" s="830"/>
      <c r="L525" s="830"/>
      <c r="M525" s="830"/>
    </row>
    <row r="526" spans="1:13" ht="19.5" x14ac:dyDescent="0.2">
      <c r="A526" s="830"/>
      <c r="B526" s="830"/>
      <c r="C526" s="830"/>
      <c r="D526" s="830"/>
      <c r="E526" s="830"/>
      <c r="F526" s="830"/>
      <c r="G526" s="830"/>
      <c r="H526" s="830"/>
      <c r="I526" s="830"/>
      <c r="J526" s="830"/>
      <c r="K526" s="830"/>
      <c r="L526" s="830"/>
      <c r="M526" s="830"/>
    </row>
    <row r="527" spans="1:13" ht="19.5" x14ac:dyDescent="0.2">
      <c r="A527" s="830"/>
      <c r="B527" s="830"/>
      <c r="C527" s="830"/>
      <c r="D527" s="830"/>
      <c r="E527" s="830"/>
      <c r="F527" s="830"/>
      <c r="G527" s="830"/>
      <c r="H527" s="830"/>
      <c r="I527" s="830"/>
      <c r="J527" s="830"/>
      <c r="K527" s="830"/>
      <c r="L527" s="830"/>
      <c r="M527" s="830"/>
    </row>
    <row r="528" spans="1:13" ht="19.5" x14ac:dyDescent="0.2">
      <c r="A528" s="830"/>
      <c r="B528" s="830"/>
      <c r="C528" s="830"/>
      <c r="D528" s="830"/>
      <c r="E528" s="830"/>
      <c r="F528" s="830"/>
      <c r="G528" s="830"/>
      <c r="H528" s="830"/>
      <c r="I528" s="830"/>
      <c r="J528" s="830"/>
      <c r="K528" s="830"/>
      <c r="L528" s="830"/>
      <c r="M528" s="830"/>
    </row>
    <row r="529" spans="1:13" ht="19.5" x14ac:dyDescent="0.2">
      <c r="A529" s="830"/>
      <c r="B529" s="830"/>
      <c r="C529" s="830"/>
      <c r="D529" s="830"/>
      <c r="E529" s="830"/>
      <c r="F529" s="830"/>
      <c r="G529" s="830"/>
      <c r="H529" s="830"/>
      <c r="I529" s="830"/>
      <c r="J529" s="830"/>
      <c r="K529" s="830"/>
      <c r="L529" s="830"/>
      <c r="M529" s="830"/>
    </row>
    <row r="530" spans="1:13" ht="19.5" x14ac:dyDescent="0.2">
      <c r="A530" s="830"/>
      <c r="B530" s="830"/>
      <c r="C530" s="830"/>
      <c r="D530" s="830"/>
      <c r="E530" s="830"/>
      <c r="F530" s="830"/>
      <c r="G530" s="830"/>
      <c r="H530" s="830"/>
      <c r="I530" s="830"/>
      <c r="J530" s="830"/>
      <c r="K530" s="830"/>
      <c r="L530" s="830"/>
      <c r="M530" s="830"/>
    </row>
    <row r="531" spans="1:13" ht="19.5" x14ac:dyDescent="0.2">
      <c r="A531" s="830"/>
      <c r="B531" s="830"/>
      <c r="C531" s="830"/>
      <c r="D531" s="830"/>
      <c r="E531" s="830"/>
      <c r="F531" s="830"/>
      <c r="G531" s="830"/>
      <c r="H531" s="830"/>
      <c r="I531" s="830"/>
      <c r="J531" s="830"/>
      <c r="K531" s="830"/>
      <c r="L531" s="830"/>
      <c r="M531" s="830"/>
    </row>
    <row r="532" spans="1:13" ht="19.5" x14ac:dyDescent="0.2">
      <c r="A532" s="830"/>
      <c r="B532" s="830"/>
      <c r="C532" s="830"/>
      <c r="D532" s="830"/>
      <c r="E532" s="830"/>
      <c r="F532" s="830"/>
      <c r="G532" s="830"/>
      <c r="H532" s="830"/>
      <c r="I532" s="830"/>
      <c r="J532" s="830"/>
      <c r="K532" s="830"/>
      <c r="L532" s="830"/>
      <c r="M532" s="830"/>
    </row>
    <row r="533" spans="1:13" ht="19.5" x14ac:dyDescent="0.2">
      <c r="A533" s="830"/>
      <c r="B533" s="830"/>
      <c r="C533" s="830"/>
      <c r="D533" s="830"/>
      <c r="E533" s="830"/>
      <c r="F533" s="830"/>
      <c r="G533" s="830"/>
      <c r="H533" s="830"/>
      <c r="I533" s="830"/>
      <c r="J533" s="830"/>
      <c r="K533" s="830"/>
      <c r="L533" s="830"/>
      <c r="M533" s="830"/>
    </row>
    <row r="534" spans="1:13" ht="19.5" x14ac:dyDescent="0.2">
      <c r="A534" s="830"/>
      <c r="B534" s="830"/>
      <c r="C534" s="830"/>
      <c r="D534" s="830"/>
      <c r="E534" s="830"/>
      <c r="F534" s="830"/>
      <c r="G534" s="830"/>
      <c r="H534" s="830"/>
      <c r="I534" s="830"/>
      <c r="J534" s="830"/>
      <c r="K534" s="830"/>
      <c r="L534" s="830"/>
      <c r="M534" s="830"/>
    </row>
    <row r="535" spans="1:13" ht="19.5" x14ac:dyDescent="0.2">
      <c r="A535" s="830"/>
      <c r="B535" s="830"/>
      <c r="C535" s="830"/>
      <c r="D535" s="830"/>
      <c r="E535" s="830"/>
      <c r="F535" s="830"/>
      <c r="G535" s="830"/>
      <c r="H535" s="830"/>
      <c r="I535" s="830"/>
      <c r="J535" s="830"/>
      <c r="K535" s="830"/>
      <c r="L535" s="830"/>
      <c r="M535" s="830"/>
    </row>
    <row r="536" spans="1:13" ht="19.5" x14ac:dyDescent="0.2">
      <c r="A536" s="830"/>
      <c r="B536" s="830"/>
      <c r="C536" s="830"/>
      <c r="D536" s="830"/>
      <c r="E536" s="830"/>
      <c r="F536" s="830"/>
      <c r="G536" s="830"/>
      <c r="H536" s="830"/>
      <c r="I536" s="830"/>
      <c r="J536" s="830"/>
      <c r="K536" s="830"/>
      <c r="L536" s="830"/>
      <c r="M536" s="830"/>
    </row>
    <row r="537" spans="1:13" ht="19.5" x14ac:dyDescent="0.2">
      <c r="A537" s="830"/>
      <c r="B537" s="830"/>
      <c r="C537" s="830"/>
      <c r="D537" s="830"/>
      <c r="E537" s="830"/>
      <c r="F537" s="830"/>
      <c r="G537" s="830"/>
      <c r="H537" s="830"/>
      <c r="I537" s="830"/>
      <c r="J537" s="830"/>
      <c r="K537" s="830"/>
      <c r="L537" s="830"/>
      <c r="M537" s="830"/>
    </row>
    <row r="538" spans="1:13" ht="19.5" x14ac:dyDescent="0.2">
      <c r="A538" s="830"/>
      <c r="B538" s="830"/>
      <c r="C538" s="830"/>
      <c r="D538" s="830"/>
      <c r="E538" s="830"/>
      <c r="F538" s="830"/>
      <c r="G538" s="830"/>
      <c r="H538" s="830"/>
      <c r="I538" s="830"/>
      <c r="J538" s="830"/>
      <c r="K538" s="830"/>
      <c r="L538" s="830"/>
      <c r="M538" s="830"/>
    </row>
    <row r="539" spans="1:13" ht="19.5" x14ac:dyDescent="0.2">
      <c r="A539" s="830"/>
      <c r="B539" s="830"/>
      <c r="C539" s="830"/>
      <c r="D539" s="830"/>
      <c r="E539" s="830"/>
      <c r="F539" s="830"/>
      <c r="G539" s="830"/>
      <c r="H539" s="830"/>
      <c r="I539" s="830"/>
      <c r="J539" s="830"/>
      <c r="K539" s="830"/>
      <c r="L539" s="830"/>
      <c r="M539" s="830"/>
    </row>
    <row r="540" spans="1:13" ht="19.5" x14ac:dyDescent="0.2">
      <c r="A540" s="830"/>
      <c r="B540" s="830"/>
      <c r="C540" s="830"/>
      <c r="D540" s="830"/>
      <c r="E540" s="830"/>
      <c r="F540" s="830"/>
      <c r="G540" s="830"/>
      <c r="H540" s="830"/>
      <c r="I540" s="830"/>
      <c r="J540" s="830"/>
      <c r="K540" s="830"/>
      <c r="L540" s="830"/>
      <c r="M540" s="830"/>
    </row>
    <row r="541" spans="1:13" ht="19.5" x14ac:dyDescent="0.2">
      <c r="A541" s="830"/>
      <c r="B541" s="830"/>
      <c r="C541" s="830"/>
      <c r="D541" s="830"/>
      <c r="E541" s="830"/>
      <c r="F541" s="830"/>
      <c r="G541" s="830"/>
      <c r="H541" s="830"/>
      <c r="I541" s="830"/>
      <c r="J541" s="830"/>
      <c r="K541" s="830"/>
      <c r="L541" s="830"/>
      <c r="M541" s="830"/>
    </row>
    <row r="542" spans="1:13" ht="19.5" x14ac:dyDescent="0.2">
      <c r="A542" s="830"/>
      <c r="B542" s="830"/>
      <c r="C542" s="830"/>
      <c r="D542" s="830"/>
      <c r="E542" s="830"/>
      <c r="F542" s="830"/>
      <c r="G542" s="830"/>
      <c r="H542" s="830"/>
      <c r="I542" s="830"/>
      <c r="J542" s="830"/>
      <c r="K542" s="830"/>
      <c r="L542" s="830"/>
      <c r="M542" s="830"/>
    </row>
    <row r="543" spans="1:13" ht="19.5" x14ac:dyDescent="0.2">
      <c r="A543" s="830"/>
      <c r="B543" s="830"/>
      <c r="C543" s="830"/>
      <c r="D543" s="830"/>
      <c r="E543" s="830"/>
      <c r="F543" s="830"/>
      <c r="G543" s="830"/>
      <c r="H543" s="830"/>
      <c r="I543" s="830"/>
      <c r="J543" s="830"/>
      <c r="K543" s="830"/>
      <c r="L543" s="830"/>
      <c r="M543" s="830"/>
    </row>
    <row r="544" spans="1:13" ht="19.5" x14ac:dyDescent="0.2">
      <c r="A544" s="830"/>
      <c r="B544" s="830"/>
      <c r="C544" s="830"/>
      <c r="D544" s="830"/>
      <c r="E544" s="830"/>
      <c r="F544" s="830"/>
      <c r="G544" s="830"/>
      <c r="H544" s="830"/>
      <c r="I544" s="830"/>
      <c r="J544" s="830"/>
      <c r="K544" s="830"/>
      <c r="L544" s="830"/>
      <c r="M544" s="830"/>
    </row>
    <row r="545" spans="1:13" ht="19.5" x14ac:dyDescent="0.2">
      <c r="A545" s="830"/>
      <c r="B545" s="830"/>
      <c r="C545" s="830"/>
      <c r="D545" s="830"/>
      <c r="E545" s="830"/>
      <c r="F545" s="830"/>
      <c r="G545" s="830"/>
      <c r="H545" s="830"/>
      <c r="I545" s="830"/>
      <c r="J545" s="830"/>
      <c r="K545" s="830"/>
      <c r="L545" s="830"/>
      <c r="M545" s="830"/>
    </row>
    <row r="546" spans="1:13" ht="19.5" x14ac:dyDescent="0.2">
      <c r="A546" s="830"/>
      <c r="B546" s="830"/>
      <c r="C546" s="830"/>
      <c r="D546" s="830"/>
      <c r="E546" s="830"/>
      <c r="F546" s="830"/>
      <c r="G546" s="830"/>
      <c r="H546" s="830"/>
      <c r="I546" s="830"/>
      <c r="J546" s="830"/>
      <c r="K546" s="830"/>
      <c r="L546" s="830"/>
      <c r="M546" s="830"/>
    </row>
    <row r="547" spans="1:13" ht="19.5" x14ac:dyDescent="0.2">
      <c r="A547" s="830"/>
      <c r="B547" s="830"/>
      <c r="C547" s="830"/>
      <c r="D547" s="830"/>
      <c r="E547" s="830"/>
      <c r="F547" s="830"/>
      <c r="G547" s="830"/>
      <c r="H547" s="830"/>
      <c r="I547" s="830"/>
      <c r="J547" s="830"/>
      <c r="K547" s="830"/>
      <c r="L547" s="830"/>
      <c r="M547" s="830"/>
    </row>
    <row r="548" spans="1:13" ht="19.5" x14ac:dyDescent="0.2">
      <c r="A548" s="830"/>
      <c r="B548" s="830"/>
      <c r="C548" s="830"/>
      <c r="D548" s="830"/>
      <c r="E548" s="830"/>
      <c r="F548" s="830"/>
      <c r="G548" s="830"/>
      <c r="H548" s="830"/>
      <c r="I548" s="830"/>
      <c r="J548" s="830"/>
      <c r="K548" s="830"/>
      <c r="L548" s="830"/>
      <c r="M548" s="830"/>
    </row>
    <row r="549" spans="1:13" ht="19.5" x14ac:dyDescent="0.2">
      <c r="A549" s="830"/>
      <c r="B549" s="830"/>
      <c r="C549" s="830"/>
      <c r="D549" s="830"/>
      <c r="E549" s="830"/>
      <c r="F549" s="830"/>
      <c r="G549" s="830"/>
      <c r="H549" s="830"/>
      <c r="I549" s="830"/>
      <c r="J549" s="830"/>
      <c r="K549" s="830"/>
      <c r="L549" s="830"/>
      <c r="M549" s="830"/>
    </row>
    <row r="550" spans="1:13" ht="19.5" x14ac:dyDescent="0.2">
      <c r="A550" s="830"/>
      <c r="B550" s="830"/>
      <c r="C550" s="830"/>
      <c r="D550" s="830"/>
      <c r="E550" s="830"/>
      <c r="F550" s="830"/>
      <c r="G550" s="830"/>
      <c r="H550" s="830"/>
      <c r="I550" s="830"/>
      <c r="J550" s="830"/>
      <c r="K550" s="830"/>
      <c r="L550" s="830"/>
      <c r="M550" s="830"/>
    </row>
    <row r="551" spans="1:13" ht="19.5" x14ac:dyDescent="0.2">
      <c r="A551" s="830"/>
      <c r="B551" s="830"/>
      <c r="C551" s="830"/>
      <c r="D551" s="830"/>
      <c r="E551" s="830"/>
      <c r="F551" s="830"/>
      <c r="G551" s="830"/>
      <c r="H551" s="830"/>
      <c r="I551" s="830"/>
      <c r="J551" s="830"/>
      <c r="K551" s="830"/>
      <c r="L551" s="830"/>
      <c r="M551" s="830"/>
    </row>
    <row r="552" spans="1:13" ht="19.5" x14ac:dyDescent="0.2">
      <c r="A552" s="830"/>
      <c r="B552" s="830"/>
      <c r="C552" s="830"/>
      <c r="D552" s="830"/>
      <c r="E552" s="830"/>
      <c r="F552" s="830"/>
      <c r="G552" s="830"/>
      <c r="H552" s="830"/>
      <c r="I552" s="830"/>
      <c r="J552" s="830"/>
      <c r="K552" s="830"/>
      <c r="L552" s="830"/>
      <c r="M552" s="830"/>
    </row>
    <row r="553" spans="1:13" ht="19.5" x14ac:dyDescent="0.2">
      <c r="A553" s="830"/>
      <c r="B553" s="830"/>
      <c r="C553" s="830"/>
      <c r="D553" s="830"/>
      <c r="E553" s="830"/>
      <c r="F553" s="830"/>
      <c r="G553" s="830"/>
      <c r="H553" s="830"/>
      <c r="I553" s="830"/>
      <c r="J553" s="830"/>
      <c r="K553" s="830"/>
      <c r="L553" s="830"/>
      <c r="M553" s="830"/>
    </row>
    <row r="554" spans="1:13" ht="19.5" x14ac:dyDescent="0.2">
      <c r="A554" s="830"/>
      <c r="B554" s="830"/>
      <c r="C554" s="830"/>
      <c r="D554" s="830"/>
      <c r="E554" s="830"/>
      <c r="F554" s="830"/>
      <c r="G554" s="830"/>
      <c r="H554" s="830"/>
      <c r="I554" s="830"/>
      <c r="J554" s="830"/>
      <c r="K554" s="830"/>
      <c r="L554" s="830"/>
      <c r="M554" s="830"/>
    </row>
    <row r="555" spans="1:13" ht="19.5" x14ac:dyDescent="0.2">
      <c r="A555" s="830"/>
      <c r="B555" s="830"/>
      <c r="C555" s="830"/>
      <c r="D555" s="830"/>
      <c r="E555" s="830"/>
      <c r="F555" s="830"/>
      <c r="G555" s="830"/>
      <c r="H555" s="830"/>
      <c r="I555" s="830"/>
      <c r="J555" s="830"/>
      <c r="K555" s="830"/>
      <c r="L555" s="830"/>
      <c r="M555" s="830"/>
    </row>
    <row r="556" spans="1:13" ht="19.5" x14ac:dyDescent="0.2">
      <c r="A556" s="830"/>
      <c r="B556" s="830"/>
      <c r="C556" s="830"/>
      <c r="D556" s="830"/>
      <c r="E556" s="830"/>
      <c r="F556" s="830"/>
      <c r="G556" s="830"/>
      <c r="H556" s="830"/>
      <c r="I556" s="830"/>
      <c r="J556" s="830"/>
      <c r="K556" s="830"/>
      <c r="L556" s="830"/>
      <c r="M556" s="830"/>
    </row>
    <row r="557" spans="1:13" ht="19.5" x14ac:dyDescent="0.2">
      <c r="A557" s="830"/>
      <c r="B557" s="830"/>
      <c r="C557" s="830"/>
      <c r="D557" s="830"/>
      <c r="E557" s="830"/>
      <c r="F557" s="830"/>
      <c r="G557" s="830"/>
      <c r="H557" s="830"/>
      <c r="I557" s="830"/>
      <c r="J557" s="830"/>
      <c r="K557" s="830"/>
      <c r="L557" s="830"/>
      <c r="M557" s="830"/>
    </row>
    <row r="558" spans="1:13" ht="19.5" x14ac:dyDescent="0.2">
      <c r="A558" s="830"/>
      <c r="B558" s="830"/>
      <c r="C558" s="830"/>
      <c r="D558" s="830"/>
      <c r="E558" s="830"/>
      <c r="F558" s="830"/>
      <c r="G558" s="830"/>
      <c r="H558" s="830"/>
      <c r="I558" s="830"/>
      <c r="J558" s="830"/>
      <c r="K558" s="830"/>
      <c r="L558" s="830"/>
      <c r="M558" s="830"/>
    </row>
    <row r="559" spans="1:13" ht="19.5" x14ac:dyDescent="0.2">
      <c r="A559" s="830"/>
      <c r="B559" s="830"/>
      <c r="C559" s="830"/>
      <c r="D559" s="830"/>
      <c r="E559" s="830"/>
      <c r="F559" s="830"/>
      <c r="G559" s="830"/>
      <c r="H559" s="830"/>
      <c r="I559" s="830"/>
      <c r="J559" s="830"/>
      <c r="K559" s="830"/>
      <c r="L559" s="830"/>
      <c r="M559" s="830"/>
    </row>
    <row r="560" spans="1:13" ht="19.5" x14ac:dyDescent="0.2">
      <c r="A560" s="830"/>
      <c r="B560" s="830"/>
      <c r="C560" s="830"/>
      <c r="D560" s="830"/>
      <c r="E560" s="830"/>
      <c r="F560" s="830"/>
      <c r="G560" s="830"/>
      <c r="H560" s="830"/>
      <c r="I560" s="830"/>
      <c r="J560" s="830"/>
      <c r="K560" s="830"/>
      <c r="L560" s="830"/>
      <c r="M560" s="830"/>
    </row>
    <row r="561" spans="1:13" ht="19.5" x14ac:dyDescent="0.2">
      <c r="A561" s="830"/>
      <c r="B561" s="830"/>
      <c r="C561" s="830"/>
      <c r="D561" s="830"/>
      <c r="E561" s="830"/>
      <c r="F561" s="830"/>
      <c r="G561" s="830"/>
      <c r="H561" s="830"/>
      <c r="I561" s="830"/>
      <c r="J561" s="830"/>
      <c r="K561" s="830"/>
      <c r="L561" s="830"/>
      <c r="M561" s="830"/>
    </row>
    <row r="562" spans="1:13" ht="19.5" x14ac:dyDescent="0.2">
      <c r="A562" s="830"/>
      <c r="B562" s="830"/>
      <c r="C562" s="830"/>
      <c r="D562" s="830"/>
      <c r="E562" s="830"/>
      <c r="F562" s="830"/>
      <c r="G562" s="830"/>
      <c r="H562" s="830"/>
      <c r="I562" s="830"/>
      <c r="J562" s="830"/>
      <c r="K562" s="830"/>
      <c r="L562" s="830"/>
      <c r="M562" s="830"/>
    </row>
    <row r="563" spans="1:13" ht="19.5" x14ac:dyDescent="0.2">
      <c r="A563" s="830"/>
      <c r="B563" s="830"/>
      <c r="C563" s="830"/>
      <c r="D563" s="830"/>
      <c r="E563" s="830"/>
      <c r="F563" s="830"/>
      <c r="G563" s="830"/>
      <c r="H563" s="830"/>
      <c r="I563" s="830"/>
      <c r="J563" s="830"/>
      <c r="K563" s="830"/>
      <c r="L563" s="830"/>
      <c r="M563" s="830"/>
    </row>
    <row r="564" spans="1:13" ht="19.5" x14ac:dyDescent="0.2">
      <c r="A564" s="830"/>
      <c r="B564" s="830"/>
      <c r="C564" s="830"/>
      <c r="D564" s="830"/>
      <c r="E564" s="830"/>
      <c r="F564" s="830"/>
      <c r="G564" s="830"/>
      <c r="H564" s="830"/>
      <c r="I564" s="830"/>
      <c r="J564" s="830"/>
      <c r="K564" s="830"/>
      <c r="L564" s="830"/>
      <c r="M564" s="830"/>
    </row>
    <row r="565" spans="1:13" ht="19.5" x14ac:dyDescent="0.2">
      <c r="A565" s="830"/>
      <c r="B565" s="830"/>
      <c r="C565" s="830"/>
      <c r="D565" s="830"/>
      <c r="E565" s="830"/>
      <c r="F565" s="830"/>
      <c r="G565" s="830"/>
      <c r="H565" s="830"/>
      <c r="I565" s="830"/>
      <c r="J565" s="830"/>
      <c r="K565" s="830"/>
      <c r="L565" s="830"/>
      <c r="M565" s="830"/>
    </row>
    <row r="566" spans="1:13" ht="19.5" x14ac:dyDescent="0.2">
      <c r="A566" s="830"/>
      <c r="B566" s="830"/>
      <c r="C566" s="830"/>
      <c r="D566" s="830"/>
      <c r="E566" s="830"/>
      <c r="F566" s="830"/>
      <c r="G566" s="830"/>
      <c r="H566" s="830"/>
      <c r="I566" s="830"/>
      <c r="J566" s="830"/>
      <c r="K566" s="830"/>
      <c r="L566" s="830"/>
      <c r="M566" s="830"/>
    </row>
    <row r="567" spans="1:13" ht="19.5" x14ac:dyDescent="0.2">
      <c r="A567" s="830"/>
      <c r="B567" s="830"/>
      <c r="C567" s="830"/>
      <c r="D567" s="830"/>
      <c r="E567" s="830"/>
      <c r="F567" s="830"/>
      <c r="G567" s="830"/>
      <c r="H567" s="830"/>
      <c r="I567" s="830"/>
      <c r="J567" s="830"/>
      <c r="K567" s="830"/>
      <c r="L567" s="830"/>
      <c r="M567" s="830"/>
    </row>
    <row r="568" spans="1:13" ht="19.5" x14ac:dyDescent="0.2">
      <c r="A568" s="830"/>
      <c r="B568" s="830"/>
      <c r="C568" s="830"/>
      <c r="D568" s="830"/>
      <c r="E568" s="830"/>
      <c r="F568" s="830"/>
      <c r="G568" s="830"/>
      <c r="H568" s="830"/>
      <c r="I568" s="830"/>
      <c r="J568" s="830"/>
      <c r="K568" s="830"/>
      <c r="L568" s="830"/>
      <c r="M568" s="830"/>
    </row>
    <row r="569" spans="1:13" ht="19.5" x14ac:dyDescent="0.2">
      <c r="A569" s="830"/>
      <c r="B569" s="830"/>
      <c r="C569" s="830"/>
      <c r="D569" s="830"/>
      <c r="E569" s="830"/>
      <c r="F569" s="830"/>
      <c r="G569" s="830"/>
      <c r="H569" s="830"/>
      <c r="I569" s="830"/>
      <c r="J569" s="830"/>
      <c r="K569" s="830"/>
      <c r="L569" s="830"/>
      <c r="M569" s="830"/>
    </row>
    <row r="570" spans="1:13" ht="19.5" x14ac:dyDescent="0.2">
      <c r="A570" s="830"/>
      <c r="B570" s="830"/>
      <c r="C570" s="830"/>
      <c r="D570" s="830"/>
      <c r="E570" s="830"/>
      <c r="F570" s="830"/>
      <c r="G570" s="830"/>
      <c r="H570" s="830"/>
      <c r="I570" s="830"/>
      <c r="J570" s="830"/>
      <c r="K570" s="830"/>
      <c r="L570" s="830"/>
      <c r="M570" s="830"/>
    </row>
    <row r="571" spans="1:13" ht="19.5" x14ac:dyDescent="0.2">
      <c r="A571" s="830"/>
      <c r="B571" s="830"/>
      <c r="C571" s="830"/>
      <c r="D571" s="830"/>
      <c r="E571" s="830"/>
      <c r="F571" s="830"/>
      <c r="G571" s="830"/>
      <c r="H571" s="830"/>
      <c r="I571" s="830"/>
      <c r="J571" s="830"/>
      <c r="K571" s="830"/>
      <c r="L571" s="830"/>
      <c r="M571" s="830"/>
    </row>
    <row r="572" spans="1:13" ht="19.5" x14ac:dyDescent="0.2">
      <c r="A572" s="830"/>
      <c r="B572" s="830"/>
      <c r="C572" s="830"/>
      <c r="D572" s="830"/>
      <c r="E572" s="830"/>
      <c r="F572" s="830"/>
      <c r="G572" s="830"/>
      <c r="H572" s="830"/>
      <c r="I572" s="830"/>
      <c r="J572" s="830"/>
      <c r="K572" s="830"/>
      <c r="L572" s="830"/>
      <c r="M572" s="830"/>
    </row>
    <row r="573" spans="1:13" ht="19.5" x14ac:dyDescent="0.2">
      <c r="A573" s="830"/>
      <c r="B573" s="830"/>
      <c r="C573" s="830"/>
      <c r="D573" s="830"/>
      <c r="E573" s="830"/>
      <c r="F573" s="830"/>
      <c r="G573" s="830"/>
      <c r="H573" s="830"/>
      <c r="I573" s="830"/>
      <c r="J573" s="830"/>
      <c r="K573" s="830"/>
      <c r="L573" s="830"/>
      <c r="M573" s="830"/>
    </row>
    <row r="574" spans="1:13" ht="19.5" x14ac:dyDescent="0.2">
      <c r="A574" s="830"/>
      <c r="B574" s="830"/>
      <c r="C574" s="830"/>
      <c r="D574" s="830"/>
      <c r="E574" s="830"/>
      <c r="F574" s="830"/>
      <c r="G574" s="830"/>
      <c r="H574" s="830"/>
      <c r="I574" s="830"/>
      <c r="J574" s="830"/>
      <c r="K574" s="830"/>
      <c r="L574" s="830"/>
      <c r="M574" s="830"/>
    </row>
    <row r="575" spans="1:13" ht="19.5" x14ac:dyDescent="0.2">
      <c r="A575" s="830"/>
      <c r="B575" s="830"/>
      <c r="C575" s="830"/>
      <c r="D575" s="830"/>
      <c r="E575" s="830"/>
      <c r="F575" s="830"/>
      <c r="G575" s="830"/>
      <c r="H575" s="830"/>
      <c r="I575" s="830"/>
      <c r="J575" s="830"/>
      <c r="K575" s="830"/>
      <c r="L575" s="830"/>
      <c r="M575" s="830"/>
    </row>
    <row r="576" spans="1:13" ht="19.5" x14ac:dyDescent="0.2">
      <c r="A576" s="830"/>
      <c r="B576" s="830"/>
      <c r="C576" s="830"/>
      <c r="D576" s="830"/>
      <c r="E576" s="830"/>
      <c r="F576" s="830"/>
      <c r="G576" s="830"/>
      <c r="H576" s="830"/>
      <c r="I576" s="830"/>
      <c r="J576" s="830"/>
      <c r="K576" s="830"/>
      <c r="L576" s="830"/>
      <c r="M576" s="830"/>
    </row>
    <row r="577" spans="1:13" ht="19.5" x14ac:dyDescent="0.2">
      <c r="A577" s="830"/>
      <c r="B577" s="830"/>
      <c r="C577" s="830"/>
      <c r="D577" s="830"/>
      <c r="E577" s="830"/>
      <c r="F577" s="830"/>
      <c r="G577" s="830"/>
      <c r="H577" s="830"/>
      <c r="I577" s="830"/>
      <c r="J577" s="830"/>
      <c r="K577" s="830"/>
      <c r="L577" s="830"/>
      <c r="M577" s="830"/>
    </row>
    <row r="578" spans="1:13" ht="19.5" x14ac:dyDescent="0.2">
      <c r="A578" s="830"/>
      <c r="B578" s="830"/>
      <c r="C578" s="830"/>
      <c r="D578" s="830"/>
      <c r="E578" s="830"/>
      <c r="F578" s="830"/>
      <c r="G578" s="830"/>
      <c r="H578" s="830"/>
      <c r="I578" s="830"/>
      <c r="J578" s="830"/>
      <c r="K578" s="830"/>
      <c r="L578" s="830"/>
      <c r="M578" s="830"/>
    </row>
    <row r="579" spans="1:13" ht="19.5" x14ac:dyDescent="0.2">
      <c r="A579" s="830"/>
      <c r="B579" s="830"/>
      <c r="C579" s="830"/>
      <c r="D579" s="830"/>
      <c r="E579" s="830"/>
      <c r="F579" s="830"/>
      <c r="G579" s="830"/>
      <c r="H579" s="830"/>
      <c r="I579" s="830"/>
      <c r="J579" s="830"/>
      <c r="K579" s="830"/>
      <c r="L579" s="830"/>
      <c r="M579" s="830"/>
    </row>
    <row r="580" spans="1:13" ht="19.5" x14ac:dyDescent="0.2">
      <c r="A580" s="830"/>
      <c r="B580" s="830"/>
      <c r="C580" s="830"/>
      <c r="D580" s="830"/>
      <c r="E580" s="830"/>
      <c r="F580" s="830"/>
      <c r="G580" s="830"/>
      <c r="H580" s="830"/>
      <c r="I580" s="830"/>
      <c r="J580" s="830"/>
      <c r="K580" s="830"/>
      <c r="L580" s="830"/>
      <c r="M580" s="830"/>
    </row>
    <row r="581" spans="1:13" ht="19.5" x14ac:dyDescent="0.2">
      <c r="A581" s="830"/>
      <c r="B581" s="830"/>
      <c r="C581" s="830"/>
      <c r="D581" s="830"/>
      <c r="E581" s="830"/>
      <c r="F581" s="830"/>
      <c r="G581" s="830"/>
      <c r="H581" s="830"/>
      <c r="I581" s="830"/>
      <c r="J581" s="830"/>
      <c r="K581" s="830"/>
      <c r="L581" s="830"/>
      <c r="M581" s="830"/>
    </row>
    <row r="582" spans="1:13" ht="19.5" x14ac:dyDescent="0.2">
      <c r="A582" s="830"/>
      <c r="B582" s="830"/>
      <c r="C582" s="830"/>
      <c r="D582" s="830"/>
      <c r="E582" s="830"/>
      <c r="F582" s="830"/>
      <c r="G582" s="830"/>
      <c r="H582" s="830"/>
      <c r="I582" s="830"/>
      <c r="J582" s="830"/>
      <c r="K582" s="830"/>
      <c r="L582" s="830"/>
      <c r="M582" s="830"/>
    </row>
    <row r="583" spans="1:13" ht="19.5" x14ac:dyDescent="0.2">
      <c r="A583" s="830"/>
      <c r="B583" s="830"/>
      <c r="C583" s="830"/>
      <c r="D583" s="830"/>
      <c r="E583" s="830"/>
      <c r="F583" s="830"/>
      <c r="G583" s="830"/>
      <c r="H583" s="830"/>
      <c r="I583" s="830"/>
      <c r="J583" s="830"/>
      <c r="K583" s="830"/>
      <c r="L583" s="830"/>
      <c r="M583" s="830"/>
    </row>
    <row r="584" spans="1:13" ht="19.5" x14ac:dyDescent="0.2">
      <c r="A584" s="830"/>
      <c r="B584" s="830"/>
      <c r="C584" s="830"/>
      <c r="D584" s="830"/>
      <c r="E584" s="830"/>
      <c r="F584" s="830"/>
      <c r="G584" s="830"/>
      <c r="H584" s="830"/>
      <c r="I584" s="830"/>
      <c r="J584" s="830"/>
      <c r="K584" s="830"/>
      <c r="L584" s="830"/>
      <c r="M584" s="830"/>
    </row>
    <row r="585" spans="1:13" ht="19.5" x14ac:dyDescent="0.2">
      <c r="A585" s="830"/>
      <c r="B585" s="830"/>
      <c r="C585" s="830"/>
      <c r="D585" s="830"/>
      <c r="E585" s="830"/>
      <c r="F585" s="830"/>
      <c r="G585" s="830"/>
      <c r="H585" s="830"/>
      <c r="I585" s="830"/>
      <c r="J585" s="830"/>
      <c r="K585" s="830"/>
      <c r="L585" s="830"/>
      <c r="M585" s="830"/>
    </row>
    <row r="586" spans="1:13" ht="19.5" x14ac:dyDescent="0.2">
      <c r="A586" s="830"/>
      <c r="B586" s="830"/>
      <c r="C586" s="830"/>
      <c r="D586" s="830"/>
      <c r="E586" s="830"/>
      <c r="F586" s="830"/>
      <c r="G586" s="830"/>
      <c r="H586" s="830"/>
      <c r="I586" s="830"/>
      <c r="J586" s="830"/>
      <c r="K586" s="830"/>
      <c r="L586" s="830"/>
      <c r="M586" s="830"/>
    </row>
    <row r="587" spans="1:13" ht="19.5" x14ac:dyDescent="0.2">
      <c r="A587" s="830"/>
      <c r="B587" s="830"/>
      <c r="C587" s="830"/>
      <c r="D587" s="830"/>
      <c r="E587" s="830"/>
      <c r="F587" s="830"/>
      <c r="G587" s="830"/>
      <c r="H587" s="830"/>
      <c r="I587" s="830"/>
      <c r="J587" s="830"/>
      <c r="K587" s="830"/>
      <c r="L587" s="830"/>
      <c r="M587" s="830"/>
    </row>
    <row r="588" spans="1:13" ht="19.5" x14ac:dyDescent="0.2">
      <c r="A588" s="830"/>
      <c r="B588" s="830"/>
      <c r="C588" s="830"/>
      <c r="D588" s="830"/>
      <c r="E588" s="830"/>
      <c r="F588" s="830"/>
      <c r="G588" s="830"/>
      <c r="H588" s="830"/>
      <c r="I588" s="830"/>
      <c r="J588" s="830"/>
      <c r="K588" s="830"/>
      <c r="L588" s="830"/>
      <c r="M588" s="830"/>
    </row>
    <row r="589" spans="1:13" ht="19.5" x14ac:dyDescent="0.2">
      <c r="A589" s="830"/>
      <c r="B589" s="830"/>
      <c r="C589" s="830"/>
      <c r="D589" s="830"/>
      <c r="E589" s="830"/>
      <c r="F589" s="830"/>
      <c r="G589" s="830"/>
      <c r="H589" s="830"/>
      <c r="I589" s="830"/>
      <c r="J589" s="830"/>
      <c r="K589" s="830"/>
      <c r="L589" s="830"/>
      <c r="M589" s="830"/>
    </row>
    <row r="590" spans="1:13" ht="19.5" x14ac:dyDescent="0.2">
      <c r="A590" s="830"/>
      <c r="B590" s="830"/>
      <c r="C590" s="830"/>
      <c r="D590" s="830"/>
      <c r="E590" s="830"/>
      <c r="F590" s="830"/>
      <c r="G590" s="830"/>
      <c r="H590" s="830"/>
      <c r="I590" s="830"/>
      <c r="J590" s="830"/>
      <c r="K590" s="830"/>
      <c r="L590" s="830"/>
      <c r="M590" s="830"/>
    </row>
    <row r="591" spans="1:13" ht="19.5" x14ac:dyDescent="0.2">
      <c r="A591" s="830"/>
      <c r="B591" s="830"/>
      <c r="C591" s="830"/>
      <c r="D591" s="830"/>
      <c r="E591" s="830"/>
      <c r="F591" s="830"/>
      <c r="G591" s="830"/>
      <c r="H591" s="830"/>
      <c r="I591" s="830"/>
      <c r="J591" s="830"/>
      <c r="K591" s="830"/>
      <c r="L591" s="830"/>
      <c r="M591" s="830"/>
    </row>
    <row r="592" spans="1:13" ht="19.5" x14ac:dyDescent="0.2">
      <c r="A592" s="830"/>
      <c r="B592" s="830"/>
      <c r="C592" s="830"/>
      <c r="D592" s="830"/>
      <c r="E592" s="830"/>
      <c r="F592" s="830"/>
      <c r="G592" s="830"/>
      <c r="H592" s="830"/>
      <c r="I592" s="830"/>
      <c r="J592" s="830"/>
      <c r="K592" s="830"/>
      <c r="L592" s="830"/>
      <c r="M592" s="830"/>
    </row>
    <row r="593" spans="1:13" ht="19.5" x14ac:dyDescent="0.2">
      <c r="A593" s="830"/>
      <c r="B593" s="830"/>
      <c r="C593" s="830"/>
      <c r="D593" s="830"/>
      <c r="E593" s="830"/>
      <c r="F593" s="830"/>
      <c r="G593" s="830"/>
      <c r="H593" s="830"/>
      <c r="I593" s="830"/>
      <c r="J593" s="830"/>
      <c r="K593" s="830"/>
      <c r="L593" s="830"/>
      <c r="M593" s="830"/>
    </row>
    <row r="594" spans="1:13" ht="19.5" x14ac:dyDescent="0.2">
      <c r="A594" s="830"/>
      <c r="B594" s="830"/>
      <c r="C594" s="830"/>
      <c r="D594" s="830"/>
      <c r="E594" s="830"/>
      <c r="F594" s="830"/>
      <c r="G594" s="830"/>
      <c r="H594" s="830"/>
      <c r="I594" s="830"/>
      <c r="J594" s="830"/>
      <c r="K594" s="830"/>
      <c r="L594" s="830"/>
      <c r="M594" s="830"/>
    </row>
    <row r="595" spans="1:13" ht="19.5" x14ac:dyDescent="0.2">
      <c r="A595" s="830"/>
      <c r="B595" s="830"/>
      <c r="C595" s="830"/>
      <c r="D595" s="830"/>
      <c r="E595" s="830"/>
      <c r="F595" s="830"/>
      <c r="G595" s="830"/>
      <c r="H595" s="830"/>
      <c r="I595" s="830"/>
      <c r="J595" s="830"/>
      <c r="K595" s="830"/>
      <c r="L595" s="830"/>
      <c r="M595" s="830"/>
    </row>
    <row r="596" spans="1:13" ht="19.5" x14ac:dyDescent="0.2">
      <c r="A596" s="830"/>
      <c r="B596" s="830"/>
      <c r="C596" s="830"/>
      <c r="D596" s="830"/>
      <c r="E596" s="830"/>
      <c r="F596" s="830"/>
      <c r="G596" s="830"/>
      <c r="H596" s="830"/>
      <c r="I596" s="830"/>
      <c r="J596" s="830"/>
      <c r="K596" s="830"/>
      <c r="L596" s="830"/>
      <c r="M596" s="830"/>
    </row>
    <row r="597" spans="1:13" ht="19.5" x14ac:dyDescent="0.2">
      <c r="A597" s="830"/>
      <c r="B597" s="830"/>
      <c r="C597" s="830"/>
      <c r="D597" s="830"/>
      <c r="E597" s="830"/>
      <c r="F597" s="830"/>
      <c r="G597" s="830"/>
      <c r="H597" s="830"/>
      <c r="I597" s="830"/>
      <c r="J597" s="830"/>
      <c r="K597" s="830"/>
      <c r="L597" s="830"/>
      <c r="M597" s="830"/>
    </row>
    <row r="598" spans="1:13" ht="19.5" x14ac:dyDescent="0.2">
      <c r="A598" s="830"/>
      <c r="B598" s="830"/>
      <c r="C598" s="830"/>
      <c r="D598" s="830"/>
      <c r="E598" s="830"/>
      <c r="F598" s="830"/>
      <c r="G598" s="830"/>
      <c r="H598" s="830"/>
      <c r="I598" s="830"/>
      <c r="J598" s="830"/>
      <c r="K598" s="830"/>
      <c r="L598" s="830"/>
      <c r="M598" s="830"/>
    </row>
    <row r="599" spans="1:13" ht="19.5" x14ac:dyDescent="0.2">
      <c r="A599" s="830"/>
      <c r="B599" s="830"/>
      <c r="C599" s="830"/>
      <c r="D599" s="830"/>
      <c r="E599" s="830"/>
      <c r="F599" s="830"/>
      <c r="G599" s="830"/>
      <c r="H599" s="830"/>
      <c r="I599" s="830"/>
      <c r="J599" s="830"/>
      <c r="K599" s="830"/>
      <c r="L599" s="830"/>
      <c r="M599" s="830"/>
    </row>
    <row r="600" spans="1:13" ht="19.5" x14ac:dyDescent="0.2">
      <c r="A600" s="830"/>
      <c r="B600" s="830"/>
      <c r="C600" s="830"/>
      <c r="D600" s="830"/>
      <c r="E600" s="830"/>
      <c r="F600" s="830"/>
      <c r="G600" s="830"/>
      <c r="H600" s="830"/>
      <c r="I600" s="830"/>
      <c r="J600" s="830"/>
      <c r="K600" s="830"/>
      <c r="L600" s="830"/>
      <c r="M600" s="830"/>
    </row>
    <row r="601" spans="1:13" ht="19.5" x14ac:dyDescent="0.2">
      <c r="A601" s="830"/>
      <c r="B601" s="830"/>
      <c r="C601" s="830"/>
      <c r="D601" s="830"/>
      <c r="E601" s="830"/>
      <c r="F601" s="830"/>
      <c r="G601" s="830"/>
      <c r="H601" s="830"/>
      <c r="I601" s="830"/>
      <c r="J601" s="830"/>
      <c r="K601" s="830"/>
      <c r="L601" s="830"/>
      <c r="M601" s="830"/>
    </row>
    <row r="602" spans="1:13" ht="19.5" x14ac:dyDescent="0.2">
      <c r="A602" s="830"/>
      <c r="B602" s="830"/>
      <c r="C602" s="830"/>
      <c r="D602" s="830"/>
      <c r="E602" s="830"/>
      <c r="F602" s="830"/>
      <c r="G602" s="830"/>
      <c r="H602" s="830"/>
      <c r="I602" s="830"/>
      <c r="J602" s="830"/>
      <c r="K602" s="830"/>
      <c r="L602" s="830"/>
      <c r="M602" s="830"/>
    </row>
    <row r="603" spans="1:13" ht="19.5" x14ac:dyDescent="0.2">
      <c r="A603" s="830"/>
      <c r="B603" s="830"/>
      <c r="C603" s="830"/>
      <c r="D603" s="830"/>
      <c r="E603" s="830"/>
      <c r="F603" s="830"/>
      <c r="G603" s="830"/>
      <c r="H603" s="830"/>
      <c r="I603" s="830"/>
      <c r="J603" s="830"/>
      <c r="K603" s="830"/>
      <c r="L603" s="830"/>
      <c r="M603" s="830"/>
    </row>
    <row r="604" spans="1:13" ht="19.5" x14ac:dyDescent="0.2">
      <c r="A604" s="830"/>
      <c r="B604" s="830"/>
      <c r="C604" s="830"/>
      <c r="D604" s="830"/>
      <c r="E604" s="830"/>
      <c r="F604" s="830"/>
      <c r="G604" s="830"/>
      <c r="H604" s="830"/>
      <c r="I604" s="830"/>
      <c r="J604" s="830"/>
      <c r="K604" s="830"/>
      <c r="L604" s="830"/>
      <c r="M604" s="830"/>
    </row>
    <row r="605" spans="1:13" ht="19.5" x14ac:dyDescent="0.2">
      <c r="A605" s="830"/>
      <c r="B605" s="830"/>
      <c r="C605" s="830"/>
      <c r="D605" s="830"/>
      <c r="E605" s="830"/>
      <c r="F605" s="830"/>
      <c r="G605" s="830"/>
      <c r="H605" s="830"/>
      <c r="I605" s="830"/>
      <c r="J605" s="830"/>
      <c r="K605" s="830"/>
      <c r="L605" s="830"/>
      <c r="M605" s="830"/>
    </row>
    <row r="606" spans="1:13" ht="19.5" x14ac:dyDescent="0.2">
      <c r="A606" s="830"/>
      <c r="B606" s="830"/>
      <c r="C606" s="830"/>
      <c r="D606" s="830"/>
      <c r="E606" s="830"/>
      <c r="F606" s="830"/>
      <c r="G606" s="830"/>
      <c r="H606" s="830"/>
      <c r="I606" s="830"/>
      <c r="J606" s="830"/>
      <c r="K606" s="830"/>
      <c r="L606" s="830"/>
      <c r="M606" s="830"/>
    </row>
    <row r="607" spans="1:13" ht="19.5" x14ac:dyDescent="0.2">
      <c r="A607" s="830"/>
      <c r="B607" s="830"/>
      <c r="C607" s="830"/>
      <c r="D607" s="830"/>
      <c r="E607" s="830"/>
      <c r="F607" s="830"/>
      <c r="G607" s="830"/>
      <c r="H607" s="830"/>
      <c r="I607" s="830"/>
      <c r="J607" s="830"/>
      <c r="K607" s="830"/>
      <c r="L607" s="830"/>
      <c r="M607" s="830"/>
    </row>
    <row r="608" spans="1:13" ht="19.5" x14ac:dyDescent="0.2">
      <c r="A608" s="830"/>
      <c r="B608" s="830"/>
      <c r="C608" s="830"/>
      <c r="D608" s="830"/>
      <c r="E608" s="830"/>
      <c r="F608" s="830"/>
      <c r="G608" s="830"/>
      <c r="H608" s="830"/>
      <c r="I608" s="830"/>
      <c r="J608" s="830"/>
      <c r="K608" s="830"/>
      <c r="L608" s="830"/>
      <c r="M608" s="830"/>
    </row>
    <row r="609" spans="1:13" ht="19.5" x14ac:dyDescent="0.2">
      <c r="A609" s="830"/>
      <c r="B609" s="830"/>
      <c r="C609" s="830"/>
      <c r="D609" s="830"/>
      <c r="E609" s="830"/>
      <c r="F609" s="830"/>
      <c r="G609" s="830"/>
      <c r="H609" s="830"/>
      <c r="I609" s="830"/>
      <c r="J609" s="830"/>
      <c r="K609" s="830"/>
      <c r="L609" s="830"/>
      <c r="M609" s="830"/>
    </row>
    <row r="610" spans="1:13" ht="19.5" x14ac:dyDescent="0.2">
      <c r="A610" s="830"/>
      <c r="B610" s="830"/>
      <c r="C610" s="830"/>
      <c r="D610" s="830"/>
      <c r="E610" s="830"/>
      <c r="F610" s="830"/>
      <c r="G610" s="830"/>
      <c r="H610" s="830"/>
      <c r="I610" s="830"/>
      <c r="J610" s="830"/>
      <c r="K610" s="830"/>
      <c r="L610" s="830"/>
      <c r="M610" s="830"/>
    </row>
    <row r="611" spans="1:13" ht="19.5" x14ac:dyDescent="0.2">
      <c r="A611" s="830"/>
      <c r="B611" s="830"/>
      <c r="C611" s="830"/>
      <c r="D611" s="830"/>
      <c r="E611" s="830"/>
      <c r="F611" s="830"/>
      <c r="G611" s="830"/>
      <c r="H611" s="830"/>
      <c r="I611" s="830"/>
      <c r="J611" s="830"/>
      <c r="K611" s="830"/>
      <c r="L611" s="830"/>
      <c r="M611" s="830"/>
    </row>
    <row r="612" spans="1:13" ht="19.5" x14ac:dyDescent="0.2">
      <c r="A612" s="830"/>
      <c r="B612" s="830"/>
      <c r="C612" s="830"/>
      <c r="D612" s="830"/>
      <c r="E612" s="830"/>
      <c r="F612" s="830"/>
      <c r="G612" s="830"/>
      <c r="H612" s="830"/>
      <c r="I612" s="830"/>
      <c r="J612" s="830"/>
      <c r="K612" s="830"/>
      <c r="L612" s="830"/>
      <c r="M612" s="830"/>
    </row>
    <row r="613" spans="1:13" ht="19.5" x14ac:dyDescent="0.2">
      <c r="A613" s="830"/>
      <c r="B613" s="830"/>
      <c r="C613" s="830"/>
      <c r="D613" s="830"/>
      <c r="E613" s="830"/>
      <c r="F613" s="830"/>
      <c r="G613" s="830"/>
      <c r="H613" s="830"/>
      <c r="I613" s="830"/>
      <c r="J613" s="830"/>
      <c r="K613" s="830"/>
      <c r="L613" s="830"/>
      <c r="M613" s="830"/>
    </row>
    <row r="614" spans="1:13" ht="19.5" x14ac:dyDescent="0.2">
      <c r="A614" s="830"/>
      <c r="B614" s="830"/>
      <c r="C614" s="830"/>
      <c r="D614" s="830"/>
      <c r="E614" s="830"/>
      <c r="F614" s="830"/>
      <c r="G614" s="830"/>
      <c r="H614" s="830"/>
      <c r="I614" s="830"/>
      <c r="J614" s="830"/>
      <c r="K614" s="830"/>
      <c r="L614" s="830"/>
      <c r="M614" s="830"/>
    </row>
    <row r="615" spans="1:13" ht="19.5" x14ac:dyDescent="0.2">
      <c r="A615" s="830"/>
      <c r="B615" s="830"/>
      <c r="C615" s="830"/>
      <c r="D615" s="830"/>
      <c r="E615" s="830"/>
      <c r="F615" s="830"/>
      <c r="G615" s="830"/>
      <c r="H615" s="830"/>
      <c r="I615" s="830"/>
      <c r="J615" s="830"/>
      <c r="K615" s="830"/>
      <c r="L615" s="830"/>
      <c r="M615" s="830"/>
    </row>
    <row r="616" spans="1:13" ht="19.5" x14ac:dyDescent="0.2">
      <c r="A616" s="830"/>
      <c r="B616" s="830"/>
      <c r="C616" s="830"/>
      <c r="D616" s="830"/>
      <c r="E616" s="830"/>
      <c r="F616" s="830"/>
      <c r="G616" s="830"/>
      <c r="H616" s="830"/>
      <c r="I616" s="830"/>
      <c r="J616" s="830"/>
      <c r="K616" s="830"/>
      <c r="L616" s="830"/>
      <c r="M616" s="830"/>
    </row>
    <row r="617" spans="1:13" ht="19.5" x14ac:dyDescent="0.2">
      <c r="A617" s="830"/>
      <c r="B617" s="830"/>
      <c r="C617" s="830"/>
      <c r="D617" s="830"/>
      <c r="E617" s="830"/>
      <c r="F617" s="830"/>
      <c r="G617" s="830"/>
      <c r="H617" s="830"/>
      <c r="I617" s="830"/>
      <c r="J617" s="830"/>
      <c r="K617" s="830"/>
      <c r="L617" s="830"/>
      <c r="M617" s="830"/>
    </row>
    <row r="618" spans="1:13" ht="19.5" x14ac:dyDescent="0.2">
      <c r="A618" s="830"/>
      <c r="B618" s="830"/>
      <c r="C618" s="830"/>
      <c r="D618" s="830"/>
      <c r="E618" s="830"/>
      <c r="F618" s="830"/>
      <c r="G618" s="830"/>
      <c r="H618" s="830"/>
      <c r="I618" s="830"/>
      <c r="J618" s="830"/>
      <c r="K618" s="830"/>
      <c r="L618" s="830"/>
      <c r="M618" s="830"/>
    </row>
    <row r="619" spans="1:13" ht="19.5" x14ac:dyDescent="0.2">
      <c r="A619" s="830"/>
      <c r="B619" s="830"/>
      <c r="C619" s="830"/>
      <c r="D619" s="830"/>
      <c r="E619" s="830"/>
      <c r="F619" s="830"/>
      <c r="G619" s="830"/>
      <c r="H619" s="830"/>
      <c r="I619" s="830"/>
      <c r="J619" s="830"/>
      <c r="K619" s="830"/>
      <c r="L619" s="830"/>
      <c r="M619" s="830"/>
    </row>
    <row r="620" spans="1:13" ht="19.5" x14ac:dyDescent="0.2">
      <c r="A620" s="830"/>
      <c r="B620" s="830"/>
      <c r="C620" s="830"/>
      <c r="D620" s="830"/>
      <c r="E620" s="830"/>
      <c r="F620" s="830"/>
      <c r="G620" s="830"/>
      <c r="H620" s="830"/>
      <c r="I620" s="830"/>
      <c r="J620" s="830"/>
      <c r="K620" s="830"/>
      <c r="L620" s="830"/>
      <c r="M620" s="830"/>
    </row>
    <row r="621" spans="1:13" ht="19.5" x14ac:dyDescent="0.2">
      <c r="A621" s="830"/>
      <c r="B621" s="830"/>
      <c r="C621" s="830"/>
      <c r="D621" s="830"/>
      <c r="E621" s="830"/>
      <c r="F621" s="830"/>
      <c r="G621" s="830"/>
      <c r="H621" s="830"/>
      <c r="I621" s="830"/>
      <c r="J621" s="830"/>
      <c r="K621" s="830"/>
      <c r="L621" s="830"/>
      <c r="M621" s="830"/>
    </row>
    <row r="622" spans="1:13" ht="19.5" x14ac:dyDescent="0.2">
      <c r="A622" s="830"/>
      <c r="B622" s="830"/>
      <c r="C622" s="830"/>
      <c r="D622" s="830"/>
      <c r="E622" s="830"/>
      <c r="F622" s="830"/>
      <c r="G622" s="830"/>
      <c r="H622" s="830"/>
      <c r="I622" s="830"/>
      <c r="J622" s="830"/>
      <c r="K622" s="830"/>
      <c r="L622" s="830"/>
      <c r="M622" s="830"/>
    </row>
    <row r="623" spans="1:13" ht="19.5" x14ac:dyDescent="0.2">
      <c r="A623" s="830"/>
      <c r="B623" s="830"/>
      <c r="C623" s="830"/>
      <c r="D623" s="830"/>
      <c r="E623" s="830"/>
      <c r="F623" s="830"/>
      <c r="G623" s="830"/>
      <c r="H623" s="830"/>
      <c r="I623" s="830"/>
      <c r="J623" s="830"/>
      <c r="K623" s="830"/>
      <c r="L623" s="830"/>
      <c r="M623" s="830"/>
    </row>
    <row r="624" spans="1:13" ht="19.5" x14ac:dyDescent="0.2">
      <c r="A624" s="830"/>
      <c r="B624" s="830"/>
      <c r="C624" s="830"/>
      <c r="D624" s="830"/>
      <c r="E624" s="830"/>
      <c r="F624" s="830"/>
      <c r="G624" s="830"/>
      <c r="H624" s="830"/>
      <c r="I624" s="830"/>
      <c r="J624" s="830"/>
      <c r="K624" s="830"/>
      <c r="L624" s="830"/>
      <c r="M624" s="830"/>
    </row>
    <row r="625" spans="1:13" ht="19.5" x14ac:dyDescent="0.2">
      <c r="A625" s="830"/>
      <c r="B625" s="830"/>
      <c r="C625" s="830"/>
      <c r="D625" s="830"/>
      <c r="E625" s="830"/>
      <c r="F625" s="830"/>
      <c r="G625" s="830"/>
      <c r="H625" s="830"/>
      <c r="I625" s="830"/>
      <c r="J625" s="830"/>
      <c r="K625" s="830"/>
      <c r="L625" s="830"/>
      <c r="M625" s="830"/>
    </row>
    <row r="626" spans="1:13" ht="19.5" x14ac:dyDescent="0.2">
      <c r="A626" s="830"/>
      <c r="B626" s="830"/>
      <c r="C626" s="830"/>
      <c r="D626" s="830"/>
      <c r="E626" s="830"/>
      <c r="F626" s="830"/>
      <c r="G626" s="830"/>
      <c r="H626" s="830"/>
      <c r="I626" s="830"/>
      <c r="J626" s="830"/>
      <c r="K626" s="830"/>
      <c r="L626" s="830"/>
      <c r="M626" s="830"/>
    </row>
    <row r="627" spans="1:13" ht="19.5" x14ac:dyDescent="0.2">
      <c r="A627" s="830"/>
      <c r="B627" s="830"/>
      <c r="C627" s="830"/>
      <c r="D627" s="830"/>
      <c r="E627" s="830"/>
      <c r="F627" s="830"/>
      <c r="G627" s="830"/>
      <c r="H627" s="830"/>
      <c r="I627" s="830"/>
      <c r="J627" s="830"/>
      <c r="K627" s="830"/>
      <c r="L627" s="830"/>
      <c r="M627" s="830"/>
    </row>
    <row r="628" spans="1:13" ht="19.5" x14ac:dyDescent="0.2">
      <c r="A628" s="830"/>
      <c r="B628" s="830"/>
      <c r="C628" s="830"/>
      <c r="D628" s="830"/>
      <c r="E628" s="830"/>
      <c r="F628" s="830"/>
      <c r="G628" s="830"/>
      <c r="H628" s="830"/>
      <c r="I628" s="830"/>
      <c r="J628" s="830"/>
      <c r="K628" s="830"/>
      <c r="L628" s="830"/>
      <c r="M628" s="830"/>
    </row>
    <row r="629" spans="1:13" ht="19.5" x14ac:dyDescent="0.2">
      <c r="A629" s="830"/>
      <c r="B629" s="830"/>
      <c r="C629" s="830"/>
      <c r="D629" s="830"/>
      <c r="E629" s="830"/>
      <c r="F629" s="830"/>
      <c r="G629" s="830"/>
      <c r="H629" s="830"/>
      <c r="I629" s="830"/>
      <c r="J629" s="830"/>
      <c r="K629" s="830"/>
      <c r="L629" s="830"/>
      <c r="M629" s="830"/>
    </row>
    <row r="630" spans="1:13" ht="19.5" x14ac:dyDescent="0.2">
      <c r="A630" s="830"/>
      <c r="B630" s="830"/>
      <c r="C630" s="830"/>
      <c r="D630" s="830"/>
      <c r="E630" s="830"/>
      <c r="F630" s="830"/>
      <c r="G630" s="830"/>
      <c r="H630" s="830"/>
      <c r="I630" s="830"/>
      <c r="J630" s="830"/>
      <c r="K630" s="830"/>
      <c r="L630" s="830"/>
      <c r="M630" s="830"/>
    </row>
    <row r="631" spans="1:13" ht="19.5" x14ac:dyDescent="0.2">
      <c r="A631" s="830"/>
      <c r="B631" s="830"/>
      <c r="C631" s="830"/>
      <c r="D631" s="830"/>
      <c r="E631" s="830"/>
      <c r="F631" s="830"/>
      <c r="G631" s="830"/>
      <c r="H631" s="830"/>
      <c r="I631" s="830"/>
      <c r="J631" s="830"/>
      <c r="K631" s="830"/>
      <c r="L631" s="830"/>
      <c r="M631" s="830"/>
    </row>
    <row r="632" spans="1:13" ht="19.5" x14ac:dyDescent="0.2">
      <c r="A632" s="830"/>
      <c r="B632" s="830"/>
      <c r="C632" s="830"/>
      <c r="D632" s="830"/>
      <c r="E632" s="830"/>
      <c r="F632" s="830"/>
      <c r="G632" s="830"/>
      <c r="H632" s="830"/>
      <c r="I632" s="830"/>
      <c r="J632" s="830"/>
      <c r="K632" s="830"/>
      <c r="L632" s="830"/>
      <c r="M632" s="830"/>
    </row>
    <row r="633" spans="1:13" ht="19.5" x14ac:dyDescent="0.2">
      <c r="A633" s="830"/>
      <c r="B633" s="830"/>
      <c r="C633" s="830"/>
      <c r="D633" s="830"/>
      <c r="E633" s="830"/>
      <c r="F633" s="830"/>
      <c r="G633" s="830"/>
      <c r="H633" s="830"/>
      <c r="I633" s="830"/>
      <c r="J633" s="830"/>
      <c r="K633" s="830"/>
      <c r="L633" s="830"/>
      <c r="M633" s="830"/>
    </row>
    <row r="634" spans="1:13" ht="19.5" x14ac:dyDescent="0.2">
      <c r="A634" s="830"/>
      <c r="B634" s="830"/>
      <c r="C634" s="830"/>
      <c r="D634" s="830"/>
      <c r="E634" s="830"/>
      <c r="F634" s="830"/>
      <c r="G634" s="830"/>
      <c r="H634" s="830"/>
      <c r="I634" s="830"/>
      <c r="J634" s="830"/>
      <c r="K634" s="830"/>
      <c r="L634" s="830"/>
      <c r="M634" s="830"/>
    </row>
    <row r="635" spans="1:13" ht="19.5" x14ac:dyDescent="0.2">
      <c r="A635" s="830"/>
      <c r="B635" s="830"/>
      <c r="C635" s="830"/>
      <c r="D635" s="830"/>
      <c r="E635" s="830"/>
      <c r="F635" s="830"/>
      <c r="G635" s="830"/>
      <c r="H635" s="830"/>
      <c r="I635" s="830"/>
      <c r="J635" s="830"/>
      <c r="K635" s="830"/>
      <c r="L635" s="830"/>
      <c r="M635" s="830"/>
    </row>
    <row r="636" spans="1:13" ht="19.5" x14ac:dyDescent="0.2">
      <c r="A636" s="830"/>
      <c r="B636" s="830"/>
      <c r="C636" s="830"/>
      <c r="D636" s="830"/>
      <c r="E636" s="830"/>
      <c r="F636" s="830"/>
      <c r="G636" s="830"/>
      <c r="H636" s="830"/>
      <c r="I636" s="830"/>
      <c r="J636" s="830"/>
      <c r="K636" s="830"/>
      <c r="L636" s="830"/>
      <c r="M636" s="830"/>
    </row>
    <row r="637" spans="1:13" ht="19.5" x14ac:dyDescent="0.2">
      <c r="A637" s="830"/>
      <c r="B637" s="830"/>
      <c r="C637" s="830"/>
      <c r="D637" s="830"/>
      <c r="E637" s="830"/>
      <c r="F637" s="830"/>
      <c r="G637" s="830"/>
      <c r="H637" s="830"/>
      <c r="I637" s="830"/>
      <c r="J637" s="830"/>
      <c r="K637" s="830"/>
      <c r="L637" s="830"/>
      <c r="M637" s="830"/>
    </row>
    <row r="638" spans="1:13" ht="19.5" x14ac:dyDescent="0.2">
      <c r="A638" s="830"/>
      <c r="B638" s="830"/>
      <c r="C638" s="830"/>
      <c r="D638" s="830"/>
      <c r="E638" s="830"/>
      <c r="F638" s="830"/>
      <c r="G638" s="830"/>
      <c r="H638" s="830"/>
      <c r="I638" s="830"/>
      <c r="J638" s="830"/>
      <c r="K638" s="830"/>
      <c r="L638" s="830"/>
      <c r="M638" s="830"/>
    </row>
    <row r="639" spans="1:13" ht="19.5" x14ac:dyDescent="0.2">
      <c r="A639" s="830"/>
      <c r="B639" s="830"/>
      <c r="C639" s="830"/>
      <c r="D639" s="830"/>
      <c r="E639" s="830"/>
      <c r="F639" s="830"/>
      <c r="G639" s="830"/>
      <c r="H639" s="830"/>
      <c r="I639" s="830"/>
      <c r="J639" s="830"/>
      <c r="K639" s="830"/>
      <c r="L639" s="830"/>
      <c r="M639" s="830"/>
    </row>
    <row r="640" spans="1:13" ht="19.5" x14ac:dyDescent="0.2">
      <c r="A640" s="830"/>
      <c r="B640" s="830"/>
      <c r="C640" s="830"/>
      <c r="D640" s="830"/>
      <c r="E640" s="830"/>
      <c r="F640" s="830"/>
      <c r="G640" s="830"/>
      <c r="H640" s="830"/>
      <c r="I640" s="830"/>
      <c r="J640" s="830"/>
      <c r="K640" s="830"/>
      <c r="L640" s="830"/>
      <c r="M640" s="830"/>
    </row>
    <row r="641" spans="1:13" ht="19.5" x14ac:dyDescent="0.2">
      <c r="A641" s="830"/>
      <c r="B641" s="830"/>
      <c r="C641" s="830"/>
      <c r="D641" s="830"/>
      <c r="E641" s="830"/>
      <c r="F641" s="830"/>
      <c r="G641" s="830"/>
      <c r="H641" s="830"/>
      <c r="I641" s="830"/>
      <c r="J641" s="830"/>
      <c r="K641" s="830"/>
      <c r="L641" s="830"/>
      <c r="M641" s="830"/>
    </row>
    <row r="642" spans="1:13" ht="19.5" x14ac:dyDescent="0.2">
      <c r="A642" s="830"/>
      <c r="B642" s="830"/>
      <c r="C642" s="830"/>
      <c r="D642" s="830"/>
      <c r="E642" s="830"/>
      <c r="F642" s="830"/>
      <c r="G642" s="830"/>
      <c r="H642" s="830"/>
      <c r="I642" s="830"/>
      <c r="J642" s="830"/>
      <c r="K642" s="830"/>
      <c r="L642" s="830"/>
      <c r="M642" s="830"/>
    </row>
    <row r="643" spans="1:13" ht="19.5" x14ac:dyDescent="0.2">
      <c r="A643" s="830"/>
      <c r="B643" s="830"/>
      <c r="C643" s="830"/>
      <c r="D643" s="830"/>
      <c r="E643" s="830"/>
      <c r="F643" s="830"/>
      <c r="G643" s="830"/>
      <c r="H643" s="830"/>
      <c r="I643" s="830"/>
      <c r="J643" s="830"/>
      <c r="K643" s="830"/>
      <c r="L643" s="830"/>
      <c r="M643" s="830"/>
    </row>
    <row r="644" spans="1:13" ht="19.5" x14ac:dyDescent="0.2">
      <c r="A644" s="830"/>
      <c r="B644" s="830"/>
      <c r="C644" s="830"/>
      <c r="D644" s="830"/>
      <c r="E644" s="830"/>
      <c r="F644" s="830"/>
      <c r="G644" s="830"/>
      <c r="H644" s="830"/>
      <c r="I644" s="830"/>
      <c r="J644" s="830"/>
      <c r="K644" s="830"/>
      <c r="L644" s="830"/>
      <c r="M644" s="830"/>
    </row>
    <row r="645" spans="1:13" ht="19.5" x14ac:dyDescent="0.2">
      <c r="A645" s="830"/>
      <c r="B645" s="830"/>
      <c r="C645" s="830"/>
      <c r="D645" s="830"/>
      <c r="E645" s="830"/>
      <c r="F645" s="830"/>
      <c r="G645" s="830"/>
      <c r="H645" s="830"/>
      <c r="I645" s="830"/>
      <c r="J645" s="830"/>
      <c r="K645" s="830"/>
      <c r="L645" s="830"/>
      <c r="M645" s="830"/>
    </row>
    <row r="646" spans="1:13" ht="19.5" x14ac:dyDescent="0.2">
      <c r="A646" s="830"/>
      <c r="B646" s="830"/>
      <c r="C646" s="830"/>
      <c r="D646" s="830"/>
      <c r="E646" s="830"/>
      <c r="F646" s="830"/>
      <c r="G646" s="830"/>
      <c r="H646" s="830"/>
      <c r="I646" s="830"/>
      <c r="J646" s="830"/>
      <c r="K646" s="830"/>
      <c r="L646" s="830"/>
      <c r="M646" s="830"/>
    </row>
    <row r="647" spans="1:13" ht="19.5" x14ac:dyDescent="0.2">
      <c r="A647" s="830"/>
      <c r="B647" s="830"/>
      <c r="C647" s="830"/>
      <c r="D647" s="830"/>
      <c r="E647" s="830"/>
      <c r="F647" s="830"/>
      <c r="G647" s="830"/>
      <c r="H647" s="830"/>
      <c r="I647" s="830"/>
      <c r="J647" s="830"/>
      <c r="K647" s="830"/>
      <c r="L647" s="830"/>
      <c r="M647" s="830"/>
    </row>
    <row r="648" spans="1:13" ht="19.5" x14ac:dyDescent="0.2">
      <c r="A648" s="830"/>
      <c r="B648" s="830"/>
      <c r="C648" s="830"/>
      <c r="D648" s="830"/>
      <c r="E648" s="830"/>
      <c r="F648" s="830"/>
      <c r="G648" s="830"/>
      <c r="H648" s="830"/>
      <c r="I648" s="830"/>
      <c r="J648" s="830"/>
      <c r="K648" s="830"/>
      <c r="L648" s="830"/>
      <c r="M648" s="830"/>
    </row>
    <row r="649" spans="1:13" ht="19.5" x14ac:dyDescent="0.2">
      <c r="A649" s="830"/>
      <c r="B649" s="830"/>
      <c r="C649" s="830"/>
      <c r="D649" s="830"/>
      <c r="E649" s="830"/>
      <c r="F649" s="830"/>
      <c r="G649" s="830"/>
      <c r="H649" s="830"/>
      <c r="I649" s="830"/>
      <c r="J649" s="830"/>
      <c r="K649" s="830"/>
      <c r="L649" s="830"/>
      <c r="M649" s="830"/>
    </row>
    <row r="650" spans="1:13" ht="19.5" x14ac:dyDescent="0.2">
      <c r="A650" s="830"/>
      <c r="B650" s="830"/>
      <c r="C650" s="830"/>
      <c r="D650" s="830"/>
      <c r="E650" s="830"/>
      <c r="F650" s="830"/>
      <c r="G650" s="830"/>
      <c r="H650" s="830"/>
      <c r="I650" s="830"/>
      <c r="J650" s="830"/>
      <c r="K650" s="830"/>
      <c r="L650" s="830"/>
      <c r="M650" s="830"/>
    </row>
    <row r="651" spans="1:13" ht="19.5" x14ac:dyDescent="0.2">
      <c r="A651" s="830"/>
      <c r="B651" s="830"/>
      <c r="C651" s="830"/>
      <c r="D651" s="830"/>
      <c r="E651" s="830"/>
      <c r="F651" s="830"/>
      <c r="G651" s="830"/>
      <c r="H651" s="830"/>
      <c r="I651" s="830"/>
      <c r="J651" s="830"/>
      <c r="K651" s="830"/>
      <c r="L651" s="830"/>
      <c r="M651" s="830"/>
    </row>
    <row r="652" spans="1:13" ht="19.5" x14ac:dyDescent="0.2">
      <c r="A652" s="830"/>
      <c r="B652" s="830"/>
      <c r="C652" s="830"/>
      <c r="D652" s="830"/>
      <c r="E652" s="830"/>
      <c r="F652" s="830"/>
      <c r="G652" s="830"/>
      <c r="H652" s="830"/>
      <c r="I652" s="830"/>
      <c r="J652" s="830"/>
      <c r="K652" s="830"/>
      <c r="L652" s="830"/>
      <c r="M652" s="830"/>
    </row>
    <row r="653" spans="1:13" ht="19.5" x14ac:dyDescent="0.2">
      <c r="A653" s="830"/>
      <c r="B653" s="830"/>
      <c r="C653" s="830"/>
      <c r="D653" s="830"/>
      <c r="E653" s="830"/>
      <c r="F653" s="830"/>
      <c r="G653" s="830"/>
      <c r="H653" s="830"/>
      <c r="I653" s="830"/>
      <c r="J653" s="830"/>
      <c r="K653" s="830"/>
      <c r="L653" s="830"/>
      <c r="M653" s="830"/>
    </row>
    <row r="654" spans="1:13" ht="19.5" x14ac:dyDescent="0.2">
      <c r="A654" s="830"/>
      <c r="B654" s="830"/>
      <c r="C654" s="830"/>
      <c r="D654" s="830"/>
      <c r="E654" s="830"/>
      <c r="F654" s="830"/>
      <c r="G654" s="830"/>
      <c r="H654" s="830"/>
      <c r="I654" s="830"/>
      <c r="J654" s="830"/>
      <c r="K654" s="830"/>
      <c r="L654" s="830"/>
      <c r="M654" s="830"/>
    </row>
    <row r="655" spans="1:13" ht="19.5" x14ac:dyDescent="0.2">
      <c r="A655" s="830"/>
      <c r="B655" s="830"/>
      <c r="C655" s="830"/>
      <c r="D655" s="830"/>
      <c r="E655" s="830"/>
      <c r="F655" s="830"/>
      <c r="G655" s="830"/>
      <c r="H655" s="830"/>
      <c r="I655" s="830"/>
      <c r="J655" s="830"/>
      <c r="K655" s="830"/>
      <c r="L655" s="830"/>
      <c r="M655" s="830"/>
    </row>
    <row r="656" spans="1:13" ht="19.5" x14ac:dyDescent="0.2">
      <c r="A656" s="830"/>
      <c r="B656" s="830"/>
      <c r="C656" s="830"/>
      <c r="D656" s="830"/>
      <c r="E656" s="830"/>
      <c r="F656" s="830"/>
      <c r="G656" s="830"/>
      <c r="H656" s="830"/>
      <c r="I656" s="830"/>
      <c r="J656" s="830"/>
      <c r="K656" s="830"/>
      <c r="L656" s="830"/>
      <c r="M656" s="830"/>
    </row>
    <row r="657" spans="1:13" ht="19.5" x14ac:dyDescent="0.2">
      <c r="A657" s="830"/>
      <c r="B657" s="830"/>
      <c r="C657" s="830"/>
      <c r="D657" s="830"/>
      <c r="E657" s="830"/>
      <c r="F657" s="830"/>
      <c r="G657" s="830"/>
      <c r="H657" s="830"/>
      <c r="I657" s="830"/>
      <c r="J657" s="830"/>
      <c r="K657" s="830"/>
      <c r="L657" s="830"/>
      <c r="M657" s="830"/>
    </row>
    <row r="658" spans="1:13" ht="19.5" x14ac:dyDescent="0.2">
      <c r="A658" s="830"/>
      <c r="B658" s="830"/>
      <c r="C658" s="830"/>
      <c r="D658" s="830"/>
      <c r="E658" s="830"/>
      <c r="F658" s="830"/>
      <c r="G658" s="830"/>
      <c r="H658" s="830"/>
      <c r="I658" s="830"/>
      <c r="J658" s="830"/>
      <c r="K658" s="830"/>
      <c r="L658" s="830"/>
      <c r="M658" s="830"/>
    </row>
    <row r="659" spans="1:13" ht="19.5" x14ac:dyDescent="0.2">
      <c r="A659" s="830"/>
      <c r="B659" s="830"/>
      <c r="C659" s="830"/>
      <c r="D659" s="830"/>
      <c r="E659" s="830"/>
      <c r="F659" s="830"/>
      <c r="G659" s="830"/>
      <c r="H659" s="830"/>
      <c r="I659" s="830"/>
      <c r="J659" s="830"/>
      <c r="K659" s="830"/>
      <c r="L659" s="830"/>
      <c r="M659" s="830"/>
    </row>
    <row r="660" spans="1:13" ht="19.5" x14ac:dyDescent="0.2">
      <c r="A660" s="830"/>
      <c r="B660" s="830"/>
      <c r="C660" s="830"/>
      <c r="D660" s="830"/>
      <c r="E660" s="830"/>
      <c r="F660" s="830"/>
      <c r="G660" s="830"/>
      <c r="H660" s="830"/>
      <c r="I660" s="830"/>
      <c r="J660" s="830"/>
      <c r="K660" s="830"/>
      <c r="L660" s="830"/>
      <c r="M660" s="830"/>
    </row>
    <row r="661" spans="1:13" ht="19.5" x14ac:dyDescent="0.2">
      <c r="A661" s="830"/>
      <c r="B661" s="830"/>
      <c r="C661" s="830"/>
      <c r="D661" s="830"/>
      <c r="E661" s="830"/>
      <c r="F661" s="830"/>
      <c r="G661" s="830"/>
      <c r="H661" s="830"/>
      <c r="I661" s="830"/>
      <c r="J661" s="830"/>
      <c r="K661" s="830"/>
      <c r="L661" s="830"/>
      <c r="M661" s="830"/>
    </row>
    <row r="662" spans="1:13" ht="19.5" x14ac:dyDescent="0.2">
      <c r="A662" s="830"/>
      <c r="B662" s="830"/>
      <c r="C662" s="830"/>
      <c r="D662" s="830"/>
      <c r="E662" s="830"/>
      <c r="F662" s="830"/>
      <c r="G662" s="830"/>
      <c r="H662" s="830"/>
      <c r="I662" s="830"/>
      <c r="J662" s="830"/>
      <c r="K662" s="830"/>
      <c r="L662" s="830"/>
      <c r="M662" s="830"/>
    </row>
    <row r="663" spans="1:13" ht="19.5" x14ac:dyDescent="0.2">
      <c r="A663" s="830"/>
      <c r="B663" s="830"/>
      <c r="C663" s="830"/>
      <c r="D663" s="830"/>
      <c r="E663" s="830"/>
      <c r="F663" s="830"/>
      <c r="G663" s="830"/>
      <c r="H663" s="830"/>
      <c r="I663" s="830"/>
      <c r="J663" s="830"/>
      <c r="K663" s="830"/>
      <c r="L663" s="830"/>
      <c r="M663" s="830"/>
    </row>
    <row r="664" spans="1:13" ht="19.5" x14ac:dyDescent="0.2">
      <c r="A664" s="830"/>
      <c r="B664" s="830"/>
      <c r="C664" s="830"/>
      <c r="D664" s="830"/>
      <c r="E664" s="830"/>
      <c r="F664" s="830"/>
      <c r="G664" s="830"/>
      <c r="H664" s="830"/>
      <c r="I664" s="830"/>
      <c r="J664" s="830"/>
      <c r="K664" s="830"/>
      <c r="L664" s="830"/>
      <c r="M664" s="830"/>
    </row>
    <row r="665" spans="1:13" ht="19.5" x14ac:dyDescent="0.2">
      <c r="A665" s="830"/>
      <c r="B665" s="830"/>
      <c r="C665" s="830"/>
      <c r="D665" s="830"/>
      <c r="E665" s="830"/>
      <c r="F665" s="830"/>
      <c r="G665" s="830"/>
      <c r="H665" s="830"/>
      <c r="I665" s="830"/>
      <c r="J665" s="830"/>
      <c r="K665" s="830"/>
      <c r="L665" s="830"/>
      <c r="M665" s="830"/>
    </row>
    <row r="666" spans="1:13" ht="19.5" x14ac:dyDescent="0.2">
      <c r="A666" s="830"/>
      <c r="B666" s="830"/>
      <c r="C666" s="830"/>
      <c r="D666" s="830"/>
      <c r="E666" s="830"/>
      <c r="F666" s="830"/>
      <c r="G666" s="830"/>
      <c r="H666" s="830"/>
      <c r="I666" s="830"/>
      <c r="J666" s="830"/>
      <c r="K666" s="830"/>
      <c r="L666" s="830"/>
      <c r="M666" s="830"/>
    </row>
    <row r="667" spans="1:13" ht="19.5" x14ac:dyDescent="0.2">
      <c r="A667" s="830"/>
      <c r="B667" s="830"/>
      <c r="C667" s="830"/>
      <c r="D667" s="830"/>
      <c r="E667" s="830"/>
      <c r="F667" s="830"/>
      <c r="G667" s="830"/>
      <c r="H667" s="830"/>
      <c r="I667" s="830"/>
      <c r="J667" s="830"/>
      <c r="K667" s="830"/>
      <c r="L667" s="830"/>
      <c r="M667" s="830"/>
    </row>
    <row r="668" spans="1:13" ht="19.5" x14ac:dyDescent="0.2">
      <c r="A668" s="830"/>
      <c r="B668" s="830"/>
      <c r="C668" s="830"/>
      <c r="D668" s="830"/>
      <c r="E668" s="830"/>
      <c r="F668" s="830"/>
      <c r="G668" s="830"/>
      <c r="H668" s="830"/>
      <c r="I668" s="830"/>
      <c r="J668" s="830"/>
      <c r="K668" s="830"/>
      <c r="L668" s="830"/>
      <c r="M668" s="830"/>
    </row>
    <row r="669" spans="1:13" ht="19.5" x14ac:dyDescent="0.2">
      <c r="A669" s="830"/>
      <c r="B669" s="830"/>
      <c r="C669" s="830"/>
      <c r="D669" s="830"/>
      <c r="E669" s="830"/>
      <c r="F669" s="830"/>
      <c r="G669" s="830"/>
      <c r="H669" s="830"/>
      <c r="I669" s="830"/>
      <c r="J669" s="830"/>
      <c r="K669" s="830"/>
      <c r="L669" s="830"/>
      <c r="M669" s="830"/>
    </row>
    <row r="670" spans="1:13" ht="19.5" x14ac:dyDescent="0.2">
      <c r="A670" s="830"/>
      <c r="B670" s="830"/>
      <c r="C670" s="830"/>
      <c r="D670" s="830"/>
      <c r="E670" s="830"/>
      <c r="F670" s="830"/>
      <c r="G670" s="830"/>
      <c r="H670" s="830"/>
      <c r="I670" s="830"/>
      <c r="J670" s="830"/>
      <c r="K670" s="830"/>
      <c r="L670" s="830"/>
      <c r="M670" s="830"/>
    </row>
    <row r="671" spans="1:13" ht="19.5" x14ac:dyDescent="0.2">
      <c r="A671" s="830"/>
      <c r="B671" s="830"/>
      <c r="C671" s="830"/>
      <c r="D671" s="830"/>
      <c r="E671" s="830"/>
      <c r="F671" s="830"/>
      <c r="G671" s="830"/>
      <c r="H671" s="830"/>
      <c r="I671" s="830"/>
      <c r="J671" s="830"/>
      <c r="K671" s="830"/>
      <c r="L671" s="830"/>
      <c r="M671" s="830"/>
    </row>
    <row r="672" spans="1:13" ht="19.5" x14ac:dyDescent="0.2">
      <c r="A672" s="830"/>
      <c r="B672" s="830"/>
      <c r="C672" s="830"/>
      <c r="D672" s="830"/>
      <c r="E672" s="830"/>
      <c r="F672" s="830"/>
      <c r="G672" s="830"/>
      <c r="H672" s="830"/>
      <c r="I672" s="830"/>
      <c r="J672" s="830"/>
      <c r="K672" s="830"/>
      <c r="L672" s="830"/>
      <c r="M672" s="830"/>
    </row>
    <row r="673" spans="1:13" ht="19.5" x14ac:dyDescent="0.2">
      <c r="A673" s="830"/>
      <c r="B673" s="830"/>
      <c r="C673" s="830"/>
      <c r="D673" s="830"/>
      <c r="E673" s="830"/>
      <c r="F673" s="830"/>
      <c r="G673" s="830"/>
      <c r="H673" s="830"/>
      <c r="I673" s="830"/>
      <c r="J673" s="830"/>
      <c r="K673" s="830"/>
      <c r="L673" s="830"/>
      <c r="M673" s="830"/>
    </row>
    <row r="674" spans="1:13" ht="19.5" x14ac:dyDescent="0.2">
      <c r="A674" s="830"/>
      <c r="B674" s="830"/>
      <c r="C674" s="830"/>
      <c r="D674" s="830"/>
      <c r="E674" s="830"/>
      <c r="F674" s="830"/>
      <c r="G674" s="830"/>
      <c r="H674" s="830"/>
      <c r="I674" s="830"/>
      <c r="J674" s="830"/>
      <c r="K674" s="830"/>
      <c r="L674" s="830"/>
      <c r="M674" s="830"/>
    </row>
    <row r="675" spans="1:13" ht="19.5" x14ac:dyDescent="0.2">
      <c r="A675" s="830"/>
      <c r="B675" s="830"/>
      <c r="C675" s="830"/>
      <c r="D675" s="830"/>
      <c r="E675" s="830"/>
      <c r="F675" s="830"/>
      <c r="G675" s="830"/>
      <c r="H675" s="830"/>
      <c r="I675" s="830"/>
      <c r="J675" s="830"/>
      <c r="K675" s="830"/>
      <c r="L675" s="830"/>
      <c r="M675" s="830"/>
    </row>
    <row r="676" spans="1:13" ht="19.5" x14ac:dyDescent="0.2">
      <c r="A676" s="830"/>
      <c r="B676" s="830"/>
      <c r="C676" s="830"/>
      <c r="D676" s="830"/>
      <c r="E676" s="830"/>
      <c r="F676" s="830"/>
      <c r="G676" s="830"/>
      <c r="H676" s="830"/>
      <c r="I676" s="830"/>
      <c r="J676" s="830"/>
      <c r="K676" s="830"/>
      <c r="L676" s="830"/>
      <c r="M676" s="830"/>
    </row>
    <row r="677" spans="1:13" ht="19.5" x14ac:dyDescent="0.2">
      <c r="A677" s="830"/>
      <c r="B677" s="830"/>
      <c r="C677" s="830"/>
      <c r="D677" s="830"/>
      <c r="E677" s="830"/>
      <c r="F677" s="830"/>
      <c r="G677" s="830"/>
      <c r="H677" s="830"/>
      <c r="I677" s="830"/>
      <c r="J677" s="830"/>
      <c r="K677" s="830"/>
      <c r="L677" s="830"/>
      <c r="M677" s="830"/>
    </row>
    <row r="678" spans="1:13" ht="19.5" x14ac:dyDescent="0.2">
      <c r="A678" s="830"/>
      <c r="B678" s="830"/>
      <c r="C678" s="830"/>
      <c r="D678" s="830"/>
      <c r="E678" s="830"/>
      <c r="F678" s="830"/>
      <c r="G678" s="830"/>
      <c r="H678" s="830"/>
      <c r="I678" s="830"/>
      <c r="J678" s="830"/>
      <c r="K678" s="830"/>
      <c r="L678" s="830"/>
      <c r="M678" s="830"/>
    </row>
    <row r="679" spans="1:13" ht="19.5" x14ac:dyDescent="0.2">
      <c r="A679" s="830"/>
      <c r="B679" s="830"/>
      <c r="C679" s="830"/>
      <c r="D679" s="830"/>
      <c r="E679" s="830"/>
      <c r="F679" s="830"/>
      <c r="G679" s="830"/>
      <c r="H679" s="830"/>
      <c r="I679" s="830"/>
      <c r="J679" s="830"/>
      <c r="K679" s="830"/>
      <c r="L679" s="830"/>
      <c r="M679" s="830"/>
    </row>
    <row r="680" spans="1:13" ht="19.5" x14ac:dyDescent="0.2">
      <c r="A680" s="830"/>
      <c r="B680" s="830"/>
      <c r="C680" s="830"/>
      <c r="D680" s="830"/>
      <c r="E680" s="830"/>
      <c r="F680" s="830"/>
      <c r="G680" s="830"/>
      <c r="H680" s="830"/>
      <c r="I680" s="830"/>
      <c r="J680" s="830"/>
      <c r="K680" s="830"/>
      <c r="L680" s="830"/>
      <c r="M680" s="830"/>
    </row>
    <row r="681" spans="1:13" ht="19.5" x14ac:dyDescent="0.2">
      <c r="A681" s="830"/>
      <c r="B681" s="830"/>
      <c r="C681" s="830"/>
      <c r="D681" s="830"/>
      <c r="E681" s="830"/>
      <c r="F681" s="830"/>
      <c r="G681" s="830"/>
      <c r="H681" s="830"/>
      <c r="I681" s="830"/>
      <c r="J681" s="830"/>
      <c r="K681" s="830"/>
      <c r="L681" s="830"/>
      <c r="M681" s="830"/>
    </row>
    <row r="682" spans="1:13" ht="19.5" x14ac:dyDescent="0.2">
      <c r="A682" s="830"/>
      <c r="B682" s="830"/>
      <c r="C682" s="830"/>
      <c r="D682" s="830"/>
      <c r="E682" s="830"/>
      <c r="F682" s="830"/>
      <c r="G682" s="830"/>
      <c r="H682" s="830"/>
      <c r="I682" s="830"/>
      <c r="J682" s="830"/>
      <c r="K682" s="830"/>
      <c r="L682" s="830"/>
      <c r="M682" s="830"/>
    </row>
    <row r="683" spans="1:13" ht="19.5" x14ac:dyDescent="0.2">
      <c r="A683" s="830"/>
      <c r="B683" s="830"/>
      <c r="C683" s="830"/>
      <c r="D683" s="830"/>
      <c r="E683" s="830"/>
      <c r="F683" s="830"/>
      <c r="G683" s="830"/>
      <c r="H683" s="830"/>
      <c r="I683" s="830"/>
      <c r="J683" s="830"/>
      <c r="K683" s="830"/>
      <c r="L683" s="830"/>
      <c r="M683" s="830"/>
    </row>
    <row r="684" spans="1:13" ht="19.5" x14ac:dyDescent="0.2">
      <c r="A684" s="830"/>
      <c r="B684" s="830"/>
      <c r="C684" s="830"/>
      <c r="D684" s="830"/>
      <c r="E684" s="830"/>
      <c r="F684" s="830"/>
      <c r="G684" s="830"/>
      <c r="H684" s="830"/>
      <c r="I684" s="830"/>
      <c r="J684" s="830"/>
      <c r="K684" s="830"/>
      <c r="L684" s="830"/>
      <c r="M684" s="830"/>
    </row>
    <row r="685" spans="1:13" ht="19.5" x14ac:dyDescent="0.2">
      <c r="A685" s="830"/>
      <c r="B685" s="830"/>
      <c r="C685" s="830"/>
      <c r="D685" s="830"/>
      <c r="E685" s="830"/>
      <c r="F685" s="830"/>
      <c r="G685" s="830"/>
      <c r="H685" s="830"/>
      <c r="I685" s="830"/>
      <c r="J685" s="830"/>
      <c r="K685" s="830"/>
      <c r="L685" s="830"/>
      <c r="M685" s="830"/>
    </row>
    <row r="686" spans="1:13" ht="19.5" x14ac:dyDescent="0.2">
      <c r="A686" s="830"/>
      <c r="B686" s="830"/>
      <c r="C686" s="830"/>
      <c r="D686" s="830"/>
      <c r="E686" s="830"/>
      <c r="F686" s="830"/>
      <c r="G686" s="830"/>
      <c r="H686" s="830"/>
      <c r="I686" s="830"/>
      <c r="J686" s="830"/>
      <c r="K686" s="830"/>
      <c r="L686" s="830"/>
      <c r="M686" s="830"/>
    </row>
    <row r="687" spans="1:13" ht="19.5" x14ac:dyDescent="0.2">
      <c r="A687" s="830"/>
      <c r="B687" s="830"/>
      <c r="C687" s="830"/>
      <c r="D687" s="830"/>
      <c r="E687" s="830"/>
      <c r="F687" s="830"/>
      <c r="G687" s="830"/>
      <c r="H687" s="830"/>
      <c r="I687" s="830"/>
      <c r="J687" s="830"/>
      <c r="K687" s="830"/>
      <c r="L687" s="830"/>
      <c r="M687" s="830"/>
    </row>
    <row r="688" spans="1:13" ht="19.5" x14ac:dyDescent="0.2">
      <c r="A688" s="830"/>
      <c r="B688" s="830"/>
      <c r="C688" s="830"/>
      <c r="D688" s="830"/>
      <c r="E688" s="830"/>
      <c r="F688" s="830"/>
      <c r="G688" s="830"/>
      <c r="H688" s="830"/>
      <c r="I688" s="830"/>
      <c r="J688" s="830"/>
      <c r="K688" s="830"/>
      <c r="L688" s="830"/>
      <c r="M688" s="830"/>
    </row>
    <row r="689" spans="1:13" ht="19.5" x14ac:dyDescent="0.2">
      <c r="A689" s="830"/>
      <c r="B689" s="830"/>
      <c r="C689" s="830"/>
      <c r="D689" s="830"/>
      <c r="E689" s="830"/>
      <c r="F689" s="830"/>
      <c r="G689" s="830"/>
      <c r="H689" s="830"/>
      <c r="I689" s="830"/>
      <c r="J689" s="830"/>
      <c r="K689" s="830"/>
      <c r="L689" s="830"/>
      <c r="M689" s="830"/>
    </row>
    <row r="690" spans="1:13" ht="19.5" x14ac:dyDescent="0.2">
      <c r="A690" s="830"/>
      <c r="B690" s="830"/>
      <c r="C690" s="830"/>
      <c r="D690" s="830"/>
      <c r="E690" s="830"/>
      <c r="F690" s="830"/>
      <c r="G690" s="830"/>
      <c r="H690" s="830"/>
      <c r="I690" s="830"/>
      <c r="J690" s="830"/>
      <c r="K690" s="830"/>
      <c r="L690" s="830"/>
      <c r="M690" s="830"/>
    </row>
    <row r="691" spans="1:13" ht="19.5" x14ac:dyDescent="0.2">
      <c r="A691" s="830"/>
      <c r="B691" s="830"/>
      <c r="C691" s="830"/>
      <c r="D691" s="830"/>
      <c r="E691" s="830"/>
      <c r="F691" s="830"/>
      <c r="G691" s="830"/>
      <c r="H691" s="830"/>
      <c r="I691" s="830"/>
      <c r="J691" s="830"/>
      <c r="K691" s="830"/>
      <c r="L691" s="830"/>
      <c r="M691" s="830"/>
    </row>
    <row r="692" spans="1:13" ht="19.5" x14ac:dyDescent="0.2">
      <c r="A692" s="830"/>
      <c r="B692" s="830"/>
      <c r="C692" s="830"/>
      <c r="D692" s="830"/>
      <c r="E692" s="830"/>
      <c r="F692" s="830"/>
      <c r="G692" s="830"/>
      <c r="H692" s="830"/>
      <c r="I692" s="830"/>
      <c r="J692" s="830"/>
      <c r="K692" s="830"/>
      <c r="L692" s="830"/>
      <c r="M692" s="830"/>
    </row>
    <row r="693" spans="1:13" ht="19.5" x14ac:dyDescent="0.2">
      <c r="A693" s="830"/>
      <c r="B693" s="830"/>
      <c r="C693" s="830"/>
      <c r="D693" s="830"/>
      <c r="E693" s="830"/>
      <c r="F693" s="830"/>
      <c r="G693" s="830"/>
      <c r="H693" s="830"/>
      <c r="I693" s="830"/>
      <c r="J693" s="830"/>
      <c r="K693" s="830"/>
      <c r="L693" s="830"/>
      <c r="M693" s="830"/>
    </row>
    <row r="694" spans="1:13" ht="19.5" x14ac:dyDescent="0.2">
      <c r="A694" s="830"/>
      <c r="B694" s="830"/>
      <c r="C694" s="830"/>
      <c r="D694" s="830"/>
      <c r="E694" s="830"/>
      <c r="F694" s="830"/>
      <c r="G694" s="830"/>
      <c r="H694" s="830"/>
      <c r="I694" s="830"/>
      <c r="J694" s="830"/>
      <c r="K694" s="830"/>
      <c r="L694" s="830"/>
      <c r="M694" s="830"/>
    </row>
    <row r="695" spans="1:13" ht="19.5" x14ac:dyDescent="0.2">
      <c r="A695" s="830"/>
      <c r="B695" s="830"/>
      <c r="C695" s="830"/>
      <c r="D695" s="830"/>
      <c r="E695" s="830"/>
      <c r="F695" s="830"/>
      <c r="G695" s="830"/>
      <c r="H695" s="830"/>
      <c r="I695" s="830"/>
      <c r="J695" s="830"/>
      <c r="K695" s="830"/>
      <c r="L695" s="830"/>
      <c r="M695" s="830"/>
    </row>
    <row r="696" spans="1:13" ht="19.5" x14ac:dyDescent="0.2">
      <c r="A696" s="830"/>
      <c r="B696" s="830"/>
      <c r="C696" s="830"/>
      <c r="D696" s="830"/>
      <c r="E696" s="830"/>
      <c r="F696" s="830"/>
      <c r="G696" s="830"/>
      <c r="H696" s="830"/>
      <c r="I696" s="830"/>
      <c r="J696" s="830"/>
      <c r="K696" s="830"/>
      <c r="L696" s="830"/>
      <c r="M696" s="830"/>
    </row>
    <row r="697" spans="1:13" ht="19.5" x14ac:dyDescent="0.2">
      <c r="A697" s="830"/>
      <c r="B697" s="830"/>
      <c r="C697" s="830"/>
      <c r="D697" s="830"/>
      <c r="E697" s="830"/>
      <c r="F697" s="830"/>
      <c r="G697" s="830"/>
      <c r="H697" s="830"/>
      <c r="I697" s="830"/>
      <c r="J697" s="830"/>
      <c r="K697" s="830"/>
      <c r="L697" s="830"/>
      <c r="M697" s="830"/>
    </row>
    <row r="698" spans="1:13" ht="19.5" x14ac:dyDescent="0.2">
      <c r="A698" s="830"/>
      <c r="B698" s="830"/>
      <c r="C698" s="830"/>
      <c r="D698" s="830"/>
      <c r="E698" s="830"/>
      <c r="F698" s="830"/>
      <c r="G698" s="830"/>
      <c r="H698" s="830"/>
      <c r="I698" s="830"/>
      <c r="J698" s="830"/>
      <c r="K698" s="830"/>
      <c r="L698" s="830"/>
      <c r="M698" s="830"/>
    </row>
    <row r="699" spans="1:13" ht="19.5" x14ac:dyDescent="0.2">
      <c r="A699" s="830"/>
      <c r="B699" s="830"/>
      <c r="C699" s="830"/>
      <c r="D699" s="830"/>
      <c r="E699" s="830"/>
      <c r="F699" s="830"/>
      <c r="G699" s="830"/>
      <c r="H699" s="830"/>
      <c r="I699" s="830"/>
      <c r="J699" s="830"/>
      <c r="K699" s="830"/>
      <c r="L699" s="830"/>
      <c r="M699" s="830"/>
    </row>
    <row r="700" spans="1:13" ht="19.5" x14ac:dyDescent="0.2">
      <c r="A700" s="830"/>
      <c r="B700" s="830"/>
      <c r="C700" s="830"/>
      <c r="D700" s="830"/>
      <c r="E700" s="830"/>
      <c r="F700" s="830"/>
      <c r="G700" s="830"/>
      <c r="H700" s="830"/>
      <c r="I700" s="830"/>
      <c r="J700" s="830"/>
      <c r="K700" s="830"/>
      <c r="L700" s="830"/>
      <c r="M700" s="830"/>
    </row>
    <row r="701" spans="1:13" ht="19.5" x14ac:dyDescent="0.2">
      <c r="A701" s="830"/>
      <c r="B701" s="830"/>
      <c r="C701" s="830"/>
      <c r="D701" s="830"/>
      <c r="E701" s="830"/>
      <c r="F701" s="830"/>
      <c r="G701" s="830"/>
      <c r="H701" s="830"/>
      <c r="I701" s="830"/>
      <c r="J701" s="830"/>
      <c r="K701" s="830"/>
      <c r="L701" s="830"/>
      <c r="M701" s="830"/>
    </row>
    <row r="702" spans="1:13" ht="19.5" x14ac:dyDescent="0.2">
      <c r="A702" s="830"/>
      <c r="B702" s="830"/>
      <c r="C702" s="830"/>
      <c r="D702" s="830"/>
      <c r="E702" s="830"/>
      <c r="F702" s="830"/>
      <c r="G702" s="830"/>
      <c r="H702" s="830"/>
      <c r="I702" s="830"/>
      <c r="J702" s="830"/>
      <c r="K702" s="830"/>
      <c r="L702" s="830"/>
      <c r="M702" s="830"/>
    </row>
    <row r="703" spans="1:13" ht="19.5" x14ac:dyDescent="0.2">
      <c r="A703" s="830"/>
      <c r="B703" s="830"/>
      <c r="C703" s="830"/>
      <c r="D703" s="830"/>
      <c r="E703" s="830"/>
      <c r="F703" s="830"/>
      <c r="G703" s="830"/>
      <c r="H703" s="830"/>
      <c r="I703" s="830"/>
      <c r="J703" s="830"/>
      <c r="K703" s="830"/>
      <c r="L703" s="830"/>
      <c r="M703" s="830"/>
    </row>
    <row r="704" spans="1:13" ht="19.5" x14ac:dyDescent="0.2">
      <c r="A704" s="830"/>
      <c r="B704" s="830"/>
      <c r="C704" s="830"/>
      <c r="D704" s="830"/>
      <c r="E704" s="830"/>
      <c r="F704" s="830"/>
      <c r="G704" s="830"/>
      <c r="H704" s="830"/>
      <c r="I704" s="830"/>
      <c r="J704" s="830"/>
      <c r="K704" s="830"/>
      <c r="L704" s="830"/>
      <c r="M704" s="830"/>
    </row>
    <row r="705" spans="1:13" ht="19.5" x14ac:dyDescent="0.2">
      <c r="A705" s="830"/>
      <c r="B705" s="830"/>
      <c r="C705" s="830"/>
      <c r="D705" s="830"/>
      <c r="E705" s="830"/>
      <c r="F705" s="830"/>
      <c r="G705" s="830"/>
      <c r="H705" s="830"/>
      <c r="I705" s="830"/>
      <c r="J705" s="830"/>
      <c r="K705" s="830"/>
      <c r="L705" s="830"/>
      <c r="M705" s="830"/>
    </row>
    <row r="706" spans="1:13" ht="19.5" x14ac:dyDescent="0.2">
      <c r="A706" s="830"/>
      <c r="B706" s="830"/>
      <c r="C706" s="830"/>
      <c r="D706" s="830"/>
      <c r="E706" s="830"/>
      <c r="F706" s="830"/>
      <c r="G706" s="830"/>
      <c r="H706" s="830"/>
      <c r="I706" s="830"/>
      <c r="J706" s="830"/>
      <c r="K706" s="830"/>
      <c r="L706" s="830"/>
      <c r="M706" s="830"/>
    </row>
    <row r="707" spans="1:13" ht="19.5" x14ac:dyDescent="0.2">
      <c r="A707" s="830"/>
      <c r="B707" s="830"/>
      <c r="C707" s="830"/>
      <c r="D707" s="830"/>
      <c r="E707" s="830"/>
      <c r="F707" s="830"/>
      <c r="G707" s="830"/>
      <c r="H707" s="830"/>
      <c r="I707" s="830"/>
      <c r="J707" s="830"/>
      <c r="K707" s="830"/>
      <c r="L707" s="830"/>
      <c r="M707" s="830"/>
    </row>
    <row r="708" spans="1:13" ht="19.5" x14ac:dyDescent="0.2">
      <c r="A708" s="830"/>
      <c r="B708" s="830"/>
      <c r="C708" s="830"/>
      <c r="D708" s="830"/>
      <c r="E708" s="830"/>
      <c r="F708" s="830"/>
      <c r="G708" s="830"/>
      <c r="H708" s="830"/>
      <c r="I708" s="830"/>
      <c r="J708" s="830"/>
      <c r="K708" s="830"/>
      <c r="L708" s="830"/>
      <c r="M708" s="830"/>
    </row>
    <row r="709" spans="1:13" ht="19.5" x14ac:dyDescent="0.2">
      <c r="A709" s="830"/>
      <c r="B709" s="830"/>
      <c r="C709" s="830"/>
      <c r="D709" s="830"/>
      <c r="E709" s="830"/>
      <c r="F709" s="830"/>
      <c r="G709" s="830"/>
      <c r="H709" s="830"/>
      <c r="I709" s="830"/>
      <c r="J709" s="830"/>
      <c r="K709" s="830"/>
      <c r="L709" s="830"/>
      <c r="M709" s="830"/>
    </row>
    <row r="710" spans="1:13" ht="19.5" x14ac:dyDescent="0.2">
      <c r="A710" s="830"/>
      <c r="B710" s="830"/>
      <c r="C710" s="830"/>
      <c r="D710" s="830"/>
      <c r="E710" s="830"/>
      <c r="F710" s="830"/>
      <c r="G710" s="830"/>
      <c r="H710" s="830"/>
      <c r="I710" s="830"/>
      <c r="J710" s="830"/>
      <c r="K710" s="830"/>
      <c r="L710" s="830"/>
      <c r="M710" s="830"/>
    </row>
    <row r="711" spans="1:13" ht="19.5" x14ac:dyDescent="0.2">
      <c r="A711" s="830"/>
      <c r="B711" s="830"/>
      <c r="C711" s="830"/>
      <c r="D711" s="830"/>
      <c r="E711" s="830"/>
      <c r="F711" s="830"/>
      <c r="G711" s="830"/>
      <c r="H711" s="830"/>
      <c r="I711" s="830"/>
      <c r="J711" s="830"/>
      <c r="K711" s="830"/>
      <c r="L711" s="830"/>
      <c r="M711" s="830"/>
    </row>
    <row r="712" spans="1:13" ht="19.5" x14ac:dyDescent="0.2">
      <c r="A712" s="830"/>
      <c r="B712" s="830"/>
      <c r="C712" s="830"/>
      <c r="D712" s="830"/>
      <c r="E712" s="830"/>
      <c r="F712" s="830"/>
      <c r="G712" s="830"/>
      <c r="H712" s="830"/>
      <c r="I712" s="830"/>
      <c r="J712" s="830"/>
      <c r="K712" s="830"/>
      <c r="L712" s="830"/>
      <c r="M712" s="830"/>
    </row>
    <row r="713" spans="1:13" ht="19.5" x14ac:dyDescent="0.2">
      <c r="A713" s="830"/>
      <c r="B713" s="830"/>
      <c r="C713" s="830"/>
      <c r="D713" s="830"/>
      <c r="E713" s="830"/>
      <c r="F713" s="830"/>
      <c r="G713" s="830"/>
      <c r="H713" s="830"/>
      <c r="I713" s="830"/>
      <c r="J713" s="830"/>
      <c r="K713" s="830"/>
      <c r="L713" s="830"/>
      <c r="M713" s="830"/>
    </row>
    <row r="714" spans="1:13" ht="19.5" x14ac:dyDescent="0.2">
      <c r="A714" s="830"/>
      <c r="B714" s="830"/>
      <c r="C714" s="830"/>
      <c r="D714" s="830"/>
      <c r="E714" s="830"/>
      <c r="F714" s="830"/>
      <c r="G714" s="830"/>
      <c r="H714" s="830"/>
      <c r="I714" s="830"/>
      <c r="J714" s="830"/>
      <c r="K714" s="830"/>
      <c r="L714" s="830"/>
      <c r="M714" s="830"/>
    </row>
    <row r="715" spans="1:13" ht="19.5" x14ac:dyDescent="0.2">
      <c r="A715" s="830"/>
      <c r="B715" s="830"/>
      <c r="C715" s="830"/>
      <c r="D715" s="830"/>
      <c r="E715" s="830"/>
      <c r="F715" s="830"/>
      <c r="G715" s="830"/>
      <c r="H715" s="830"/>
      <c r="I715" s="830"/>
      <c r="J715" s="830"/>
      <c r="K715" s="830"/>
      <c r="L715" s="830"/>
      <c r="M715" s="830"/>
    </row>
    <row r="716" spans="1:13" ht="19.5" x14ac:dyDescent="0.2">
      <c r="A716" s="830"/>
      <c r="B716" s="830"/>
      <c r="C716" s="830"/>
      <c r="D716" s="830"/>
      <c r="E716" s="830"/>
      <c r="F716" s="830"/>
      <c r="G716" s="830"/>
      <c r="H716" s="830"/>
      <c r="I716" s="830"/>
      <c r="J716" s="830"/>
      <c r="K716" s="830"/>
      <c r="L716" s="830"/>
      <c r="M716" s="830"/>
    </row>
    <row r="717" spans="1:13" ht="19.5" x14ac:dyDescent="0.2">
      <c r="A717" s="830"/>
      <c r="B717" s="830"/>
      <c r="C717" s="830"/>
      <c r="D717" s="830"/>
      <c r="E717" s="830"/>
      <c r="F717" s="830"/>
      <c r="G717" s="830"/>
      <c r="H717" s="830"/>
      <c r="I717" s="830"/>
      <c r="J717" s="830"/>
      <c r="K717" s="830"/>
      <c r="L717" s="830"/>
      <c r="M717" s="830"/>
    </row>
    <row r="718" spans="1:13" ht="19.5" x14ac:dyDescent="0.2">
      <c r="A718" s="830"/>
      <c r="B718" s="830"/>
      <c r="C718" s="830"/>
      <c r="D718" s="830"/>
      <c r="E718" s="830"/>
      <c r="F718" s="830"/>
      <c r="G718" s="830"/>
      <c r="H718" s="830"/>
      <c r="I718" s="830"/>
      <c r="J718" s="830"/>
      <c r="K718" s="830"/>
      <c r="L718" s="830"/>
      <c r="M718" s="830"/>
    </row>
    <row r="719" spans="1:13" ht="19.5" x14ac:dyDescent="0.2">
      <c r="A719" s="830"/>
      <c r="B719" s="830"/>
      <c r="C719" s="830"/>
      <c r="D719" s="830"/>
      <c r="E719" s="830"/>
      <c r="F719" s="830"/>
      <c r="G719" s="830"/>
      <c r="H719" s="830"/>
      <c r="I719" s="830"/>
      <c r="J719" s="830"/>
      <c r="K719" s="830"/>
      <c r="L719" s="830"/>
      <c r="M719" s="830"/>
    </row>
    <row r="720" spans="1:13" ht="19.5" x14ac:dyDescent="0.2">
      <c r="A720" s="830"/>
      <c r="B720" s="830"/>
      <c r="C720" s="830"/>
      <c r="D720" s="830"/>
      <c r="E720" s="830"/>
      <c r="F720" s="830"/>
      <c r="G720" s="830"/>
      <c r="H720" s="830"/>
      <c r="I720" s="830"/>
      <c r="J720" s="830"/>
      <c r="K720" s="830"/>
      <c r="L720" s="830"/>
      <c r="M720" s="830"/>
    </row>
    <row r="721" spans="1:13" ht="19.5" x14ac:dyDescent="0.2">
      <c r="A721" s="830"/>
      <c r="B721" s="830"/>
      <c r="C721" s="830"/>
      <c r="D721" s="830"/>
      <c r="E721" s="830"/>
      <c r="F721" s="830"/>
      <c r="G721" s="830"/>
      <c r="H721" s="830"/>
      <c r="I721" s="830"/>
      <c r="J721" s="830"/>
      <c r="K721" s="830"/>
      <c r="L721" s="830"/>
      <c r="M721" s="830"/>
    </row>
    <row r="722" spans="1:13" ht="19.5" x14ac:dyDescent="0.2">
      <c r="A722" s="830"/>
      <c r="B722" s="830"/>
      <c r="C722" s="830"/>
      <c r="D722" s="830"/>
      <c r="E722" s="830"/>
      <c r="F722" s="830"/>
      <c r="G722" s="830"/>
      <c r="H722" s="830"/>
      <c r="I722" s="830"/>
      <c r="J722" s="830"/>
      <c r="K722" s="830"/>
      <c r="L722" s="830"/>
      <c r="M722" s="830"/>
    </row>
    <row r="723" spans="1:13" ht="19.5" x14ac:dyDescent="0.2">
      <c r="A723" s="830"/>
      <c r="B723" s="830"/>
      <c r="C723" s="830"/>
      <c r="D723" s="830"/>
      <c r="E723" s="830"/>
      <c r="F723" s="830"/>
      <c r="G723" s="830"/>
      <c r="H723" s="830"/>
      <c r="I723" s="830"/>
      <c r="J723" s="830"/>
      <c r="K723" s="830"/>
      <c r="L723" s="830"/>
      <c r="M723" s="830"/>
    </row>
    <row r="724" spans="1:13" ht="19.5" x14ac:dyDescent="0.2">
      <c r="A724" s="830"/>
      <c r="B724" s="830"/>
      <c r="C724" s="830"/>
      <c r="D724" s="830"/>
      <c r="E724" s="830"/>
      <c r="F724" s="830"/>
      <c r="G724" s="830"/>
      <c r="H724" s="830"/>
      <c r="I724" s="830"/>
      <c r="J724" s="830"/>
      <c r="K724" s="830"/>
      <c r="L724" s="830"/>
      <c r="M724" s="830"/>
    </row>
    <row r="725" spans="1:13" ht="19.5" x14ac:dyDescent="0.2">
      <c r="A725" s="830"/>
      <c r="B725" s="830"/>
      <c r="C725" s="830"/>
      <c r="D725" s="830"/>
      <c r="E725" s="830"/>
      <c r="F725" s="830"/>
      <c r="G725" s="830"/>
      <c r="H725" s="830"/>
      <c r="I725" s="830"/>
      <c r="J725" s="830"/>
      <c r="K725" s="830"/>
      <c r="L725" s="830"/>
      <c r="M725" s="830"/>
    </row>
    <row r="726" spans="1:13" ht="19.5" x14ac:dyDescent="0.2">
      <c r="A726" s="830"/>
      <c r="B726" s="830"/>
      <c r="C726" s="830"/>
      <c r="D726" s="830"/>
      <c r="E726" s="830"/>
      <c r="F726" s="830"/>
      <c r="G726" s="830"/>
      <c r="H726" s="830"/>
      <c r="I726" s="830"/>
      <c r="J726" s="830"/>
      <c r="K726" s="830"/>
      <c r="L726" s="830"/>
      <c r="M726" s="830"/>
    </row>
    <row r="727" spans="1:13" ht="19.5" x14ac:dyDescent="0.2">
      <c r="A727" s="830"/>
      <c r="B727" s="830"/>
      <c r="C727" s="830"/>
      <c r="D727" s="830"/>
      <c r="E727" s="830"/>
      <c r="F727" s="830"/>
      <c r="G727" s="830"/>
      <c r="H727" s="830"/>
      <c r="I727" s="830"/>
      <c r="J727" s="830"/>
      <c r="K727" s="830"/>
      <c r="L727" s="830"/>
      <c r="M727" s="830"/>
    </row>
    <row r="728" spans="1:13" ht="19.5" x14ac:dyDescent="0.2">
      <c r="A728" s="830"/>
      <c r="B728" s="830"/>
      <c r="C728" s="830"/>
      <c r="D728" s="830"/>
      <c r="E728" s="830"/>
      <c r="F728" s="830"/>
      <c r="G728" s="830"/>
      <c r="H728" s="830"/>
      <c r="I728" s="830"/>
      <c r="J728" s="830"/>
      <c r="K728" s="830"/>
      <c r="L728" s="830"/>
      <c r="M728" s="830"/>
    </row>
    <row r="729" spans="1:13" ht="19.5" x14ac:dyDescent="0.2">
      <c r="A729" s="830"/>
      <c r="B729" s="830"/>
      <c r="C729" s="830"/>
      <c r="D729" s="830"/>
      <c r="E729" s="830"/>
      <c r="F729" s="830"/>
      <c r="G729" s="830"/>
      <c r="H729" s="830"/>
      <c r="I729" s="830"/>
      <c r="J729" s="830"/>
      <c r="K729" s="830"/>
      <c r="L729" s="830"/>
      <c r="M729" s="830"/>
    </row>
    <row r="730" spans="1:13" ht="19.5" x14ac:dyDescent="0.2">
      <c r="A730" s="830"/>
      <c r="B730" s="830"/>
      <c r="C730" s="830"/>
      <c r="D730" s="830"/>
      <c r="E730" s="830"/>
      <c r="F730" s="830"/>
      <c r="G730" s="830"/>
      <c r="H730" s="830"/>
      <c r="I730" s="830"/>
      <c r="J730" s="830"/>
      <c r="K730" s="830"/>
      <c r="L730" s="830"/>
      <c r="M730" s="830"/>
    </row>
    <row r="731" spans="1:13" ht="19.5" x14ac:dyDescent="0.2">
      <c r="A731" s="830"/>
      <c r="B731" s="830"/>
      <c r="C731" s="830"/>
      <c r="D731" s="830"/>
      <c r="E731" s="830"/>
      <c r="F731" s="830"/>
      <c r="G731" s="830"/>
      <c r="H731" s="830"/>
      <c r="I731" s="830"/>
      <c r="J731" s="830"/>
      <c r="K731" s="830"/>
      <c r="L731" s="830"/>
      <c r="M731" s="830"/>
    </row>
    <row r="732" spans="1:13" ht="19.5" x14ac:dyDescent="0.2">
      <c r="A732" s="830"/>
      <c r="B732" s="830"/>
      <c r="C732" s="830"/>
      <c r="D732" s="830"/>
      <c r="E732" s="830"/>
      <c r="F732" s="830"/>
      <c r="G732" s="830"/>
      <c r="H732" s="830"/>
      <c r="I732" s="830"/>
      <c r="J732" s="830"/>
      <c r="K732" s="830"/>
      <c r="L732" s="830"/>
      <c r="M732" s="830"/>
    </row>
    <row r="733" spans="1:13" ht="19.5" x14ac:dyDescent="0.2">
      <c r="A733" s="830"/>
      <c r="B733" s="830"/>
      <c r="C733" s="830"/>
      <c r="D733" s="830"/>
      <c r="E733" s="830"/>
      <c r="F733" s="830"/>
      <c r="G733" s="830"/>
      <c r="H733" s="830"/>
      <c r="I733" s="830"/>
      <c r="J733" s="830"/>
      <c r="K733" s="830"/>
      <c r="L733" s="830"/>
      <c r="M733" s="830"/>
    </row>
    <row r="734" spans="1:13" ht="19.5" x14ac:dyDescent="0.2">
      <c r="A734" s="830"/>
      <c r="B734" s="830"/>
      <c r="C734" s="830"/>
      <c r="D734" s="830"/>
      <c r="E734" s="830"/>
      <c r="F734" s="830"/>
      <c r="G734" s="830"/>
      <c r="H734" s="830"/>
      <c r="I734" s="830"/>
      <c r="J734" s="830"/>
      <c r="K734" s="830"/>
      <c r="L734" s="830"/>
      <c r="M734" s="830"/>
    </row>
    <row r="735" spans="1:13" ht="19.5" x14ac:dyDescent="0.2">
      <c r="A735" s="830"/>
      <c r="B735" s="830"/>
      <c r="C735" s="830"/>
      <c r="D735" s="830"/>
      <c r="E735" s="830"/>
      <c r="F735" s="830"/>
      <c r="G735" s="830"/>
      <c r="H735" s="830"/>
      <c r="I735" s="830"/>
      <c r="J735" s="830"/>
      <c r="K735" s="830"/>
      <c r="L735" s="830"/>
      <c r="M735" s="830"/>
    </row>
    <row r="736" spans="1:13" ht="19.5" x14ac:dyDescent="0.2">
      <c r="A736" s="830"/>
      <c r="B736" s="830"/>
      <c r="C736" s="830"/>
      <c r="D736" s="830"/>
      <c r="E736" s="830"/>
      <c r="F736" s="830"/>
      <c r="G736" s="830"/>
      <c r="H736" s="830"/>
      <c r="I736" s="830"/>
      <c r="J736" s="830"/>
      <c r="K736" s="830"/>
      <c r="L736" s="830"/>
      <c r="M736" s="830"/>
    </row>
    <row r="737" spans="1:13" ht="19.5" x14ac:dyDescent="0.2">
      <c r="A737" s="830"/>
      <c r="B737" s="830"/>
      <c r="C737" s="830"/>
      <c r="D737" s="830"/>
      <c r="E737" s="830"/>
      <c r="F737" s="830"/>
      <c r="G737" s="830"/>
      <c r="H737" s="830"/>
      <c r="I737" s="830"/>
      <c r="J737" s="830"/>
      <c r="K737" s="830"/>
      <c r="L737" s="830"/>
      <c r="M737" s="830"/>
    </row>
    <row r="738" spans="1:13" ht="19.5" x14ac:dyDescent="0.2">
      <c r="A738" s="830"/>
      <c r="B738" s="830"/>
      <c r="C738" s="830"/>
      <c r="D738" s="830"/>
      <c r="E738" s="830"/>
      <c r="F738" s="830"/>
      <c r="G738" s="830"/>
      <c r="H738" s="830"/>
      <c r="I738" s="830"/>
      <c r="J738" s="830"/>
      <c r="K738" s="830"/>
      <c r="L738" s="830"/>
      <c r="M738" s="830"/>
    </row>
    <row r="739" spans="1:13" ht="19.5" x14ac:dyDescent="0.2">
      <c r="A739" s="830"/>
      <c r="B739" s="830"/>
      <c r="C739" s="830"/>
      <c r="D739" s="830"/>
      <c r="E739" s="830"/>
      <c r="F739" s="830"/>
      <c r="G739" s="830"/>
      <c r="H739" s="830"/>
      <c r="I739" s="830"/>
      <c r="J739" s="830"/>
      <c r="K739" s="830"/>
      <c r="L739" s="830"/>
      <c r="M739" s="830"/>
    </row>
    <row r="740" spans="1:13" ht="19.5" x14ac:dyDescent="0.2">
      <c r="A740" s="830"/>
      <c r="B740" s="830"/>
      <c r="C740" s="830"/>
      <c r="D740" s="830"/>
      <c r="E740" s="830"/>
      <c r="F740" s="830"/>
      <c r="G740" s="830"/>
      <c r="H740" s="830"/>
      <c r="I740" s="830"/>
      <c r="J740" s="830"/>
      <c r="K740" s="830"/>
      <c r="L740" s="830"/>
      <c r="M740" s="830"/>
    </row>
    <row r="741" spans="1:13" ht="19.5" x14ac:dyDescent="0.2">
      <c r="A741" s="830"/>
      <c r="B741" s="830"/>
      <c r="C741" s="830"/>
      <c r="D741" s="830"/>
      <c r="E741" s="830"/>
      <c r="F741" s="830"/>
      <c r="G741" s="830"/>
      <c r="H741" s="830"/>
      <c r="I741" s="830"/>
      <c r="J741" s="830"/>
      <c r="K741" s="830"/>
      <c r="L741" s="830"/>
      <c r="M741" s="830"/>
    </row>
    <row r="742" spans="1:13" ht="19.5" x14ac:dyDescent="0.2">
      <c r="A742" s="830"/>
      <c r="B742" s="830"/>
      <c r="C742" s="830"/>
      <c r="D742" s="830"/>
      <c r="E742" s="830"/>
      <c r="F742" s="830"/>
      <c r="G742" s="830"/>
      <c r="H742" s="830"/>
      <c r="I742" s="830"/>
      <c r="J742" s="830"/>
      <c r="K742" s="830"/>
      <c r="L742" s="830"/>
      <c r="M742" s="830"/>
    </row>
    <row r="743" spans="1:13" ht="19.5" x14ac:dyDescent="0.2">
      <c r="A743" s="830"/>
      <c r="B743" s="830"/>
      <c r="C743" s="830"/>
      <c r="D743" s="830"/>
      <c r="E743" s="830"/>
      <c r="F743" s="830"/>
      <c r="G743" s="830"/>
      <c r="H743" s="830"/>
      <c r="I743" s="830"/>
      <c r="J743" s="830"/>
      <c r="K743" s="830"/>
      <c r="L743" s="830"/>
      <c r="M743" s="830"/>
    </row>
    <row r="744" spans="1:13" ht="19.5" x14ac:dyDescent="0.2">
      <c r="A744" s="830"/>
      <c r="B744" s="830"/>
      <c r="C744" s="830"/>
      <c r="D744" s="830"/>
      <c r="E744" s="830"/>
      <c r="F744" s="830"/>
      <c r="G744" s="830"/>
      <c r="H744" s="830"/>
      <c r="I744" s="830"/>
      <c r="J744" s="830"/>
      <c r="K744" s="830"/>
      <c r="L744" s="830"/>
      <c r="M744" s="830"/>
    </row>
    <row r="745" spans="1:13" ht="19.5" x14ac:dyDescent="0.2">
      <c r="A745" s="830"/>
      <c r="B745" s="830"/>
      <c r="C745" s="830"/>
      <c r="D745" s="830"/>
      <c r="E745" s="830"/>
      <c r="F745" s="830"/>
      <c r="G745" s="830"/>
      <c r="H745" s="830"/>
      <c r="I745" s="830"/>
      <c r="J745" s="830"/>
      <c r="K745" s="830"/>
      <c r="L745" s="830"/>
      <c r="M745" s="830"/>
    </row>
    <row r="746" spans="1:13" ht="19.5" x14ac:dyDescent="0.2">
      <c r="A746" s="830"/>
      <c r="B746" s="830"/>
      <c r="C746" s="830"/>
      <c r="D746" s="830"/>
      <c r="E746" s="830"/>
      <c r="F746" s="830"/>
      <c r="G746" s="830"/>
      <c r="H746" s="830"/>
      <c r="I746" s="830"/>
      <c r="J746" s="830"/>
      <c r="K746" s="830"/>
      <c r="L746" s="830"/>
      <c r="M746" s="830"/>
    </row>
    <row r="747" spans="1:13" ht="19.5" x14ac:dyDescent="0.2">
      <c r="A747" s="830"/>
      <c r="B747" s="830"/>
      <c r="C747" s="830"/>
      <c r="D747" s="830"/>
      <c r="E747" s="830"/>
      <c r="F747" s="830"/>
      <c r="G747" s="830"/>
      <c r="H747" s="830"/>
      <c r="I747" s="830"/>
      <c r="J747" s="830"/>
      <c r="K747" s="830"/>
      <c r="L747" s="830"/>
      <c r="M747" s="830"/>
    </row>
    <row r="748" spans="1:13" ht="19.5" x14ac:dyDescent="0.2">
      <c r="A748" s="830"/>
      <c r="B748" s="830"/>
      <c r="C748" s="830"/>
      <c r="D748" s="830"/>
      <c r="E748" s="830"/>
      <c r="F748" s="830"/>
      <c r="G748" s="830"/>
      <c r="H748" s="830"/>
      <c r="I748" s="830"/>
      <c r="J748" s="830"/>
      <c r="K748" s="830"/>
      <c r="L748" s="830"/>
      <c r="M748" s="830"/>
    </row>
    <row r="749" spans="1:13" ht="19.5" x14ac:dyDescent="0.2">
      <c r="A749" s="830"/>
      <c r="B749" s="830"/>
      <c r="C749" s="830"/>
      <c r="D749" s="830"/>
      <c r="E749" s="830"/>
      <c r="F749" s="830"/>
      <c r="G749" s="830"/>
      <c r="H749" s="830"/>
      <c r="I749" s="830"/>
      <c r="J749" s="830"/>
      <c r="K749" s="830"/>
      <c r="L749" s="830"/>
      <c r="M749" s="830"/>
    </row>
    <row r="750" spans="1:13" ht="19.5" x14ac:dyDescent="0.2">
      <c r="A750" s="830"/>
      <c r="B750" s="830"/>
      <c r="C750" s="830"/>
      <c r="D750" s="830"/>
      <c r="E750" s="830"/>
      <c r="F750" s="830"/>
      <c r="G750" s="830"/>
      <c r="H750" s="830"/>
      <c r="I750" s="830"/>
      <c r="J750" s="830"/>
      <c r="K750" s="830"/>
      <c r="L750" s="830"/>
      <c r="M750" s="830"/>
    </row>
    <row r="751" spans="1:13" ht="19.5" x14ac:dyDescent="0.2">
      <c r="A751" s="830"/>
      <c r="B751" s="830"/>
      <c r="C751" s="830"/>
      <c r="D751" s="830"/>
      <c r="E751" s="830"/>
      <c r="F751" s="830"/>
      <c r="G751" s="830"/>
      <c r="H751" s="830"/>
      <c r="I751" s="830"/>
      <c r="J751" s="830"/>
      <c r="K751" s="830"/>
      <c r="L751" s="830"/>
      <c r="M751" s="830"/>
    </row>
    <row r="752" spans="1:13" ht="19.5" x14ac:dyDescent="0.2">
      <c r="A752" s="830"/>
      <c r="B752" s="830"/>
      <c r="C752" s="830"/>
      <c r="D752" s="830"/>
      <c r="E752" s="830"/>
      <c r="F752" s="830"/>
      <c r="G752" s="830"/>
      <c r="H752" s="830"/>
      <c r="I752" s="830"/>
      <c r="J752" s="830"/>
      <c r="K752" s="830"/>
      <c r="L752" s="830"/>
      <c r="M752" s="830"/>
    </row>
    <row r="753" spans="1:13" ht="19.5" x14ac:dyDescent="0.2">
      <c r="A753" s="830"/>
      <c r="B753" s="830"/>
      <c r="C753" s="830"/>
      <c r="D753" s="830"/>
      <c r="E753" s="830"/>
      <c r="F753" s="830"/>
      <c r="G753" s="830"/>
      <c r="H753" s="830"/>
      <c r="I753" s="830"/>
      <c r="J753" s="830"/>
      <c r="K753" s="830"/>
      <c r="L753" s="830"/>
      <c r="M753" s="830"/>
    </row>
    <row r="754" spans="1:13" ht="19.5" x14ac:dyDescent="0.2">
      <c r="A754" s="830"/>
      <c r="B754" s="830"/>
      <c r="C754" s="830"/>
      <c r="D754" s="830"/>
      <c r="E754" s="830"/>
      <c r="F754" s="830"/>
      <c r="G754" s="830"/>
      <c r="H754" s="830"/>
      <c r="I754" s="830"/>
      <c r="J754" s="830"/>
      <c r="K754" s="830"/>
      <c r="L754" s="830"/>
      <c r="M754" s="830"/>
    </row>
    <row r="755" spans="1:13" ht="19.5" x14ac:dyDescent="0.2">
      <c r="A755" s="830"/>
      <c r="B755" s="830"/>
      <c r="C755" s="830"/>
      <c r="D755" s="830"/>
      <c r="E755" s="830"/>
      <c r="F755" s="830"/>
      <c r="G755" s="830"/>
      <c r="H755" s="830"/>
      <c r="I755" s="830"/>
      <c r="J755" s="830"/>
      <c r="K755" s="830"/>
      <c r="L755" s="830"/>
      <c r="M755" s="830"/>
    </row>
    <row r="756" spans="1:13" ht="19.5" x14ac:dyDescent="0.2">
      <c r="A756" s="830"/>
      <c r="B756" s="830"/>
      <c r="C756" s="830"/>
      <c r="D756" s="830"/>
      <c r="E756" s="830"/>
      <c r="F756" s="830"/>
      <c r="G756" s="830"/>
      <c r="H756" s="830"/>
      <c r="I756" s="830"/>
      <c r="J756" s="830"/>
      <c r="K756" s="830"/>
      <c r="L756" s="830"/>
      <c r="M756" s="830"/>
    </row>
    <row r="757" spans="1:13" ht="19.5" x14ac:dyDescent="0.2">
      <c r="A757" s="830"/>
      <c r="B757" s="830"/>
      <c r="C757" s="830"/>
      <c r="D757" s="830"/>
      <c r="E757" s="830"/>
      <c r="F757" s="830"/>
      <c r="G757" s="830"/>
      <c r="H757" s="830"/>
      <c r="I757" s="830"/>
      <c r="J757" s="830"/>
      <c r="K757" s="830"/>
      <c r="L757" s="830"/>
      <c r="M757" s="830"/>
    </row>
    <row r="758" spans="1:13" ht="19.5" x14ac:dyDescent="0.2">
      <c r="A758" s="830"/>
      <c r="B758" s="830"/>
      <c r="C758" s="830"/>
      <c r="D758" s="830"/>
      <c r="E758" s="830"/>
      <c r="F758" s="830"/>
      <c r="G758" s="830"/>
      <c r="H758" s="830"/>
      <c r="I758" s="830"/>
      <c r="J758" s="830"/>
      <c r="K758" s="830"/>
      <c r="L758" s="830"/>
      <c r="M758" s="830"/>
    </row>
    <row r="759" spans="1:13" ht="19.5" x14ac:dyDescent="0.2">
      <c r="A759" s="830"/>
      <c r="B759" s="830"/>
      <c r="C759" s="830"/>
      <c r="D759" s="830"/>
      <c r="E759" s="830"/>
      <c r="F759" s="830"/>
      <c r="G759" s="830"/>
      <c r="H759" s="830"/>
      <c r="I759" s="830"/>
      <c r="J759" s="830"/>
      <c r="K759" s="830"/>
      <c r="L759" s="830"/>
      <c r="M759" s="830"/>
    </row>
    <row r="760" spans="1:13" ht="19.5" x14ac:dyDescent="0.2">
      <c r="A760" s="830"/>
      <c r="B760" s="830"/>
      <c r="C760" s="830"/>
      <c r="D760" s="830"/>
      <c r="E760" s="830"/>
      <c r="F760" s="830"/>
      <c r="G760" s="830"/>
      <c r="H760" s="830"/>
      <c r="I760" s="830"/>
      <c r="J760" s="830"/>
      <c r="K760" s="830"/>
      <c r="L760" s="830"/>
      <c r="M760" s="830"/>
    </row>
    <row r="761" spans="1:13" ht="19.5" x14ac:dyDescent="0.2">
      <c r="A761" s="830"/>
      <c r="B761" s="830"/>
      <c r="C761" s="830"/>
      <c r="D761" s="830"/>
      <c r="E761" s="830"/>
      <c r="F761" s="830"/>
      <c r="G761" s="830"/>
      <c r="H761" s="830"/>
      <c r="I761" s="830"/>
      <c r="J761" s="830"/>
      <c r="K761" s="830"/>
      <c r="L761" s="830"/>
      <c r="M761" s="830"/>
    </row>
    <row r="762" spans="1:13" ht="19.5" x14ac:dyDescent="0.2">
      <c r="A762" s="830"/>
      <c r="B762" s="830"/>
      <c r="C762" s="830"/>
      <c r="D762" s="830"/>
      <c r="E762" s="830"/>
      <c r="F762" s="830"/>
      <c r="G762" s="830"/>
      <c r="H762" s="830"/>
      <c r="I762" s="830"/>
      <c r="J762" s="830"/>
      <c r="K762" s="830"/>
      <c r="L762" s="830"/>
      <c r="M762" s="830"/>
    </row>
    <row r="763" spans="1:13" ht="19.5" x14ac:dyDescent="0.2">
      <c r="A763" s="830"/>
      <c r="B763" s="830"/>
      <c r="C763" s="830"/>
      <c r="D763" s="830"/>
      <c r="E763" s="830"/>
      <c r="F763" s="830"/>
      <c r="G763" s="830"/>
      <c r="H763" s="830"/>
      <c r="I763" s="830"/>
      <c r="J763" s="830"/>
      <c r="K763" s="830"/>
      <c r="L763" s="830"/>
      <c r="M763" s="830"/>
    </row>
    <row r="764" spans="1:13" ht="19.5" x14ac:dyDescent="0.2">
      <c r="A764" s="830"/>
      <c r="B764" s="830"/>
      <c r="C764" s="830"/>
      <c r="D764" s="830"/>
      <c r="E764" s="830"/>
      <c r="F764" s="830"/>
      <c r="G764" s="830"/>
      <c r="H764" s="830"/>
      <c r="I764" s="830"/>
      <c r="J764" s="830"/>
      <c r="K764" s="830"/>
      <c r="L764" s="830"/>
      <c r="M764" s="830"/>
    </row>
    <row r="765" spans="1:13" ht="19.5" x14ac:dyDescent="0.2">
      <c r="A765" s="830"/>
      <c r="B765" s="830"/>
      <c r="C765" s="830"/>
      <c r="D765" s="830"/>
      <c r="E765" s="830"/>
      <c r="F765" s="830"/>
      <c r="G765" s="830"/>
      <c r="H765" s="830"/>
      <c r="I765" s="830"/>
      <c r="J765" s="830"/>
      <c r="K765" s="830"/>
      <c r="L765" s="830"/>
      <c r="M765" s="830"/>
    </row>
    <row r="766" spans="1:13" ht="19.5" x14ac:dyDescent="0.2">
      <c r="A766" s="830"/>
      <c r="B766" s="830"/>
      <c r="C766" s="830"/>
      <c r="D766" s="830"/>
      <c r="E766" s="830"/>
      <c r="F766" s="830"/>
      <c r="G766" s="830"/>
      <c r="H766" s="830"/>
      <c r="I766" s="830"/>
      <c r="J766" s="830"/>
      <c r="K766" s="830"/>
      <c r="L766" s="830"/>
      <c r="M766" s="830"/>
    </row>
    <row r="767" spans="1:13" ht="19.5" x14ac:dyDescent="0.2">
      <c r="A767" s="830"/>
      <c r="B767" s="830"/>
      <c r="C767" s="830"/>
      <c r="D767" s="830"/>
      <c r="E767" s="830"/>
      <c r="F767" s="830"/>
      <c r="G767" s="830"/>
      <c r="H767" s="830"/>
      <c r="I767" s="830"/>
      <c r="J767" s="830"/>
      <c r="K767" s="830"/>
      <c r="L767" s="830"/>
      <c r="M767" s="830"/>
    </row>
    <row r="768" spans="1:13" ht="19.5" x14ac:dyDescent="0.2">
      <c r="A768" s="830"/>
      <c r="B768" s="830"/>
      <c r="C768" s="830"/>
      <c r="D768" s="830"/>
      <c r="E768" s="830"/>
      <c r="F768" s="830"/>
      <c r="G768" s="830"/>
      <c r="H768" s="830"/>
      <c r="I768" s="830"/>
      <c r="J768" s="830"/>
      <c r="K768" s="830"/>
      <c r="L768" s="830"/>
      <c r="M768" s="830"/>
    </row>
    <row r="769" spans="1:13" ht="19.5" x14ac:dyDescent="0.2">
      <c r="A769" s="830"/>
      <c r="B769" s="830"/>
      <c r="C769" s="830"/>
      <c r="D769" s="830"/>
      <c r="E769" s="830"/>
      <c r="F769" s="830"/>
      <c r="G769" s="830"/>
      <c r="H769" s="830"/>
      <c r="I769" s="830"/>
      <c r="J769" s="830"/>
      <c r="K769" s="830"/>
      <c r="L769" s="830"/>
      <c r="M769" s="830"/>
    </row>
    <row r="770" spans="1:13" ht="19.5" x14ac:dyDescent="0.2">
      <c r="A770" s="830"/>
      <c r="B770" s="830"/>
      <c r="C770" s="830"/>
      <c r="D770" s="830"/>
      <c r="E770" s="830"/>
      <c r="F770" s="830"/>
      <c r="G770" s="830"/>
      <c r="H770" s="830"/>
      <c r="I770" s="830"/>
      <c r="J770" s="830"/>
      <c r="K770" s="830"/>
      <c r="L770" s="830"/>
      <c r="M770" s="830"/>
    </row>
    <row r="771" spans="1:13" ht="19.5" x14ac:dyDescent="0.2">
      <c r="A771" s="830"/>
      <c r="B771" s="830"/>
      <c r="C771" s="830"/>
      <c r="D771" s="830"/>
      <c r="E771" s="830"/>
      <c r="F771" s="830"/>
      <c r="G771" s="830"/>
      <c r="H771" s="830"/>
      <c r="I771" s="830"/>
      <c r="J771" s="830"/>
      <c r="K771" s="830"/>
      <c r="L771" s="830"/>
      <c r="M771" s="830"/>
    </row>
    <row r="772" spans="1:13" ht="19.5" x14ac:dyDescent="0.2">
      <c r="A772" s="830"/>
      <c r="B772" s="830"/>
      <c r="C772" s="830"/>
      <c r="D772" s="830"/>
      <c r="E772" s="830"/>
      <c r="F772" s="830"/>
      <c r="G772" s="830"/>
      <c r="H772" s="830"/>
      <c r="I772" s="830"/>
      <c r="J772" s="830"/>
      <c r="K772" s="830"/>
      <c r="L772" s="830"/>
      <c r="M772" s="830"/>
    </row>
    <row r="773" spans="1:13" ht="19.5" x14ac:dyDescent="0.2">
      <c r="A773" s="830"/>
      <c r="B773" s="830"/>
      <c r="C773" s="830"/>
      <c r="D773" s="830"/>
      <c r="E773" s="830"/>
      <c r="F773" s="830"/>
      <c r="G773" s="830"/>
      <c r="H773" s="830"/>
      <c r="I773" s="830"/>
      <c r="J773" s="830"/>
      <c r="K773" s="830"/>
      <c r="L773" s="830"/>
      <c r="M773" s="830"/>
    </row>
    <row r="774" spans="1:13" ht="19.5" x14ac:dyDescent="0.2">
      <c r="A774" s="830"/>
      <c r="B774" s="830"/>
      <c r="C774" s="830"/>
      <c r="D774" s="830"/>
      <c r="E774" s="830"/>
      <c r="F774" s="830"/>
      <c r="G774" s="830"/>
      <c r="H774" s="830"/>
      <c r="I774" s="830"/>
      <c r="J774" s="830"/>
      <c r="K774" s="830"/>
      <c r="L774" s="830"/>
      <c r="M774" s="830"/>
    </row>
    <row r="775" spans="1:13" ht="19.5" x14ac:dyDescent="0.2">
      <c r="A775" s="830"/>
      <c r="B775" s="830"/>
      <c r="C775" s="830"/>
      <c r="D775" s="830"/>
      <c r="E775" s="830"/>
      <c r="F775" s="830"/>
      <c r="G775" s="830"/>
      <c r="H775" s="830"/>
      <c r="I775" s="830"/>
      <c r="J775" s="830"/>
      <c r="K775" s="830"/>
      <c r="L775" s="830"/>
      <c r="M775" s="830"/>
    </row>
    <row r="776" spans="1:13" ht="19.5" x14ac:dyDescent="0.2">
      <c r="A776" s="830"/>
      <c r="B776" s="830"/>
      <c r="C776" s="830"/>
      <c r="D776" s="830"/>
      <c r="E776" s="830"/>
      <c r="F776" s="830"/>
      <c r="G776" s="830"/>
      <c r="H776" s="830"/>
      <c r="I776" s="830"/>
      <c r="J776" s="830"/>
      <c r="K776" s="830"/>
      <c r="L776" s="830"/>
      <c r="M776" s="830"/>
    </row>
    <row r="777" spans="1:13" ht="19.5" x14ac:dyDescent="0.2">
      <c r="A777" s="830"/>
      <c r="B777" s="830"/>
      <c r="C777" s="830"/>
      <c r="D777" s="830"/>
      <c r="E777" s="830"/>
      <c r="F777" s="830"/>
      <c r="G777" s="830"/>
      <c r="H777" s="830"/>
      <c r="I777" s="830"/>
      <c r="J777" s="830"/>
      <c r="K777" s="830"/>
      <c r="L777" s="830"/>
      <c r="M777" s="830"/>
    </row>
    <row r="778" spans="1:13" ht="19.5" x14ac:dyDescent="0.2">
      <c r="A778" s="830"/>
      <c r="B778" s="830"/>
      <c r="C778" s="830"/>
      <c r="D778" s="830"/>
      <c r="E778" s="830"/>
      <c r="F778" s="830"/>
      <c r="G778" s="830"/>
      <c r="H778" s="830"/>
      <c r="I778" s="830"/>
      <c r="J778" s="830"/>
      <c r="K778" s="830"/>
      <c r="L778" s="830"/>
      <c r="M778" s="830"/>
    </row>
    <row r="779" spans="1:13" ht="19.5" x14ac:dyDescent="0.2">
      <c r="A779" s="830"/>
      <c r="B779" s="830"/>
      <c r="C779" s="830"/>
      <c r="D779" s="830"/>
      <c r="E779" s="830"/>
      <c r="F779" s="830"/>
      <c r="G779" s="830"/>
      <c r="H779" s="830"/>
      <c r="I779" s="830"/>
      <c r="J779" s="830"/>
      <c r="K779" s="830"/>
      <c r="L779" s="830"/>
      <c r="M779" s="830"/>
    </row>
    <row r="780" spans="1:13" ht="19.5" x14ac:dyDescent="0.2">
      <c r="A780" s="830"/>
      <c r="B780" s="830"/>
      <c r="C780" s="830"/>
      <c r="D780" s="830"/>
      <c r="E780" s="830"/>
      <c r="F780" s="830"/>
      <c r="G780" s="830"/>
      <c r="H780" s="830"/>
      <c r="I780" s="830"/>
      <c r="J780" s="830"/>
      <c r="K780" s="830"/>
      <c r="L780" s="830"/>
      <c r="M780" s="830"/>
    </row>
    <row r="781" spans="1:13" ht="19.5" x14ac:dyDescent="0.2">
      <c r="A781" s="830"/>
      <c r="B781" s="830"/>
      <c r="C781" s="830"/>
      <c r="D781" s="830"/>
      <c r="E781" s="830"/>
      <c r="F781" s="830"/>
      <c r="G781" s="830"/>
      <c r="H781" s="830"/>
      <c r="I781" s="830"/>
      <c r="J781" s="830"/>
      <c r="K781" s="830"/>
      <c r="L781" s="830"/>
      <c r="M781" s="830"/>
    </row>
    <row r="782" spans="1:13" ht="19.5" x14ac:dyDescent="0.2">
      <c r="A782" s="830"/>
      <c r="B782" s="830"/>
      <c r="C782" s="830"/>
      <c r="D782" s="830"/>
      <c r="E782" s="830"/>
      <c r="F782" s="830"/>
      <c r="G782" s="830"/>
      <c r="H782" s="830"/>
      <c r="I782" s="830"/>
      <c r="J782" s="830"/>
      <c r="K782" s="830"/>
      <c r="L782" s="830"/>
      <c r="M782" s="830"/>
    </row>
    <row r="783" spans="1:13" ht="19.5" x14ac:dyDescent="0.2">
      <c r="A783" s="830"/>
      <c r="B783" s="830"/>
      <c r="C783" s="830"/>
      <c r="D783" s="830"/>
      <c r="E783" s="830"/>
      <c r="F783" s="830"/>
      <c r="G783" s="830"/>
      <c r="H783" s="830"/>
      <c r="I783" s="830"/>
      <c r="J783" s="830"/>
      <c r="K783" s="830"/>
      <c r="L783" s="830"/>
      <c r="M783" s="830"/>
    </row>
    <row r="784" spans="1:13" ht="19.5" x14ac:dyDescent="0.2">
      <c r="A784" s="830"/>
      <c r="B784" s="830"/>
      <c r="C784" s="830"/>
      <c r="D784" s="830"/>
      <c r="E784" s="830"/>
      <c r="F784" s="830"/>
      <c r="G784" s="830"/>
      <c r="H784" s="830"/>
      <c r="I784" s="830"/>
      <c r="J784" s="830"/>
      <c r="K784" s="830"/>
      <c r="L784" s="830"/>
      <c r="M784" s="830"/>
    </row>
    <row r="785" spans="1:13" ht="19.5" x14ac:dyDescent="0.2">
      <c r="A785" s="830"/>
      <c r="B785" s="830"/>
      <c r="C785" s="830"/>
      <c r="D785" s="830"/>
      <c r="E785" s="830"/>
      <c r="F785" s="830"/>
      <c r="G785" s="830"/>
      <c r="H785" s="830"/>
      <c r="I785" s="830"/>
      <c r="J785" s="830"/>
      <c r="K785" s="830"/>
      <c r="L785" s="830"/>
      <c r="M785" s="830"/>
    </row>
    <row r="786" spans="1:13" ht="19.5" x14ac:dyDescent="0.2">
      <c r="A786" s="830"/>
      <c r="B786" s="830"/>
      <c r="C786" s="830"/>
      <c r="D786" s="830"/>
      <c r="E786" s="830"/>
      <c r="F786" s="830"/>
      <c r="G786" s="830"/>
      <c r="H786" s="830"/>
      <c r="I786" s="830"/>
      <c r="J786" s="830"/>
      <c r="K786" s="830"/>
      <c r="L786" s="830"/>
      <c r="M786" s="830"/>
    </row>
    <row r="787" spans="1:13" ht="19.5" x14ac:dyDescent="0.2">
      <c r="A787" s="830"/>
      <c r="B787" s="830"/>
      <c r="C787" s="830"/>
      <c r="D787" s="830"/>
      <c r="E787" s="830"/>
      <c r="F787" s="830"/>
      <c r="G787" s="830"/>
      <c r="H787" s="830"/>
      <c r="I787" s="830"/>
      <c r="J787" s="830"/>
      <c r="K787" s="830"/>
      <c r="L787" s="830"/>
      <c r="M787" s="830"/>
    </row>
    <row r="788" spans="1:13" ht="19.5" x14ac:dyDescent="0.2">
      <c r="A788" s="830"/>
      <c r="B788" s="830"/>
      <c r="C788" s="830"/>
      <c r="D788" s="830"/>
      <c r="E788" s="830"/>
      <c r="F788" s="830"/>
      <c r="G788" s="830"/>
      <c r="H788" s="830"/>
      <c r="I788" s="830"/>
      <c r="J788" s="830"/>
      <c r="K788" s="830"/>
      <c r="L788" s="830"/>
      <c r="M788" s="830"/>
    </row>
    <row r="789" spans="1:13" ht="19.5" x14ac:dyDescent="0.2">
      <c r="A789" s="830"/>
      <c r="B789" s="830"/>
      <c r="C789" s="830"/>
      <c r="D789" s="830"/>
      <c r="E789" s="830"/>
      <c r="F789" s="830"/>
      <c r="G789" s="830"/>
      <c r="H789" s="830"/>
      <c r="I789" s="830"/>
      <c r="J789" s="830"/>
      <c r="K789" s="830"/>
      <c r="L789" s="830"/>
      <c r="M789" s="830"/>
    </row>
    <row r="790" spans="1:13" ht="19.5" x14ac:dyDescent="0.2">
      <c r="A790" s="830"/>
      <c r="B790" s="830"/>
      <c r="C790" s="830"/>
      <c r="D790" s="830"/>
      <c r="E790" s="830"/>
      <c r="F790" s="830"/>
      <c r="G790" s="830"/>
      <c r="H790" s="830"/>
      <c r="I790" s="830"/>
      <c r="J790" s="830"/>
      <c r="K790" s="830"/>
      <c r="L790" s="830"/>
      <c r="M790" s="830"/>
    </row>
    <row r="791" spans="1:13" ht="19.5" x14ac:dyDescent="0.2">
      <c r="A791" s="830"/>
      <c r="B791" s="830"/>
      <c r="C791" s="830"/>
      <c r="D791" s="830"/>
      <c r="E791" s="830"/>
      <c r="F791" s="830"/>
      <c r="G791" s="830"/>
      <c r="H791" s="830"/>
      <c r="I791" s="830"/>
      <c r="J791" s="830"/>
      <c r="K791" s="830"/>
      <c r="L791" s="830"/>
      <c r="M791" s="830"/>
    </row>
    <row r="792" spans="1:13" ht="19.5" x14ac:dyDescent="0.2">
      <c r="A792" s="830"/>
      <c r="B792" s="830"/>
      <c r="C792" s="830"/>
      <c r="D792" s="830"/>
      <c r="E792" s="830"/>
      <c r="F792" s="830"/>
      <c r="G792" s="830"/>
      <c r="H792" s="830"/>
      <c r="I792" s="830"/>
      <c r="J792" s="830"/>
      <c r="K792" s="830"/>
      <c r="L792" s="830"/>
      <c r="M792" s="830"/>
    </row>
    <row r="793" spans="1:13" ht="19.5" x14ac:dyDescent="0.2">
      <c r="A793" s="830"/>
      <c r="B793" s="830"/>
      <c r="C793" s="830"/>
      <c r="D793" s="830"/>
      <c r="E793" s="830"/>
      <c r="F793" s="830"/>
      <c r="G793" s="830"/>
      <c r="H793" s="830"/>
      <c r="I793" s="830"/>
      <c r="J793" s="830"/>
      <c r="K793" s="830"/>
      <c r="L793" s="830"/>
      <c r="M793" s="830"/>
    </row>
    <row r="794" spans="1:13" ht="19.5" x14ac:dyDescent="0.2">
      <c r="A794" s="830"/>
      <c r="B794" s="830"/>
      <c r="C794" s="830"/>
      <c r="D794" s="830"/>
      <c r="E794" s="830"/>
      <c r="F794" s="830"/>
      <c r="G794" s="830"/>
      <c r="H794" s="830"/>
      <c r="I794" s="830"/>
      <c r="J794" s="830"/>
      <c r="K794" s="830"/>
      <c r="L794" s="830"/>
      <c r="M794" s="830"/>
    </row>
    <row r="795" spans="1:13" ht="19.5" x14ac:dyDescent="0.2">
      <c r="A795" s="830"/>
      <c r="B795" s="830"/>
      <c r="C795" s="830"/>
      <c r="D795" s="830"/>
      <c r="E795" s="830"/>
      <c r="F795" s="830"/>
      <c r="G795" s="830"/>
      <c r="H795" s="830"/>
      <c r="I795" s="830"/>
      <c r="J795" s="830"/>
      <c r="K795" s="830"/>
      <c r="L795" s="830"/>
      <c r="M795" s="830"/>
    </row>
    <row r="796" spans="1:13" ht="19.5" x14ac:dyDescent="0.2">
      <c r="A796" s="830"/>
      <c r="B796" s="830"/>
      <c r="C796" s="830"/>
      <c r="D796" s="830"/>
      <c r="E796" s="830"/>
      <c r="F796" s="830"/>
      <c r="G796" s="830"/>
      <c r="H796" s="830"/>
      <c r="I796" s="830"/>
      <c r="J796" s="830"/>
      <c r="K796" s="830"/>
      <c r="L796" s="830"/>
      <c r="M796" s="830"/>
    </row>
    <row r="797" spans="1:13" ht="19.5" x14ac:dyDescent="0.2">
      <c r="A797" s="830"/>
      <c r="B797" s="830"/>
      <c r="C797" s="830"/>
      <c r="D797" s="830"/>
      <c r="E797" s="830"/>
      <c r="F797" s="830"/>
      <c r="G797" s="830"/>
      <c r="H797" s="830"/>
      <c r="I797" s="830"/>
      <c r="J797" s="830"/>
      <c r="K797" s="830"/>
      <c r="L797" s="830"/>
      <c r="M797" s="830"/>
    </row>
    <row r="798" spans="1:13" ht="19.5" x14ac:dyDescent="0.2">
      <c r="A798" s="830"/>
      <c r="B798" s="830"/>
      <c r="C798" s="830"/>
      <c r="D798" s="830"/>
      <c r="E798" s="830"/>
      <c r="F798" s="830"/>
      <c r="G798" s="830"/>
      <c r="H798" s="830"/>
      <c r="I798" s="830"/>
      <c r="J798" s="830"/>
      <c r="K798" s="830"/>
      <c r="L798" s="830"/>
      <c r="M798" s="830"/>
    </row>
    <row r="799" spans="1:13" ht="19.5" x14ac:dyDescent="0.2">
      <c r="A799" s="830"/>
      <c r="B799" s="830"/>
      <c r="C799" s="830"/>
      <c r="D799" s="830"/>
      <c r="E799" s="830"/>
      <c r="F799" s="830"/>
      <c r="G799" s="830"/>
      <c r="H799" s="830"/>
      <c r="I799" s="830"/>
      <c r="J799" s="830"/>
      <c r="K799" s="830"/>
      <c r="L799" s="830"/>
      <c r="M799" s="830"/>
    </row>
    <row r="800" spans="1:13" ht="19.5" x14ac:dyDescent="0.2">
      <c r="A800" s="830"/>
      <c r="B800" s="830"/>
      <c r="C800" s="830"/>
      <c r="D800" s="830"/>
      <c r="E800" s="830"/>
      <c r="F800" s="830"/>
      <c r="G800" s="830"/>
      <c r="H800" s="830"/>
      <c r="I800" s="830"/>
      <c r="J800" s="830"/>
      <c r="K800" s="830"/>
      <c r="L800" s="830"/>
      <c r="M800" s="830"/>
    </row>
    <row r="801" spans="1:13" ht="19.5" x14ac:dyDescent="0.2">
      <c r="A801" s="830"/>
      <c r="B801" s="830"/>
      <c r="C801" s="830"/>
      <c r="D801" s="830"/>
      <c r="E801" s="830"/>
      <c r="F801" s="830"/>
      <c r="G801" s="830"/>
      <c r="H801" s="830"/>
      <c r="I801" s="830"/>
      <c r="J801" s="830"/>
      <c r="K801" s="830"/>
      <c r="L801" s="830"/>
      <c r="M801" s="830"/>
    </row>
    <row r="802" spans="1:13" ht="19.5" x14ac:dyDescent="0.2">
      <c r="A802" s="830"/>
      <c r="B802" s="830"/>
      <c r="C802" s="830"/>
      <c r="D802" s="830"/>
      <c r="E802" s="830"/>
      <c r="F802" s="830"/>
      <c r="G802" s="830"/>
      <c r="H802" s="830"/>
      <c r="I802" s="830"/>
      <c r="J802" s="830"/>
      <c r="K802" s="830"/>
      <c r="L802" s="830"/>
      <c r="M802" s="830"/>
    </row>
    <row r="803" spans="1:13" ht="19.5" x14ac:dyDescent="0.2">
      <c r="A803" s="830"/>
      <c r="B803" s="830"/>
      <c r="C803" s="830"/>
      <c r="D803" s="830"/>
      <c r="E803" s="830"/>
      <c r="F803" s="830"/>
      <c r="G803" s="830"/>
      <c r="H803" s="830"/>
      <c r="I803" s="830"/>
      <c r="J803" s="830"/>
      <c r="K803" s="830"/>
      <c r="L803" s="830"/>
      <c r="M803" s="830"/>
    </row>
    <row r="804" spans="1:13" ht="19.5" x14ac:dyDescent="0.2">
      <c r="A804" s="830"/>
      <c r="B804" s="830"/>
      <c r="C804" s="830"/>
      <c r="D804" s="830"/>
      <c r="E804" s="830"/>
      <c r="F804" s="830"/>
      <c r="G804" s="830"/>
      <c r="H804" s="830"/>
      <c r="I804" s="830"/>
      <c r="J804" s="830"/>
      <c r="K804" s="830"/>
      <c r="L804" s="830"/>
      <c r="M804" s="830"/>
    </row>
    <row r="805" spans="1:13" ht="19.5" x14ac:dyDescent="0.2">
      <c r="A805" s="830"/>
      <c r="B805" s="830"/>
      <c r="C805" s="830"/>
      <c r="D805" s="830"/>
      <c r="E805" s="830"/>
      <c r="F805" s="830"/>
      <c r="G805" s="830"/>
      <c r="H805" s="830"/>
      <c r="I805" s="830"/>
      <c r="J805" s="830"/>
      <c r="K805" s="830"/>
      <c r="L805" s="830"/>
      <c r="M805" s="830"/>
    </row>
    <row r="806" spans="1:13" ht="19.5" x14ac:dyDescent="0.2">
      <c r="A806" s="830"/>
      <c r="B806" s="830"/>
      <c r="C806" s="830"/>
      <c r="D806" s="830"/>
      <c r="E806" s="830"/>
      <c r="F806" s="830"/>
      <c r="G806" s="830"/>
      <c r="H806" s="830"/>
      <c r="I806" s="830"/>
      <c r="J806" s="830"/>
      <c r="K806" s="830"/>
      <c r="L806" s="830"/>
      <c r="M806" s="830"/>
    </row>
    <row r="807" spans="1:13" ht="19.5" x14ac:dyDescent="0.2">
      <c r="A807" s="830"/>
      <c r="B807" s="830"/>
      <c r="C807" s="830"/>
      <c r="D807" s="830"/>
      <c r="E807" s="830"/>
      <c r="F807" s="830"/>
      <c r="G807" s="830"/>
      <c r="H807" s="830"/>
      <c r="I807" s="830"/>
      <c r="J807" s="830"/>
      <c r="K807" s="830"/>
      <c r="L807" s="830"/>
      <c r="M807" s="830"/>
    </row>
    <row r="808" spans="1:13" ht="19.5" x14ac:dyDescent="0.2">
      <c r="A808" s="830"/>
      <c r="B808" s="830"/>
      <c r="C808" s="830"/>
      <c r="D808" s="830"/>
      <c r="E808" s="830"/>
      <c r="F808" s="830"/>
      <c r="G808" s="830"/>
      <c r="H808" s="830"/>
      <c r="I808" s="830"/>
      <c r="J808" s="830"/>
      <c r="K808" s="830"/>
      <c r="L808" s="830"/>
      <c r="M808" s="830"/>
    </row>
    <row r="809" spans="1:13" ht="19.5" x14ac:dyDescent="0.2">
      <c r="A809" s="830"/>
      <c r="B809" s="830"/>
      <c r="C809" s="830"/>
      <c r="D809" s="830"/>
      <c r="E809" s="830"/>
      <c r="F809" s="830"/>
      <c r="G809" s="830"/>
      <c r="H809" s="830"/>
      <c r="I809" s="830"/>
      <c r="J809" s="830"/>
      <c r="K809" s="830"/>
      <c r="L809" s="830"/>
      <c r="M809" s="830"/>
    </row>
    <row r="810" spans="1:13" ht="19.5" x14ac:dyDescent="0.2">
      <c r="A810" s="830"/>
      <c r="B810" s="830"/>
      <c r="C810" s="830"/>
      <c r="D810" s="830"/>
      <c r="E810" s="830"/>
      <c r="F810" s="830"/>
      <c r="G810" s="830"/>
      <c r="H810" s="830"/>
      <c r="I810" s="830"/>
      <c r="J810" s="830"/>
      <c r="K810" s="830"/>
      <c r="L810" s="830"/>
      <c r="M810" s="830"/>
    </row>
    <row r="811" spans="1:13" ht="19.5" x14ac:dyDescent="0.2">
      <c r="A811" s="830"/>
      <c r="B811" s="830"/>
      <c r="C811" s="830"/>
      <c r="D811" s="830"/>
      <c r="E811" s="830"/>
      <c r="F811" s="830"/>
      <c r="G811" s="830"/>
      <c r="H811" s="830"/>
      <c r="I811" s="830"/>
      <c r="J811" s="830"/>
      <c r="K811" s="830"/>
      <c r="L811" s="830"/>
      <c r="M811" s="830"/>
    </row>
    <row r="812" spans="1:13" ht="19.5" x14ac:dyDescent="0.2">
      <c r="A812" s="830"/>
      <c r="B812" s="830"/>
      <c r="C812" s="830"/>
      <c r="D812" s="830"/>
      <c r="E812" s="830"/>
      <c r="F812" s="830"/>
      <c r="G812" s="830"/>
      <c r="H812" s="830"/>
      <c r="I812" s="830"/>
      <c r="J812" s="830"/>
      <c r="K812" s="830"/>
      <c r="L812" s="830"/>
      <c r="M812" s="830"/>
    </row>
    <row r="813" spans="1:13" ht="19.5" x14ac:dyDescent="0.2">
      <c r="A813" s="830"/>
      <c r="B813" s="830"/>
      <c r="C813" s="830"/>
      <c r="D813" s="830"/>
      <c r="E813" s="830"/>
      <c r="F813" s="830"/>
      <c r="G813" s="830"/>
      <c r="H813" s="830"/>
      <c r="I813" s="830"/>
      <c r="J813" s="830"/>
      <c r="K813" s="830"/>
      <c r="L813" s="830"/>
      <c r="M813" s="830"/>
    </row>
    <row r="814" spans="1:13" ht="19.5" x14ac:dyDescent="0.2">
      <c r="A814" s="830"/>
      <c r="B814" s="830"/>
      <c r="C814" s="830"/>
      <c r="D814" s="830"/>
      <c r="E814" s="830"/>
      <c r="F814" s="830"/>
      <c r="G814" s="830"/>
      <c r="H814" s="830"/>
      <c r="I814" s="830"/>
      <c r="J814" s="830"/>
      <c r="K814" s="830"/>
      <c r="L814" s="830"/>
      <c r="M814" s="830"/>
    </row>
    <row r="815" spans="1:13" ht="19.5" x14ac:dyDescent="0.2">
      <c r="A815" s="830"/>
      <c r="B815" s="830"/>
      <c r="C815" s="830"/>
      <c r="D815" s="830"/>
      <c r="E815" s="830"/>
      <c r="F815" s="830"/>
      <c r="G815" s="830"/>
      <c r="H815" s="830"/>
      <c r="I815" s="830"/>
      <c r="J815" s="830"/>
      <c r="K815" s="830"/>
      <c r="L815" s="830"/>
      <c r="M815" s="830"/>
    </row>
    <row r="816" spans="1:13" ht="19.5" x14ac:dyDescent="0.2">
      <c r="A816" s="830"/>
      <c r="B816" s="830"/>
      <c r="C816" s="830"/>
      <c r="D816" s="830"/>
      <c r="E816" s="830"/>
      <c r="F816" s="830"/>
      <c r="G816" s="830"/>
      <c r="H816" s="830"/>
      <c r="I816" s="830"/>
      <c r="J816" s="830"/>
      <c r="K816" s="830"/>
      <c r="L816" s="830"/>
      <c r="M816" s="830"/>
    </row>
    <row r="817" spans="1:13" ht="19.5" x14ac:dyDescent="0.2">
      <c r="A817" s="830"/>
      <c r="B817" s="830"/>
      <c r="C817" s="830"/>
      <c r="D817" s="830"/>
      <c r="E817" s="830"/>
      <c r="F817" s="830"/>
      <c r="G817" s="830"/>
      <c r="H817" s="830"/>
      <c r="I817" s="830"/>
      <c r="J817" s="830"/>
      <c r="K817" s="830"/>
      <c r="L817" s="830"/>
      <c r="M817" s="830"/>
    </row>
    <row r="818" spans="1:13" ht="19.5" x14ac:dyDescent="0.2">
      <c r="A818" s="830"/>
      <c r="B818" s="830"/>
      <c r="C818" s="830"/>
      <c r="D818" s="830"/>
      <c r="E818" s="830"/>
      <c r="F818" s="830"/>
      <c r="G818" s="830"/>
      <c r="H818" s="830"/>
      <c r="I818" s="830"/>
      <c r="J818" s="830"/>
      <c r="K818" s="830"/>
      <c r="L818" s="830"/>
      <c r="M818" s="830"/>
    </row>
    <row r="819" spans="1:13" ht="19.5" x14ac:dyDescent="0.2">
      <c r="A819" s="830"/>
      <c r="B819" s="830"/>
      <c r="C819" s="830"/>
      <c r="D819" s="830"/>
      <c r="E819" s="830"/>
      <c r="F819" s="830"/>
      <c r="G819" s="830"/>
      <c r="H819" s="830"/>
      <c r="I819" s="830"/>
      <c r="J819" s="830"/>
      <c r="K819" s="830"/>
      <c r="L819" s="830"/>
      <c r="M819" s="830"/>
    </row>
    <row r="820" spans="1:13" ht="19.5" x14ac:dyDescent="0.2">
      <c r="A820" s="830"/>
      <c r="B820" s="830"/>
      <c r="C820" s="830"/>
      <c r="D820" s="830"/>
      <c r="E820" s="830"/>
      <c r="F820" s="830"/>
      <c r="G820" s="830"/>
      <c r="H820" s="830"/>
      <c r="I820" s="830"/>
      <c r="J820" s="830"/>
      <c r="K820" s="830"/>
      <c r="L820" s="830"/>
      <c r="M820" s="830"/>
    </row>
    <row r="821" spans="1:13" ht="19.5" x14ac:dyDescent="0.2">
      <c r="A821" s="830"/>
      <c r="B821" s="830"/>
      <c r="C821" s="830"/>
      <c r="D821" s="830"/>
      <c r="E821" s="830"/>
      <c r="F821" s="830"/>
      <c r="G821" s="830"/>
      <c r="H821" s="830"/>
      <c r="I821" s="830"/>
      <c r="J821" s="830"/>
      <c r="K821" s="830"/>
      <c r="L821" s="830"/>
      <c r="M821" s="830"/>
    </row>
    <row r="822" spans="1:13" ht="19.5" x14ac:dyDescent="0.2">
      <c r="A822" s="830"/>
      <c r="B822" s="830"/>
      <c r="C822" s="830"/>
      <c r="D822" s="830"/>
      <c r="E822" s="830"/>
      <c r="F822" s="830"/>
      <c r="G822" s="830"/>
      <c r="H822" s="830"/>
      <c r="I822" s="830"/>
      <c r="J822" s="830"/>
      <c r="K822" s="830"/>
      <c r="L822" s="830"/>
      <c r="M822" s="830"/>
    </row>
    <row r="823" spans="1:13" ht="19.5" x14ac:dyDescent="0.2">
      <c r="A823" s="830"/>
      <c r="B823" s="830"/>
      <c r="C823" s="830"/>
      <c r="D823" s="830"/>
      <c r="E823" s="830"/>
      <c r="F823" s="830"/>
      <c r="G823" s="830"/>
      <c r="H823" s="830"/>
      <c r="I823" s="830"/>
      <c r="J823" s="830"/>
      <c r="K823" s="830"/>
      <c r="L823" s="830"/>
      <c r="M823" s="830"/>
    </row>
    <row r="824" spans="1:13" ht="19.5" x14ac:dyDescent="0.2">
      <c r="A824" s="830"/>
      <c r="B824" s="830"/>
      <c r="C824" s="830"/>
      <c r="D824" s="830"/>
      <c r="E824" s="830"/>
      <c r="F824" s="830"/>
      <c r="G824" s="830"/>
      <c r="H824" s="830"/>
      <c r="I824" s="830"/>
      <c r="J824" s="830"/>
      <c r="K824" s="830"/>
      <c r="L824" s="830"/>
      <c r="M824" s="830"/>
    </row>
    <row r="825" spans="1:13" ht="19.5" x14ac:dyDescent="0.2">
      <c r="A825" s="830"/>
      <c r="B825" s="830"/>
      <c r="C825" s="830"/>
      <c r="D825" s="830"/>
      <c r="E825" s="830"/>
      <c r="F825" s="830"/>
      <c r="G825" s="830"/>
      <c r="H825" s="830"/>
      <c r="I825" s="830"/>
      <c r="J825" s="830"/>
      <c r="K825" s="830"/>
      <c r="L825" s="830"/>
      <c r="M825" s="830"/>
    </row>
    <row r="826" spans="1:13" ht="19.5" x14ac:dyDescent="0.2">
      <c r="A826" s="830"/>
      <c r="B826" s="830"/>
      <c r="C826" s="830"/>
      <c r="D826" s="830"/>
      <c r="E826" s="830"/>
      <c r="F826" s="830"/>
      <c r="G826" s="830"/>
      <c r="H826" s="830"/>
      <c r="I826" s="830"/>
      <c r="J826" s="830"/>
      <c r="K826" s="830"/>
      <c r="L826" s="830"/>
      <c r="M826" s="830"/>
    </row>
    <row r="827" spans="1:13" ht="19.5" x14ac:dyDescent="0.2">
      <c r="A827" s="830"/>
      <c r="B827" s="830"/>
      <c r="C827" s="830"/>
      <c r="D827" s="830"/>
      <c r="E827" s="830"/>
      <c r="F827" s="830"/>
      <c r="G827" s="830"/>
      <c r="H827" s="830"/>
      <c r="I827" s="830"/>
      <c r="J827" s="830"/>
      <c r="K827" s="830"/>
      <c r="L827" s="830"/>
      <c r="M827" s="830"/>
    </row>
    <row r="828" spans="1:13" ht="19.5" x14ac:dyDescent="0.2">
      <c r="A828" s="830"/>
      <c r="B828" s="830"/>
      <c r="C828" s="830"/>
      <c r="D828" s="830"/>
      <c r="E828" s="830"/>
      <c r="F828" s="830"/>
      <c r="G828" s="830"/>
      <c r="H828" s="830"/>
      <c r="I828" s="830"/>
      <c r="J828" s="830"/>
      <c r="K828" s="830"/>
      <c r="L828" s="830"/>
      <c r="M828" s="830"/>
    </row>
    <row r="829" spans="1:13" ht="19.5" x14ac:dyDescent="0.2">
      <c r="A829" s="830"/>
      <c r="B829" s="830"/>
      <c r="C829" s="830"/>
      <c r="D829" s="830"/>
      <c r="E829" s="830"/>
      <c r="F829" s="830"/>
      <c r="G829" s="830"/>
      <c r="H829" s="830"/>
      <c r="I829" s="830"/>
      <c r="J829" s="830"/>
      <c r="K829" s="830"/>
      <c r="L829" s="830"/>
      <c r="M829" s="830"/>
    </row>
    <row r="830" spans="1:13" ht="19.5" x14ac:dyDescent="0.2">
      <c r="A830" s="830"/>
      <c r="B830" s="830"/>
      <c r="C830" s="830"/>
      <c r="D830" s="830"/>
      <c r="E830" s="830"/>
      <c r="F830" s="830"/>
      <c r="G830" s="830"/>
      <c r="H830" s="830"/>
      <c r="I830" s="830"/>
      <c r="J830" s="830"/>
      <c r="K830" s="830"/>
      <c r="L830" s="830"/>
      <c r="M830" s="830"/>
    </row>
    <row r="831" spans="1:13" ht="19.5" x14ac:dyDescent="0.2">
      <c r="A831" s="830"/>
      <c r="B831" s="830"/>
      <c r="C831" s="830"/>
      <c r="D831" s="830"/>
      <c r="E831" s="830"/>
      <c r="F831" s="830"/>
      <c r="G831" s="830"/>
      <c r="H831" s="830"/>
      <c r="I831" s="830"/>
      <c r="J831" s="830"/>
      <c r="K831" s="830"/>
      <c r="L831" s="830"/>
      <c r="M831" s="830"/>
    </row>
    <row r="832" spans="1:13" ht="19.5" x14ac:dyDescent="0.2">
      <c r="A832" s="830"/>
      <c r="B832" s="830"/>
      <c r="C832" s="830"/>
      <c r="D832" s="830"/>
      <c r="E832" s="830"/>
      <c r="F832" s="830"/>
      <c r="G832" s="830"/>
      <c r="H832" s="830"/>
      <c r="I832" s="830"/>
      <c r="J832" s="830"/>
      <c r="K832" s="830"/>
      <c r="L832" s="830"/>
      <c r="M832" s="830"/>
    </row>
    <row r="833" spans="1:13" ht="19.5" x14ac:dyDescent="0.2">
      <c r="A833" s="830"/>
      <c r="B833" s="830"/>
      <c r="C833" s="830"/>
      <c r="D833" s="830"/>
      <c r="E833" s="830"/>
      <c r="F833" s="830"/>
      <c r="G833" s="830"/>
      <c r="H833" s="830"/>
      <c r="I833" s="830"/>
      <c r="J833" s="830"/>
      <c r="K833" s="830"/>
      <c r="L833" s="830"/>
      <c r="M833" s="830"/>
    </row>
    <row r="834" spans="1:13" ht="19.5" x14ac:dyDescent="0.2">
      <c r="A834" s="830"/>
      <c r="B834" s="830"/>
      <c r="C834" s="830"/>
      <c r="D834" s="830"/>
      <c r="E834" s="830"/>
      <c r="F834" s="830"/>
      <c r="G834" s="830"/>
      <c r="H834" s="830"/>
      <c r="I834" s="830"/>
      <c r="J834" s="830"/>
      <c r="K834" s="830"/>
      <c r="L834" s="830"/>
      <c r="M834" s="830"/>
    </row>
    <row r="835" spans="1:13" ht="19.5" x14ac:dyDescent="0.2">
      <c r="A835" s="830"/>
      <c r="B835" s="830"/>
      <c r="C835" s="830"/>
      <c r="D835" s="830"/>
      <c r="E835" s="830"/>
      <c r="F835" s="830"/>
      <c r="G835" s="830"/>
      <c r="H835" s="830"/>
      <c r="I835" s="830"/>
      <c r="J835" s="830"/>
      <c r="K835" s="830"/>
      <c r="L835" s="830"/>
      <c r="M835" s="830"/>
    </row>
    <row r="836" spans="1:13" ht="19.5" x14ac:dyDescent="0.2">
      <c r="A836" s="830"/>
      <c r="B836" s="830"/>
      <c r="C836" s="830"/>
      <c r="D836" s="830"/>
      <c r="E836" s="830"/>
      <c r="F836" s="830"/>
      <c r="G836" s="830"/>
      <c r="H836" s="830"/>
      <c r="I836" s="830"/>
      <c r="J836" s="830"/>
      <c r="K836" s="830"/>
      <c r="L836" s="830"/>
      <c r="M836" s="830"/>
    </row>
    <row r="837" spans="1:13" ht="19.5" x14ac:dyDescent="0.2">
      <c r="A837" s="830"/>
      <c r="B837" s="830"/>
      <c r="C837" s="830"/>
      <c r="D837" s="830"/>
      <c r="E837" s="830"/>
      <c r="F837" s="830"/>
      <c r="G837" s="830"/>
      <c r="H837" s="830"/>
      <c r="I837" s="830"/>
      <c r="J837" s="830"/>
      <c r="K837" s="830"/>
      <c r="L837" s="830"/>
      <c r="M837" s="830"/>
    </row>
    <row r="838" spans="1:13" ht="19.5" x14ac:dyDescent="0.2">
      <c r="A838" s="830"/>
      <c r="B838" s="830"/>
      <c r="C838" s="830"/>
      <c r="D838" s="830"/>
      <c r="E838" s="830"/>
      <c r="F838" s="830"/>
      <c r="G838" s="830"/>
      <c r="H838" s="830"/>
      <c r="I838" s="830"/>
      <c r="J838" s="830"/>
      <c r="K838" s="830"/>
      <c r="L838" s="830"/>
      <c r="M838" s="830"/>
    </row>
    <row r="839" spans="1:13" ht="19.5" x14ac:dyDescent="0.2">
      <c r="A839" s="830"/>
      <c r="B839" s="830"/>
      <c r="C839" s="830"/>
      <c r="D839" s="830"/>
      <c r="E839" s="830"/>
      <c r="F839" s="830"/>
      <c r="G839" s="830"/>
      <c r="H839" s="830"/>
      <c r="I839" s="830"/>
      <c r="J839" s="830"/>
      <c r="K839" s="830"/>
      <c r="L839" s="830"/>
      <c r="M839" s="830"/>
    </row>
    <row r="840" spans="1:13" ht="19.5" x14ac:dyDescent="0.2">
      <c r="A840" s="830"/>
      <c r="B840" s="830"/>
      <c r="C840" s="830"/>
      <c r="D840" s="830"/>
      <c r="E840" s="830"/>
      <c r="F840" s="830"/>
      <c r="G840" s="830"/>
      <c r="H840" s="830"/>
      <c r="I840" s="830"/>
      <c r="J840" s="830"/>
      <c r="K840" s="830"/>
      <c r="L840" s="830"/>
      <c r="M840" s="830"/>
    </row>
    <row r="841" spans="1:13" ht="19.5" x14ac:dyDescent="0.2">
      <c r="A841" s="830"/>
      <c r="B841" s="830"/>
      <c r="C841" s="830"/>
      <c r="D841" s="830"/>
      <c r="E841" s="830"/>
      <c r="F841" s="830"/>
      <c r="G841" s="830"/>
      <c r="H841" s="830"/>
      <c r="I841" s="830"/>
      <c r="J841" s="830"/>
      <c r="K841" s="830"/>
      <c r="L841" s="830"/>
      <c r="M841" s="830"/>
    </row>
    <row r="842" spans="1:13" ht="19.5" x14ac:dyDescent="0.2">
      <c r="A842" s="830"/>
      <c r="B842" s="830"/>
      <c r="C842" s="830"/>
      <c r="D842" s="830"/>
      <c r="E842" s="830"/>
      <c r="F842" s="830"/>
      <c r="G842" s="830"/>
      <c r="H842" s="830"/>
      <c r="I842" s="830"/>
      <c r="J842" s="830"/>
      <c r="K842" s="830"/>
      <c r="L842" s="830"/>
      <c r="M842" s="830"/>
    </row>
    <row r="843" spans="1:13" ht="19.5" x14ac:dyDescent="0.2">
      <c r="A843" s="830"/>
      <c r="B843" s="830"/>
      <c r="C843" s="830"/>
      <c r="D843" s="830"/>
      <c r="E843" s="830"/>
      <c r="F843" s="830"/>
      <c r="G843" s="830"/>
      <c r="H843" s="830"/>
      <c r="I843" s="830"/>
      <c r="J843" s="830"/>
      <c r="K843" s="830"/>
      <c r="L843" s="830"/>
      <c r="M843" s="830"/>
    </row>
    <row r="844" spans="1:13" ht="19.5" x14ac:dyDescent="0.2">
      <c r="A844" s="830"/>
      <c r="B844" s="830"/>
      <c r="C844" s="830"/>
      <c r="D844" s="830"/>
      <c r="E844" s="830"/>
      <c r="F844" s="830"/>
      <c r="G844" s="830"/>
      <c r="H844" s="830"/>
      <c r="I844" s="830"/>
      <c r="J844" s="830"/>
      <c r="K844" s="830"/>
      <c r="L844" s="830"/>
      <c r="M844" s="830"/>
    </row>
    <row r="845" spans="1:13" ht="19.5" x14ac:dyDescent="0.2">
      <c r="A845" s="830"/>
      <c r="B845" s="830"/>
      <c r="C845" s="830"/>
      <c r="D845" s="830"/>
      <c r="E845" s="830"/>
      <c r="F845" s="830"/>
      <c r="G845" s="830"/>
      <c r="H845" s="830"/>
      <c r="I845" s="830"/>
      <c r="J845" s="830"/>
      <c r="K845" s="830"/>
      <c r="L845" s="830"/>
      <c r="M845" s="830"/>
    </row>
    <row r="846" spans="1:13" ht="19.5" x14ac:dyDescent="0.2">
      <c r="A846" s="830"/>
      <c r="B846" s="830"/>
      <c r="C846" s="830"/>
      <c r="D846" s="830"/>
      <c r="E846" s="830"/>
      <c r="F846" s="830"/>
      <c r="G846" s="830"/>
      <c r="H846" s="830"/>
      <c r="I846" s="830"/>
      <c r="J846" s="830"/>
      <c r="K846" s="830"/>
      <c r="L846" s="830"/>
      <c r="M846" s="830"/>
    </row>
    <row r="847" spans="1:13" ht="19.5" x14ac:dyDescent="0.2">
      <c r="A847" s="830"/>
      <c r="B847" s="830"/>
      <c r="C847" s="830"/>
      <c r="D847" s="830"/>
      <c r="E847" s="830"/>
      <c r="F847" s="830"/>
      <c r="G847" s="830"/>
      <c r="H847" s="830"/>
      <c r="I847" s="830"/>
      <c r="J847" s="830"/>
      <c r="K847" s="830"/>
      <c r="L847" s="830"/>
      <c r="M847" s="830"/>
    </row>
    <row r="848" spans="1:13" ht="19.5" x14ac:dyDescent="0.2">
      <c r="A848" s="830"/>
      <c r="B848" s="830"/>
      <c r="C848" s="830"/>
      <c r="D848" s="830"/>
      <c r="E848" s="830"/>
      <c r="F848" s="830"/>
      <c r="G848" s="830"/>
      <c r="H848" s="830"/>
      <c r="I848" s="830"/>
      <c r="J848" s="830"/>
      <c r="K848" s="830"/>
      <c r="L848" s="830"/>
      <c r="M848" s="830"/>
    </row>
    <row r="849" spans="1:13" ht="19.5" x14ac:dyDescent="0.2">
      <c r="A849" s="830"/>
      <c r="B849" s="830"/>
      <c r="C849" s="830"/>
      <c r="D849" s="830"/>
      <c r="E849" s="830"/>
      <c r="F849" s="830"/>
      <c r="G849" s="830"/>
      <c r="H849" s="830"/>
      <c r="I849" s="830"/>
      <c r="J849" s="830"/>
      <c r="K849" s="830"/>
      <c r="L849" s="830"/>
      <c r="M849" s="830"/>
    </row>
    <row r="850" spans="1:13" ht="19.5" x14ac:dyDescent="0.2">
      <c r="A850" s="830"/>
      <c r="B850" s="830"/>
      <c r="C850" s="830"/>
      <c r="D850" s="830"/>
      <c r="E850" s="830"/>
      <c r="F850" s="830"/>
      <c r="G850" s="830"/>
      <c r="H850" s="830"/>
      <c r="I850" s="830"/>
      <c r="J850" s="830"/>
      <c r="K850" s="830"/>
      <c r="L850" s="830"/>
      <c r="M850" s="830"/>
    </row>
    <row r="851" spans="1:13" ht="19.5" x14ac:dyDescent="0.2">
      <c r="A851" s="830"/>
      <c r="B851" s="830"/>
      <c r="C851" s="830"/>
      <c r="D851" s="830"/>
      <c r="E851" s="830"/>
      <c r="F851" s="830"/>
      <c r="G851" s="830"/>
      <c r="H851" s="830"/>
      <c r="I851" s="830"/>
      <c r="J851" s="830"/>
      <c r="K851" s="830"/>
      <c r="L851" s="830"/>
      <c r="M851" s="830"/>
    </row>
    <row r="852" spans="1:13" ht="19.5" x14ac:dyDescent="0.2">
      <c r="A852" s="830"/>
      <c r="B852" s="830"/>
      <c r="C852" s="830"/>
      <c r="D852" s="830"/>
      <c r="E852" s="830"/>
      <c r="F852" s="830"/>
      <c r="G852" s="830"/>
      <c r="H852" s="830"/>
      <c r="I852" s="830"/>
      <c r="J852" s="830"/>
      <c r="K852" s="830"/>
      <c r="L852" s="830"/>
      <c r="M852" s="830"/>
    </row>
    <row r="853" spans="1:13" ht="19.5" x14ac:dyDescent="0.2">
      <c r="A853" s="830"/>
      <c r="B853" s="830"/>
      <c r="C853" s="830"/>
      <c r="D853" s="830"/>
      <c r="E853" s="830"/>
      <c r="F853" s="830"/>
      <c r="G853" s="830"/>
      <c r="H853" s="830"/>
      <c r="I853" s="830"/>
      <c r="J853" s="830"/>
      <c r="K853" s="830"/>
      <c r="L853" s="830"/>
      <c r="M853" s="830"/>
    </row>
    <row r="854" spans="1:13" ht="19.5" x14ac:dyDescent="0.2">
      <c r="A854" s="830"/>
      <c r="B854" s="830"/>
      <c r="C854" s="830"/>
      <c r="D854" s="830"/>
      <c r="E854" s="830"/>
      <c r="F854" s="830"/>
      <c r="G854" s="830"/>
      <c r="H854" s="830"/>
      <c r="I854" s="830"/>
      <c r="J854" s="830"/>
      <c r="K854" s="830"/>
      <c r="L854" s="830"/>
      <c r="M854" s="830"/>
    </row>
    <row r="855" spans="1:13" ht="19.5" x14ac:dyDescent="0.2">
      <c r="A855" s="830"/>
      <c r="B855" s="830"/>
      <c r="C855" s="830"/>
      <c r="D855" s="830"/>
      <c r="E855" s="830"/>
      <c r="F855" s="830"/>
      <c r="G855" s="830"/>
      <c r="H855" s="830"/>
      <c r="I855" s="830"/>
      <c r="J855" s="830"/>
      <c r="K855" s="830"/>
      <c r="L855" s="830"/>
      <c r="M855" s="830"/>
    </row>
    <row r="856" spans="1:13" ht="19.5" x14ac:dyDescent="0.2">
      <c r="A856" s="830"/>
      <c r="B856" s="830"/>
      <c r="C856" s="830"/>
      <c r="D856" s="830"/>
      <c r="E856" s="830"/>
      <c r="F856" s="830"/>
      <c r="G856" s="830"/>
      <c r="H856" s="830"/>
      <c r="I856" s="830"/>
      <c r="J856" s="830"/>
      <c r="K856" s="830"/>
      <c r="L856" s="830"/>
      <c r="M856" s="830"/>
    </row>
    <row r="857" spans="1:13" ht="19.5" x14ac:dyDescent="0.2">
      <c r="A857" s="830"/>
      <c r="B857" s="830"/>
      <c r="C857" s="830"/>
      <c r="D857" s="830"/>
      <c r="E857" s="830"/>
      <c r="F857" s="830"/>
      <c r="G857" s="830"/>
      <c r="H857" s="830"/>
      <c r="I857" s="830"/>
      <c r="J857" s="830"/>
      <c r="K857" s="830"/>
      <c r="L857" s="830"/>
      <c r="M857" s="830"/>
    </row>
    <row r="858" spans="1:13" ht="19.5" x14ac:dyDescent="0.2">
      <c r="A858" s="830"/>
      <c r="B858" s="830"/>
      <c r="C858" s="830"/>
      <c r="D858" s="830"/>
      <c r="E858" s="830"/>
      <c r="F858" s="830"/>
      <c r="G858" s="830"/>
      <c r="H858" s="830"/>
      <c r="I858" s="830"/>
      <c r="J858" s="830"/>
      <c r="K858" s="830"/>
      <c r="L858" s="830"/>
      <c r="M858" s="830"/>
    </row>
    <row r="859" spans="1:13" ht="19.5" x14ac:dyDescent="0.2">
      <c r="A859" s="830"/>
      <c r="B859" s="830"/>
      <c r="C859" s="830"/>
      <c r="D859" s="830"/>
      <c r="E859" s="830"/>
      <c r="F859" s="830"/>
      <c r="G859" s="830"/>
      <c r="H859" s="830"/>
      <c r="I859" s="830"/>
      <c r="J859" s="830"/>
      <c r="K859" s="830"/>
      <c r="L859" s="830"/>
      <c r="M859" s="830"/>
    </row>
    <row r="860" spans="1:13" ht="19.5" x14ac:dyDescent="0.2">
      <c r="A860" s="830"/>
      <c r="B860" s="830"/>
      <c r="C860" s="830"/>
      <c r="D860" s="830"/>
      <c r="E860" s="830"/>
      <c r="F860" s="830"/>
      <c r="G860" s="830"/>
      <c r="H860" s="830"/>
      <c r="I860" s="830"/>
      <c r="J860" s="830"/>
      <c r="K860" s="830"/>
      <c r="L860" s="830"/>
      <c r="M860" s="830"/>
    </row>
    <row r="861" spans="1:13" ht="19.5" x14ac:dyDescent="0.2">
      <c r="A861" s="830"/>
      <c r="B861" s="830"/>
      <c r="C861" s="830"/>
      <c r="D861" s="830"/>
      <c r="E861" s="830"/>
      <c r="F861" s="830"/>
      <c r="G861" s="830"/>
      <c r="H861" s="830"/>
      <c r="I861" s="830"/>
      <c r="J861" s="830"/>
      <c r="K861" s="830"/>
      <c r="L861" s="830"/>
      <c r="M861" s="830"/>
    </row>
    <row r="862" spans="1:13" ht="19.5" x14ac:dyDescent="0.2">
      <c r="A862" s="830"/>
      <c r="B862" s="830"/>
      <c r="C862" s="830"/>
      <c r="D862" s="830"/>
      <c r="E862" s="830"/>
      <c r="F862" s="830"/>
      <c r="G862" s="830"/>
      <c r="H862" s="830"/>
      <c r="I862" s="830"/>
      <c r="J862" s="830"/>
      <c r="K862" s="830"/>
      <c r="L862" s="830"/>
      <c r="M862" s="830"/>
    </row>
    <row r="863" spans="1:13" ht="19.5" x14ac:dyDescent="0.2">
      <c r="A863" s="830"/>
      <c r="B863" s="830"/>
      <c r="C863" s="830"/>
      <c r="D863" s="830"/>
      <c r="E863" s="830"/>
      <c r="F863" s="830"/>
      <c r="G863" s="830"/>
      <c r="H863" s="830"/>
      <c r="I863" s="830"/>
      <c r="J863" s="830"/>
      <c r="K863" s="830"/>
      <c r="L863" s="830"/>
      <c r="M863" s="830"/>
    </row>
    <row r="864" spans="1:13" ht="19.5" x14ac:dyDescent="0.2">
      <c r="A864" s="830"/>
      <c r="B864" s="830"/>
      <c r="C864" s="830"/>
      <c r="D864" s="830"/>
      <c r="E864" s="830"/>
      <c r="F864" s="830"/>
      <c r="G864" s="830"/>
      <c r="H864" s="830"/>
      <c r="I864" s="830"/>
      <c r="J864" s="830"/>
      <c r="K864" s="830"/>
      <c r="L864" s="830"/>
      <c r="M864" s="830"/>
    </row>
    <row r="865" spans="1:13" ht="19.5" x14ac:dyDescent="0.2">
      <c r="A865" s="830"/>
      <c r="B865" s="830"/>
      <c r="C865" s="830"/>
      <c r="D865" s="830"/>
      <c r="E865" s="830"/>
      <c r="F865" s="830"/>
      <c r="G865" s="830"/>
      <c r="H865" s="830"/>
      <c r="I865" s="830"/>
      <c r="J865" s="830"/>
      <c r="K865" s="830"/>
      <c r="L865" s="830"/>
      <c r="M865" s="830"/>
    </row>
    <row r="866" spans="1:13" ht="19.5" x14ac:dyDescent="0.2">
      <c r="A866" s="830"/>
      <c r="B866" s="830"/>
      <c r="C866" s="830"/>
      <c r="D866" s="830"/>
      <c r="E866" s="830"/>
      <c r="F866" s="830"/>
      <c r="G866" s="830"/>
      <c r="H866" s="830"/>
      <c r="I866" s="830"/>
      <c r="J866" s="830"/>
      <c r="K866" s="830"/>
      <c r="L866" s="830"/>
      <c r="M866" s="830"/>
    </row>
    <row r="867" spans="1:13" ht="19.5" x14ac:dyDescent="0.2">
      <c r="A867" s="830"/>
      <c r="B867" s="830"/>
      <c r="C867" s="830"/>
      <c r="D867" s="830"/>
      <c r="E867" s="830"/>
      <c r="F867" s="830"/>
      <c r="G867" s="830"/>
      <c r="H867" s="830"/>
      <c r="I867" s="830"/>
      <c r="J867" s="830"/>
      <c r="K867" s="830"/>
      <c r="L867" s="830"/>
      <c r="M867" s="830"/>
    </row>
    <row r="868" spans="1:13" ht="19.5" x14ac:dyDescent="0.2">
      <c r="A868" s="830"/>
      <c r="B868" s="830"/>
      <c r="C868" s="830"/>
      <c r="D868" s="830"/>
      <c r="E868" s="830"/>
      <c r="F868" s="830"/>
      <c r="G868" s="830"/>
      <c r="H868" s="830"/>
      <c r="I868" s="830"/>
      <c r="J868" s="830"/>
      <c r="K868" s="830"/>
      <c r="L868" s="830"/>
      <c r="M868" s="830"/>
    </row>
    <row r="869" spans="1:13" ht="19.5" x14ac:dyDescent="0.2">
      <c r="A869" s="830"/>
      <c r="B869" s="830"/>
      <c r="C869" s="830"/>
      <c r="D869" s="830"/>
      <c r="E869" s="830"/>
      <c r="F869" s="830"/>
      <c r="G869" s="830"/>
      <c r="H869" s="830"/>
      <c r="I869" s="830"/>
      <c r="J869" s="830"/>
      <c r="K869" s="830"/>
      <c r="L869" s="830"/>
      <c r="M869" s="830"/>
    </row>
    <row r="870" spans="1:13" ht="19.5" x14ac:dyDescent="0.2">
      <c r="A870" s="830"/>
      <c r="B870" s="830"/>
      <c r="C870" s="830"/>
      <c r="D870" s="830"/>
      <c r="E870" s="830"/>
      <c r="F870" s="830"/>
      <c r="G870" s="830"/>
      <c r="H870" s="830"/>
      <c r="I870" s="830"/>
      <c r="J870" s="830"/>
      <c r="K870" s="830"/>
      <c r="L870" s="830"/>
      <c r="M870" s="830"/>
    </row>
    <row r="871" spans="1:13" ht="19.5" x14ac:dyDescent="0.2">
      <c r="A871" s="830"/>
      <c r="B871" s="830"/>
      <c r="C871" s="830"/>
      <c r="D871" s="830"/>
      <c r="E871" s="830"/>
      <c r="F871" s="830"/>
      <c r="G871" s="830"/>
      <c r="H871" s="830"/>
      <c r="I871" s="830"/>
      <c r="J871" s="830"/>
      <c r="K871" s="830"/>
      <c r="L871" s="830"/>
      <c r="M871" s="830"/>
    </row>
    <row r="872" spans="1:13" ht="19.5" x14ac:dyDescent="0.2">
      <c r="A872" s="830"/>
      <c r="B872" s="830"/>
      <c r="C872" s="830"/>
      <c r="D872" s="830"/>
      <c r="E872" s="830"/>
      <c r="F872" s="830"/>
      <c r="G872" s="830"/>
      <c r="H872" s="830"/>
      <c r="I872" s="830"/>
      <c r="J872" s="830"/>
      <c r="K872" s="830"/>
      <c r="L872" s="830"/>
      <c r="M872" s="830"/>
    </row>
    <row r="873" spans="1:13" ht="19.5" x14ac:dyDescent="0.2">
      <c r="A873" s="830"/>
      <c r="B873" s="830"/>
      <c r="C873" s="830"/>
      <c r="D873" s="830"/>
      <c r="E873" s="830"/>
      <c r="F873" s="830"/>
      <c r="G873" s="830"/>
      <c r="H873" s="830"/>
      <c r="I873" s="830"/>
      <c r="J873" s="830"/>
      <c r="K873" s="830"/>
      <c r="L873" s="830"/>
      <c r="M873" s="830"/>
    </row>
    <row r="874" spans="1:13" ht="19.5" x14ac:dyDescent="0.2">
      <c r="A874" s="830"/>
      <c r="B874" s="830"/>
      <c r="C874" s="830"/>
      <c r="D874" s="830"/>
      <c r="E874" s="830"/>
      <c r="F874" s="830"/>
      <c r="G874" s="830"/>
      <c r="H874" s="830"/>
      <c r="I874" s="830"/>
      <c r="J874" s="830"/>
      <c r="K874" s="830"/>
      <c r="L874" s="830"/>
      <c r="M874" s="830"/>
    </row>
    <row r="875" spans="1:13" ht="19.5" x14ac:dyDescent="0.2">
      <c r="A875" s="830"/>
      <c r="B875" s="830"/>
      <c r="C875" s="830"/>
      <c r="D875" s="830"/>
      <c r="E875" s="830"/>
      <c r="F875" s="830"/>
      <c r="G875" s="830"/>
      <c r="H875" s="830"/>
      <c r="I875" s="830"/>
      <c r="J875" s="830"/>
      <c r="K875" s="830"/>
      <c r="L875" s="830"/>
      <c r="M875" s="830"/>
    </row>
    <row r="876" spans="1:13" ht="19.5" x14ac:dyDescent="0.2">
      <c r="A876" s="830"/>
      <c r="B876" s="830"/>
      <c r="C876" s="830"/>
      <c r="D876" s="830"/>
      <c r="E876" s="830"/>
      <c r="F876" s="830"/>
      <c r="G876" s="830"/>
      <c r="H876" s="830"/>
      <c r="I876" s="830"/>
      <c r="J876" s="830"/>
      <c r="K876" s="830"/>
      <c r="L876" s="830"/>
      <c r="M876" s="830"/>
    </row>
    <row r="877" spans="1:13" ht="19.5" x14ac:dyDescent="0.2">
      <c r="A877" s="830"/>
      <c r="B877" s="830"/>
      <c r="C877" s="830"/>
      <c r="D877" s="830"/>
      <c r="E877" s="830"/>
      <c r="F877" s="830"/>
      <c r="G877" s="830"/>
      <c r="H877" s="830"/>
      <c r="I877" s="830"/>
      <c r="J877" s="830"/>
      <c r="K877" s="830"/>
      <c r="L877" s="830"/>
      <c r="M877" s="830"/>
    </row>
    <row r="878" spans="1:13" ht="19.5" x14ac:dyDescent="0.2">
      <c r="A878" s="830"/>
      <c r="B878" s="830"/>
      <c r="C878" s="830"/>
      <c r="D878" s="830"/>
      <c r="E878" s="830"/>
      <c r="F878" s="830"/>
      <c r="G878" s="830"/>
      <c r="H878" s="830"/>
      <c r="I878" s="830"/>
      <c r="J878" s="830"/>
      <c r="K878" s="830"/>
      <c r="L878" s="830"/>
      <c r="M878" s="830"/>
    </row>
    <row r="879" spans="1:13" ht="19.5" x14ac:dyDescent="0.2">
      <c r="A879" s="830"/>
      <c r="B879" s="830"/>
      <c r="C879" s="830"/>
      <c r="D879" s="830"/>
      <c r="E879" s="830"/>
      <c r="F879" s="830"/>
      <c r="G879" s="830"/>
      <c r="H879" s="830"/>
      <c r="I879" s="830"/>
      <c r="J879" s="830"/>
      <c r="K879" s="830"/>
      <c r="L879" s="830"/>
      <c r="M879" s="830"/>
    </row>
    <row r="880" spans="1:13" ht="19.5" x14ac:dyDescent="0.2">
      <c r="A880" s="830"/>
      <c r="B880" s="830"/>
      <c r="C880" s="830"/>
      <c r="D880" s="830"/>
      <c r="E880" s="830"/>
      <c r="F880" s="830"/>
      <c r="G880" s="830"/>
      <c r="H880" s="830"/>
      <c r="I880" s="830"/>
      <c r="J880" s="830"/>
      <c r="K880" s="830"/>
      <c r="L880" s="830"/>
      <c r="M880" s="830"/>
    </row>
    <row r="881" spans="1:13" ht="19.5" x14ac:dyDescent="0.2">
      <c r="A881" s="830"/>
      <c r="B881" s="830"/>
      <c r="C881" s="830"/>
      <c r="D881" s="830"/>
      <c r="E881" s="830"/>
      <c r="F881" s="830"/>
      <c r="G881" s="830"/>
      <c r="H881" s="830"/>
      <c r="I881" s="830"/>
      <c r="J881" s="830"/>
      <c r="K881" s="830"/>
      <c r="L881" s="830"/>
      <c r="M881" s="830"/>
    </row>
    <row r="882" spans="1:13" ht="19.5" x14ac:dyDescent="0.2">
      <c r="A882" s="830"/>
      <c r="B882" s="830"/>
      <c r="C882" s="830"/>
      <c r="D882" s="830"/>
      <c r="E882" s="830"/>
      <c r="F882" s="830"/>
      <c r="G882" s="830"/>
      <c r="H882" s="830"/>
      <c r="I882" s="830"/>
      <c r="J882" s="830"/>
      <c r="K882" s="830"/>
      <c r="L882" s="830"/>
      <c r="M882" s="830"/>
    </row>
    <row r="883" spans="1:13" ht="19.5" x14ac:dyDescent="0.2">
      <c r="A883" s="830"/>
      <c r="B883" s="830"/>
      <c r="C883" s="830"/>
      <c r="D883" s="830"/>
      <c r="E883" s="830"/>
      <c r="F883" s="830"/>
      <c r="G883" s="830"/>
      <c r="H883" s="830"/>
      <c r="I883" s="830"/>
      <c r="J883" s="830"/>
      <c r="K883" s="830"/>
      <c r="L883" s="830"/>
      <c r="M883" s="830"/>
    </row>
    <row r="884" spans="1:13" ht="19.5" x14ac:dyDescent="0.2">
      <c r="A884" s="830"/>
      <c r="B884" s="830"/>
      <c r="C884" s="830"/>
      <c r="D884" s="830"/>
      <c r="E884" s="830"/>
      <c r="F884" s="830"/>
      <c r="G884" s="830"/>
      <c r="H884" s="830"/>
      <c r="I884" s="830"/>
      <c r="J884" s="830"/>
      <c r="K884" s="830"/>
      <c r="L884" s="830"/>
      <c r="M884" s="830"/>
    </row>
    <row r="885" spans="1:13" ht="19.5" x14ac:dyDescent="0.2">
      <c r="A885" s="830"/>
      <c r="B885" s="830"/>
      <c r="C885" s="830"/>
      <c r="D885" s="830"/>
      <c r="E885" s="830"/>
      <c r="F885" s="830"/>
      <c r="G885" s="830"/>
      <c r="H885" s="830"/>
      <c r="I885" s="830"/>
      <c r="J885" s="830"/>
      <c r="K885" s="830"/>
      <c r="L885" s="830"/>
      <c r="M885" s="830"/>
    </row>
    <row r="886" spans="1:13" ht="19.5" x14ac:dyDescent="0.2">
      <c r="A886" s="830"/>
      <c r="B886" s="830"/>
      <c r="C886" s="830"/>
      <c r="D886" s="830"/>
      <c r="E886" s="830"/>
      <c r="F886" s="830"/>
      <c r="G886" s="830"/>
      <c r="H886" s="830"/>
      <c r="I886" s="830"/>
      <c r="J886" s="830"/>
      <c r="K886" s="830"/>
      <c r="L886" s="830"/>
      <c r="M886" s="830"/>
    </row>
    <row r="887" spans="1:13" ht="19.5" x14ac:dyDescent="0.2">
      <c r="A887" s="830"/>
      <c r="B887" s="830"/>
      <c r="C887" s="830"/>
      <c r="D887" s="830"/>
      <c r="E887" s="830"/>
      <c r="F887" s="830"/>
      <c r="G887" s="830"/>
      <c r="H887" s="830"/>
      <c r="I887" s="830"/>
      <c r="J887" s="830"/>
      <c r="K887" s="830"/>
      <c r="L887" s="830"/>
      <c r="M887" s="830"/>
    </row>
    <row r="888" spans="1:13" ht="19.5" x14ac:dyDescent="0.2">
      <c r="A888" s="830"/>
      <c r="B888" s="830"/>
      <c r="C888" s="830"/>
      <c r="D888" s="830"/>
      <c r="E888" s="830"/>
      <c r="F888" s="830"/>
      <c r="G888" s="830"/>
      <c r="H888" s="830"/>
      <c r="I888" s="830"/>
      <c r="J888" s="830"/>
      <c r="K888" s="830"/>
      <c r="L888" s="830"/>
      <c r="M888" s="830"/>
    </row>
    <row r="889" spans="1:13" ht="19.5" x14ac:dyDescent="0.2">
      <c r="A889" s="830"/>
      <c r="B889" s="830"/>
      <c r="C889" s="830"/>
      <c r="D889" s="830"/>
      <c r="E889" s="830"/>
      <c r="F889" s="830"/>
      <c r="G889" s="830"/>
      <c r="H889" s="830"/>
      <c r="I889" s="830"/>
      <c r="J889" s="830"/>
      <c r="K889" s="830"/>
      <c r="L889" s="830"/>
      <c r="M889" s="830"/>
    </row>
    <row r="890" spans="1:13" ht="19.5" x14ac:dyDescent="0.2">
      <c r="A890" s="830"/>
      <c r="B890" s="830"/>
      <c r="C890" s="830"/>
      <c r="D890" s="830"/>
      <c r="E890" s="830"/>
      <c r="F890" s="830"/>
      <c r="G890" s="830"/>
      <c r="H890" s="830"/>
      <c r="I890" s="830"/>
      <c r="J890" s="830"/>
      <c r="K890" s="830"/>
      <c r="L890" s="830"/>
      <c r="M890" s="830"/>
    </row>
    <row r="891" spans="1:13" ht="19.5" x14ac:dyDescent="0.2">
      <c r="A891" s="830"/>
      <c r="B891" s="830"/>
      <c r="C891" s="830"/>
      <c r="D891" s="830"/>
      <c r="E891" s="830"/>
      <c r="F891" s="830"/>
      <c r="G891" s="830"/>
      <c r="H891" s="830"/>
      <c r="I891" s="830"/>
      <c r="J891" s="830"/>
      <c r="K891" s="830"/>
      <c r="L891" s="830"/>
      <c r="M891" s="830"/>
    </row>
    <row r="892" spans="1:13" ht="19.5" x14ac:dyDescent="0.2">
      <c r="A892" s="830"/>
      <c r="B892" s="830"/>
      <c r="C892" s="830"/>
      <c r="D892" s="830"/>
      <c r="E892" s="830"/>
      <c r="F892" s="830"/>
      <c r="G892" s="830"/>
      <c r="H892" s="830"/>
      <c r="I892" s="830"/>
      <c r="J892" s="830"/>
      <c r="K892" s="830"/>
      <c r="L892" s="830"/>
      <c r="M892" s="830"/>
    </row>
    <row r="893" spans="1:13" ht="19.5" x14ac:dyDescent="0.2">
      <c r="A893" s="830"/>
      <c r="B893" s="830"/>
      <c r="C893" s="830"/>
      <c r="D893" s="830"/>
      <c r="E893" s="830"/>
      <c r="F893" s="830"/>
      <c r="G893" s="830"/>
      <c r="H893" s="830"/>
      <c r="I893" s="830"/>
      <c r="J893" s="830"/>
      <c r="K893" s="830"/>
      <c r="L893" s="830"/>
      <c r="M893" s="830"/>
    </row>
    <row r="894" spans="1:13" ht="19.5" x14ac:dyDescent="0.2">
      <c r="A894" s="830"/>
      <c r="B894" s="830"/>
      <c r="C894" s="830"/>
      <c r="D894" s="830"/>
      <c r="E894" s="830"/>
      <c r="F894" s="830"/>
      <c r="G894" s="830"/>
      <c r="H894" s="830"/>
      <c r="I894" s="830"/>
      <c r="J894" s="830"/>
      <c r="K894" s="830"/>
      <c r="L894" s="830"/>
      <c r="M894" s="830"/>
    </row>
    <row r="895" spans="1:13" ht="19.5" x14ac:dyDescent="0.2">
      <c r="A895" s="830"/>
      <c r="B895" s="830"/>
      <c r="C895" s="830"/>
      <c r="D895" s="830"/>
      <c r="E895" s="830"/>
      <c r="F895" s="830"/>
      <c r="G895" s="830"/>
      <c r="H895" s="830"/>
      <c r="I895" s="830"/>
      <c r="J895" s="830"/>
      <c r="K895" s="830"/>
      <c r="L895" s="830"/>
      <c r="M895" s="830"/>
    </row>
    <row r="896" spans="1:13" ht="19.5" x14ac:dyDescent="0.2">
      <c r="A896" s="830"/>
      <c r="B896" s="830"/>
      <c r="C896" s="830"/>
      <c r="D896" s="830"/>
      <c r="E896" s="830"/>
      <c r="F896" s="830"/>
      <c r="G896" s="830"/>
      <c r="H896" s="830"/>
      <c r="I896" s="830"/>
      <c r="J896" s="830"/>
      <c r="K896" s="830"/>
      <c r="L896" s="830"/>
      <c r="M896" s="830"/>
    </row>
    <row r="897" spans="1:13" ht="19.5" x14ac:dyDescent="0.2">
      <c r="A897" s="830"/>
      <c r="B897" s="830"/>
      <c r="C897" s="830"/>
      <c r="D897" s="830"/>
      <c r="E897" s="830"/>
      <c r="F897" s="830"/>
      <c r="G897" s="830"/>
      <c r="H897" s="830"/>
      <c r="I897" s="830"/>
      <c r="J897" s="830"/>
      <c r="K897" s="830"/>
      <c r="L897" s="830"/>
      <c r="M897" s="830"/>
    </row>
    <row r="898" spans="1:13" ht="19.5" x14ac:dyDescent="0.2">
      <c r="A898" s="830"/>
      <c r="B898" s="830"/>
      <c r="C898" s="830"/>
      <c r="D898" s="830"/>
      <c r="E898" s="830"/>
      <c r="F898" s="830"/>
      <c r="G898" s="830"/>
      <c r="H898" s="830"/>
      <c r="I898" s="830"/>
      <c r="J898" s="830"/>
      <c r="K898" s="830"/>
      <c r="L898" s="830"/>
      <c r="M898" s="830"/>
    </row>
    <row r="899" spans="1:13" ht="19.5" x14ac:dyDescent="0.2">
      <c r="A899" s="830"/>
      <c r="B899" s="830"/>
      <c r="C899" s="830"/>
      <c r="D899" s="830"/>
      <c r="E899" s="830"/>
      <c r="F899" s="830"/>
      <c r="G899" s="830"/>
      <c r="H899" s="830"/>
      <c r="I899" s="830"/>
      <c r="J899" s="830"/>
      <c r="K899" s="830"/>
      <c r="L899" s="830"/>
      <c r="M899" s="830"/>
    </row>
    <row r="900" spans="1:13" ht="19.5" x14ac:dyDescent="0.2">
      <c r="A900" s="830"/>
      <c r="B900" s="830"/>
      <c r="C900" s="830"/>
      <c r="D900" s="830"/>
      <c r="E900" s="830"/>
      <c r="F900" s="830"/>
      <c r="G900" s="830"/>
      <c r="H900" s="830"/>
      <c r="I900" s="830"/>
      <c r="J900" s="830"/>
      <c r="K900" s="830"/>
      <c r="L900" s="830"/>
      <c r="M900" s="830"/>
    </row>
    <row r="901" spans="1:13" ht="19.5" x14ac:dyDescent="0.2">
      <c r="A901" s="830"/>
      <c r="B901" s="830"/>
      <c r="C901" s="830"/>
      <c r="D901" s="830"/>
      <c r="E901" s="830"/>
      <c r="F901" s="830"/>
      <c r="G901" s="830"/>
      <c r="H901" s="830"/>
      <c r="I901" s="830"/>
      <c r="J901" s="830"/>
      <c r="K901" s="830"/>
      <c r="L901" s="830"/>
      <c r="M901" s="830"/>
    </row>
    <row r="902" spans="1:13" ht="19.5" x14ac:dyDescent="0.2">
      <c r="A902" s="830"/>
      <c r="B902" s="830"/>
      <c r="C902" s="830"/>
      <c r="D902" s="830"/>
      <c r="E902" s="830"/>
      <c r="F902" s="830"/>
      <c r="G902" s="830"/>
      <c r="H902" s="830"/>
      <c r="I902" s="830"/>
      <c r="J902" s="830"/>
      <c r="K902" s="830"/>
      <c r="L902" s="830"/>
      <c r="M902" s="830"/>
    </row>
    <row r="903" spans="1:13" ht="19.5" x14ac:dyDescent="0.2">
      <c r="A903" s="830"/>
      <c r="B903" s="830"/>
      <c r="C903" s="830"/>
      <c r="D903" s="830"/>
      <c r="E903" s="830"/>
      <c r="F903" s="830"/>
      <c r="G903" s="830"/>
      <c r="H903" s="830"/>
      <c r="I903" s="830"/>
      <c r="J903" s="830"/>
      <c r="K903" s="830"/>
      <c r="L903" s="830"/>
      <c r="M903" s="830"/>
    </row>
    <row r="904" spans="1:13" ht="19.5" x14ac:dyDescent="0.2">
      <c r="A904" s="830"/>
      <c r="B904" s="830"/>
      <c r="C904" s="830"/>
      <c r="D904" s="830"/>
      <c r="E904" s="830"/>
      <c r="F904" s="830"/>
      <c r="G904" s="830"/>
      <c r="H904" s="830"/>
      <c r="I904" s="830"/>
      <c r="J904" s="830"/>
      <c r="K904" s="830"/>
      <c r="L904" s="830"/>
      <c r="M904" s="830"/>
    </row>
    <row r="905" spans="1:13" ht="19.5" x14ac:dyDescent="0.2">
      <c r="A905" s="830"/>
      <c r="B905" s="830"/>
      <c r="C905" s="830"/>
      <c r="D905" s="830"/>
      <c r="E905" s="830"/>
      <c r="F905" s="830"/>
      <c r="G905" s="830"/>
      <c r="H905" s="830"/>
      <c r="I905" s="830"/>
      <c r="J905" s="830"/>
      <c r="K905" s="830"/>
      <c r="L905" s="830"/>
      <c r="M905" s="830"/>
    </row>
    <row r="906" spans="1:13" ht="19.5" x14ac:dyDescent="0.2">
      <c r="A906" s="830"/>
      <c r="B906" s="830"/>
      <c r="C906" s="830"/>
      <c r="D906" s="830"/>
      <c r="E906" s="830"/>
      <c r="F906" s="830"/>
      <c r="G906" s="830"/>
      <c r="H906" s="830"/>
      <c r="I906" s="830"/>
      <c r="J906" s="830"/>
      <c r="K906" s="830"/>
      <c r="L906" s="830"/>
      <c r="M906" s="830"/>
    </row>
    <row r="907" spans="1:13" ht="19.5" x14ac:dyDescent="0.2">
      <c r="A907" s="830"/>
      <c r="B907" s="830"/>
      <c r="C907" s="830"/>
      <c r="D907" s="830"/>
      <c r="E907" s="830"/>
      <c r="F907" s="830"/>
      <c r="G907" s="830"/>
      <c r="H907" s="830"/>
      <c r="I907" s="830"/>
      <c r="J907" s="830"/>
      <c r="K907" s="830"/>
      <c r="L907" s="830"/>
      <c r="M907" s="830"/>
    </row>
    <row r="908" spans="1:13" ht="19.5" x14ac:dyDescent="0.2">
      <c r="A908" s="830"/>
      <c r="B908" s="830"/>
      <c r="C908" s="830"/>
      <c r="D908" s="830"/>
      <c r="E908" s="830"/>
      <c r="F908" s="830"/>
      <c r="G908" s="830"/>
      <c r="H908" s="830"/>
      <c r="I908" s="830"/>
      <c r="J908" s="830"/>
      <c r="K908" s="830"/>
      <c r="L908" s="830"/>
      <c r="M908" s="830"/>
    </row>
    <row r="909" spans="1:13" ht="19.5" x14ac:dyDescent="0.2">
      <c r="A909" s="830"/>
      <c r="B909" s="830"/>
      <c r="C909" s="830"/>
      <c r="D909" s="830"/>
      <c r="E909" s="830"/>
      <c r="F909" s="830"/>
      <c r="G909" s="830"/>
      <c r="H909" s="830"/>
      <c r="I909" s="830"/>
      <c r="J909" s="830"/>
      <c r="K909" s="830"/>
      <c r="L909" s="830"/>
      <c r="M909" s="830"/>
    </row>
    <row r="910" spans="1:13" ht="19.5" x14ac:dyDescent="0.2">
      <c r="A910" s="830"/>
      <c r="B910" s="830"/>
      <c r="C910" s="830"/>
      <c r="D910" s="830"/>
      <c r="E910" s="830"/>
      <c r="F910" s="830"/>
      <c r="G910" s="830"/>
      <c r="H910" s="830"/>
      <c r="I910" s="830"/>
      <c r="J910" s="830"/>
      <c r="K910" s="830"/>
      <c r="L910" s="830"/>
      <c r="M910" s="830"/>
    </row>
    <row r="911" spans="1:13" ht="19.5" x14ac:dyDescent="0.2">
      <c r="A911" s="830"/>
      <c r="B911" s="830"/>
      <c r="C911" s="830"/>
      <c r="D911" s="830"/>
      <c r="E911" s="830"/>
      <c r="F911" s="830"/>
      <c r="G911" s="830"/>
      <c r="H911" s="830"/>
      <c r="I911" s="830"/>
      <c r="J911" s="830"/>
      <c r="K911" s="830"/>
      <c r="L911" s="830"/>
      <c r="M911" s="830"/>
    </row>
    <row r="912" spans="1:13" ht="19.5" x14ac:dyDescent="0.2">
      <c r="A912" s="830"/>
      <c r="B912" s="830"/>
      <c r="C912" s="830"/>
      <c r="D912" s="830"/>
      <c r="E912" s="830"/>
      <c r="F912" s="830"/>
      <c r="G912" s="830"/>
      <c r="H912" s="830"/>
      <c r="I912" s="830"/>
      <c r="J912" s="830"/>
      <c r="K912" s="830"/>
      <c r="L912" s="830"/>
      <c r="M912" s="830"/>
    </row>
    <row r="913" spans="1:13" ht="19.5" x14ac:dyDescent="0.2">
      <c r="A913" s="830"/>
      <c r="B913" s="830"/>
      <c r="C913" s="830"/>
      <c r="D913" s="830"/>
      <c r="E913" s="830"/>
      <c r="F913" s="830"/>
      <c r="G913" s="830"/>
      <c r="H913" s="830"/>
      <c r="I913" s="830"/>
      <c r="J913" s="830"/>
      <c r="K913" s="830"/>
      <c r="L913" s="830"/>
      <c r="M913" s="830"/>
    </row>
    <row r="914" spans="1:13" ht="19.5" x14ac:dyDescent="0.2">
      <c r="A914" s="830"/>
      <c r="B914" s="830"/>
      <c r="C914" s="830"/>
      <c r="D914" s="830"/>
      <c r="E914" s="830"/>
      <c r="F914" s="830"/>
      <c r="G914" s="830"/>
      <c r="H914" s="830"/>
      <c r="I914" s="830"/>
      <c r="J914" s="830"/>
      <c r="K914" s="830"/>
      <c r="L914" s="830"/>
      <c r="M914" s="830"/>
    </row>
    <row r="915" spans="1:13" ht="19.5" x14ac:dyDescent="0.2">
      <c r="A915" s="830"/>
      <c r="B915" s="830"/>
      <c r="C915" s="830"/>
      <c r="D915" s="830"/>
      <c r="E915" s="830"/>
      <c r="F915" s="830"/>
      <c r="G915" s="830"/>
      <c r="H915" s="830"/>
      <c r="I915" s="830"/>
      <c r="J915" s="830"/>
      <c r="K915" s="830"/>
      <c r="L915" s="830"/>
      <c r="M915" s="830"/>
    </row>
    <row r="916" spans="1:13" ht="19.5" x14ac:dyDescent="0.2">
      <c r="A916" s="830"/>
      <c r="B916" s="830"/>
      <c r="C916" s="830"/>
      <c r="D916" s="830"/>
      <c r="E916" s="830"/>
      <c r="F916" s="830"/>
      <c r="G916" s="830"/>
      <c r="H916" s="830"/>
      <c r="I916" s="830"/>
      <c r="J916" s="830"/>
      <c r="K916" s="830"/>
      <c r="L916" s="830"/>
      <c r="M916" s="830"/>
    </row>
    <row r="917" spans="1:13" ht="19.5" x14ac:dyDescent="0.2">
      <c r="A917" s="830"/>
      <c r="B917" s="830"/>
      <c r="C917" s="830"/>
      <c r="D917" s="830"/>
      <c r="E917" s="830"/>
      <c r="F917" s="830"/>
      <c r="G917" s="830"/>
      <c r="H917" s="830"/>
      <c r="I917" s="830"/>
      <c r="J917" s="830"/>
      <c r="K917" s="830"/>
      <c r="L917" s="830"/>
      <c r="M917" s="830"/>
    </row>
    <row r="918" spans="1:13" ht="19.5" x14ac:dyDescent="0.2">
      <c r="A918" s="830"/>
      <c r="B918" s="830"/>
      <c r="C918" s="830"/>
      <c r="D918" s="830"/>
      <c r="E918" s="830"/>
      <c r="F918" s="830"/>
      <c r="G918" s="830"/>
      <c r="H918" s="830"/>
      <c r="I918" s="830"/>
      <c r="J918" s="830"/>
      <c r="K918" s="830"/>
      <c r="L918" s="830"/>
      <c r="M918" s="830"/>
    </row>
    <row r="919" spans="1:13" ht="19.5" x14ac:dyDescent="0.2">
      <c r="A919" s="830"/>
      <c r="B919" s="830"/>
      <c r="C919" s="830"/>
      <c r="D919" s="830"/>
      <c r="E919" s="830"/>
      <c r="F919" s="830"/>
      <c r="G919" s="830"/>
      <c r="H919" s="830"/>
      <c r="I919" s="830"/>
      <c r="J919" s="830"/>
      <c r="K919" s="830"/>
      <c r="L919" s="830"/>
      <c r="M919" s="830"/>
    </row>
    <row r="920" spans="1:13" ht="19.5" x14ac:dyDescent="0.2">
      <c r="A920" s="830"/>
      <c r="B920" s="830"/>
      <c r="C920" s="830"/>
      <c r="D920" s="830"/>
      <c r="E920" s="830"/>
      <c r="F920" s="830"/>
      <c r="G920" s="830"/>
      <c r="H920" s="830"/>
      <c r="I920" s="830"/>
      <c r="J920" s="830"/>
      <c r="K920" s="830"/>
      <c r="L920" s="830"/>
      <c r="M920" s="830"/>
    </row>
    <row r="921" spans="1:13" ht="19.5" x14ac:dyDescent="0.2">
      <c r="A921" s="830"/>
      <c r="B921" s="830"/>
      <c r="C921" s="830"/>
      <c r="D921" s="830"/>
      <c r="E921" s="830"/>
      <c r="F921" s="830"/>
      <c r="G921" s="830"/>
      <c r="H921" s="830"/>
      <c r="I921" s="830"/>
      <c r="J921" s="830"/>
      <c r="K921" s="830"/>
      <c r="L921" s="830"/>
      <c r="M921" s="830"/>
    </row>
    <row r="922" spans="1:13" ht="19.5" x14ac:dyDescent="0.2">
      <c r="A922" s="830"/>
      <c r="B922" s="830"/>
      <c r="C922" s="830"/>
      <c r="D922" s="830"/>
      <c r="E922" s="830"/>
      <c r="F922" s="830"/>
      <c r="G922" s="830"/>
      <c r="H922" s="830"/>
      <c r="I922" s="830"/>
      <c r="J922" s="830"/>
      <c r="K922" s="830"/>
      <c r="L922" s="830"/>
      <c r="M922" s="830"/>
    </row>
    <row r="923" spans="1:13" ht="19.5" x14ac:dyDescent="0.2">
      <c r="A923" s="830"/>
      <c r="B923" s="830"/>
      <c r="C923" s="830"/>
      <c r="D923" s="830"/>
      <c r="E923" s="830"/>
      <c r="F923" s="830"/>
      <c r="G923" s="830"/>
      <c r="H923" s="830"/>
      <c r="I923" s="830"/>
      <c r="J923" s="830"/>
      <c r="K923" s="830"/>
      <c r="L923" s="830"/>
      <c r="M923" s="830"/>
    </row>
    <row r="924" spans="1:13" ht="19.5" x14ac:dyDescent="0.2">
      <c r="A924" s="830"/>
      <c r="B924" s="830"/>
      <c r="C924" s="830"/>
      <c r="D924" s="830"/>
      <c r="E924" s="830"/>
      <c r="F924" s="830"/>
      <c r="G924" s="830"/>
      <c r="H924" s="830"/>
      <c r="I924" s="830"/>
      <c r="J924" s="830"/>
      <c r="K924" s="830"/>
      <c r="L924" s="830"/>
      <c r="M924" s="830"/>
    </row>
    <row r="925" spans="1:13" ht="19.5" x14ac:dyDescent="0.2">
      <c r="A925" s="830"/>
      <c r="B925" s="830"/>
      <c r="C925" s="830"/>
      <c r="D925" s="830"/>
      <c r="E925" s="830"/>
      <c r="F925" s="830"/>
      <c r="G925" s="830"/>
      <c r="H925" s="830"/>
      <c r="I925" s="830"/>
      <c r="J925" s="830"/>
      <c r="K925" s="830"/>
      <c r="L925" s="830"/>
      <c r="M925" s="830"/>
    </row>
    <row r="926" spans="1:13" ht="19.5" x14ac:dyDescent="0.2">
      <c r="A926" s="830"/>
      <c r="B926" s="830"/>
      <c r="C926" s="830"/>
      <c r="D926" s="830"/>
      <c r="E926" s="830"/>
      <c r="F926" s="830"/>
      <c r="G926" s="830"/>
      <c r="H926" s="830"/>
      <c r="I926" s="830"/>
      <c r="J926" s="830"/>
      <c r="K926" s="830"/>
      <c r="L926" s="830"/>
      <c r="M926" s="830"/>
    </row>
    <row r="927" spans="1:13" ht="19.5" x14ac:dyDescent="0.2">
      <c r="A927" s="830"/>
      <c r="B927" s="830"/>
      <c r="C927" s="830"/>
      <c r="D927" s="830"/>
      <c r="E927" s="830"/>
      <c r="F927" s="830"/>
      <c r="G927" s="830"/>
      <c r="H927" s="830"/>
      <c r="I927" s="830"/>
      <c r="J927" s="830"/>
      <c r="K927" s="830"/>
      <c r="L927" s="830"/>
      <c r="M927" s="830"/>
    </row>
    <row r="928" spans="1:13" ht="19.5" x14ac:dyDescent="0.2">
      <c r="A928" s="830"/>
      <c r="B928" s="830"/>
      <c r="C928" s="830"/>
      <c r="D928" s="830"/>
      <c r="E928" s="830"/>
      <c r="F928" s="830"/>
      <c r="G928" s="830"/>
      <c r="H928" s="830"/>
      <c r="I928" s="830"/>
      <c r="J928" s="830"/>
      <c r="K928" s="830"/>
      <c r="L928" s="830"/>
      <c r="M928" s="830"/>
    </row>
    <row r="929" spans="1:13" ht="19.5" x14ac:dyDescent="0.2">
      <c r="A929" s="830"/>
      <c r="B929" s="830"/>
      <c r="C929" s="830"/>
      <c r="D929" s="830"/>
      <c r="E929" s="830"/>
      <c r="F929" s="830"/>
      <c r="G929" s="830"/>
      <c r="H929" s="830"/>
      <c r="I929" s="830"/>
      <c r="J929" s="830"/>
      <c r="K929" s="830"/>
      <c r="L929" s="830"/>
      <c r="M929" s="830"/>
    </row>
    <row r="930" spans="1:13" ht="19.5" x14ac:dyDescent="0.2">
      <c r="A930" s="830"/>
      <c r="B930" s="830"/>
      <c r="C930" s="830"/>
      <c r="D930" s="830"/>
      <c r="E930" s="830"/>
      <c r="F930" s="830"/>
      <c r="G930" s="830"/>
      <c r="H930" s="830"/>
      <c r="I930" s="830"/>
      <c r="J930" s="830"/>
      <c r="K930" s="830"/>
      <c r="L930" s="830"/>
      <c r="M930" s="830"/>
    </row>
    <row r="931" spans="1:13" ht="19.5" x14ac:dyDescent="0.2">
      <c r="A931" s="830"/>
      <c r="B931" s="830"/>
      <c r="C931" s="830"/>
      <c r="D931" s="830"/>
      <c r="E931" s="830"/>
      <c r="F931" s="830"/>
      <c r="G931" s="830"/>
      <c r="H931" s="830"/>
      <c r="I931" s="830"/>
      <c r="J931" s="830"/>
      <c r="K931" s="830"/>
      <c r="L931" s="830"/>
      <c r="M931" s="830"/>
    </row>
    <row r="932" spans="1:13" ht="19.5" x14ac:dyDescent="0.2">
      <c r="A932" s="830"/>
      <c r="B932" s="830"/>
      <c r="C932" s="830"/>
      <c r="D932" s="830"/>
      <c r="E932" s="830"/>
      <c r="F932" s="830"/>
      <c r="G932" s="830"/>
      <c r="H932" s="830"/>
      <c r="I932" s="830"/>
      <c r="J932" s="830"/>
      <c r="K932" s="830"/>
      <c r="L932" s="830"/>
      <c r="M932" s="830"/>
    </row>
    <row r="933" spans="1:13" ht="19.5" x14ac:dyDescent="0.2">
      <c r="A933" s="830"/>
      <c r="B933" s="830"/>
      <c r="C933" s="830"/>
      <c r="D933" s="830"/>
      <c r="E933" s="830"/>
      <c r="F933" s="830"/>
      <c r="G933" s="830"/>
      <c r="H933" s="830"/>
      <c r="I933" s="830"/>
      <c r="J933" s="830"/>
      <c r="K933" s="830"/>
      <c r="L933" s="830"/>
      <c r="M933" s="830"/>
    </row>
    <row r="934" spans="1:13" ht="19.5" x14ac:dyDescent="0.2">
      <c r="A934" s="830"/>
      <c r="B934" s="830"/>
      <c r="C934" s="830"/>
      <c r="D934" s="830"/>
      <c r="E934" s="830"/>
      <c r="F934" s="830"/>
      <c r="G934" s="830"/>
      <c r="H934" s="830"/>
      <c r="I934" s="830"/>
      <c r="J934" s="830"/>
      <c r="K934" s="830"/>
      <c r="L934" s="830"/>
      <c r="M934" s="830"/>
    </row>
    <row r="935" spans="1:13" ht="19.5" x14ac:dyDescent="0.2">
      <c r="A935" s="830"/>
      <c r="B935" s="830"/>
      <c r="C935" s="830"/>
      <c r="D935" s="830"/>
      <c r="E935" s="830"/>
      <c r="F935" s="830"/>
      <c r="G935" s="830"/>
      <c r="H935" s="830"/>
      <c r="I935" s="830"/>
      <c r="J935" s="830"/>
      <c r="K935" s="830"/>
      <c r="L935" s="830"/>
      <c r="M935" s="830"/>
    </row>
    <row r="936" spans="1:13" ht="19.5" x14ac:dyDescent="0.2">
      <c r="A936" s="830"/>
      <c r="B936" s="830"/>
      <c r="C936" s="830"/>
      <c r="D936" s="830"/>
      <c r="E936" s="830"/>
      <c r="F936" s="830"/>
      <c r="G936" s="830"/>
      <c r="H936" s="830"/>
      <c r="I936" s="830"/>
      <c r="J936" s="830"/>
      <c r="K936" s="830"/>
      <c r="L936" s="830"/>
      <c r="M936" s="830"/>
    </row>
    <row r="937" spans="1:13" ht="19.5" x14ac:dyDescent="0.2">
      <c r="A937" s="830"/>
      <c r="B937" s="830"/>
      <c r="C937" s="830"/>
      <c r="D937" s="830"/>
      <c r="E937" s="830"/>
      <c r="F937" s="830"/>
      <c r="G937" s="830"/>
      <c r="H937" s="830"/>
      <c r="I937" s="830"/>
      <c r="J937" s="830"/>
      <c r="K937" s="830"/>
      <c r="L937" s="830"/>
      <c r="M937" s="830"/>
    </row>
    <row r="938" spans="1:13" ht="19.5" x14ac:dyDescent="0.2">
      <c r="A938" s="830"/>
      <c r="B938" s="830"/>
      <c r="C938" s="830"/>
      <c r="D938" s="830"/>
      <c r="E938" s="830"/>
      <c r="F938" s="830"/>
      <c r="G938" s="830"/>
      <c r="H938" s="830"/>
      <c r="I938" s="830"/>
      <c r="J938" s="830"/>
      <c r="K938" s="830"/>
      <c r="L938" s="830"/>
      <c r="M938" s="830"/>
    </row>
    <row r="939" spans="1:13" ht="19.5" x14ac:dyDescent="0.2">
      <c r="A939" s="830"/>
      <c r="B939" s="830"/>
      <c r="C939" s="830"/>
      <c r="D939" s="830"/>
      <c r="E939" s="830"/>
      <c r="F939" s="830"/>
      <c r="G939" s="830"/>
      <c r="H939" s="830"/>
      <c r="I939" s="830"/>
      <c r="J939" s="830"/>
      <c r="K939" s="830"/>
      <c r="L939" s="830"/>
      <c r="M939" s="830"/>
    </row>
    <row r="940" spans="1:13" ht="19.5" x14ac:dyDescent="0.2">
      <c r="A940" s="830"/>
      <c r="B940" s="830"/>
      <c r="C940" s="830"/>
      <c r="D940" s="830"/>
      <c r="E940" s="830"/>
      <c r="F940" s="830"/>
      <c r="G940" s="830"/>
      <c r="H940" s="830"/>
      <c r="I940" s="830"/>
      <c r="J940" s="830"/>
      <c r="K940" s="830"/>
      <c r="L940" s="830"/>
      <c r="M940" s="830"/>
    </row>
    <row r="941" spans="1:13" ht="19.5" x14ac:dyDescent="0.2">
      <c r="A941" s="830"/>
      <c r="B941" s="830"/>
      <c r="C941" s="830"/>
      <c r="D941" s="830"/>
      <c r="E941" s="830"/>
      <c r="F941" s="830"/>
      <c r="G941" s="830"/>
      <c r="H941" s="830"/>
      <c r="I941" s="830"/>
      <c r="J941" s="830"/>
      <c r="K941" s="830"/>
      <c r="L941" s="830"/>
      <c r="M941" s="830"/>
    </row>
    <row r="942" spans="1:13" ht="19.5" x14ac:dyDescent="0.2">
      <c r="A942" s="830"/>
      <c r="B942" s="830"/>
      <c r="C942" s="830"/>
      <c r="D942" s="830"/>
      <c r="E942" s="830"/>
      <c r="F942" s="830"/>
      <c r="G942" s="830"/>
      <c r="H942" s="830"/>
      <c r="I942" s="830"/>
      <c r="J942" s="830"/>
      <c r="K942" s="830"/>
      <c r="L942" s="830"/>
      <c r="M942" s="830"/>
    </row>
    <row r="943" spans="1:13" ht="19.5" x14ac:dyDescent="0.2">
      <c r="A943" s="830"/>
      <c r="B943" s="830"/>
      <c r="C943" s="830"/>
      <c r="D943" s="830"/>
      <c r="E943" s="830"/>
      <c r="F943" s="830"/>
      <c r="G943" s="830"/>
      <c r="H943" s="830"/>
      <c r="I943" s="830"/>
      <c r="J943" s="830"/>
      <c r="K943" s="830"/>
      <c r="L943" s="830"/>
      <c r="M943" s="830"/>
    </row>
    <row r="944" spans="1:13" ht="19.5" x14ac:dyDescent="0.2">
      <c r="A944" s="830"/>
      <c r="B944" s="830"/>
      <c r="C944" s="830"/>
      <c r="D944" s="830"/>
      <c r="E944" s="830"/>
      <c r="F944" s="830"/>
      <c r="G944" s="830"/>
      <c r="H944" s="830"/>
      <c r="I944" s="830"/>
      <c r="J944" s="830"/>
      <c r="K944" s="830"/>
      <c r="L944" s="830"/>
      <c r="M944" s="830"/>
    </row>
    <row r="945" spans="1:13" ht="19.5" x14ac:dyDescent="0.2">
      <c r="A945" s="830"/>
      <c r="B945" s="830"/>
      <c r="C945" s="830"/>
      <c r="D945" s="830"/>
      <c r="E945" s="830"/>
      <c r="F945" s="830"/>
      <c r="G945" s="830"/>
      <c r="H945" s="830"/>
      <c r="I945" s="830"/>
      <c r="J945" s="830"/>
      <c r="K945" s="830"/>
      <c r="L945" s="830"/>
      <c r="M945" s="830"/>
    </row>
    <row r="946" spans="1:13" ht="19.5" x14ac:dyDescent="0.2">
      <c r="A946" s="830"/>
      <c r="B946" s="830"/>
      <c r="C946" s="830"/>
      <c r="D946" s="830"/>
      <c r="E946" s="830"/>
      <c r="F946" s="830"/>
      <c r="G946" s="830"/>
      <c r="H946" s="830"/>
      <c r="I946" s="830"/>
      <c r="J946" s="830"/>
      <c r="K946" s="830"/>
      <c r="L946" s="830"/>
      <c r="M946" s="830"/>
    </row>
    <row r="947" spans="1:13" ht="19.5" x14ac:dyDescent="0.2">
      <c r="A947" s="830"/>
      <c r="B947" s="830"/>
      <c r="C947" s="830"/>
      <c r="D947" s="830"/>
      <c r="E947" s="830"/>
      <c r="F947" s="830"/>
      <c r="G947" s="830"/>
      <c r="H947" s="830"/>
      <c r="I947" s="830"/>
      <c r="J947" s="830"/>
      <c r="K947" s="830"/>
      <c r="L947" s="830"/>
      <c r="M947" s="830"/>
    </row>
    <row r="948" spans="1:13" ht="19.5" x14ac:dyDescent="0.2">
      <c r="A948" s="830"/>
      <c r="B948" s="830"/>
      <c r="C948" s="830"/>
      <c r="D948" s="830"/>
      <c r="E948" s="830"/>
      <c r="F948" s="830"/>
      <c r="G948" s="830"/>
      <c r="H948" s="830"/>
      <c r="I948" s="830"/>
      <c r="J948" s="830"/>
      <c r="K948" s="830"/>
      <c r="L948" s="830"/>
      <c r="M948" s="830"/>
    </row>
    <row r="949" spans="1:13" ht="19.5" x14ac:dyDescent="0.2">
      <c r="A949" s="830"/>
      <c r="B949" s="830"/>
      <c r="C949" s="830"/>
      <c r="D949" s="830"/>
      <c r="E949" s="830"/>
      <c r="F949" s="830"/>
      <c r="G949" s="830"/>
      <c r="H949" s="830"/>
      <c r="I949" s="830"/>
      <c r="J949" s="830"/>
      <c r="K949" s="830"/>
      <c r="L949" s="830"/>
      <c r="M949" s="830"/>
    </row>
    <row r="950" spans="1:13" ht="19.5" x14ac:dyDescent="0.2">
      <c r="A950" s="830"/>
      <c r="B950" s="830"/>
      <c r="C950" s="830"/>
      <c r="D950" s="830"/>
      <c r="E950" s="830"/>
      <c r="F950" s="830"/>
      <c r="G950" s="830"/>
      <c r="H950" s="830"/>
      <c r="I950" s="830"/>
      <c r="J950" s="830"/>
      <c r="K950" s="830"/>
      <c r="L950" s="830"/>
      <c r="M950" s="830"/>
    </row>
    <row r="951" spans="1:13" ht="19.5" x14ac:dyDescent="0.2">
      <c r="A951" s="830"/>
      <c r="B951" s="830"/>
      <c r="C951" s="830"/>
      <c r="D951" s="830"/>
      <c r="E951" s="830"/>
      <c r="F951" s="830"/>
      <c r="G951" s="830"/>
      <c r="H951" s="830"/>
      <c r="I951" s="830"/>
      <c r="J951" s="830"/>
      <c r="K951" s="830"/>
      <c r="L951" s="830"/>
      <c r="M951" s="830"/>
    </row>
    <row r="952" spans="1:13" ht="19.5" x14ac:dyDescent="0.2">
      <c r="A952" s="830"/>
      <c r="B952" s="830"/>
      <c r="C952" s="830"/>
      <c r="D952" s="830"/>
      <c r="E952" s="830"/>
      <c r="F952" s="830"/>
      <c r="G952" s="830"/>
      <c r="H952" s="830"/>
      <c r="I952" s="830"/>
      <c r="J952" s="830"/>
      <c r="K952" s="830"/>
      <c r="L952" s="830"/>
      <c r="M952" s="830"/>
    </row>
    <row r="953" spans="1:13" ht="19.5" x14ac:dyDescent="0.2">
      <c r="A953" s="830"/>
      <c r="B953" s="830"/>
      <c r="C953" s="830"/>
      <c r="D953" s="830"/>
      <c r="E953" s="830"/>
      <c r="F953" s="830"/>
      <c r="G953" s="830"/>
      <c r="H953" s="830"/>
      <c r="I953" s="830"/>
      <c r="J953" s="830"/>
      <c r="K953" s="830"/>
      <c r="L953" s="830"/>
      <c r="M953" s="830"/>
    </row>
    <row r="954" spans="1:13" ht="19.5" x14ac:dyDescent="0.2">
      <c r="A954" s="830"/>
      <c r="B954" s="830"/>
      <c r="C954" s="830"/>
      <c r="D954" s="830"/>
      <c r="E954" s="830"/>
      <c r="F954" s="830"/>
      <c r="G954" s="830"/>
      <c r="H954" s="830"/>
      <c r="I954" s="830"/>
      <c r="J954" s="830"/>
      <c r="K954" s="830"/>
      <c r="L954" s="830"/>
      <c r="M954" s="830"/>
    </row>
    <row r="955" spans="1:13" ht="19.5" x14ac:dyDescent="0.2">
      <c r="A955" s="830"/>
      <c r="B955" s="830"/>
      <c r="C955" s="830"/>
      <c r="D955" s="830"/>
      <c r="E955" s="830"/>
      <c r="F955" s="830"/>
      <c r="G955" s="830"/>
      <c r="H955" s="830"/>
      <c r="I955" s="830"/>
      <c r="J955" s="830"/>
      <c r="K955" s="830"/>
      <c r="L955" s="830"/>
      <c r="M955" s="830"/>
    </row>
    <row r="956" spans="1:13" ht="19.5" x14ac:dyDescent="0.2">
      <c r="A956" s="830"/>
      <c r="B956" s="830"/>
      <c r="C956" s="830"/>
      <c r="D956" s="830"/>
      <c r="E956" s="830"/>
      <c r="F956" s="830"/>
      <c r="G956" s="830"/>
      <c r="H956" s="830"/>
      <c r="I956" s="830"/>
      <c r="J956" s="830"/>
      <c r="K956" s="830"/>
      <c r="L956" s="830"/>
      <c r="M956" s="830"/>
    </row>
    <row r="957" spans="1:13" ht="19.5" x14ac:dyDescent="0.2">
      <c r="A957" s="830"/>
      <c r="B957" s="830"/>
      <c r="C957" s="830"/>
      <c r="D957" s="830"/>
      <c r="E957" s="830"/>
      <c r="F957" s="830"/>
      <c r="G957" s="830"/>
      <c r="H957" s="830"/>
      <c r="I957" s="830"/>
      <c r="J957" s="830"/>
      <c r="K957" s="830"/>
      <c r="L957" s="830"/>
      <c r="M957" s="830"/>
    </row>
    <row r="958" spans="1:13" ht="19.5" x14ac:dyDescent="0.2">
      <c r="A958" s="830"/>
      <c r="B958" s="830"/>
      <c r="C958" s="830"/>
      <c r="D958" s="830"/>
      <c r="E958" s="830"/>
      <c r="F958" s="830"/>
      <c r="G958" s="830"/>
      <c r="H958" s="830"/>
      <c r="I958" s="830"/>
      <c r="J958" s="830"/>
      <c r="K958" s="830"/>
      <c r="L958" s="830"/>
      <c r="M958" s="830"/>
    </row>
    <row r="959" spans="1:13" ht="19.5" x14ac:dyDescent="0.2">
      <c r="A959" s="830"/>
      <c r="B959" s="830"/>
      <c r="C959" s="830"/>
      <c r="D959" s="830"/>
      <c r="E959" s="830"/>
      <c r="F959" s="830"/>
      <c r="G959" s="830"/>
      <c r="H959" s="830"/>
      <c r="I959" s="830"/>
      <c r="J959" s="830"/>
      <c r="K959" s="830"/>
      <c r="L959" s="830"/>
      <c r="M959" s="830"/>
    </row>
    <row r="960" spans="1:13" ht="19.5" x14ac:dyDescent="0.2">
      <c r="A960" s="830"/>
      <c r="B960" s="830"/>
      <c r="C960" s="830"/>
      <c r="D960" s="830"/>
      <c r="E960" s="830"/>
      <c r="F960" s="830"/>
      <c r="G960" s="830"/>
      <c r="H960" s="830"/>
      <c r="I960" s="830"/>
      <c r="J960" s="830"/>
      <c r="K960" s="830"/>
      <c r="L960" s="830"/>
      <c r="M960" s="830"/>
    </row>
    <row r="961" spans="1:13" ht="19.5" x14ac:dyDescent="0.2">
      <c r="A961" s="830"/>
      <c r="B961" s="830"/>
      <c r="C961" s="830"/>
      <c r="D961" s="830"/>
      <c r="E961" s="830"/>
      <c r="F961" s="830"/>
      <c r="G961" s="830"/>
      <c r="H961" s="830"/>
      <c r="I961" s="830"/>
      <c r="J961" s="830"/>
      <c r="K961" s="830"/>
      <c r="L961" s="830"/>
      <c r="M961" s="830"/>
    </row>
    <row r="962" spans="1:13" ht="19.5" x14ac:dyDescent="0.2">
      <c r="A962" s="830"/>
      <c r="B962" s="830"/>
      <c r="C962" s="830"/>
      <c r="D962" s="830"/>
      <c r="E962" s="830"/>
      <c r="F962" s="830"/>
      <c r="G962" s="830"/>
      <c r="H962" s="830"/>
      <c r="I962" s="830"/>
      <c r="J962" s="830"/>
      <c r="K962" s="830"/>
      <c r="L962" s="830"/>
      <c r="M962" s="830"/>
    </row>
    <row r="963" spans="1:13" ht="19.5" x14ac:dyDescent="0.2">
      <c r="A963" s="830"/>
      <c r="B963" s="830"/>
      <c r="C963" s="830"/>
      <c r="D963" s="830"/>
      <c r="E963" s="830"/>
      <c r="F963" s="830"/>
      <c r="G963" s="830"/>
      <c r="H963" s="830"/>
      <c r="I963" s="830"/>
      <c r="J963" s="830"/>
      <c r="K963" s="830"/>
      <c r="L963" s="830"/>
      <c r="M963" s="830"/>
    </row>
    <row r="964" spans="1:13" ht="19.5" x14ac:dyDescent="0.2">
      <c r="A964" s="830"/>
      <c r="B964" s="830"/>
      <c r="C964" s="830"/>
      <c r="D964" s="830"/>
      <c r="E964" s="830"/>
      <c r="F964" s="830"/>
      <c r="G964" s="830"/>
      <c r="H964" s="830"/>
      <c r="I964" s="830"/>
      <c r="J964" s="830"/>
      <c r="K964" s="830"/>
      <c r="L964" s="830"/>
      <c r="M964" s="830"/>
    </row>
    <row r="965" spans="1:13" ht="19.5" x14ac:dyDescent="0.2">
      <c r="A965" s="830"/>
      <c r="B965" s="830"/>
      <c r="C965" s="830"/>
      <c r="D965" s="830"/>
      <c r="E965" s="830"/>
      <c r="F965" s="830"/>
      <c r="G965" s="830"/>
      <c r="H965" s="830"/>
      <c r="I965" s="830"/>
      <c r="J965" s="830"/>
      <c r="K965" s="830"/>
      <c r="L965" s="830"/>
      <c r="M965" s="830"/>
    </row>
    <row r="966" spans="1:13" ht="19.5" x14ac:dyDescent="0.2">
      <c r="A966" s="830"/>
      <c r="B966" s="830"/>
      <c r="C966" s="830"/>
      <c r="D966" s="830"/>
      <c r="E966" s="830"/>
      <c r="F966" s="830"/>
      <c r="G966" s="830"/>
      <c r="H966" s="830"/>
      <c r="I966" s="830"/>
      <c r="J966" s="830"/>
      <c r="K966" s="830"/>
      <c r="L966" s="830"/>
      <c r="M966" s="830"/>
    </row>
    <row r="967" spans="1:13" ht="19.5" x14ac:dyDescent="0.2">
      <c r="A967" s="830"/>
      <c r="B967" s="830"/>
      <c r="C967" s="830"/>
      <c r="D967" s="830"/>
      <c r="E967" s="830"/>
      <c r="F967" s="830"/>
      <c r="G967" s="830"/>
      <c r="H967" s="830"/>
      <c r="I967" s="830"/>
      <c r="J967" s="830"/>
      <c r="K967" s="830"/>
      <c r="L967" s="830"/>
      <c r="M967" s="830"/>
    </row>
    <row r="968" spans="1:13" ht="19.5" x14ac:dyDescent="0.2">
      <c r="A968" s="830"/>
      <c r="B968" s="830"/>
      <c r="C968" s="830"/>
      <c r="D968" s="830"/>
      <c r="E968" s="830"/>
      <c r="F968" s="830"/>
      <c r="G968" s="830"/>
      <c r="H968" s="830"/>
      <c r="I968" s="830"/>
      <c r="J968" s="830"/>
      <c r="K968" s="830"/>
      <c r="L968" s="830"/>
      <c r="M968" s="830"/>
    </row>
    <row r="969" spans="1:13" ht="19.5" x14ac:dyDescent="0.2">
      <c r="A969" s="830"/>
      <c r="B969" s="830"/>
      <c r="C969" s="830"/>
      <c r="D969" s="830"/>
      <c r="E969" s="830"/>
      <c r="F969" s="830"/>
      <c r="G969" s="830"/>
      <c r="H969" s="830"/>
      <c r="I969" s="830"/>
      <c r="J969" s="830"/>
      <c r="K969" s="830"/>
      <c r="L969" s="830"/>
      <c r="M969" s="830"/>
    </row>
    <row r="970" spans="1:13" ht="19.5" x14ac:dyDescent="0.2">
      <c r="A970" s="830"/>
      <c r="B970" s="830"/>
      <c r="C970" s="830"/>
      <c r="D970" s="830"/>
      <c r="E970" s="830"/>
      <c r="F970" s="830"/>
      <c r="G970" s="830"/>
      <c r="H970" s="830"/>
      <c r="I970" s="830"/>
      <c r="J970" s="830"/>
      <c r="K970" s="830"/>
      <c r="L970" s="830"/>
      <c r="M970" s="830"/>
    </row>
    <row r="971" spans="1:13" ht="19.5" x14ac:dyDescent="0.2">
      <c r="A971" s="830"/>
      <c r="B971" s="830"/>
      <c r="C971" s="830"/>
      <c r="D971" s="830"/>
      <c r="E971" s="830"/>
      <c r="F971" s="830"/>
      <c r="G971" s="830"/>
      <c r="H971" s="830"/>
      <c r="I971" s="830"/>
      <c r="J971" s="830"/>
      <c r="K971" s="830"/>
      <c r="L971" s="830"/>
      <c r="M971" s="830"/>
    </row>
    <row r="972" spans="1:13" ht="19.5" x14ac:dyDescent="0.2">
      <c r="A972" s="830"/>
      <c r="B972" s="830"/>
      <c r="C972" s="830"/>
      <c r="D972" s="830"/>
      <c r="E972" s="830"/>
      <c r="F972" s="830"/>
      <c r="G972" s="830"/>
      <c r="H972" s="830"/>
      <c r="I972" s="830"/>
      <c r="J972" s="830"/>
      <c r="K972" s="830"/>
      <c r="L972" s="830"/>
      <c r="M972" s="830"/>
    </row>
    <row r="973" spans="1:13" ht="19.5" x14ac:dyDescent="0.2">
      <c r="A973" s="830"/>
      <c r="B973" s="830"/>
      <c r="C973" s="830"/>
      <c r="D973" s="830"/>
      <c r="E973" s="830"/>
      <c r="F973" s="830"/>
      <c r="G973" s="830"/>
      <c r="H973" s="830"/>
      <c r="I973" s="830"/>
      <c r="J973" s="830"/>
      <c r="K973" s="830"/>
      <c r="L973" s="830"/>
      <c r="M973" s="830"/>
    </row>
    <row r="974" spans="1:13" ht="19.5" x14ac:dyDescent="0.2">
      <c r="A974" s="830"/>
      <c r="B974" s="830"/>
      <c r="C974" s="830"/>
      <c r="D974" s="830"/>
      <c r="E974" s="830"/>
      <c r="F974" s="830"/>
      <c r="G974" s="830"/>
      <c r="H974" s="830"/>
      <c r="I974" s="830"/>
      <c r="J974" s="830"/>
      <c r="K974" s="830"/>
      <c r="L974" s="830"/>
      <c r="M974" s="830"/>
    </row>
    <row r="975" spans="1:13" ht="19.5" x14ac:dyDescent="0.2">
      <c r="A975" s="830"/>
      <c r="B975" s="830"/>
      <c r="C975" s="830"/>
      <c r="D975" s="830"/>
      <c r="E975" s="830"/>
      <c r="F975" s="830"/>
      <c r="G975" s="830"/>
      <c r="H975" s="830"/>
      <c r="I975" s="830"/>
      <c r="J975" s="830"/>
      <c r="K975" s="830"/>
      <c r="L975" s="830"/>
      <c r="M975" s="830"/>
    </row>
    <row r="976" spans="1:13" ht="19.5" x14ac:dyDescent="0.2">
      <c r="A976" s="830"/>
      <c r="B976" s="830"/>
      <c r="C976" s="830"/>
      <c r="D976" s="830"/>
      <c r="E976" s="830"/>
      <c r="F976" s="830"/>
      <c r="G976" s="830"/>
      <c r="H976" s="830"/>
      <c r="I976" s="830"/>
      <c r="J976" s="830"/>
      <c r="K976" s="830"/>
      <c r="L976" s="830"/>
      <c r="M976" s="830"/>
    </row>
    <row r="977" spans="1:13" ht="19.5" x14ac:dyDescent="0.2">
      <c r="A977" s="830"/>
      <c r="B977" s="830"/>
      <c r="C977" s="830"/>
      <c r="D977" s="830"/>
      <c r="E977" s="830"/>
      <c r="F977" s="830"/>
      <c r="G977" s="830"/>
      <c r="H977" s="830"/>
      <c r="I977" s="830"/>
      <c r="J977" s="830"/>
      <c r="K977" s="830"/>
      <c r="L977" s="830"/>
      <c r="M977" s="830"/>
    </row>
    <row r="978" spans="1:13" ht="19.5" x14ac:dyDescent="0.2">
      <c r="A978" s="830"/>
      <c r="B978" s="830"/>
      <c r="C978" s="830"/>
      <c r="D978" s="830"/>
      <c r="E978" s="830"/>
      <c r="F978" s="830"/>
      <c r="G978" s="830"/>
      <c r="H978" s="830"/>
      <c r="I978" s="830"/>
      <c r="J978" s="830"/>
      <c r="K978" s="830"/>
      <c r="L978" s="830"/>
      <c r="M978" s="830"/>
    </row>
    <row r="979" spans="1:13" ht="19.5" x14ac:dyDescent="0.2">
      <c r="A979" s="830"/>
      <c r="B979" s="830"/>
      <c r="C979" s="830"/>
      <c r="D979" s="830"/>
      <c r="E979" s="830"/>
      <c r="F979" s="830"/>
      <c r="G979" s="830"/>
      <c r="H979" s="830"/>
      <c r="I979" s="830"/>
      <c r="J979" s="830"/>
      <c r="K979" s="830"/>
      <c r="L979" s="830"/>
      <c r="M979" s="830"/>
    </row>
    <row r="980" spans="1:13" ht="19.5" x14ac:dyDescent="0.2">
      <c r="A980" s="830"/>
      <c r="B980" s="830"/>
      <c r="C980" s="830"/>
      <c r="D980" s="830"/>
      <c r="E980" s="830"/>
      <c r="F980" s="830"/>
      <c r="G980" s="830"/>
      <c r="H980" s="830"/>
      <c r="I980" s="830"/>
      <c r="J980" s="830"/>
      <c r="K980" s="830"/>
      <c r="L980" s="830"/>
      <c r="M980" s="830"/>
    </row>
    <row r="981" spans="1:13" ht="19.5" x14ac:dyDescent="0.2">
      <c r="A981" s="830"/>
      <c r="B981" s="830"/>
      <c r="C981" s="830"/>
      <c r="D981" s="830"/>
      <c r="E981" s="830"/>
      <c r="F981" s="830"/>
      <c r="G981" s="830"/>
      <c r="H981" s="830"/>
      <c r="I981" s="830"/>
      <c r="J981" s="830"/>
      <c r="K981" s="830"/>
      <c r="L981" s="830"/>
      <c r="M981" s="830"/>
    </row>
    <row r="982" spans="1:13" ht="19.5" x14ac:dyDescent="0.2">
      <c r="A982" s="830"/>
      <c r="B982" s="830"/>
      <c r="C982" s="830"/>
      <c r="D982" s="830"/>
      <c r="E982" s="830"/>
      <c r="F982" s="830"/>
      <c r="G982" s="830"/>
      <c r="H982" s="830"/>
      <c r="I982" s="830"/>
      <c r="J982" s="830"/>
      <c r="K982" s="830"/>
      <c r="L982" s="830"/>
      <c r="M982" s="830"/>
    </row>
    <row r="983" spans="1:13" ht="19.5" x14ac:dyDescent="0.2">
      <c r="A983" s="830"/>
      <c r="B983" s="830"/>
      <c r="C983" s="830"/>
      <c r="D983" s="830"/>
      <c r="E983" s="830"/>
      <c r="F983" s="830"/>
      <c r="G983" s="830"/>
      <c r="H983" s="830"/>
      <c r="I983" s="830"/>
      <c r="J983" s="830"/>
      <c r="K983" s="830"/>
      <c r="L983" s="830"/>
      <c r="M983" s="830"/>
    </row>
    <row r="984" spans="1:13" ht="19.5" x14ac:dyDescent="0.2">
      <c r="A984" s="830"/>
      <c r="B984" s="830"/>
      <c r="C984" s="830"/>
      <c r="D984" s="830"/>
      <c r="E984" s="830"/>
      <c r="F984" s="830"/>
      <c r="G984" s="830"/>
      <c r="H984" s="830"/>
      <c r="I984" s="830"/>
      <c r="J984" s="830"/>
      <c r="K984" s="830"/>
      <c r="L984" s="830"/>
      <c r="M984" s="830"/>
    </row>
    <row r="985" spans="1:13" ht="19.5" x14ac:dyDescent="0.2">
      <c r="A985" s="830"/>
      <c r="B985" s="830"/>
      <c r="C985" s="830"/>
      <c r="D985" s="830"/>
      <c r="E985" s="830"/>
      <c r="F985" s="830"/>
      <c r="G985" s="830"/>
      <c r="H985" s="830"/>
      <c r="I985" s="830"/>
      <c r="J985" s="830"/>
      <c r="K985" s="830"/>
      <c r="L985" s="830"/>
      <c r="M985" s="830"/>
    </row>
    <row r="986" spans="1:13" ht="19.5" x14ac:dyDescent="0.2">
      <c r="A986" s="830"/>
      <c r="B986" s="830"/>
      <c r="C986" s="830"/>
      <c r="D986" s="830"/>
      <c r="E986" s="830"/>
      <c r="F986" s="830"/>
      <c r="G986" s="830"/>
      <c r="H986" s="830"/>
      <c r="I986" s="830"/>
      <c r="J986" s="830"/>
      <c r="K986" s="830"/>
      <c r="L986" s="830"/>
      <c r="M986" s="830"/>
    </row>
    <row r="987" spans="1:13" ht="19.5" x14ac:dyDescent="0.2">
      <c r="A987" s="830"/>
      <c r="B987" s="830"/>
      <c r="C987" s="830"/>
      <c r="D987" s="830"/>
      <c r="E987" s="830"/>
      <c r="F987" s="830"/>
      <c r="G987" s="830"/>
      <c r="H987" s="830"/>
      <c r="I987" s="830"/>
      <c r="J987" s="830"/>
      <c r="K987" s="830"/>
      <c r="L987" s="830"/>
      <c r="M987" s="830"/>
    </row>
    <row r="988" spans="1:13" ht="19.5" x14ac:dyDescent="0.2">
      <c r="A988" s="830"/>
      <c r="B988" s="830"/>
      <c r="C988" s="830"/>
      <c r="D988" s="830"/>
      <c r="E988" s="830"/>
      <c r="F988" s="830"/>
      <c r="G988" s="830"/>
      <c r="H988" s="830"/>
      <c r="I988" s="830"/>
      <c r="J988" s="830"/>
      <c r="K988" s="830"/>
      <c r="L988" s="830"/>
      <c r="M988" s="830"/>
    </row>
    <row r="989" spans="1:13" ht="19.5" x14ac:dyDescent="0.2">
      <c r="A989" s="830"/>
      <c r="B989" s="830"/>
      <c r="C989" s="830"/>
      <c r="D989" s="830"/>
      <c r="E989" s="830"/>
      <c r="F989" s="830"/>
      <c r="G989" s="830"/>
      <c r="H989" s="830"/>
      <c r="I989" s="830"/>
      <c r="J989" s="830"/>
      <c r="K989" s="830"/>
      <c r="L989" s="830"/>
      <c r="M989" s="830"/>
    </row>
    <row r="990" spans="1:13" ht="19.5" x14ac:dyDescent="0.2">
      <c r="A990" s="830"/>
      <c r="B990" s="830"/>
      <c r="C990" s="830"/>
      <c r="D990" s="830"/>
      <c r="E990" s="830"/>
      <c r="F990" s="830"/>
      <c r="G990" s="830"/>
      <c r="H990" s="830"/>
      <c r="I990" s="830"/>
      <c r="J990" s="830"/>
      <c r="K990" s="830"/>
      <c r="L990" s="830"/>
      <c r="M990" s="830"/>
    </row>
    <row r="991" spans="1:13" ht="19.5" x14ac:dyDescent="0.2">
      <c r="A991" s="830"/>
      <c r="B991" s="830"/>
      <c r="C991" s="830"/>
      <c r="D991" s="830"/>
      <c r="E991" s="830"/>
      <c r="F991" s="830"/>
      <c r="G991" s="830"/>
      <c r="H991" s="830"/>
      <c r="I991" s="830"/>
      <c r="J991" s="830"/>
      <c r="K991" s="830"/>
      <c r="L991" s="830"/>
      <c r="M991" s="830"/>
    </row>
    <row r="992" spans="1:13" ht="19.5" x14ac:dyDescent="0.2">
      <c r="A992" s="830"/>
      <c r="B992" s="830"/>
      <c r="C992" s="830"/>
      <c r="D992" s="830"/>
      <c r="E992" s="830"/>
      <c r="F992" s="830"/>
      <c r="G992" s="830"/>
      <c r="H992" s="830"/>
      <c r="I992" s="830"/>
      <c r="J992" s="830"/>
      <c r="K992" s="830"/>
      <c r="L992" s="830"/>
      <c r="M992" s="830"/>
    </row>
    <row r="993" spans="1:13" ht="19.5" x14ac:dyDescent="0.2">
      <c r="A993" s="830"/>
      <c r="B993" s="830"/>
      <c r="C993" s="830"/>
      <c r="D993" s="830"/>
      <c r="E993" s="830"/>
      <c r="F993" s="830"/>
      <c r="G993" s="830"/>
      <c r="H993" s="830"/>
      <c r="I993" s="830"/>
      <c r="J993" s="830"/>
      <c r="K993" s="830"/>
      <c r="L993" s="830"/>
      <c r="M993" s="830"/>
    </row>
    <row r="994" spans="1:13" ht="19.5" x14ac:dyDescent="0.2">
      <c r="A994" s="830"/>
      <c r="B994" s="830"/>
      <c r="C994" s="830"/>
      <c r="D994" s="830"/>
      <c r="E994" s="830"/>
      <c r="F994" s="830"/>
      <c r="G994" s="830"/>
      <c r="H994" s="830"/>
      <c r="I994" s="830"/>
      <c r="J994" s="830"/>
      <c r="K994" s="830"/>
      <c r="L994" s="830"/>
      <c r="M994" s="830"/>
    </row>
    <row r="995" spans="1:13" ht="19.5" x14ac:dyDescent="0.2">
      <c r="A995" s="830"/>
      <c r="B995" s="830"/>
      <c r="C995" s="830"/>
      <c r="D995" s="830"/>
      <c r="E995" s="830"/>
      <c r="F995" s="830"/>
      <c r="G995" s="830"/>
      <c r="H995" s="830"/>
      <c r="I995" s="830"/>
      <c r="J995" s="830"/>
      <c r="K995" s="830"/>
      <c r="L995" s="830"/>
      <c r="M995" s="830"/>
    </row>
    <row r="996" spans="1:13" ht="19.5" x14ac:dyDescent="0.2">
      <c r="A996" s="830"/>
      <c r="B996" s="830"/>
      <c r="C996" s="830"/>
      <c r="D996" s="830"/>
      <c r="E996" s="830"/>
      <c r="F996" s="830"/>
      <c r="G996" s="830"/>
      <c r="H996" s="830"/>
      <c r="I996" s="830"/>
      <c r="J996" s="830"/>
      <c r="K996" s="830"/>
      <c r="L996" s="830"/>
      <c r="M996" s="830"/>
    </row>
    <row r="997" spans="1:13" ht="19.5" x14ac:dyDescent="0.2">
      <c r="A997" s="830"/>
      <c r="B997" s="830"/>
      <c r="C997" s="830"/>
      <c r="D997" s="830"/>
      <c r="E997" s="830"/>
      <c r="F997" s="830"/>
      <c r="G997" s="830"/>
      <c r="H997" s="830"/>
      <c r="I997" s="830"/>
      <c r="J997" s="830"/>
      <c r="K997" s="830"/>
      <c r="L997" s="830"/>
      <c r="M997" s="830"/>
    </row>
    <row r="998" spans="1:13" ht="19.5" x14ac:dyDescent="0.2">
      <c r="A998" s="830"/>
      <c r="B998" s="830"/>
      <c r="C998" s="830"/>
      <c r="D998" s="830"/>
      <c r="E998" s="830"/>
      <c r="F998" s="830"/>
      <c r="G998" s="830"/>
      <c r="H998" s="830"/>
      <c r="I998" s="830"/>
      <c r="J998" s="830"/>
      <c r="K998" s="830"/>
      <c r="L998" s="830"/>
      <c r="M998" s="830"/>
    </row>
    <row r="999" spans="1:13" ht="19.5" x14ac:dyDescent="0.2">
      <c r="A999" s="830"/>
      <c r="B999" s="830"/>
      <c r="C999" s="830"/>
      <c r="D999" s="830"/>
      <c r="E999" s="830"/>
      <c r="F999" s="830"/>
      <c r="G999" s="830"/>
      <c r="H999" s="830"/>
      <c r="I999" s="830"/>
      <c r="J999" s="830"/>
      <c r="K999" s="830"/>
      <c r="L999" s="830"/>
      <c r="M999" s="830"/>
    </row>
    <row r="1000" spans="1:13" ht="19.5" x14ac:dyDescent="0.2">
      <c r="A1000" s="830"/>
      <c r="B1000" s="830"/>
      <c r="C1000" s="830"/>
      <c r="D1000" s="830"/>
      <c r="E1000" s="830"/>
      <c r="F1000" s="830"/>
      <c r="G1000" s="830"/>
      <c r="H1000" s="830"/>
      <c r="I1000" s="830"/>
      <c r="J1000" s="830"/>
      <c r="K1000" s="830"/>
      <c r="L1000" s="830"/>
      <c r="M1000" s="830"/>
    </row>
    <row r="1001" spans="1:13" ht="19.5" x14ac:dyDescent="0.2">
      <c r="A1001" s="830"/>
      <c r="B1001" s="830"/>
      <c r="C1001" s="830"/>
      <c r="D1001" s="830"/>
      <c r="E1001" s="830"/>
      <c r="F1001" s="830"/>
      <c r="G1001" s="830"/>
      <c r="H1001" s="830"/>
      <c r="I1001" s="830"/>
      <c r="J1001" s="830"/>
      <c r="K1001" s="830"/>
      <c r="L1001" s="830"/>
      <c r="M1001" s="830"/>
    </row>
    <row r="1002" spans="1:13" ht="19.5" x14ac:dyDescent="0.2">
      <c r="A1002" s="830"/>
      <c r="B1002" s="830"/>
      <c r="C1002" s="830"/>
      <c r="D1002" s="830"/>
      <c r="E1002" s="830"/>
      <c r="F1002" s="830"/>
      <c r="G1002" s="830"/>
      <c r="H1002" s="830"/>
      <c r="I1002" s="830"/>
      <c r="J1002" s="830"/>
      <c r="K1002" s="830"/>
      <c r="L1002" s="830"/>
      <c r="M1002" s="830"/>
    </row>
    <row r="1003" spans="1:13" ht="19.5" x14ac:dyDescent="0.2">
      <c r="A1003" s="830"/>
      <c r="B1003" s="830"/>
      <c r="C1003" s="830"/>
      <c r="D1003" s="830"/>
      <c r="E1003" s="830"/>
      <c r="F1003" s="830"/>
      <c r="G1003" s="830"/>
      <c r="H1003" s="830"/>
      <c r="I1003" s="830"/>
      <c r="J1003" s="830"/>
      <c r="K1003" s="830"/>
      <c r="L1003" s="830"/>
      <c r="M1003" s="830"/>
    </row>
    <row r="1004" spans="1:13" ht="19.5" x14ac:dyDescent="0.2">
      <c r="A1004" s="830"/>
      <c r="B1004" s="830"/>
      <c r="C1004" s="830"/>
      <c r="D1004" s="830"/>
      <c r="E1004" s="830"/>
      <c r="F1004" s="830"/>
      <c r="G1004" s="830"/>
      <c r="H1004" s="830"/>
      <c r="I1004" s="830"/>
      <c r="J1004" s="830"/>
      <c r="K1004" s="830"/>
      <c r="L1004" s="830"/>
      <c r="M1004" s="830"/>
    </row>
    <row r="1005" spans="1:13" ht="19.5" x14ac:dyDescent="0.2">
      <c r="A1005" s="830"/>
      <c r="B1005" s="830"/>
      <c r="C1005" s="830"/>
      <c r="D1005" s="830"/>
      <c r="E1005" s="830"/>
      <c r="F1005" s="830"/>
      <c r="G1005" s="830"/>
      <c r="H1005" s="830"/>
      <c r="I1005" s="830"/>
      <c r="J1005" s="830"/>
      <c r="K1005" s="830"/>
      <c r="L1005" s="830"/>
      <c r="M1005" s="830"/>
    </row>
    <row r="1006" spans="1:13" ht="19.5" x14ac:dyDescent="0.2">
      <c r="A1006" s="830"/>
      <c r="B1006" s="830"/>
      <c r="C1006" s="830"/>
      <c r="D1006" s="830"/>
      <c r="E1006" s="830"/>
      <c r="F1006" s="830"/>
      <c r="G1006" s="830"/>
      <c r="H1006" s="830"/>
      <c r="I1006" s="830"/>
      <c r="J1006" s="830"/>
      <c r="K1006" s="830"/>
      <c r="L1006" s="830"/>
      <c r="M1006" s="830"/>
    </row>
    <row r="1007" spans="1:13" ht="19.5" x14ac:dyDescent="0.2">
      <c r="A1007" s="830"/>
      <c r="B1007" s="830"/>
      <c r="C1007" s="830"/>
      <c r="D1007" s="830"/>
      <c r="E1007" s="830"/>
      <c r="F1007" s="830"/>
      <c r="G1007" s="830"/>
      <c r="H1007" s="830"/>
      <c r="I1007" s="830"/>
      <c r="J1007" s="830"/>
      <c r="K1007" s="830"/>
      <c r="L1007" s="830"/>
      <c r="M1007" s="830"/>
    </row>
    <row r="1008" spans="1:13" ht="19.5" x14ac:dyDescent="0.2">
      <c r="A1008" s="830"/>
      <c r="B1008" s="830"/>
      <c r="C1008" s="830"/>
      <c r="D1008" s="830"/>
      <c r="E1008" s="830"/>
      <c r="F1008" s="830"/>
      <c r="G1008" s="830"/>
      <c r="H1008" s="830"/>
      <c r="I1008" s="830"/>
      <c r="J1008" s="830"/>
      <c r="K1008" s="830"/>
      <c r="L1008" s="830"/>
      <c r="M1008" s="830"/>
    </row>
    <row r="1009" spans="1:13" ht="19.5" x14ac:dyDescent="0.2">
      <c r="A1009" s="830"/>
      <c r="B1009" s="830"/>
      <c r="C1009" s="830"/>
      <c r="D1009" s="830"/>
      <c r="E1009" s="830"/>
      <c r="F1009" s="830"/>
      <c r="G1009" s="830"/>
      <c r="H1009" s="830"/>
      <c r="I1009" s="830"/>
      <c r="J1009" s="830"/>
      <c r="K1009" s="830"/>
      <c r="L1009" s="830"/>
      <c r="M1009" s="830"/>
    </row>
    <row r="1010" spans="1:13" ht="19.5" x14ac:dyDescent="0.2">
      <c r="A1010" s="830"/>
      <c r="B1010" s="830"/>
      <c r="C1010" s="830"/>
      <c r="D1010" s="830"/>
      <c r="E1010" s="830"/>
      <c r="F1010" s="830"/>
      <c r="G1010" s="830"/>
      <c r="H1010" s="830"/>
      <c r="I1010" s="830"/>
      <c r="J1010" s="830"/>
      <c r="K1010" s="830"/>
      <c r="L1010" s="830"/>
      <c r="M1010" s="830"/>
    </row>
    <row r="1011" spans="1:13" ht="19.5" x14ac:dyDescent="0.2">
      <c r="A1011" s="830"/>
      <c r="B1011" s="830"/>
      <c r="C1011" s="830"/>
      <c r="D1011" s="830"/>
      <c r="E1011" s="830"/>
      <c r="F1011" s="830"/>
      <c r="G1011" s="830"/>
      <c r="H1011" s="830"/>
      <c r="I1011" s="830"/>
      <c r="J1011" s="830"/>
      <c r="K1011" s="830"/>
      <c r="L1011" s="830"/>
      <c r="M1011" s="830"/>
    </row>
    <row r="1012" spans="1:13" ht="19.5" x14ac:dyDescent="0.2">
      <c r="A1012" s="830"/>
      <c r="B1012" s="830"/>
      <c r="C1012" s="830"/>
      <c r="D1012" s="830"/>
      <c r="E1012" s="830"/>
      <c r="F1012" s="830"/>
      <c r="G1012" s="830"/>
      <c r="H1012" s="830"/>
      <c r="I1012" s="830"/>
      <c r="J1012" s="830"/>
      <c r="K1012" s="830"/>
      <c r="L1012" s="830"/>
      <c r="M1012" s="830"/>
    </row>
    <row r="1013" spans="1:13" ht="19.5" x14ac:dyDescent="0.2">
      <c r="A1013" s="830"/>
      <c r="B1013" s="830"/>
      <c r="C1013" s="830"/>
      <c r="D1013" s="830"/>
      <c r="E1013" s="830"/>
      <c r="F1013" s="830"/>
      <c r="G1013" s="830"/>
      <c r="H1013" s="830"/>
      <c r="I1013" s="830"/>
      <c r="J1013" s="830"/>
      <c r="K1013" s="830"/>
      <c r="L1013" s="830"/>
      <c r="M1013" s="830"/>
    </row>
    <row r="1014" spans="1:13" ht="19.5" x14ac:dyDescent="0.2">
      <c r="A1014" s="830"/>
      <c r="B1014" s="830"/>
      <c r="C1014" s="830"/>
      <c r="D1014" s="830"/>
      <c r="E1014" s="830"/>
      <c r="F1014" s="830"/>
      <c r="G1014" s="830"/>
      <c r="H1014" s="830"/>
      <c r="I1014" s="830"/>
      <c r="J1014" s="830"/>
      <c r="K1014" s="830"/>
      <c r="L1014" s="830"/>
      <c r="M1014" s="830"/>
    </row>
    <row r="1015" spans="1:13" ht="19.5" x14ac:dyDescent="0.2">
      <c r="A1015" s="830"/>
      <c r="B1015" s="830"/>
      <c r="C1015" s="830"/>
      <c r="D1015" s="830"/>
      <c r="E1015" s="830"/>
      <c r="F1015" s="830"/>
      <c r="G1015" s="830"/>
      <c r="H1015" s="830"/>
      <c r="I1015" s="830"/>
      <c r="J1015" s="830"/>
      <c r="K1015" s="830"/>
      <c r="L1015" s="830"/>
      <c r="M1015" s="830"/>
    </row>
    <row r="1016" spans="1:13" ht="19.5" x14ac:dyDescent="0.2">
      <c r="A1016" s="830"/>
      <c r="B1016" s="830"/>
      <c r="C1016" s="830"/>
      <c r="D1016" s="830"/>
      <c r="E1016" s="830"/>
      <c r="F1016" s="830"/>
      <c r="G1016" s="830"/>
      <c r="H1016" s="830"/>
      <c r="I1016" s="830"/>
      <c r="J1016" s="830"/>
      <c r="K1016" s="830"/>
      <c r="L1016" s="830"/>
      <c r="M1016" s="830"/>
    </row>
    <row r="1017" spans="1:13" ht="19.5" x14ac:dyDescent="0.2">
      <c r="A1017" s="830"/>
      <c r="B1017" s="830"/>
      <c r="C1017" s="830"/>
      <c r="D1017" s="830"/>
      <c r="E1017" s="830"/>
      <c r="F1017" s="830"/>
      <c r="G1017" s="830"/>
      <c r="H1017" s="830"/>
      <c r="I1017" s="830"/>
      <c r="J1017" s="830"/>
      <c r="K1017" s="830"/>
      <c r="L1017" s="830"/>
      <c r="M1017" s="830"/>
    </row>
    <row r="1018" spans="1:13" ht="19.5" x14ac:dyDescent="0.2">
      <c r="A1018" s="830"/>
      <c r="B1018" s="830"/>
      <c r="C1018" s="830"/>
      <c r="D1018" s="830"/>
      <c r="E1018" s="830"/>
      <c r="F1018" s="830"/>
      <c r="G1018" s="830"/>
      <c r="H1018" s="830"/>
      <c r="I1018" s="830"/>
      <c r="J1018" s="830"/>
      <c r="K1018" s="830"/>
      <c r="L1018" s="830"/>
      <c r="M1018" s="830"/>
    </row>
    <row r="1019" spans="1:13" ht="19.5" x14ac:dyDescent="0.2">
      <c r="A1019" s="830"/>
      <c r="B1019" s="830"/>
      <c r="C1019" s="830"/>
      <c r="D1019" s="830"/>
      <c r="E1019" s="830"/>
      <c r="F1019" s="830"/>
      <c r="G1019" s="830"/>
      <c r="H1019" s="830"/>
      <c r="I1019" s="830"/>
      <c r="J1019" s="830"/>
      <c r="K1019" s="830"/>
      <c r="L1019" s="830"/>
      <c r="M1019" s="830"/>
    </row>
    <row r="1020" spans="1:13" ht="19.5" x14ac:dyDescent="0.2">
      <c r="A1020" s="830"/>
      <c r="B1020" s="830"/>
      <c r="C1020" s="830"/>
      <c r="D1020" s="830"/>
      <c r="E1020" s="830"/>
      <c r="F1020" s="830"/>
      <c r="G1020" s="830"/>
      <c r="H1020" s="830"/>
      <c r="I1020" s="830"/>
      <c r="J1020" s="830"/>
      <c r="K1020" s="830"/>
      <c r="L1020" s="830"/>
      <c r="M1020" s="830"/>
    </row>
    <row r="1021" spans="1:13" ht="19.5" x14ac:dyDescent="0.2">
      <c r="A1021" s="830"/>
      <c r="B1021" s="830"/>
      <c r="C1021" s="830"/>
      <c r="D1021" s="830"/>
      <c r="E1021" s="830"/>
      <c r="F1021" s="830"/>
      <c r="G1021" s="830"/>
      <c r="H1021" s="830"/>
      <c r="I1021" s="830"/>
      <c r="J1021" s="830"/>
      <c r="K1021" s="830"/>
      <c r="L1021" s="830"/>
      <c r="M1021" s="830"/>
    </row>
    <row r="1022" spans="1:13" ht="19.5" x14ac:dyDescent="0.2">
      <c r="A1022" s="830"/>
      <c r="B1022" s="830"/>
      <c r="C1022" s="830"/>
      <c r="D1022" s="830"/>
      <c r="E1022" s="830"/>
      <c r="F1022" s="830"/>
      <c r="G1022" s="830"/>
      <c r="H1022" s="830"/>
      <c r="I1022" s="830"/>
      <c r="J1022" s="830"/>
      <c r="K1022" s="830"/>
      <c r="L1022" s="830"/>
      <c r="M1022" s="830"/>
    </row>
    <row r="1023" spans="1:13" ht="19.5" x14ac:dyDescent="0.2">
      <c r="A1023" s="830"/>
      <c r="B1023" s="830"/>
      <c r="C1023" s="830"/>
      <c r="D1023" s="830"/>
      <c r="E1023" s="830"/>
      <c r="F1023" s="830"/>
      <c r="G1023" s="830"/>
      <c r="H1023" s="830"/>
      <c r="I1023" s="830"/>
      <c r="J1023" s="830"/>
      <c r="K1023" s="830"/>
      <c r="L1023" s="830"/>
      <c r="M1023" s="830"/>
    </row>
    <row r="1024" spans="1:13" ht="19.5" x14ac:dyDescent="0.2">
      <c r="A1024" s="830"/>
      <c r="B1024" s="830"/>
      <c r="C1024" s="830"/>
      <c r="D1024" s="830"/>
      <c r="E1024" s="830"/>
      <c r="F1024" s="830"/>
      <c r="G1024" s="830"/>
      <c r="H1024" s="830"/>
      <c r="I1024" s="830"/>
      <c r="J1024" s="830"/>
      <c r="K1024" s="830"/>
      <c r="L1024" s="830"/>
      <c r="M1024" s="830"/>
    </row>
    <row r="1025" spans="1:13" ht="19.5" x14ac:dyDescent="0.2">
      <c r="A1025" s="830"/>
      <c r="B1025" s="830"/>
      <c r="C1025" s="830"/>
      <c r="D1025" s="830"/>
      <c r="E1025" s="830"/>
      <c r="F1025" s="830"/>
      <c r="G1025" s="830"/>
      <c r="H1025" s="830"/>
      <c r="I1025" s="830"/>
      <c r="J1025" s="830"/>
      <c r="K1025" s="830"/>
      <c r="L1025" s="830"/>
      <c r="M1025" s="830"/>
    </row>
    <row r="1026" spans="1:13" ht="19.5" x14ac:dyDescent="0.2">
      <c r="A1026" s="830"/>
      <c r="B1026" s="830"/>
      <c r="C1026" s="830"/>
      <c r="D1026" s="830"/>
      <c r="E1026" s="830"/>
      <c r="F1026" s="830"/>
      <c r="G1026" s="830"/>
      <c r="H1026" s="830"/>
      <c r="I1026" s="830"/>
      <c r="J1026" s="830"/>
      <c r="K1026" s="830"/>
      <c r="L1026" s="830"/>
      <c r="M1026" s="830"/>
    </row>
    <row r="1027" spans="1:13" ht="19.5" x14ac:dyDescent="0.2">
      <c r="A1027" s="830"/>
      <c r="B1027" s="830"/>
      <c r="C1027" s="830"/>
      <c r="D1027" s="830"/>
      <c r="E1027" s="830"/>
      <c r="F1027" s="830"/>
      <c r="G1027" s="830"/>
      <c r="H1027" s="830"/>
      <c r="I1027" s="830"/>
      <c r="J1027" s="830"/>
      <c r="K1027" s="830"/>
      <c r="L1027" s="830"/>
      <c r="M1027" s="830"/>
    </row>
    <row r="1028" spans="1:13" ht="19.5" x14ac:dyDescent="0.2">
      <c r="A1028" s="830"/>
      <c r="B1028" s="830"/>
      <c r="C1028" s="830"/>
      <c r="D1028" s="830"/>
      <c r="E1028" s="830"/>
      <c r="F1028" s="830"/>
      <c r="G1028" s="830"/>
      <c r="H1028" s="830"/>
      <c r="I1028" s="830"/>
      <c r="J1028" s="830"/>
      <c r="K1028" s="830"/>
      <c r="L1028" s="830"/>
      <c r="M1028" s="830"/>
    </row>
    <row r="1029" spans="1:13" ht="19.5" x14ac:dyDescent="0.2">
      <c r="A1029" s="830"/>
      <c r="B1029" s="830"/>
      <c r="C1029" s="830"/>
      <c r="D1029" s="830"/>
      <c r="E1029" s="830"/>
      <c r="F1029" s="830"/>
      <c r="G1029" s="830"/>
      <c r="H1029" s="830"/>
      <c r="I1029" s="830"/>
      <c r="J1029" s="830"/>
      <c r="K1029" s="830"/>
      <c r="L1029" s="830"/>
      <c r="M1029" s="830"/>
    </row>
    <row r="1030" spans="1:13" ht="19.5" x14ac:dyDescent="0.2">
      <c r="A1030" s="830"/>
      <c r="B1030" s="830"/>
      <c r="C1030" s="830"/>
      <c r="D1030" s="830"/>
      <c r="E1030" s="830"/>
      <c r="F1030" s="830"/>
      <c r="G1030" s="830"/>
      <c r="H1030" s="830"/>
      <c r="I1030" s="830"/>
      <c r="J1030" s="830"/>
      <c r="K1030" s="830"/>
      <c r="L1030" s="830"/>
      <c r="M1030" s="830"/>
    </row>
    <row r="1031" spans="1:13" ht="19.5" x14ac:dyDescent="0.2">
      <c r="A1031" s="830"/>
      <c r="B1031" s="830"/>
      <c r="C1031" s="830"/>
      <c r="D1031" s="830"/>
      <c r="E1031" s="830"/>
      <c r="F1031" s="830"/>
      <c r="G1031" s="830"/>
      <c r="H1031" s="830"/>
      <c r="I1031" s="830"/>
      <c r="J1031" s="830"/>
      <c r="K1031" s="830"/>
      <c r="L1031" s="830"/>
      <c r="M1031" s="830"/>
    </row>
    <row r="1032" spans="1:13" ht="19.5" x14ac:dyDescent="0.2">
      <c r="A1032" s="830"/>
      <c r="B1032" s="830"/>
      <c r="C1032" s="830"/>
      <c r="D1032" s="830"/>
      <c r="E1032" s="830"/>
      <c r="F1032" s="830"/>
      <c r="G1032" s="830"/>
      <c r="H1032" s="830"/>
      <c r="I1032" s="830"/>
      <c r="J1032" s="830"/>
      <c r="K1032" s="830"/>
      <c r="L1032" s="830"/>
      <c r="M1032" s="830"/>
    </row>
    <row r="1033" spans="1:13" ht="19.5" x14ac:dyDescent="0.2">
      <c r="A1033" s="830"/>
      <c r="B1033" s="830"/>
      <c r="C1033" s="830"/>
      <c r="D1033" s="830"/>
      <c r="E1033" s="830"/>
      <c r="F1033" s="830"/>
      <c r="G1033" s="830"/>
      <c r="H1033" s="830"/>
      <c r="I1033" s="830"/>
      <c r="J1033" s="830"/>
      <c r="K1033" s="830"/>
      <c r="L1033" s="830"/>
      <c r="M1033" s="830"/>
    </row>
    <row r="1034" spans="1:13" ht="19.5" x14ac:dyDescent="0.2">
      <c r="A1034" s="830"/>
      <c r="B1034" s="830"/>
      <c r="C1034" s="830"/>
      <c r="D1034" s="830"/>
      <c r="E1034" s="830"/>
      <c r="F1034" s="830"/>
      <c r="G1034" s="830"/>
      <c r="H1034" s="830"/>
      <c r="I1034" s="830"/>
      <c r="J1034" s="830"/>
      <c r="K1034" s="830"/>
      <c r="L1034" s="830"/>
      <c r="M1034" s="830"/>
    </row>
    <row r="1035" spans="1:13" ht="19.5" x14ac:dyDescent="0.2">
      <c r="A1035" s="830"/>
      <c r="B1035" s="830"/>
      <c r="C1035" s="830"/>
      <c r="D1035" s="830"/>
      <c r="E1035" s="830"/>
      <c r="F1035" s="830"/>
      <c r="G1035" s="830"/>
      <c r="H1035" s="830"/>
      <c r="I1035" s="830"/>
      <c r="J1035" s="830"/>
      <c r="K1035" s="830"/>
      <c r="L1035" s="830"/>
      <c r="M1035" s="830"/>
    </row>
    <row r="1036" spans="1:13" ht="19.5" x14ac:dyDescent="0.2">
      <c r="A1036" s="830"/>
      <c r="B1036" s="830"/>
      <c r="C1036" s="830"/>
      <c r="D1036" s="830"/>
      <c r="E1036" s="830"/>
      <c r="F1036" s="830"/>
      <c r="G1036" s="830"/>
      <c r="H1036" s="830"/>
      <c r="I1036" s="830"/>
      <c r="J1036" s="830"/>
      <c r="K1036" s="830"/>
      <c r="L1036" s="830"/>
      <c r="M1036" s="830"/>
    </row>
    <row r="1037" spans="1:13" ht="19.5" x14ac:dyDescent="0.2">
      <c r="A1037" s="830"/>
      <c r="B1037" s="830"/>
      <c r="C1037" s="830"/>
      <c r="D1037" s="830"/>
      <c r="E1037" s="830"/>
      <c r="F1037" s="830"/>
      <c r="G1037" s="830"/>
      <c r="H1037" s="830"/>
      <c r="I1037" s="830"/>
      <c r="J1037" s="830"/>
      <c r="K1037" s="830"/>
      <c r="L1037" s="830"/>
      <c r="M1037" s="830"/>
    </row>
    <row r="1038" spans="1:13" ht="19.5" x14ac:dyDescent="0.2">
      <c r="A1038" s="830"/>
      <c r="B1038" s="830"/>
      <c r="C1038" s="830"/>
      <c r="D1038" s="830"/>
      <c r="E1038" s="830"/>
      <c r="F1038" s="830"/>
      <c r="G1038" s="830"/>
      <c r="H1038" s="830"/>
      <c r="I1038" s="830"/>
      <c r="J1038" s="830"/>
      <c r="K1038" s="830"/>
      <c r="L1038" s="830"/>
      <c r="M1038" s="830"/>
    </row>
    <row r="1039" spans="1:13" ht="19.5" x14ac:dyDescent="0.2">
      <c r="A1039" s="830"/>
      <c r="B1039" s="830"/>
      <c r="C1039" s="830"/>
      <c r="D1039" s="830"/>
      <c r="E1039" s="830"/>
      <c r="F1039" s="830"/>
      <c r="G1039" s="830"/>
      <c r="H1039" s="830"/>
      <c r="I1039" s="830"/>
      <c r="J1039" s="830"/>
      <c r="K1039" s="830"/>
      <c r="L1039" s="830"/>
      <c r="M1039" s="830"/>
    </row>
    <row r="1040" spans="1:13" ht="19.5" x14ac:dyDescent="0.2">
      <c r="A1040" s="830"/>
      <c r="B1040" s="830"/>
      <c r="C1040" s="830"/>
      <c r="D1040" s="830"/>
      <c r="E1040" s="830"/>
      <c r="F1040" s="830"/>
      <c r="G1040" s="830"/>
      <c r="H1040" s="830"/>
      <c r="I1040" s="830"/>
      <c r="J1040" s="830"/>
      <c r="K1040" s="830"/>
      <c r="L1040" s="830"/>
      <c r="M1040" s="830"/>
    </row>
    <row r="1041" spans="1:13" ht="19.5" x14ac:dyDescent="0.2">
      <c r="A1041" s="830"/>
      <c r="B1041" s="830"/>
      <c r="C1041" s="830"/>
      <c r="D1041" s="830"/>
      <c r="E1041" s="830"/>
      <c r="F1041" s="830"/>
      <c r="G1041" s="830"/>
      <c r="H1041" s="830"/>
      <c r="I1041" s="830"/>
      <c r="J1041" s="830"/>
      <c r="K1041" s="830"/>
      <c r="L1041" s="830"/>
      <c r="M1041" s="830"/>
    </row>
    <row r="1042" spans="1:13" ht="19.5" x14ac:dyDescent="0.2">
      <c r="A1042" s="830"/>
      <c r="B1042" s="830"/>
      <c r="C1042" s="830"/>
      <c r="D1042" s="830"/>
      <c r="E1042" s="830"/>
      <c r="F1042" s="830"/>
      <c r="G1042" s="830"/>
      <c r="H1042" s="830"/>
      <c r="I1042" s="830"/>
      <c r="J1042" s="830"/>
      <c r="K1042" s="830"/>
      <c r="L1042" s="830"/>
      <c r="M1042" s="830"/>
    </row>
    <row r="1043" spans="1:13" ht="19.5" x14ac:dyDescent="0.2">
      <c r="A1043" s="830"/>
      <c r="B1043" s="830"/>
      <c r="C1043" s="830"/>
      <c r="D1043" s="830"/>
      <c r="E1043" s="830"/>
      <c r="F1043" s="830"/>
      <c r="G1043" s="830"/>
      <c r="H1043" s="830"/>
      <c r="I1043" s="830"/>
      <c r="J1043" s="830"/>
      <c r="K1043" s="830"/>
      <c r="L1043" s="830"/>
      <c r="M1043" s="830"/>
    </row>
    <row r="1044" spans="1:13" ht="19.5" x14ac:dyDescent="0.2">
      <c r="A1044" s="830"/>
      <c r="B1044" s="830"/>
      <c r="C1044" s="830"/>
      <c r="D1044" s="830"/>
      <c r="E1044" s="830"/>
      <c r="F1044" s="830"/>
      <c r="G1044" s="830"/>
      <c r="H1044" s="830"/>
      <c r="I1044" s="830"/>
      <c r="J1044" s="830"/>
      <c r="K1044" s="830"/>
      <c r="L1044" s="830"/>
      <c r="M1044" s="830"/>
    </row>
    <row r="1045" spans="1:13" ht="19.5" x14ac:dyDescent="0.2">
      <c r="A1045" s="830"/>
      <c r="B1045" s="830"/>
      <c r="C1045" s="830"/>
      <c r="D1045" s="830"/>
      <c r="E1045" s="830"/>
      <c r="F1045" s="830"/>
      <c r="G1045" s="830"/>
      <c r="H1045" s="830"/>
      <c r="I1045" s="830"/>
      <c r="J1045" s="830"/>
      <c r="K1045" s="830"/>
      <c r="L1045" s="830"/>
      <c r="M1045" s="830"/>
    </row>
    <row r="1046" spans="1:13" ht="19.5" x14ac:dyDescent="0.2">
      <c r="A1046" s="830"/>
      <c r="B1046" s="830"/>
      <c r="C1046" s="830"/>
      <c r="D1046" s="830"/>
      <c r="E1046" s="830"/>
      <c r="F1046" s="830"/>
      <c r="G1046" s="830"/>
      <c r="H1046" s="830"/>
      <c r="I1046" s="830"/>
      <c r="J1046" s="830"/>
      <c r="K1046" s="830"/>
      <c r="L1046" s="830"/>
      <c r="M1046" s="830"/>
    </row>
    <row r="1047" spans="1:13" ht="19.5" x14ac:dyDescent="0.2">
      <c r="A1047" s="830"/>
      <c r="B1047" s="830"/>
      <c r="C1047" s="830"/>
      <c r="D1047" s="830"/>
      <c r="E1047" s="830"/>
      <c r="F1047" s="830"/>
      <c r="G1047" s="830"/>
      <c r="H1047" s="830"/>
      <c r="I1047" s="830"/>
      <c r="J1047" s="830"/>
      <c r="K1047" s="830"/>
      <c r="L1047" s="830"/>
      <c r="M1047" s="830"/>
    </row>
    <row r="1048" spans="1:13" ht="19.5" x14ac:dyDescent="0.2">
      <c r="A1048" s="830"/>
      <c r="B1048" s="830"/>
      <c r="C1048" s="830"/>
      <c r="D1048" s="830"/>
      <c r="E1048" s="830"/>
      <c r="F1048" s="830"/>
      <c r="G1048" s="830"/>
      <c r="H1048" s="830"/>
      <c r="I1048" s="830"/>
      <c r="J1048" s="830"/>
      <c r="K1048" s="830"/>
      <c r="L1048" s="830"/>
      <c r="M1048" s="830"/>
    </row>
    <row r="1049" spans="1:13" ht="19.5" x14ac:dyDescent="0.2">
      <c r="A1049" s="830"/>
      <c r="B1049" s="830"/>
      <c r="C1049" s="830"/>
      <c r="D1049" s="830"/>
      <c r="E1049" s="830"/>
      <c r="F1049" s="830"/>
      <c r="G1049" s="830"/>
      <c r="H1049" s="830"/>
      <c r="I1049" s="830"/>
      <c r="J1049" s="830"/>
      <c r="K1049" s="830"/>
      <c r="L1049" s="830"/>
      <c r="M1049" s="830"/>
    </row>
    <row r="1050" spans="1:13" ht="19.5" x14ac:dyDescent="0.2">
      <c r="A1050" s="830"/>
      <c r="B1050" s="830"/>
      <c r="C1050" s="830"/>
      <c r="D1050" s="830"/>
      <c r="E1050" s="830"/>
      <c r="F1050" s="830"/>
      <c r="G1050" s="830"/>
      <c r="H1050" s="830"/>
      <c r="I1050" s="830"/>
      <c r="J1050" s="830"/>
      <c r="K1050" s="830"/>
      <c r="L1050" s="830"/>
      <c r="M1050" s="830"/>
    </row>
    <row r="1051" spans="1:13" ht="19.5" x14ac:dyDescent="0.2">
      <c r="A1051" s="830"/>
      <c r="B1051" s="830"/>
      <c r="C1051" s="830"/>
      <c r="D1051" s="830"/>
      <c r="E1051" s="830"/>
      <c r="F1051" s="830"/>
      <c r="G1051" s="830"/>
      <c r="H1051" s="830"/>
      <c r="I1051" s="830"/>
      <c r="J1051" s="830"/>
      <c r="K1051" s="830"/>
      <c r="L1051" s="830"/>
      <c r="M1051" s="830"/>
    </row>
    <row r="1052" spans="1:13" ht="19.5" x14ac:dyDescent="0.2">
      <c r="A1052" s="830"/>
      <c r="B1052" s="830"/>
      <c r="C1052" s="830"/>
      <c r="D1052" s="830"/>
      <c r="E1052" s="830"/>
      <c r="F1052" s="830"/>
      <c r="G1052" s="830"/>
      <c r="H1052" s="830"/>
      <c r="I1052" s="830"/>
      <c r="J1052" s="830"/>
      <c r="K1052" s="830"/>
      <c r="L1052" s="830"/>
      <c r="M1052" s="830"/>
    </row>
    <row r="1053" spans="1:13" ht="19.5" x14ac:dyDescent="0.2">
      <c r="A1053" s="830"/>
      <c r="B1053" s="830"/>
      <c r="C1053" s="830"/>
      <c r="D1053" s="830"/>
      <c r="E1053" s="830"/>
      <c r="F1053" s="830"/>
      <c r="G1053" s="830"/>
      <c r="H1053" s="830"/>
      <c r="I1053" s="830"/>
      <c r="J1053" s="830"/>
      <c r="K1053" s="830"/>
      <c r="L1053" s="830"/>
      <c r="M1053" s="830"/>
    </row>
    <row r="1054" spans="1:13" ht="19.5" x14ac:dyDescent="0.2">
      <c r="A1054" s="830"/>
      <c r="B1054" s="830"/>
      <c r="C1054" s="830"/>
      <c r="D1054" s="830"/>
      <c r="E1054" s="830"/>
      <c r="F1054" s="830"/>
      <c r="G1054" s="830"/>
      <c r="H1054" s="830"/>
      <c r="I1054" s="830"/>
      <c r="J1054" s="830"/>
      <c r="K1054" s="830"/>
      <c r="L1054" s="830"/>
      <c r="M1054" s="830"/>
    </row>
    <row r="1055" spans="1:13" ht="19.5" x14ac:dyDescent="0.2">
      <c r="A1055" s="830"/>
      <c r="B1055" s="830"/>
      <c r="C1055" s="830"/>
      <c r="D1055" s="830"/>
      <c r="E1055" s="830"/>
      <c r="F1055" s="830"/>
      <c r="G1055" s="830"/>
      <c r="H1055" s="830"/>
      <c r="I1055" s="830"/>
      <c r="J1055" s="830"/>
      <c r="K1055" s="830"/>
      <c r="L1055" s="830"/>
      <c r="M1055" s="830"/>
    </row>
    <row r="1056" spans="1:13" ht="19.5" x14ac:dyDescent="0.2">
      <c r="A1056" s="830"/>
      <c r="B1056" s="830"/>
      <c r="C1056" s="830"/>
      <c r="D1056" s="830"/>
      <c r="E1056" s="830"/>
      <c r="F1056" s="830"/>
      <c r="G1056" s="830"/>
      <c r="H1056" s="830"/>
      <c r="I1056" s="830"/>
      <c r="J1056" s="830"/>
      <c r="K1056" s="830"/>
      <c r="L1056" s="830"/>
      <c r="M1056" s="830"/>
    </row>
    <row r="1057" spans="1:13" ht="19.5" x14ac:dyDescent="0.2">
      <c r="A1057" s="830"/>
      <c r="B1057" s="830"/>
      <c r="C1057" s="830"/>
      <c r="D1057" s="830"/>
      <c r="E1057" s="830"/>
      <c r="F1057" s="830"/>
      <c r="G1057" s="830"/>
      <c r="H1057" s="830"/>
      <c r="I1057" s="830"/>
      <c r="J1057" s="830"/>
      <c r="K1057" s="830"/>
      <c r="L1057" s="830"/>
      <c r="M1057" s="830"/>
    </row>
    <row r="1058" spans="1:13" ht="19.5" x14ac:dyDescent="0.2">
      <c r="A1058" s="830"/>
      <c r="B1058" s="830"/>
      <c r="C1058" s="830"/>
      <c r="D1058" s="830"/>
      <c r="E1058" s="830"/>
      <c r="F1058" s="830"/>
      <c r="G1058" s="830"/>
      <c r="H1058" s="830"/>
      <c r="I1058" s="830"/>
      <c r="J1058" s="830"/>
      <c r="K1058" s="830"/>
      <c r="L1058" s="830"/>
      <c r="M1058" s="830"/>
    </row>
    <row r="1059" spans="1:13" ht="19.5" x14ac:dyDescent="0.2">
      <c r="A1059" s="830"/>
      <c r="B1059" s="830"/>
      <c r="C1059" s="830"/>
      <c r="D1059" s="830"/>
      <c r="E1059" s="830"/>
      <c r="F1059" s="830"/>
      <c r="G1059" s="830"/>
      <c r="H1059" s="830"/>
      <c r="I1059" s="830"/>
      <c r="J1059" s="830"/>
      <c r="K1059" s="830"/>
      <c r="L1059" s="830"/>
      <c r="M1059" s="830"/>
    </row>
    <row r="1060" spans="1:13" ht="19.5" x14ac:dyDescent="0.2">
      <c r="A1060" s="830"/>
      <c r="B1060" s="830"/>
      <c r="C1060" s="830"/>
      <c r="D1060" s="830"/>
      <c r="E1060" s="830"/>
      <c r="F1060" s="830"/>
      <c r="G1060" s="830"/>
      <c r="H1060" s="830"/>
      <c r="I1060" s="830"/>
      <c r="J1060" s="830"/>
      <c r="K1060" s="830"/>
      <c r="L1060" s="830"/>
      <c r="M1060" s="830"/>
    </row>
    <row r="1061" spans="1:13" ht="19.5" x14ac:dyDescent="0.2">
      <c r="A1061" s="830"/>
      <c r="B1061" s="830"/>
      <c r="C1061" s="830"/>
      <c r="D1061" s="830"/>
      <c r="E1061" s="830"/>
      <c r="F1061" s="830"/>
      <c r="G1061" s="830"/>
      <c r="H1061" s="830"/>
      <c r="I1061" s="830"/>
      <c r="J1061" s="830"/>
      <c r="K1061" s="830"/>
      <c r="L1061" s="830"/>
      <c r="M1061" s="830"/>
    </row>
    <row r="1062" spans="1:13" ht="19.5" x14ac:dyDescent="0.2">
      <c r="A1062" s="830"/>
      <c r="B1062" s="830"/>
      <c r="C1062" s="830"/>
      <c r="D1062" s="830"/>
      <c r="E1062" s="830"/>
      <c r="F1062" s="830"/>
      <c r="G1062" s="830"/>
      <c r="H1062" s="830"/>
      <c r="I1062" s="830"/>
      <c r="J1062" s="830"/>
      <c r="K1062" s="830"/>
      <c r="L1062" s="830"/>
      <c r="M1062" s="830"/>
    </row>
    <row r="1063" spans="1:13" ht="19.5" x14ac:dyDescent="0.2">
      <c r="A1063" s="830"/>
      <c r="B1063" s="830"/>
      <c r="C1063" s="830"/>
      <c r="D1063" s="830"/>
      <c r="E1063" s="830"/>
      <c r="F1063" s="830"/>
      <c r="G1063" s="830"/>
      <c r="H1063" s="830"/>
      <c r="I1063" s="830"/>
      <c r="J1063" s="830"/>
      <c r="K1063" s="830"/>
      <c r="L1063" s="830"/>
      <c r="M1063" s="830"/>
    </row>
    <row r="1064" spans="1:13" ht="19.5" x14ac:dyDescent="0.2">
      <c r="A1064" s="830"/>
      <c r="B1064" s="830"/>
      <c r="C1064" s="830"/>
      <c r="D1064" s="830"/>
      <c r="E1064" s="830"/>
      <c r="F1064" s="830"/>
      <c r="G1064" s="830"/>
      <c r="H1064" s="830"/>
      <c r="I1064" s="830"/>
      <c r="J1064" s="830"/>
      <c r="K1064" s="830"/>
      <c r="L1064" s="830"/>
      <c r="M1064" s="830"/>
    </row>
    <row r="1065" spans="1:13" ht="19.5" x14ac:dyDescent="0.2">
      <c r="A1065" s="830"/>
      <c r="B1065" s="830"/>
      <c r="C1065" s="830"/>
      <c r="D1065" s="830"/>
      <c r="E1065" s="830"/>
      <c r="F1065" s="830"/>
      <c r="G1065" s="830"/>
      <c r="H1065" s="830"/>
      <c r="I1065" s="830"/>
      <c r="J1065" s="830"/>
      <c r="K1065" s="830"/>
      <c r="L1065" s="830"/>
      <c r="M1065" s="830"/>
    </row>
    <row r="1066" spans="1:13" ht="19.5" x14ac:dyDescent="0.2">
      <c r="A1066" s="830"/>
      <c r="B1066" s="830"/>
      <c r="C1066" s="830"/>
      <c r="D1066" s="830"/>
      <c r="E1066" s="830"/>
      <c r="F1066" s="830"/>
      <c r="G1066" s="830"/>
      <c r="H1066" s="830"/>
      <c r="I1066" s="830"/>
      <c r="J1066" s="830"/>
      <c r="K1066" s="830"/>
      <c r="L1066" s="830"/>
      <c r="M1066" s="830"/>
    </row>
    <row r="1067" spans="1:13" ht="19.5" x14ac:dyDescent="0.2">
      <c r="A1067" s="830"/>
      <c r="B1067" s="830"/>
      <c r="C1067" s="830"/>
      <c r="D1067" s="830"/>
      <c r="E1067" s="830"/>
      <c r="F1067" s="830"/>
      <c r="G1067" s="830"/>
      <c r="H1067" s="830"/>
      <c r="I1067" s="830"/>
      <c r="J1067" s="830"/>
      <c r="K1067" s="830"/>
      <c r="L1067" s="830"/>
      <c r="M1067" s="830"/>
    </row>
    <row r="1068" spans="1:13" ht="19.5" x14ac:dyDescent="0.2">
      <c r="A1068" s="830"/>
      <c r="B1068" s="830"/>
      <c r="C1068" s="830"/>
      <c r="D1068" s="830"/>
      <c r="E1068" s="830"/>
      <c r="F1068" s="830"/>
      <c r="G1068" s="830"/>
      <c r="H1068" s="830"/>
      <c r="I1068" s="830"/>
      <c r="J1068" s="830"/>
      <c r="K1068" s="830"/>
      <c r="L1068" s="830"/>
      <c r="M1068" s="830"/>
    </row>
    <row r="1069" spans="1:13" ht="19.5" x14ac:dyDescent="0.2">
      <c r="A1069" s="830"/>
      <c r="B1069" s="830"/>
      <c r="C1069" s="830"/>
      <c r="D1069" s="830"/>
      <c r="E1069" s="830"/>
      <c r="F1069" s="830"/>
      <c r="G1069" s="830"/>
      <c r="H1069" s="830"/>
      <c r="I1069" s="830"/>
      <c r="J1069" s="830"/>
      <c r="K1069" s="830"/>
      <c r="L1069" s="830"/>
      <c r="M1069" s="830"/>
    </row>
    <row r="1070" spans="1:13" ht="19.5" x14ac:dyDescent="0.2">
      <c r="A1070" s="830"/>
      <c r="B1070" s="830"/>
      <c r="C1070" s="830"/>
      <c r="D1070" s="830"/>
      <c r="E1070" s="830"/>
      <c r="F1070" s="830"/>
      <c r="G1070" s="830"/>
      <c r="H1070" s="830"/>
      <c r="I1070" s="830"/>
      <c r="J1070" s="830"/>
      <c r="K1070" s="830"/>
      <c r="L1070" s="830"/>
      <c r="M1070" s="830"/>
    </row>
    <row r="1071" spans="1:13" ht="19.5" x14ac:dyDescent="0.2">
      <c r="A1071" s="830"/>
      <c r="B1071" s="830"/>
      <c r="C1071" s="830"/>
      <c r="D1071" s="830"/>
      <c r="E1071" s="830"/>
      <c r="F1071" s="830"/>
      <c r="G1071" s="830"/>
      <c r="H1071" s="830"/>
      <c r="I1071" s="830"/>
      <c r="J1071" s="830"/>
      <c r="K1071" s="830"/>
      <c r="L1071" s="830"/>
      <c r="M1071" s="830"/>
    </row>
    <row r="1072" spans="1:13" ht="19.5" x14ac:dyDescent="0.2">
      <c r="A1072" s="830"/>
      <c r="B1072" s="830"/>
      <c r="C1072" s="830"/>
      <c r="D1072" s="830"/>
      <c r="E1072" s="830"/>
      <c r="F1072" s="830"/>
      <c r="G1072" s="830"/>
      <c r="H1072" s="830"/>
      <c r="I1072" s="830"/>
      <c r="J1072" s="830"/>
      <c r="K1072" s="830"/>
      <c r="L1072" s="830"/>
      <c r="M1072" s="830"/>
    </row>
    <row r="1073" spans="1:13" ht="19.5" x14ac:dyDescent="0.2">
      <c r="A1073" s="830"/>
      <c r="B1073" s="830"/>
      <c r="C1073" s="830"/>
      <c r="D1073" s="830"/>
      <c r="E1073" s="830"/>
      <c r="F1073" s="830"/>
      <c r="G1073" s="830"/>
      <c r="H1073" s="830"/>
      <c r="I1073" s="830"/>
      <c r="J1073" s="830"/>
      <c r="K1073" s="830"/>
      <c r="L1073" s="830"/>
      <c r="M1073" s="830"/>
    </row>
    <row r="1074" spans="1:13" ht="19.5" x14ac:dyDescent="0.2">
      <c r="A1074" s="830"/>
      <c r="B1074" s="830"/>
      <c r="C1074" s="830"/>
      <c r="D1074" s="830"/>
      <c r="E1074" s="830"/>
      <c r="F1074" s="830"/>
      <c r="G1074" s="830"/>
      <c r="H1074" s="830"/>
      <c r="I1074" s="830"/>
      <c r="J1074" s="830"/>
      <c r="K1074" s="830"/>
      <c r="L1074" s="830"/>
      <c r="M1074" s="830"/>
    </row>
    <row r="1075" spans="1:13" ht="19.5" x14ac:dyDescent="0.2">
      <c r="A1075" s="830"/>
      <c r="B1075" s="830"/>
      <c r="C1075" s="830"/>
      <c r="D1075" s="830"/>
      <c r="E1075" s="830"/>
      <c r="F1075" s="830"/>
      <c r="G1075" s="830"/>
      <c r="H1075" s="830"/>
      <c r="I1075" s="830"/>
      <c r="J1075" s="830"/>
      <c r="K1075" s="830"/>
      <c r="L1075" s="830"/>
      <c r="M1075" s="830"/>
    </row>
    <row r="1076" spans="1:13" ht="19.5" x14ac:dyDescent="0.2">
      <c r="A1076" s="830"/>
      <c r="B1076" s="830"/>
      <c r="C1076" s="830"/>
      <c r="D1076" s="830"/>
      <c r="E1076" s="830"/>
      <c r="F1076" s="830"/>
      <c r="G1076" s="830"/>
      <c r="H1076" s="830"/>
      <c r="I1076" s="830"/>
      <c r="J1076" s="830"/>
      <c r="K1076" s="830"/>
      <c r="L1076" s="830"/>
      <c r="M1076" s="830"/>
    </row>
    <row r="1077" spans="1:13" ht="19.5" x14ac:dyDescent="0.2">
      <c r="A1077" s="830"/>
      <c r="B1077" s="830"/>
      <c r="C1077" s="830"/>
      <c r="D1077" s="830"/>
      <c r="E1077" s="830"/>
      <c r="F1077" s="830"/>
      <c r="G1077" s="830"/>
      <c r="H1077" s="830"/>
      <c r="I1077" s="830"/>
      <c r="J1077" s="830"/>
      <c r="K1077" s="830"/>
      <c r="L1077" s="830"/>
      <c r="M1077" s="830"/>
    </row>
    <row r="1078" spans="1:13" ht="19.5" x14ac:dyDescent="0.2">
      <c r="A1078" s="830"/>
      <c r="B1078" s="830"/>
      <c r="C1078" s="830"/>
      <c r="D1078" s="830"/>
      <c r="E1078" s="830"/>
      <c r="F1078" s="830"/>
      <c r="G1078" s="830"/>
      <c r="H1078" s="830"/>
      <c r="I1078" s="830"/>
      <c r="J1078" s="830"/>
      <c r="K1078" s="830"/>
      <c r="L1078" s="830"/>
      <c r="M1078" s="830"/>
    </row>
    <row r="1079" spans="1:13" ht="19.5" x14ac:dyDescent="0.2">
      <c r="A1079" s="830"/>
      <c r="B1079" s="830"/>
      <c r="C1079" s="830"/>
      <c r="D1079" s="830"/>
      <c r="E1079" s="830"/>
      <c r="F1079" s="830"/>
      <c r="G1079" s="830"/>
      <c r="H1079" s="830"/>
      <c r="I1079" s="830"/>
      <c r="J1079" s="830"/>
      <c r="K1079" s="830"/>
      <c r="L1079" s="830"/>
      <c r="M1079" s="830"/>
    </row>
    <row r="1080" spans="1:13" ht="19.5" x14ac:dyDescent="0.2">
      <c r="A1080" s="830"/>
      <c r="B1080" s="830"/>
      <c r="C1080" s="830"/>
      <c r="D1080" s="830"/>
      <c r="E1080" s="830"/>
      <c r="F1080" s="830"/>
      <c r="G1080" s="830"/>
      <c r="H1080" s="830"/>
      <c r="I1080" s="830"/>
      <c r="J1080" s="830"/>
      <c r="K1080" s="830"/>
      <c r="L1080" s="830"/>
      <c r="M1080" s="830"/>
    </row>
    <row r="1081" spans="1:13" ht="19.5" x14ac:dyDescent="0.2">
      <c r="A1081" s="830"/>
      <c r="B1081" s="830"/>
      <c r="C1081" s="830"/>
      <c r="D1081" s="830"/>
      <c r="E1081" s="830"/>
      <c r="F1081" s="830"/>
      <c r="G1081" s="830"/>
      <c r="H1081" s="830"/>
      <c r="I1081" s="830"/>
      <c r="J1081" s="830"/>
      <c r="K1081" s="830"/>
      <c r="L1081" s="830"/>
      <c r="M1081" s="830"/>
    </row>
    <row r="1082" spans="1:13" ht="19.5" x14ac:dyDescent="0.2">
      <c r="A1082" s="830"/>
      <c r="B1082" s="830"/>
      <c r="C1082" s="830"/>
      <c r="D1082" s="830"/>
      <c r="E1082" s="830"/>
      <c r="F1082" s="830"/>
      <c r="G1082" s="830"/>
      <c r="H1082" s="830"/>
      <c r="I1082" s="830"/>
      <c r="J1082" s="830"/>
      <c r="K1082" s="830"/>
      <c r="L1082" s="830"/>
      <c r="M1082" s="830"/>
    </row>
    <row r="1083" spans="1:13" ht="19.5" x14ac:dyDescent="0.2">
      <c r="A1083" s="830"/>
      <c r="B1083" s="830"/>
      <c r="C1083" s="830"/>
      <c r="D1083" s="830"/>
      <c r="E1083" s="830"/>
      <c r="F1083" s="830"/>
      <c r="G1083" s="830"/>
      <c r="H1083" s="830"/>
      <c r="I1083" s="830"/>
      <c r="J1083" s="830"/>
      <c r="K1083" s="830"/>
      <c r="L1083" s="830"/>
      <c r="M1083" s="830"/>
    </row>
    <row r="1084" spans="1:13" ht="19.5" x14ac:dyDescent="0.2">
      <c r="A1084" s="830"/>
      <c r="B1084" s="830"/>
      <c r="C1084" s="830"/>
      <c r="D1084" s="830"/>
      <c r="E1084" s="830"/>
      <c r="F1084" s="830"/>
      <c r="G1084" s="830"/>
      <c r="H1084" s="830"/>
      <c r="I1084" s="830"/>
      <c r="J1084" s="830"/>
      <c r="K1084" s="830"/>
      <c r="L1084" s="830"/>
      <c r="M1084" s="830"/>
    </row>
    <row r="1085" spans="1:13" ht="19.5" x14ac:dyDescent="0.2">
      <c r="A1085" s="830"/>
      <c r="B1085" s="830"/>
      <c r="C1085" s="830"/>
      <c r="D1085" s="830"/>
      <c r="E1085" s="830"/>
      <c r="F1085" s="830"/>
      <c r="G1085" s="830"/>
      <c r="H1085" s="830"/>
      <c r="I1085" s="830"/>
      <c r="J1085" s="830"/>
      <c r="K1085" s="830"/>
      <c r="L1085" s="830"/>
      <c r="M1085" s="830"/>
    </row>
    <row r="1086" spans="1:13" ht="19.5" x14ac:dyDescent="0.2">
      <c r="A1086" s="830"/>
      <c r="B1086" s="830"/>
      <c r="C1086" s="830"/>
      <c r="D1086" s="830"/>
      <c r="E1086" s="830"/>
      <c r="F1086" s="830"/>
      <c r="G1086" s="830"/>
      <c r="H1086" s="830"/>
      <c r="I1086" s="830"/>
      <c r="J1086" s="830"/>
      <c r="K1086" s="830"/>
      <c r="L1086" s="830"/>
      <c r="M1086" s="830"/>
    </row>
    <row r="1087" spans="1:13" ht="19.5" x14ac:dyDescent="0.2">
      <c r="A1087" s="830"/>
      <c r="B1087" s="830"/>
      <c r="C1087" s="830"/>
      <c r="D1087" s="830"/>
      <c r="E1087" s="830"/>
      <c r="F1087" s="830"/>
      <c r="G1087" s="830"/>
      <c r="H1087" s="830"/>
      <c r="I1087" s="830"/>
      <c r="J1087" s="830"/>
      <c r="K1087" s="830"/>
      <c r="L1087" s="830"/>
      <c r="M1087" s="830"/>
    </row>
    <row r="1088" spans="1:13" ht="19.5" x14ac:dyDescent="0.2">
      <c r="A1088" s="830"/>
      <c r="B1088" s="830"/>
      <c r="C1088" s="830"/>
      <c r="D1088" s="830"/>
      <c r="E1088" s="830"/>
      <c r="F1088" s="830"/>
      <c r="G1088" s="830"/>
      <c r="H1088" s="830"/>
      <c r="I1088" s="830"/>
      <c r="J1088" s="830"/>
      <c r="K1088" s="830"/>
      <c r="L1088" s="830"/>
      <c r="M1088" s="830"/>
    </row>
    <row r="1089" spans="1:13" ht="19.5" x14ac:dyDescent="0.2">
      <c r="A1089" s="830"/>
      <c r="B1089" s="830"/>
      <c r="C1089" s="830"/>
      <c r="D1089" s="830"/>
      <c r="E1089" s="830"/>
      <c r="F1089" s="830"/>
      <c r="G1089" s="830"/>
      <c r="H1089" s="830"/>
      <c r="I1089" s="830"/>
      <c r="J1089" s="830"/>
      <c r="K1089" s="830"/>
      <c r="L1089" s="830"/>
      <c r="M1089" s="830"/>
    </row>
    <row r="1090" spans="1:13" ht="19.5" x14ac:dyDescent="0.2">
      <c r="A1090" s="830"/>
      <c r="B1090" s="830"/>
      <c r="C1090" s="830"/>
      <c r="D1090" s="830"/>
      <c r="E1090" s="830"/>
      <c r="F1090" s="830"/>
      <c r="G1090" s="830"/>
      <c r="H1090" s="830"/>
      <c r="I1090" s="830"/>
      <c r="J1090" s="830"/>
      <c r="K1090" s="830"/>
      <c r="L1090" s="830"/>
      <c r="M1090" s="830"/>
    </row>
    <row r="1091" spans="1:13" ht="19.5" x14ac:dyDescent="0.2">
      <c r="A1091" s="830"/>
      <c r="B1091" s="830"/>
      <c r="C1091" s="830"/>
      <c r="D1091" s="830"/>
      <c r="E1091" s="830"/>
      <c r="F1091" s="830"/>
      <c r="G1091" s="830"/>
      <c r="H1091" s="830"/>
      <c r="I1091" s="830"/>
      <c r="J1091" s="830"/>
      <c r="K1091" s="830"/>
      <c r="L1091" s="830"/>
      <c r="M1091" s="830"/>
    </row>
    <row r="1092" spans="1:13" ht="19.5" x14ac:dyDescent="0.2">
      <c r="A1092" s="830"/>
      <c r="B1092" s="830"/>
      <c r="C1092" s="830"/>
      <c r="D1092" s="830"/>
      <c r="E1092" s="830"/>
      <c r="F1092" s="830"/>
      <c r="G1092" s="830"/>
      <c r="H1092" s="830"/>
      <c r="I1092" s="830"/>
      <c r="J1092" s="830"/>
      <c r="K1092" s="830"/>
      <c r="L1092" s="830"/>
      <c r="M1092" s="830"/>
    </row>
    <row r="1093" spans="1:13" ht="19.5" x14ac:dyDescent="0.2">
      <c r="A1093" s="830"/>
      <c r="B1093" s="830"/>
      <c r="C1093" s="830"/>
      <c r="D1093" s="830"/>
      <c r="E1093" s="830"/>
      <c r="F1093" s="830"/>
      <c r="G1093" s="830"/>
      <c r="H1093" s="830"/>
      <c r="I1093" s="830"/>
      <c r="J1093" s="830"/>
      <c r="K1093" s="830"/>
      <c r="L1093" s="830"/>
      <c r="M1093" s="830"/>
    </row>
    <row r="1094" spans="1:13" ht="19.5" x14ac:dyDescent="0.2">
      <c r="A1094" s="830"/>
      <c r="B1094" s="830"/>
      <c r="C1094" s="830"/>
      <c r="D1094" s="830"/>
      <c r="E1094" s="830"/>
      <c r="F1094" s="830"/>
      <c r="G1094" s="830"/>
      <c r="H1094" s="830"/>
      <c r="I1094" s="830"/>
      <c r="J1094" s="830"/>
      <c r="K1094" s="830"/>
      <c r="L1094" s="830"/>
      <c r="M1094" s="830"/>
    </row>
    <row r="1095" spans="1:13" ht="19.5" x14ac:dyDescent="0.2">
      <c r="A1095" s="830"/>
      <c r="B1095" s="830"/>
      <c r="C1095" s="830"/>
      <c r="D1095" s="830"/>
      <c r="E1095" s="830"/>
      <c r="F1095" s="830"/>
      <c r="G1095" s="830"/>
      <c r="H1095" s="830"/>
      <c r="I1095" s="830"/>
      <c r="J1095" s="830"/>
      <c r="K1095" s="830"/>
      <c r="L1095" s="830"/>
      <c r="M1095" s="830"/>
    </row>
    <row r="1096" spans="1:13" ht="19.5" x14ac:dyDescent="0.2">
      <c r="A1096" s="830"/>
      <c r="B1096" s="830"/>
      <c r="C1096" s="830"/>
      <c r="D1096" s="830"/>
      <c r="E1096" s="830"/>
      <c r="F1096" s="830"/>
      <c r="G1096" s="830"/>
      <c r="H1096" s="830"/>
      <c r="I1096" s="830"/>
      <c r="J1096" s="830"/>
      <c r="K1096" s="830"/>
      <c r="L1096" s="830"/>
      <c r="M1096" s="830"/>
    </row>
    <row r="1097" spans="1:13" ht="19.5" x14ac:dyDescent="0.2">
      <c r="A1097" s="830"/>
      <c r="B1097" s="830"/>
      <c r="C1097" s="830"/>
      <c r="D1097" s="830"/>
      <c r="E1097" s="830"/>
      <c r="F1097" s="830"/>
      <c r="G1097" s="830"/>
      <c r="H1097" s="830"/>
      <c r="I1097" s="830"/>
      <c r="J1097" s="830"/>
      <c r="K1097" s="830"/>
      <c r="L1097" s="830"/>
      <c r="M1097" s="830"/>
    </row>
    <row r="1098" spans="1:13" ht="19.5" x14ac:dyDescent="0.2">
      <c r="A1098" s="830"/>
      <c r="B1098" s="830"/>
      <c r="C1098" s="830"/>
      <c r="D1098" s="830"/>
      <c r="E1098" s="830"/>
      <c r="F1098" s="830"/>
      <c r="G1098" s="830"/>
      <c r="H1098" s="830"/>
      <c r="I1098" s="830"/>
      <c r="J1098" s="830"/>
      <c r="K1098" s="830"/>
      <c r="L1098" s="830"/>
      <c r="M1098" s="830"/>
    </row>
    <row r="1099" spans="1:13" ht="19.5" x14ac:dyDescent="0.2">
      <c r="A1099" s="830"/>
      <c r="B1099" s="830"/>
      <c r="C1099" s="830"/>
      <c r="D1099" s="830"/>
      <c r="E1099" s="830"/>
      <c r="F1099" s="830"/>
      <c r="G1099" s="830"/>
      <c r="H1099" s="830"/>
      <c r="I1099" s="830"/>
      <c r="J1099" s="830"/>
      <c r="K1099" s="830"/>
      <c r="L1099" s="830"/>
      <c r="M1099" s="830"/>
    </row>
    <row r="1100" spans="1:13" ht="19.5" x14ac:dyDescent="0.2">
      <c r="A1100" s="830"/>
      <c r="B1100" s="830"/>
      <c r="C1100" s="830"/>
      <c r="D1100" s="830"/>
      <c r="E1100" s="830"/>
      <c r="F1100" s="830"/>
      <c r="G1100" s="830"/>
      <c r="H1100" s="830"/>
      <c r="I1100" s="830"/>
      <c r="J1100" s="830"/>
      <c r="K1100" s="830"/>
      <c r="L1100" s="830"/>
      <c r="M1100" s="830"/>
    </row>
    <row r="1101" spans="1:13" ht="19.5" x14ac:dyDescent="0.2">
      <c r="A1101" s="830"/>
      <c r="B1101" s="830"/>
      <c r="C1101" s="830"/>
      <c r="D1101" s="830"/>
      <c r="E1101" s="830"/>
      <c r="F1101" s="830"/>
      <c r="G1101" s="830"/>
      <c r="H1101" s="830"/>
      <c r="I1101" s="830"/>
      <c r="J1101" s="830"/>
      <c r="K1101" s="830"/>
      <c r="L1101" s="830"/>
      <c r="M1101" s="830"/>
    </row>
    <row r="1102" spans="1:13" ht="19.5" x14ac:dyDescent="0.2">
      <c r="A1102" s="830"/>
      <c r="B1102" s="830"/>
      <c r="C1102" s="830"/>
      <c r="D1102" s="830"/>
      <c r="E1102" s="830"/>
      <c r="F1102" s="830"/>
      <c r="G1102" s="830"/>
      <c r="H1102" s="830"/>
      <c r="I1102" s="830"/>
      <c r="J1102" s="830"/>
      <c r="K1102" s="830"/>
      <c r="L1102" s="830"/>
      <c r="M1102" s="830"/>
    </row>
    <row r="1103" spans="1:13" ht="19.5" x14ac:dyDescent="0.2">
      <c r="A1103" s="830"/>
      <c r="B1103" s="830"/>
      <c r="C1103" s="830"/>
      <c r="D1103" s="830"/>
      <c r="E1103" s="830"/>
      <c r="F1103" s="830"/>
      <c r="G1103" s="830"/>
      <c r="H1103" s="830"/>
      <c r="I1103" s="830"/>
      <c r="J1103" s="830"/>
      <c r="K1103" s="830"/>
      <c r="L1103" s="830"/>
      <c r="M1103" s="830"/>
    </row>
    <row r="1104" spans="1:13" ht="19.5" x14ac:dyDescent="0.2">
      <c r="A1104" s="830"/>
      <c r="B1104" s="830"/>
      <c r="C1104" s="830"/>
      <c r="D1104" s="830"/>
      <c r="E1104" s="830"/>
      <c r="F1104" s="830"/>
      <c r="G1104" s="830"/>
      <c r="H1104" s="830"/>
      <c r="I1104" s="830"/>
      <c r="J1104" s="830"/>
      <c r="K1104" s="830"/>
      <c r="L1104" s="830"/>
      <c r="M1104" s="830"/>
    </row>
    <row r="1105" spans="1:13" ht="19.5" x14ac:dyDescent="0.2">
      <c r="A1105" s="830"/>
      <c r="B1105" s="830"/>
      <c r="C1105" s="830"/>
      <c r="D1105" s="830"/>
      <c r="E1105" s="830"/>
      <c r="F1105" s="830"/>
      <c r="G1105" s="830"/>
      <c r="H1105" s="830"/>
      <c r="I1105" s="830"/>
      <c r="J1105" s="830"/>
      <c r="K1105" s="830"/>
      <c r="L1105" s="830"/>
      <c r="M1105" s="830"/>
    </row>
    <row r="1106" spans="1:13" ht="19.5" x14ac:dyDescent="0.2">
      <c r="A1106" s="830"/>
      <c r="B1106" s="830"/>
      <c r="C1106" s="830"/>
      <c r="D1106" s="830"/>
      <c r="E1106" s="830"/>
      <c r="F1106" s="830"/>
      <c r="G1106" s="830"/>
      <c r="H1106" s="830"/>
      <c r="I1106" s="830"/>
      <c r="J1106" s="830"/>
      <c r="K1106" s="830"/>
      <c r="L1106" s="830"/>
      <c r="M1106" s="830"/>
    </row>
    <row r="1107" spans="1:13" ht="19.5" x14ac:dyDescent="0.2">
      <c r="A1107" s="830"/>
      <c r="B1107" s="830"/>
      <c r="C1107" s="830"/>
      <c r="D1107" s="830"/>
      <c r="E1107" s="830"/>
      <c r="F1107" s="830"/>
      <c r="G1107" s="830"/>
      <c r="H1107" s="830"/>
      <c r="I1107" s="830"/>
      <c r="J1107" s="830"/>
      <c r="K1107" s="830"/>
      <c r="L1107" s="830"/>
      <c r="M1107" s="830"/>
    </row>
    <row r="1108" spans="1:13" ht="19.5" x14ac:dyDescent="0.2">
      <c r="A1108" s="830"/>
      <c r="B1108" s="830"/>
      <c r="C1108" s="830"/>
      <c r="D1108" s="830"/>
      <c r="E1108" s="830"/>
      <c r="F1108" s="830"/>
      <c r="G1108" s="830"/>
      <c r="H1108" s="830"/>
      <c r="I1108" s="830"/>
      <c r="J1108" s="830"/>
      <c r="K1108" s="830"/>
      <c r="L1108" s="830"/>
      <c r="M1108" s="830"/>
    </row>
    <row r="1109" spans="1:13" ht="19.5" x14ac:dyDescent="0.2">
      <c r="A1109" s="830"/>
      <c r="B1109" s="830"/>
      <c r="C1109" s="830"/>
      <c r="D1109" s="830"/>
      <c r="E1109" s="830"/>
      <c r="F1109" s="830"/>
      <c r="G1109" s="830"/>
      <c r="H1109" s="830"/>
      <c r="I1109" s="830"/>
      <c r="J1109" s="830"/>
      <c r="K1109" s="830"/>
      <c r="L1109" s="830"/>
      <c r="M1109" s="830"/>
    </row>
    <row r="1110" spans="1:13" ht="19.5" x14ac:dyDescent="0.2">
      <c r="A1110" s="830"/>
      <c r="B1110" s="830"/>
      <c r="C1110" s="830"/>
      <c r="D1110" s="830"/>
      <c r="E1110" s="830"/>
      <c r="F1110" s="830"/>
      <c r="G1110" s="830"/>
      <c r="H1110" s="830"/>
      <c r="I1110" s="830"/>
      <c r="J1110" s="830"/>
      <c r="K1110" s="830"/>
      <c r="L1110" s="830"/>
      <c r="M1110" s="830"/>
    </row>
    <row r="1111" spans="1:13" ht="19.5" x14ac:dyDescent="0.2">
      <c r="A1111" s="830"/>
      <c r="B1111" s="830"/>
      <c r="C1111" s="830"/>
      <c r="D1111" s="830"/>
      <c r="E1111" s="830"/>
      <c r="F1111" s="830"/>
      <c r="G1111" s="830"/>
      <c r="H1111" s="830"/>
      <c r="I1111" s="830"/>
      <c r="J1111" s="830"/>
      <c r="K1111" s="830"/>
      <c r="L1111" s="830"/>
      <c r="M1111" s="830"/>
    </row>
    <row r="1112" spans="1:13" ht="19.5" x14ac:dyDescent="0.2">
      <c r="A1112" s="830"/>
      <c r="B1112" s="830"/>
      <c r="C1112" s="830"/>
      <c r="D1112" s="830"/>
      <c r="E1112" s="830"/>
      <c r="F1112" s="830"/>
      <c r="G1112" s="830"/>
      <c r="H1112" s="830"/>
      <c r="I1112" s="830"/>
      <c r="J1112" s="830"/>
      <c r="K1112" s="830"/>
      <c r="L1112" s="830"/>
      <c r="M1112" s="830"/>
    </row>
    <row r="1113" spans="1:13" ht="19.5" x14ac:dyDescent="0.2">
      <c r="A1113" s="830"/>
      <c r="B1113" s="830"/>
      <c r="C1113" s="830"/>
      <c r="D1113" s="830"/>
      <c r="E1113" s="830"/>
      <c r="F1113" s="830"/>
      <c r="G1113" s="830"/>
      <c r="H1113" s="830"/>
      <c r="I1113" s="830"/>
      <c r="J1113" s="830"/>
      <c r="K1113" s="830"/>
      <c r="L1113" s="830"/>
      <c r="M1113" s="830"/>
    </row>
    <row r="1114" spans="1:13" ht="19.5" x14ac:dyDescent="0.2">
      <c r="A1114" s="830"/>
      <c r="B1114" s="830"/>
      <c r="C1114" s="830"/>
      <c r="D1114" s="830"/>
      <c r="E1114" s="830"/>
      <c r="F1114" s="830"/>
      <c r="G1114" s="830"/>
      <c r="H1114" s="830"/>
      <c r="I1114" s="830"/>
      <c r="J1114" s="830"/>
      <c r="K1114" s="830"/>
      <c r="L1114" s="830"/>
      <c r="M1114" s="830"/>
    </row>
    <row r="1115" spans="1:13" ht="19.5" x14ac:dyDescent="0.2">
      <c r="A1115" s="830"/>
      <c r="B1115" s="830"/>
      <c r="C1115" s="830"/>
      <c r="D1115" s="830"/>
      <c r="E1115" s="830"/>
      <c r="F1115" s="830"/>
      <c r="G1115" s="830"/>
      <c r="H1115" s="830"/>
      <c r="I1115" s="830"/>
      <c r="J1115" s="830"/>
      <c r="K1115" s="830"/>
      <c r="L1115" s="830"/>
      <c r="M1115" s="830"/>
    </row>
    <row r="1116" spans="1:13" ht="19.5" x14ac:dyDescent="0.2">
      <c r="A1116" s="830"/>
      <c r="B1116" s="830"/>
      <c r="C1116" s="830"/>
      <c r="D1116" s="830"/>
      <c r="E1116" s="830"/>
      <c r="F1116" s="830"/>
      <c r="G1116" s="830"/>
      <c r="H1116" s="830"/>
      <c r="I1116" s="830"/>
      <c r="J1116" s="830"/>
      <c r="K1116" s="830"/>
      <c r="L1116" s="830"/>
      <c r="M1116" s="830"/>
    </row>
    <row r="1117" spans="1:13" ht="19.5" x14ac:dyDescent="0.2">
      <c r="A1117" s="830"/>
      <c r="B1117" s="830"/>
      <c r="C1117" s="830"/>
      <c r="D1117" s="830"/>
      <c r="E1117" s="830"/>
      <c r="F1117" s="830"/>
      <c r="G1117" s="830"/>
      <c r="H1117" s="830"/>
      <c r="I1117" s="830"/>
      <c r="J1117" s="830"/>
      <c r="K1117" s="830"/>
      <c r="L1117" s="830"/>
      <c r="M1117" s="830"/>
    </row>
    <row r="1118" spans="1:13" ht="19.5" x14ac:dyDescent="0.2">
      <c r="A1118" s="830"/>
      <c r="B1118" s="830"/>
      <c r="C1118" s="830"/>
      <c r="D1118" s="830"/>
      <c r="E1118" s="830"/>
      <c r="F1118" s="830"/>
      <c r="G1118" s="830"/>
      <c r="H1118" s="830"/>
      <c r="I1118" s="830"/>
      <c r="J1118" s="830"/>
      <c r="K1118" s="830"/>
      <c r="L1118" s="830"/>
      <c r="M1118" s="830"/>
    </row>
    <row r="1119" spans="1:13" ht="19.5" x14ac:dyDescent="0.2">
      <c r="A1119" s="830"/>
      <c r="B1119" s="830"/>
      <c r="C1119" s="830"/>
      <c r="D1119" s="830"/>
      <c r="E1119" s="830"/>
      <c r="F1119" s="830"/>
      <c r="G1119" s="830"/>
      <c r="H1119" s="830"/>
      <c r="I1119" s="830"/>
      <c r="J1119" s="830"/>
      <c r="K1119" s="830"/>
      <c r="L1119" s="830"/>
      <c r="M1119" s="830"/>
    </row>
    <row r="1120" spans="1:13" ht="19.5" x14ac:dyDescent="0.2">
      <c r="A1120" s="830"/>
      <c r="B1120" s="830"/>
      <c r="C1120" s="830"/>
      <c r="D1120" s="830"/>
      <c r="E1120" s="830"/>
      <c r="F1120" s="830"/>
      <c r="G1120" s="830"/>
      <c r="H1120" s="830"/>
      <c r="I1120" s="830"/>
      <c r="J1120" s="830"/>
      <c r="K1120" s="830"/>
      <c r="L1120" s="830"/>
      <c r="M1120" s="830"/>
    </row>
    <row r="1121" spans="1:13" ht="19.5" x14ac:dyDescent="0.2">
      <c r="A1121" s="830"/>
      <c r="B1121" s="830"/>
      <c r="C1121" s="830"/>
      <c r="D1121" s="830"/>
      <c r="E1121" s="830"/>
      <c r="F1121" s="830"/>
      <c r="G1121" s="830"/>
      <c r="H1121" s="830"/>
      <c r="I1121" s="830"/>
      <c r="J1121" s="830"/>
      <c r="K1121" s="830"/>
      <c r="L1121" s="830"/>
      <c r="M1121" s="830"/>
    </row>
    <row r="1122" spans="1:13" ht="19.5" x14ac:dyDescent="0.2">
      <c r="A1122" s="830"/>
      <c r="B1122" s="830"/>
      <c r="C1122" s="830"/>
      <c r="D1122" s="830"/>
      <c r="E1122" s="830"/>
      <c r="F1122" s="830"/>
      <c r="G1122" s="830"/>
      <c r="H1122" s="830"/>
      <c r="I1122" s="830"/>
      <c r="J1122" s="830"/>
      <c r="K1122" s="830"/>
      <c r="L1122" s="830"/>
      <c r="M1122" s="830"/>
    </row>
    <row r="1123" spans="1:13" ht="19.5" x14ac:dyDescent="0.2">
      <c r="A1123" s="830"/>
      <c r="B1123" s="830"/>
      <c r="C1123" s="830"/>
      <c r="D1123" s="830"/>
      <c r="E1123" s="830"/>
      <c r="F1123" s="830"/>
      <c r="G1123" s="830"/>
      <c r="H1123" s="830"/>
      <c r="I1123" s="830"/>
      <c r="J1123" s="830"/>
      <c r="K1123" s="830"/>
      <c r="L1123" s="830"/>
      <c r="M1123" s="830"/>
    </row>
    <row r="1124" spans="1:13" ht="19.5" x14ac:dyDescent="0.2">
      <c r="A1124" s="830"/>
      <c r="B1124" s="830"/>
      <c r="C1124" s="830"/>
      <c r="D1124" s="830"/>
      <c r="E1124" s="830"/>
      <c r="F1124" s="830"/>
      <c r="G1124" s="830"/>
      <c r="H1124" s="830"/>
      <c r="I1124" s="830"/>
      <c r="J1124" s="830"/>
      <c r="K1124" s="830"/>
      <c r="L1124" s="830"/>
      <c r="M1124" s="830"/>
    </row>
    <row r="1125" spans="1:13" ht="19.5" x14ac:dyDescent="0.2">
      <c r="A1125" s="830"/>
      <c r="B1125" s="830"/>
      <c r="C1125" s="830"/>
      <c r="D1125" s="830"/>
      <c r="E1125" s="830"/>
      <c r="F1125" s="830"/>
      <c r="G1125" s="830"/>
      <c r="H1125" s="830"/>
      <c r="I1125" s="830"/>
      <c r="J1125" s="830"/>
      <c r="K1125" s="830"/>
      <c r="L1125" s="830"/>
      <c r="M1125" s="830"/>
    </row>
    <row r="1126" spans="1:13" ht="19.5" x14ac:dyDescent="0.2">
      <c r="A1126" s="830"/>
      <c r="B1126" s="830"/>
      <c r="C1126" s="830"/>
      <c r="D1126" s="830"/>
      <c r="E1126" s="830"/>
      <c r="F1126" s="830"/>
      <c r="G1126" s="830"/>
      <c r="H1126" s="830"/>
      <c r="I1126" s="830"/>
      <c r="J1126" s="830"/>
      <c r="K1126" s="830"/>
      <c r="L1126" s="830"/>
      <c r="M1126" s="830"/>
    </row>
    <row r="1127" spans="1:13" ht="19.5" x14ac:dyDescent="0.2">
      <c r="A1127" s="830"/>
      <c r="B1127" s="830"/>
      <c r="C1127" s="830"/>
      <c r="D1127" s="830"/>
      <c r="E1127" s="830"/>
      <c r="F1127" s="830"/>
      <c r="G1127" s="830"/>
      <c r="H1127" s="830"/>
      <c r="I1127" s="830"/>
      <c r="J1127" s="830"/>
      <c r="K1127" s="830"/>
      <c r="L1127" s="830"/>
      <c r="M1127" s="830"/>
    </row>
    <row r="1128" spans="1:13" ht="19.5" x14ac:dyDescent="0.2">
      <c r="A1128" s="830"/>
      <c r="B1128" s="830"/>
      <c r="C1128" s="830"/>
      <c r="D1128" s="830"/>
      <c r="E1128" s="830"/>
      <c r="F1128" s="830"/>
      <c r="G1128" s="830"/>
      <c r="H1128" s="830"/>
      <c r="I1128" s="830"/>
      <c r="J1128" s="830"/>
      <c r="K1128" s="830"/>
      <c r="L1128" s="830"/>
      <c r="M1128" s="830"/>
    </row>
    <row r="1129" spans="1:13" ht="19.5" x14ac:dyDescent="0.2">
      <c r="A1129" s="830"/>
      <c r="B1129" s="830"/>
      <c r="C1129" s="830"/>
      <c r="D1129" s="830"/>
      <c r="E1129" s="830"/>
      <c r="F1129" s="830"/>
      <c r="G1129" s="830"/>
      <c r="H1129" s="830"/>
      <c r="I1129" s="830"/>
      <c r="J1129" s="830"/>
      <c r="K1129" s="830"/>
      <c r="L1129" s="830"/>
      <c r="M1129" s="830"/>
    </row>
    <row r="1130" spans="1:13" ht="19.5" x14ac:dyDescent="0.2">
      <c r="A1130" s="830"/>
      <c r="B1130" s="830"/>
      <c r="C1130" s="830"/>
      <c r="D1130" s="830"/>
      <c r="E1130" s="830"/>
      <c r="F1130" s="830"/>
      <c r="G1130" s="830"/>
      <c r="H1130" s="830"/>
      <c r="I1130" s="830"/>
      <c r="J1130" s="830"/>
      <c r="K1130" s="830"/>
      <c r="L1130" s="830"/>
      <c r="M1130" s="830"/>
    </row>
    <row r="1131" spans="1:13" ht="19.5" x14ac:dyDescent="0.2">
      <c r="A1131" s="830"/>
      <c r="B1131" s="830"/>
      <c r="C1131" s="830"/>
      <c r="D1131" s="830"/>
      <c r="E1131" s="830"/>
      <c r="F1131" s="830"/>
      <c r="G1131" s="830"/>
      <c r="H1131" s="830"/>
      <c r="I1131" s="830"/>
      <c r="J1131" s="830"/>
      <c r="K1131" s="830"/>
      <c r="L1131" s="830"/>
      <c r="M1131" s="830"/>
    </row>
    <row r="1132" spans="1:13" ht="19.5" x14ac:dyDescent="0.2">
      <c r="A1132" s="830"/>
      <c r="B1132" s="830"/>
      <c r="C1132" s="830"/>
      <c r="D1132" s="830"/>
      <c r="E1132" s="830"/>
      <c r="F1132" s="830"/>
      <c r="G1132" s="830"/>
      <c r="H1132" s="830"/>
      <c r="I1132" s="830"/>
      <c r="J1132" s="830"/>
      <c r="K1132" s="830"/>
      <c r="L1132" s="830"/>
      <c r="M1132" s="830"/>
    </row>
    <row r="1133" spans="1:13" ht="19.5" x14ac:dyDescent="0.2">
      <c r="A1133" s="830"/>
      <c r="B1133" s="830"/>
      <c r="C1133" s="830"/>
      <c r="D1133" s="830"/>
      <c r="E1133" s="830"/>
      <c r="F1133" s="830"/>
      <c r="G1133" s="830"/>
      <c r="H1133" s="830"/>
      <c r="I1133" s="830"/>
      <c r="J1133" s="830"/>
      <c r="K1133" s="830"/>
      <c r="L1133" s="830"/>
      <c r="M1133" s="830"/>
    </row>
    <row r="1134" spans="1:13" ht="19.5" x14ac:dyDescent="0.2">
      <c r="A1134" s="830"/>
      <c r="B1134" s="830"/>
      <c r="C1134" s="830"/>
      <c r="D1134" s="830"/>
      <c r="E1134" s="830"/>
      <c r="F1134" s="830"/>
      <c r="G1134" s="830"/>
      <c r="H1134" s="830"/>
      <c r="I1134" s="830"/>
      <c r="J1134" s="830"/>
      <c r="K1134" s="830"/>
      <c r="L1134" s="830"/>
      <c r="M1134" s="830"/>
    </row>
    <row r="1135" spans="1:13" ht="19.5" x14ac:dyDescent="0.2">
      <c r="A1135" s="830"/>
      <c r="B1135" s="830"/>
      <c r="C1135" s="830"/>
      <c r="D1135" s="830"/>
      <c r="E1135" s="830"/>
      <c r="F1135" s="830"/>
      <c r="G1135" s="830"/>
      <c r="H1135" s="830"/>
      <c r="I1135" s="830"/>
      <c r="J1135" s="830"/>
      <c r="K1135" s="830"/>
      <c r="L1135" s="830"/>
      <c r="M1135" s="830"/>
    </row>
    <row r="1136" spans="1:13" ht="19.5" x14ac:dyDescent="0.2">
      <c r="A1136" s="830"/>
      <c r="B1136" s="830"/>
      <c r="C1136" s="830"/>
      <c r="D1136" s="830"/>
      <c r="E1136" s="830"/>
      <c r="F1136" s="830"/>
      <c r="G1136" s="830"/>
      <c r="H1136" s="830"/>
      <c r="I1136" s="830"/>
      <c r="J1136" s="830"/>
      <c r="K1136" s="830"/>
      <c r="L1136" s="830"/>
      <c r="M1136" s="830"/>
    </row>
    <row r="1137" spans="1:13" ht="19.5" x14ac:dyDescent="0.2">
      <c r="A1137" s="830"/>
      <c r="B1137" s="830"/>
      <c r="C1137" s="830"/>
      <c r="D1137" s="830"/>
      <c r="E1137" s="830"/>
      <c r="F1137" s="830"/>
      <c r="G1137" s="830"/>
      <c r="H1137" s="830"/>
      <c r="I1137" s="830"/>
      <c r="J1137" s="830"/>
      <c r="K1137" s="830"/>
      <c r="L1137" s="830"/>
      <c r="M1137" s="830"/>
    </row>
    <row r="1138" spans="1:13" ht="19.5" x14ac:dyDescent="0.2">
      <c r="A1138" s="830"/>
      <c r="B1138" s="830"/>
      <c r="C1138" s="830"/>
      <c r="D1138" s="830"/>
      <c r="E1138" s="830"/>
      <c r="F1138" s="830"/>
      <c r="G1138" s="830"/>
      <c r="H1138" s="830"/>
      <c r="I1138" s="830"/>
      <c r="J1138" s="830"/>
      <c r="K1138" s="830"/>
      <c r="L1138" s="830"/>
      <c r="M1138" s="830"/>
    </row>
    <row r="1139" spans="1:13" ht="19.5" x14ac:dyDescent="0.2">
      <c r="A1139" s="830"/>
      <c r="B1139" s="830"/>
      <c r="C1139" s="830"/>
      <c r="D1139" s="830"/>
      <c r="E1139" s="830"/>
      <c r="F1139" s="830"/>
      <c r="G1139" s="830"/>
      <c r="H1139" s="830"/>
      <c r="I1139" s="830"/>
      <c r="J1139" s="830"/>
      <c r="K1139" s="830"/>
      <c r="L1139" s="830"/>
      <c r="M1139" s="830"/>
    </row>
    <row r="1140" spans="1:13" ht="19.5" x14ac:dyDescent="0.2">
      <c r="A1140" s="830"/>
      <c r="B1140" s="830"/>
      <c r="C1140" s="830"/>
      <c r="D1140" s="830"/>
      <c r="E1140" s="830"/>
      <c r="F1140" s="830"/>
      <c r="G1140" s="830"/>
      <c r="H1140" s="830"/>
      <c r="I1140" s="830"/>
      <c r="J1140" s="830"/>
      <c r="K1140" s="830"/>
      <c r="L1140" s="830"/>
      <c r="M1140" s="830"/>
    </row>
    <row r="1141" spans="1:13" ht="19.5" x14ac:dyDescent="0.2">
      <c r="A1141" s="830"/>
      <c r="B1141" s="830"/>
      <c r="C1141" s="830"/>
      <c r="D1141" s="830"/>
      <c r="E1141" s="830"/>
      <c r="F1141" s="830"/>
      <c r="G1141" s="830"/>
      <c r="H1141" s="830"/>
      <c r="I1141" s="830"/>
      <c r="J1141" s="830"/>
      <c r="K1141" s="830"/>
      <c r="L1141" s="830"/>
      <c r="M1141" s="830"/>
    </row>
    <row r="1142" spans="1:13" ht="19.5" x14ac:dyDescent="0.2">
      <c r="A1142" s="830"/>
      <c r="B1142" s="830"/>
      <c r="C1142" s="830"/>
      <c r="D1142" s="830"/>
      <c r="E1142" s="830"/>
      <c r="F1142" s="830"/>
      <c r="G1142" s="830"/>
      <c r="H1142" s="830"/>
      <c r="I1142" s="830"/>
      <c r="J1142" s="830"/>
      <c r="K1142" s="830"/>
      <c r="L1142" s="830"/>
      <c r="M1142" s="830"/>
    </row>
    <row r="1143" spans="1:13" ht="19.5" x14ac:dyDescent="0.2">
      <c r="A1143" s="830"/>
      <c r="B1143" s="830"/>
      <c r="C1143" s="830"/>
      <c r="D1143" s="830"/>
      <c r="E1143" s="830"/>
      <c r="F1143" s="830"/>
      <c r="G1143" s="830"/>
      <c r="H1143" s="830"/>
      <c r="I1143" s="830"/>
      <c r="J1143" s="830"/>
      <c r="K1143" s="830"/>
      <c r="L1143" s="830"/>
      <c r="M1143" s="830"/>
    </row>
    <row r="1144" spans="1:13" ht="19.5" x14ac:dyDescent="0.2">
      <c r="A1144" s="830"/>
      <c r="B1144" s="830"/>
      <c r="C1144" s="830"/>
      <c r="D1144" s="830"/>
      <c r="E1144" s="830"/>
      <c r="F1144" s="830"/>
      <c r="G1144" s="830"/>
      <c r="H1144" s="830"/>
      <c r="I1144" s="830"/>
      <c r="J1144" s="830"/>
      <c r="K1144" s="830"/>
      <c r="L1144" s="830"/>
      <c r="M1144" s="830"/>
    </row>
    <row r="1145" spans="1:13" ht="19.5" x14ac:dyDescent="0.2">
      <c r="A1145" s="830"/>
      <c r="B1145" s="830"/>
      <c r="C1145" s="830"/>
      <c r="D1145" s="830"/>
      <c r="E1145" s="830"/>
      <c r="F1145" s="830"/>
      <c r="G1145" s="830"/>
      <c r="H1145" s="830"/>
      <c r="I1145" s="830"/>
      <c r="J1145" s="830"/>
      <c r="K1145" s="830"/>
      <c r="L1145" s="830"/>
      <c r="M1145" s="830"/>
    </row>
    <row r="1146" spans="1:13" ht="19.5" x14ac:dyDescent="0.2">
      <c r="A1146" s="830"/>
      <c r="B1146" s="830"/>
      <c r="C1146" s="830"/>
      <c r="D1146" s="830"/>
      <c r="E1146" s="830"/>
      <c r="F1146" s="830"/>
      <c r="G1146" s="830"/>
      <c r="H1146" s="830"/>
      <c r="I1146" s="830"/>
      <c r="J1146" s="830"/>
      <c r="K1146" s="830"/>
      <c r="L1146" s="830"/>
      <c r="M1146" s="830"/>
    </row>
    <row r="1147" spans="1:13" ht="19.5" x14ac:dyDescent="0.2">
      <c r="A1147" s="830"/>
      <c r="B1147" s="830"/>
      <c r="C1147" s="830"/>
      <c r="D1147" s="830"/>
      <c r="E1147" s="830"/>
      <c r="F1147" s="830"/>
      <c r="G1147" s="830"/>
      <c r="H1147" s="830"/>
      <c r="I1147" s="830"/>
      <c r="J1147" s="830"/>
      <c r="K1147" s="830"/>
      <c r="L1147" s="830"/>
      <c r="M1147" s="830"/>
    </row>
    <row r="1148" spans="1:13" ht="19.5" x14ac:dyDescent="0.2">
      <c r="A1148" s="830"/>
      <c r="B1148" s="830"/>
      <c r="C1148" s="830"/>
      <c r="D1148" s="830"/>
      <c r="E1148" s="830"/>
      <c r="F1148" s="830"/>
      <c r="G1148" s="830"/>
      <c r="H1148" s="830"/>
      <c r="I1148" s="830"/>
      <c r="J1148" s="830"/>
      <c r="K1148" s="830"/>
      <c r="L1148" s="830"/>
      <c r="M1148" s="830"/>
    </row>
    <row r="1149" spans="1:13" ht="19.5" x14ac:dyDescent="0.2">
      <c r="A1149" s="830"/>
      <c r="B1149" s="830"/>
      <c r="C1149" s="830"/>
      <c r="D1149" s="830"/>
      <c r="E1149" s="830"/>
      <c r="F1149" s="830"/>
      <c r="G1149" s="830"/>
      <c r="H1149" s="830"/>
      <c r="I1149" s="830"/>
      <c r="J1149" s="830"/>
      <c r="K1149" s="830"/>
      <c r="L1149" s="830"/>
      <c r="M1149" s="830"/>
    </row>
    <row r="1150" spans="1:13" ht="19.5" x14ac:dyDescent="0.2">
      <c r="A1150" s="830"/>
      <c r="B1150" s="830"/>
      <c r="C1150" s="830"/>
      <c r="D1150" s="830"/>
      <c r="E1150" s="830"/>
      <c r="F1150" s="830"/>
      <c r="G1150" s="830"/>
      <c r="H1150" s="830"/>
      <c r="I1150" s="830"/>
      <c r="J1150" s="830"/>
      <c r="K1150" s="830"/>
      <c r="L1150" s="830"/>
      <c r="M1150" s="830"/>
    </row>
    <row r="1151" spans="1:13" ht="19.5" x14ac:dyDescent="0.2">
      <c r="A1151" s="830"/>
      <c r="B1151" s="830"/>
      <c r="C1151" s="830"/>
      <c r="D1151" s="830"/>
      <c r="E1151" s="830"/>
      <c r="F1151" s="830"/>
      <c r="G1151" s="830"/>
      <c r="H1151" s="830"/>
      <c r="I1151" s="830"/>
      <c r="J1151" s="830"/>
      <c r="K1151" s="830"/>
      <c r="L1151" s="830"/>
      <c r="M1151" s="830"/>
    </row>
    <row r="1152" spans="1:13" ht="19.5" x14ac:dyDescent="0.2">
      <c r="A1152" s="830"/>
      <c r="B1152" s="830"/>
      <c r="C1152" s="830"/>
      <c r="D1152" s="830"/>
      <c r="E1152" s="830"/>
      <c r="F1152" s="830"/>
      <c r="G1152" s="830"/>
      <c r="H1152" s="830"/>
      <c r="I1152" s="830"/>
      <c r="J1152" s="830"/>
      <c r="K1152" s="830"/>
      <c r="L1152" s="830"/>
      <c r="M1152" s="830"/>
    </row>
    <row r="1153" spans="1:13" ht="19.5" x14ac:dyDescent="0.2">
      <c r="A1153" s="830"/>
      <c r="B1153" s="830"/>
      <c r="C1153" s="830"/>
      <c r="D1153" s="830"/>
      <c r="E1153" s="830"/>
      <c r="F1153" s="830"/>
      <c r="G1153" s="830"/>
      <c r="H1153" s="830"/>
      <c r="I1153" s="830"/>
      <c r="J1153" s="830"/>
      <c r="K1153" s="830"/>
      <c r="L1153" s="830"/>
      <c r="M1153" s="830"/>
    </row>
    <row r="1154" spans="1:13" ht="19.5" x14ac:dyDescent="0.2">
      <c r="A1154" s="830"/>
      <c r="B1154" s="830"/>
      <c r="C1154" s="830"/>
      <c r="D1154" s="830"/>
      <c r="E1154" s="830"/>
      <c r="F1154" s="830"/>
      <c r="G1154" s="830"/>
      <c r="H1154" s="830"/>
      <c r="I1154" s="830"/>
      <c r="J1154" s="830"/>
      <c r="K1154" s="830"/>
      <c r="L1154" s="830"/>
      <c r="M1154" s="830"/>
    </row>
    <row r="1155" spans="1:13" ht="19.5" x14ac:dyDescent="0.2">
      <c r="A1155" s="830"/>
      <c r="B1155" s="830"/>
      <c r="C1155" s="830"/>
      <c r="D1155" s="830"/>
      <c r="E1155" s="830"/>
      <c r="F1155" s="830"/>
      <c r="G1155" s="830"/>
      <c r="H1155" s="830"/>
      <c r="I1155" s="830"/>
      <c r="J1155" s="830"/>
      <c r="K1155" s="830"/>
      <c r="L1155" s="830"/>
      <c r="M1155" s="830"/>
    </row>
    <row r="1156" spans="1:13" ht="19.5" x14ac:dyDescent="0.2">
      <c r="A1156" s="830"/>
      <c r="B1156" s="830"/>
      <c r="C1156" s="830"/>
      <c r="D1156" s="830"/>
      <c r="E1156" s="830"/>
      <c r="F1156" s="830"/>
      <c r="G1156" s="830"/>
      <c r="H1156" s="830"/>
      <c r="I1156" s="830"/>
      <c r="J1156" s="830"/>
      <c r="K1156" s="830"/>
      <c r="L1156" s="830"/>
      <c r="M1156" s="830"/>
    </row>
    <row r="1157" spans="1:13" ht="19.5" x14ac:dyDescent="0.2">
      <c r="A1157" s="830"/>
      <c r="B1157" s="830"/>
      <c r="C1157" s="830"/>
      <c r="D1157" s="830"/>
      <c r="E1157" s="830"/>
      <c r="F1157" s="830"/>
      <c r="G1157" s="830"/>
      <c r="H1157" s="830"/>
      <c r="I1157" s="830"/>
      <c r="J1157" s="830"/>
      <c r="K1157" s="830"/>
      <c r="L1157" s="830"/>
      <c r="M1157" s="830"/>
    </row>
    <row r="1158" spans="1:13" ht="19.5" x14ac:dyDescent="0.2">
      <c r="A1158" s="830"/>
      <c r="B1158" s="830"/>
      <c r="C1158" s="830"/>
      <c r="D1158" s="830"/>
      <c r="E1158" s="830"/>
      <c r="F1158" s="830"/>
      <c r="G1158" s="830"/>
      <c r="H1158" s="830"/>
      <c r="I1158" s="830"/>
      <c r="J1158" s="830"/>
      <c r="K1158" s="830"/>
      <c r="L1158" s="830"/>
      <c r="M1158" s="830"/>
    </row>
    <row r="1159" spans="1:13" ht="19.5" x14ac:dyDescent="0.2">
      <c r="A1159" s="830"/>
      <c r="B1159" s="830"/>
      <c r="C1159" s="830"/>
      <c r="D1159" s="830"/>
      <c r="E1159" s="830"/>
      <c r="F1159" s="830"/>
      <c r="G1159" s="830"/>
      <c r="H1159" s="830"/>
      <c r="I1159" s="830"/>
      <c r="J1159" s="830"/>
      <c r="K1159" s="830"/>
      <c r="L1159" s="830"/>
      <c r="M1159" s="830"/>
    </row>
    <row r="1160" spans="1:13" ht="19.5" x14ac:dyDescent="0.2">
      <c r="A1160" s="830"/>
      <c r="B1160" s="830"/>
      <c r="C1160" s="830"/>
      <c r="D1160" s="830"/>
      <c r="E1160" s="830"/>
      <c r="F1160" s="830"/>
      <c r="G1160" s="830"/>
      <c r="H1160" s="830"/>
      <c r="I1160" s="830"/>
      <c r="J1160" s="830"/>
      <c r="K1160" s="830"/>
      <c r="L1160" s="830"/>
      <c r="M1160" s="830"/>
    </row>
    <row r="1161" spans="1:13" ht="19.5" x14ac:dyDescent="0.2">
      <c r="A1161" s="830"/>
      <c r="B1161" s="830"/>
      <c r="C1161" s="830"/>
      <c r="D1161" s="830"/>
      <c r="E1161" s="830"/>
      <c r="F1161" s="830"/>
      <c r="G1161" s="830"/>
      <c r="H1161" s="830"/>
      <c r="I1161" s="830"/>
      <c r="J1161" s="830"/>
      <c r="K1161" s="830"/>
      <c r="L1161" s="830"/>
      <c r="M1161" s="830"/>
    </row>
    <row r="1162" spans="1:13" ht="19.5" x14ac:dyDescent="0.2">
      <c r="A1162" s="830"/>
      <c r="B1162" s="830"/>
      <c r="C1162" s="830"/>
      <c r="D1162" s="830"/>
      <c r="E1162" s="830"/>
      <c r="F1162" s="830"/>
      <c r="G1162" s="830"/>
      <c r="H1162" s="830"/>
      <c r="I1162" s="830"/>
      <c r="J1162" s="830"/>
      <c r="K1162" s="830"/>
      <c r="L1162" s="830"/>
      <c r="M1162" s="830"/>
    </row>
    <row r="1163" spans="1:13" ht="19.5" x14ac:dyDescent="0.2">
      <c r="A1163" s="830"/>
      <c r="B1163" s="830"/>
      <c r="C1163" s="830"/>
      <c r="D1163" s="830"/>
      <c r="E1163" s="830"/>
      <c r="F1163" s="830"/>
      <c r="G1163" s="830"/>
      <c r="H1163" s="830"/>
      <c r="I1163" s="830"/>
      <c r="J1163" s="830"/>
      <c r="K1163" s="830"/>
      <c r="L1163" s="830"/>
      <c r="M1163" s="830"/>
    </row>
    <row r="1164" spans="1:13" ht="19.5" x14ac:dyDescent="0.2">
      <c r="A1164" s="830"/>
      <c r="B1164" s="830"/>
      <c r="C1164" s="830"/>
      <c r="D1164" s="830"/>
      <c r="E1164" s="830"/>
      <c r="F1164" s="830"/>
      <c r="G1164" s="830"/>
      <c r="H1164" s="830"/>
      <c r="I1164" s="830"/>
      <c r="J1164" s="830"/>
      <c r="K1164" s="830"/>
      <c r="L1164" s="830"/>
      <c r="M1164" s="830"/>
    </row>
    <row r="1165" spans="1:13" ht="19.5" x14ac:dyDescent="0.2">
      <c r="A1165" s="830"/>
      <c r="B1165" s="830"/>
      <c r="C1165" s="830"/>
      <c r="D1165" s="830"/>
      <c r="E1165" s="830"/>
      <c r="F1165" s="830"/>
      <c r="G1165" s="830"/>
      <c r="H1165" s="830"/>
      <c r="I1165" s="830"/>
      <c r="J1165" s="830"/>
      <c r="K1165" s="830"/>
      <c r="L1165" s="830"/>
      <c r="M1165" s="830"/>
    </row>
    <row r="1166" spans="1:13" ht="19.5" x14ac:dyDescent="0.2">
      <c r="A1166" s="830"/>
      <c r="B1166" s="830"/>
      <c r="C1166" s="830"/>
      <c r="D1166" s="830"/>
      <c r="E1166" s="830"/>
      <c r="F1166" s="830"/>
      <c r="G1166" s="830"/>
      <c r="H1166" s="830"/>
      <c r="I1166" s="830"/>
      <c r="J1166" s="830"/>
      <c r="K1166" s="830"/>
      <c r="L1166" s="830"/>
      <c r="M1166" s="830"/>
    </row>
    <row r="1167" spans="1:13" ht="19.5" x14ac:dyDescent="0.2">
      <c r="A1167" s="830"/>
      <c r="B1167" s="830"/>
      <c r="C1167" s="830"/>
      <c r="D1167" s="830"/>
      <c r="E1167" s="830"/>
      <c r="F1167" s="830"/>
      <c r="G1167" s="830"/>
      <c r="H1167" s="830"/>
      <c r="I1167" s="830"/>
      <c r="J1167" s="830"/>
      <c r="K1167" s="830"/>
      <c r="L1167" s="830"/>
      <c r="M1167" s="830"/>
    </row>
    <row r="1168" spans="1:13" ht="19.5" x14ac:dyDescent="0.2">
      <c r="A1168" s="830"/>
      <c r="B1168" s="830"/>
      <c r="C1168" s="830"/>
      <c r="D1168" s="830"/>
      <c r="E1168" s="830"/>
      <c r="F1168" s="830"/>
      <c r="G1168" s="830"/>
      <c r="H1168" s="830"/>
      <c r="I1168" s="830"/>
      <c r="J1168" s="830"/>
      <c r="K1168" s="830"/>
      <c r="L1168" s="830"/>
      <c r="M1168" s="830"/>
    </row>
    <row r="1169" spans="1:13" ht="19.5" x14ac:dyDescent="0.2">
      <c r="A1169" s="830"/>
      <c r="B1169" s="830"/>
      <c r="C1169" s="830"/>
      <c r="D1169" s="830"/>
      <c r="E1169" s="830"/>
      <c r="F1169" s="830"/>
      <c r="G1169" s="830"/>
      <c r="H1169" s="830"/>
      <c r="I1169" s="830"/>
      <c r="J1169" s="830"/>
      <c r="K1169" s="830"/>
      <c r="L1169" s="830"/>
      <c r="M1169" s="830"/>
    </row>
    <row r="1170" spans="1:13" ht="19.5" x14ac:dyDescent="0.2">
      <c r="A1170" s="830"/>
      <c r="B1170" s="830"/>
      <c r="C1170" s="830"/>
      <c r="D1170" s="830"/>
      <c r="E1170" s="830"/>
      <c r="F1170" s="830"/>
      <c r="G1170" s="830"/>
      <c r="H1170" s="830"/>
      <c r="I1170" s="830"/>
      <c r="J1170" s="830"/>
      <c r="K1170" s="830"/>
      <c r="L1170" s="830"/>
      <c r="M1170" s="830"/>
    </row>
    <row r="1171" spans="1:13" ht="19.5" x14ac:dyDescent="0.2">
      <c r="A1171" s="830"/>
      <c r="B1171" s="830"/>
      <c r="C1171" s="830"/>
      <c r="D1171" s="830"/>
      <c r="E1171" s="830"/>
      <c r="F1171" s="830"/>
      <c r="G1171" s="830"/>
      <c r="H1171" s="830"/>
      <c r="I1171" s="830"/>
      <c r="J1171" s="830"/>
      <c r="K1171" s="830"/>
      <c r="L1171" s="830"/>
      <c r="M1171" s="830"/>
    </row>
    <row r="1172" spans="1:13" ht="19.5" x14ac:dyDescent="0.2">
      <c r="A1172" s="830"/>
      <c r="B1172" s="830"/>
      <c r="C1172" s="830"/>
      <c r="D1172" s="830"/>
      <c r="E1172" s="830"/>
      <c r="F1172" s="830"/>
      <c r="G1172" s="830"/>
      <c r="H1172" s="830"/>
      <c r="I1172" s="830"/>
      <c r="J1172" s="830"/>
      <c r="K1172" s="830"/>
      <c r="L1172" s="830"/>
      <c r="M1172" s="830"/>
    </row>
    <row r="1173" spans="1:13" ht="19.5" x14ac:dyDescent="0.2">
      <c r="A1173" s="830"/>
      <c r="B1173" s="830"/>
      <c r="C1173" s="830"/>
      <c r="D1173" s="830"/>
      <c r="E1173" s="830"/>
      <c r="F1173" s="830"/>
      <c r="G1173" s="830"/>
      <c r="H1173" s="830"/>
      <c r="I1173" s="830"/>
      <c r="J1173" s="830"/>
      <c r="K1173" s="830"/>
      <c r="L1173" s="830"/>
      <c r="M1173" s="830"/>
    </row>
    <row r="1174" spans="1:13" ht="19.5" x14ac:dyDescent="0.2">
      <c r="A1174" s="830"/>
      <c r="B1174" s="830"/>
      <c r="C1174" s="830"/>
      <c r="D1174" s="830"/>
      <c r="E1174" s="830"/>
      <c r="F1174" s="830"/>
      <c r="G1174" s="830"/>
      <c r="H1174" s="830"/>
      <c r="I1174" s="830"/>
      <c r="J1174" s="830"/>
      <c r="K1174" s="830"/>
      <c r="L1174" s="830"/>
      <c r="M1174" s="830"/>
    </row>
    <row r="1175" spans="1:13" ht="19.5" x14ac:dyDescent="0.2">
      <c r="A1175" s="830"/>
      <c r="B1175" s="830"/>
      <c r="C1175" s="830"/>
      <c r="D1175" s="830"/>
      <c r="E1175" s="830"/>
      <c r="F1175" s="830"/>
      <c r="G1175" s="830"/>
      <c r="H1175" s="830"/>
      <c r="I1175" s="830"/>
      <c r="J1175" s="830"/>
      <c r="K1175" s="830"/>
      <c r="L1175" s="830"/>
      <c r="M1175" s="830"/>
    </row>
    <row r="1176" spans="1:13" ht="19.5" x14ac:dyDescent="0.2">
      <c r="A1176" s="830"/>
      <c r="B1176" s="830"/>
      <c r="C1176" s="830"/>
      <c r="D1176" s="830"/>
      <c r="E1176" s="830"/>
      <c r="F1176" s="830"/>
      <c r="G1176" s="830"/>
      <c r="H1176" s="830"/>
      <c r="I1176" s="830"/>
      <c r="J1176" s="830"/>
      <c r="K1176" s="830"/>
      <c r="L1176" s="830"/>
      <c r="M1176" s="830"/>
    </row>
    <row r="1177" spans="1:13" ht="19.5" x14ac:dyDescent="0.2">
      <c r="A1177" s="830"/>
      <c r="B1177" s="830"/>
      <c r="C1177" s="830"/>
      <c r="D1177" s="830"/>
      <c r="E1177" s="830"/>
      <c r="F1177" s="830"/>
      <c r="G1177" s="830"/>
      <c r="H1177" s="830"/>
      <c r="I1177" s="830"/>
      <c r="J1177" s="830"/>
      <c r="K1177" s="830"/>
      <c r="L1177" s="830"/>
      <c r="M1177" s="830"/>
    </row>
    <row r="1178" spans="1:13" ht="19.5" x14ac:dyDescent="0.2">
      <c r="A1178" s="830"/>
      <c r="B1178" s="830"/>
      <c r="C1178" s="830"/>
      <c r="D1178" s="830"/>
      <c r="E1178" s="830"/>
      <c r="F1178" s="830"/>
      <c r="G1178" s="830"/>
      <c r="H1178" s="830"/>
      <c r="I1178" s="830"/>
      <c r="J1178" s="830"/>
      <c r="K1178" s="830"/>
      <c r="L1178" s="830"/>
      <c r="M1178" s="830"/>
    </row>
    <row r="1179" spans="1:13" ht="19.5" x14ac:dyDescent="0.2">
      <c r="A1179" s="830"/>
      <c r="B1179" s="830"/>
      <c r="C1179" s="830"/>
      <c r="D1179" s="830"/>
      <c r="E1179" s="830"/>
      <c r="F1179" s="830"/>
      <c r="G1179" s="830"/>
      <c r="H1179" s="830"/>
      <c r="I1179" s="830"/>
      <c r="J1179" s="830"/>
      <c r="K1179" s="830"/>
      <c r="L1179" s="830"/>
      <c r="M1179" s="830"/>
    </row>
    <row r="1180" spans="1:13" ht="19.5" x14ac:dyDescent="0.2">
      <c r="A1180" s="830"/>
      <c r="B1180" s="830"/>
      <c r="C1180" s="830"/>
      <c r="D1180" s="830"/>
      <c r="E1180" s="830"/>
      <c r="F1180" s="830"/>
      <c r="G1180" s="830"/>
      <c r="H1180" s="830"/>
      <c r="I1180" s="830"/>
      <c r="J1180" s="830"/>
      <c r="K1180" s="830"/>
      <c r="L1180" s="830"/>
      <c r="M1180" s="830"/>
    </row>
    <row r="1181" spans="1:13" ht="19.5" x14ac:dyDescent="0.2">
      <c r="A1181" s="830"/>
      <c r="B1181" s="830"/>
      <c r="C1181" s="830"/>
      <c r="D1181" s="830"/>
      <c r="E1181" s="830"/>
      <c r="F1181" s="830"/>
      <c r="G1181" s="830"/>
      <c r="H1181" s="830"/>
      <c r="I1181" s="830"/>
      <c r="J1181" s="830"/>
      <c r="K1181" s="830"/>
      <c r="L1181" s="830"/>
      <c r="M1181" s="830"/>
    </row>
    <row r="1182" spans="1:13" ht="19.5" x14ac:dyDescent="0.2">
      <c r="A1182" s="830"/>
      <c r="B1182" s="830"/>
      <c r="C1182" s="830"/>
      <c r="D1182" s="830"/>
      <c r="E1182" s="830"/>
      <c r="F1182" s="830"/>
      <c r="G1182" s="830"/>
      <c r="H1182" s="830"/>
      <c r="I1182" s="830"/>
      <c r="J1182" s="830"/>
      <c r="K1182" s="830"/>
      <c r="L1182" s="830"/>
      <c r="M1182" s="830"/>
    </row>
    <row r="1183" spans="1:13" ht="19.5" x14ac:dyDescent="0.2">
      <c r="A1183" s="830"/>
      <c r="B1183" s="830"/>
      <c r="C1183" s="830"/>
      <c r="D1183" s="830"/>
      <c r="E1183" s="830"/>
      <c r="F1183" s="830"/>
      <c r="G1183" s="830"/>
      <c r="H1183" s="830"/>
      <c r="I1183" s="830"/>
      <c r="J1183" s="830"/>
      <c r="K1183" s="830"/>
      <c r="L1183" s="830"/>
      <c r="M1183" s="830"/>
    </row>
    <row r="1184" spans="1:13" ht="19.5" x14ac:dyDescent="0.2">
      <c r="A1184" s="830"/>
      <c r="B1184" s="830"/>
      <c r="C1184" s="830"/>
      <c r="D1184" s="830"/>
      <c r="E1184" s="830"/>
      <c r="F1184" s="830"/>
      <c r="G1184" s="830"/>
      <c r="H1184" s="830"/>
      <c r="I1184" s="830"/>
      <c r="J1184" s="830"/>
      <c r="K1184" s="830"/>
      <c r="L1184" s="830"/>
      <c r="M1184" s="830"/>
    </row>
    <row r="1185" spans="1:13" ht="19.5" x14ac:dyDescent="0.2">
      <c r="A1185" s="830"/>
      <c r="B1185" s="830"/>
      <c r="C1185" s="830"/>
      <c r="D1185" s="830"/>
      <c r="E1185" s="830"/>
      <c r="F1185" s="830"/>
      <c r="G1185" s="830"/>
      <c r="H1185" s="830"/>
      <c r="I1185" s="830"/>
      <c r="J1185" s="830"/>
      <c r="K1185" s="830"/>
      <c r="L1185" s="830"/>
      <c r="M1185" s="830"/>
    </row>
    <row r="1186" spans="1:13" ht="19.5" x14ac:dyDescent="0.2">
      <c r="A1186" s="830"/>
      <c r="B1186" s="830"/>
      <c r="C1186" s="830"/>
      <c r="D1186" s="830"/>
      <c r="E1186" s="830"/>
      <c r="F1186" s="830"/>
      <c r="G1186" s="830"/>
      <c r="H1186" s="830"/>
      <c r="I1186" s="830"/>
      <c r="J1186" s="830"/>
      <c r="K1186" s="830"/>
      <c r="L1186" s="830"/>
      <c r="M1186" s="830"/>
    </row>
    <row r="1187" spans="1:13" ht="19.5" x14ac:dyDescent="0.2">
      <c r="A1187" s="830"/>
      <c r="B1187" s="830"/>
      <c r="C1187" s="830"/>
      <c r="D1187" s="830"/>
      <c r="E1187" s="830"/>
      <c r="F1187" s="830"/>
      <c r="G1187" s="830"/>
      <c r="H1187" s="830"/>
      <c r="I1187" s="830"/>
      <c r="J1187" s="830"/>
      <c r="K1187" s="830"/>
      <c r="L1187" s="830"/>
      <c r="M1187" s="830"/>
    </row>
    <row r="1188" spans="1:13" ht="19.5" x14ac:dyDescent="0.2">
      <c r="A1188" s="830"/>
      <c r="B1188" s="830"/>
      <c r="C1188" s="830"/>
      <c r="D1188" s="830"/>
      <c r="E1188" s="830"/>
      <c r="F1188" s="830"/>
      <c r="G1188" s="830"/>
      <c r="H1188" s="830"/>
      <c r="I1188" s="830"/>
      <c r="J1188" s="830"/>
      <c r="K1188" s="830"/>
      <c r="L1188" s="830"/>
      <c r="M1188" s="830"/>
    </row>
    <row r="1189" spans="1:13" ht="19.5" x14ac:dyDescent="0.2">
      <c r="A1189" s="830"/>
      <c r="B1189" s="830"/>
      <c r="C1189" s="830"/>
      <c r="D1189" s="830"/>
      <c r="E1189" s="830"/>
      <c r="F1189" s="830"/>
      <c r="G1189" s="830"/>
      <c r="H1189" s="830"/>
      <c r="I1189" s="830"/>
      <c r="J1189" s="830"/>
      <c r="K1189" s="830"/>
      <c r="L1189" s="830"/>
      <c r="M1189" s="830"/>
    </row>
    <row r="1190" spans="1:13" ht="19.5" x14ac:dyDescent="0.2">
      <c r="A1190" s="830"/>
      <c r="B1190" s="830"/>
      <c r="C1190" s="830"/>
      <c r="D1190" s="830"/>
      <c r="E1190" s="830"/>
      <c r="F1190" s="830"/>
      <c r="G1190" s="830"/>
      <c r="H1190" s="830"/>
      <c r="I1190" s="830"/>
      <c r="J1190" s="830"/>
      <c r="K1190" s="830"/>
      <c r="L1190" s="830"/>
      <c r="M1190" s="830"/>
    </row>
    <row r="1191" spans="1:13" ht="19.5" x14ac:dyDescent="0.2">
      <c r="A1191" s="830"/>
      <c r="B1191" s="830"/>
      <c r="C1191" s="830"/>
      <c r="D1191" s="830"/>
      <c r="E1191" s="830"/>
      <c r="F1191" s="830"/>
      <c r="G1191" s="830"/>
      <c r="H1191" s="830"/>
      <c r="I1191" s="830"/>
      <c r="J1191" s="830"/>
      <c r="K1191" s="830"/>
      <c r="L1191" s="830"/>
      <c r="M1191" s="830"/>
    </row>
    <row r="1192" spans="1:13" ht="19.5" x14ac:dyDescent="0.2">
      <c r="A1192" s="830"/>
      <c r="B1192" s="830"/>
      <c r="C1192" s="830"/>
      <c r="D1192" s="830"/>
      <c r="E1192" s="830"/>
      <c r="F1192" s="830"/>
      <c r="G1192" s="830"/>
      <c r="H1192" s="830"/>
      <c r="I1192" s="830"/>
      <c r="J1192" s="830"/>
      <c r="K1192" s="830"/>
      <c r="L1192" s="830"/>
      <c r="M1192" s="830"/>
    </row>
    <row r="1193" spans="1:13" ht="19.5" x14ac:dyDescent="0.2">
      <c r="A1193" s="830"/>
      <c r="B1193" s="830"/>
      <c r="C1193" s="830"/>
      <c r="D1193" s="830"/>
      <c r="E1193" s="830"/>
      <c r="F1193" s="830"/>
      <c r="G1193" s="830"/>
      <c r="H1193" s="830"/>
      <c r="I1193" s="830"/>
      <c r="J1193" s="830"/>
      <c r="K1193" s="830"/>
      <c r="L1193" s="830"/>
      <c r="M1193" s="830"/>
    </row>
    <row r="1194" spans="1:13" ht="19.5" x14ac:dyDescent="0.2">
      <c r="A1194" s="830"/>
      <c r="B1194" s="830"/>
      <c r="C1194" s="830"/>
      <c r="D1194" s="830"/>
      <c r="E1194" s="830"/>
      <c r="F1194" s="830"/>
      <c r="G1194" s="830"/>
      <c r="H1194" s="830"/>
      <c r="I1194" s="830"/>
      <c r="J1194" s="830"/>
      <c r="K1194" s="830"/>
      <c r="L1194" s="830"/>
      <c r="M1194" s="830"/>
    </row>
    <row r="1195" spans="1:13" ht="19.5" x14ac:dyDescent="0.2">
      <c r="A1195" s="830"/>
      <c r="B1195" s="830"/>
      <c r="C1195" s="830"/>
      <c r="D1195" s="830"/>
      <c r="E1195" s="830"/>
      <c r="F1195" s="830"/>
      <c r="G1195" s="830"/>
      <c r="H1195" s="830"/>
      <c r="I1195" s="830"/>
      <c r="J1195" s="830"/>
      <c r="K1195" s="830"/>
      <c r="L1195" s="830"/>
      <c r="M1195" s="830"/>
    </row>
    <row r="1196" spans="1:13" ht="19.5" x14ac:dyDescent="0.2">
      <c r="A1196" s="830"/>
      <c r="B1196" s="830"/>
      <c r="C1196" s="830"/>
      <c r="D1196" s="830"/>
      <c r="E1196" s="830"/>
      <c r="F1196" s="830"/>
      <c r="G1196" s="830"/>
      <c r="H1196" s="830"/>
      <c r="I1196" s="830"/>
      <c r="J1196" s="830"/>
      <c r="K1196" s="830"/>
      <c r="L1196" s="830"/>
      <c r="M1196" s="830"/>
    </row>
  </sheetData>
  <mergeCells count="6">
    <mergeCell ref="R7:U7"/>
    <mergeCell ref="R8:U8"/>
    <mergeCell ref="R9:U9"/>
    <mergeCell ref="L4:N5"/>
    <mergeCell ref="Q4:U5"/>
    <mergeCell ref="R6:U6"/>
  </mergeCells>
  <conditionalFormatting sqref="M6:M35">
    <cfRule type="cellIs" dxfId="209" priority="152" operator="equal">
      <formula>"TERMINADA"</formula>
    </cfRule>
    <cfRule type="cellIs" dxfId="208" priority="154" operator="equal">
      <formula>"GESTIÓN NORMAL"</formula>
    </cfRule>
    <cfRule type="cellIs" dxfId="207" priority="156" operator="equal">
      <formula>"SIN INICIAR"</formula>
    </cfRule>
    <cfRule type="cellIs" dxfId="206" priority="158" operator="equal">
      <formula>"ADELANTADA"</formula>
    </cfRule>
    <cfRule type="containsText" dxfId="205" priority="160" operator="containsText" text="EN PROCESO">
      <formula>NOT(ISERROR(SEARCH("EN PROCESO",M6)))</formula>
    </cfRule>
    <cfRule type="cellIs" dxfId="204" priority="162" operator="equal">
      <formula>"CRÍTICA"</formula>
    </cfRule>
  </conditionalFormatting>
  <conditionalFormatting sqref="N6:N35">
    <cfRule type="cellIs" dxfId="203" priority="153" operator="equal">
      <formula>"J"</formula>
    </cfRule>
    <cfRule type="cellIs" dxfId="202" priority="155" operator="equal">
      <formula>6</formula>
    </cfRule>
    <cfRule type="cellIs" dxfId="201" priority="157" operator="equal">
      <formula>"Q"</formula>
    </cfRule>
    <cfRule type="cellIs" dxfId="200" priority="159" operator="equal">
      <formula>"K"</formula>
    </cfRule>
    <cfRule type="cellIs" dxfId="199" priority="161" operator="equal">
      <formula>"L"</formula>
    </cfRule>
  </conditionalFormatting>
  <conditionalFormatting sqref="N6:N35">
    <cfRule type="cellIs" dxfId="198" priority="151" operator="equal">
      <formula>"B"</formula>
    </cfRule>
  </conditionalFormatting>
  <conditionalFormatting sqref="M36:M119">
    <cfRule type="cellIs" dxfId="197" priority="74" operator="equal">
      <formula>"TERMINADA"</formula>
    </cfRule>
    <cfRule type="cellIs" dxfId="196" priority="76" operator="equal">
      <formula>"GESTIÓN NORMAL"</formula>
    </cfRule>
    <cfRule type="cellIs" dxfId="195" priority="78" operator="equal">
      <formula>"SIN INICIAR"</formula>
    </cfRule>
    <cfRule type="cellIs" dxfId="194" priority="80" operator="equal">
      <formula>"ADELANTADA"</formula>
    </cfRule>
    <cfRule type="containsText" dxfId="193" priority="82" operator="containsText" text="ATRASADA">
      <formula>NOT(ISERROR(SEARCH("ATRASADA",M36)))</formula>
    </cfRule>
    <cfRule type="cellIs" dxfId="192" priority="84" operator="equal">
      <formula>"CRÍTICA"</formula>
    </cfRule>
  </conditionalFormatting>
  <conditionalFormatting sqref="N36:N119">
    <cfRule type="cellIs" dxfId="191" priority="75" operator="equal">
      <formula>"J"</formula>
    </cfRule>
    <cfRule type="cellIs" dxfId="190" priority="77" operator="equal">
      <formula>6</formula>
    </cfRule>
    <cfRule type="cellIs" dxfId="189" priority="79" operator="equal">
      <formula>"Q"</formula>
    </cfRule>
    <cfRule type="cellIs" dxfId="188" priority="81" operator="equal">
      <formula>"K"</formula>
    </cfRule>
    <cfRule type="cellIs" dxfId="187" priority="83" operator="equal">
      <formula>"L"</formula>
    </cfRule>
  </conditionalFormatting>
  <conditionalFormatting sqref="N36:N119">
    <cfRule type="cellIs" dxfId="186" priority="73" operator="equal">
      <formula>"B"</formula>
    </cfRule>
  </conditionalFormatting>
  <conditionalFormatting sqref="M6">
    <cfRule type="cellIs" dxfId="185" priority="38" operator="equal">
      <formula>"TERMINADA"</formula>
    </cfRule>
    <cfRule type="cellIs" dxfId="184" priority="40" operator="equal">
      <formula>"GESTIÓN NORMAL"</formula>
    </cfRule>
    <cfRule type="cellIs" dxfId="183" priority="42" operator="equal">
      <formula>"SIN INICIAR"</formula>
    </cfRule>
    <cfRule type="cellIs" dxfId="182" priority="44" operator="equal">
      <formula>"ADELANTADA"</formula>
    </cfRule>
    <cfRule type="containsText" dxfId="181" priority="46" operator="containsText" text="ATRASADA">
      <formula>NOT(ISERROR(SEARCH("ATRASADA",M6)))</formula>
    </cfRule>
    <cfRule type="cellIs" dxfId="180" priority="48" operator="equal">
      <formula>"CRÍTICA"</formula>
    </cfRule>
  </conditionalFormatting>
  <conditionalFormatting sqref="N6">
    <cfRule type="cellIs" dxfId="179" priority="39" operator="equal">
      <formula>"J"</formula>
    </cfRule>
    <cfRule type="cellIs" dxfId="178" priority="41" operator="equal">
      <formula>6</formula>
    </cfRule>
    <cfRule type="cellIs" dxfId="177" priority="43" operator="equal">
      <formula>"Q"</formula>
    </cfRule>
    <cfRule type="cellIs" dxfId="176" priority="45" operator="equal">
      <formula>"K"</formula>
    </cfRule>
    <cfRule type="cellIs" dxfId="175" priority="47" operator="equal">
      <formula>"L"</formula>
    </cfRule>
  </conditionalFormatting>
  <conditionalFormatting sqref="N6">
    <cfRule type="cellIs" dxfId="174" priority="37" operator="equal">
      <formula>"B"</formula>
    </cfRule>
  </conditionalFormatting>
  <conditionalFormatting sqref="Q6">
    <cfRule type="cellIs" dxfId="173" priority="31" operator="equal">
      <formula>"TERMINADA"</formula>
    </cfRule>
    <cfRule type="cellIs" dxfId="172" priority="32" operator="equal">
      <formula>"GESTIÓN NORMAL"</formula>
    </cfRule>
    <cfRule type="cellIs" dxfId="171" priority="33" operator="equal">
      <formula>"SIN INICIAR"</formula>
    </cfRule>
    <cfRule type="cellIs" dxfId="170" priority="34" operator="equal">
      <formula>"ADELANTADA"</formula>
    </cfRule>
    <cfRule type="containsText" dxfId="169" priority="35" operator="containsText" text="EN PROCESO">
      <formula>NOT(ISERROR(SEARCH("EN PROCESO",Q6)))</formula>
    </cfRule>
    <cfRule type="cellIs" dxfId="168" priority="36" operator="equal">
      <formula>"CRÍTICA"</formula>
    </cfRule>
  </conditionalFormatting>
  <conditionalFormatting sqref="Q6">
    <cfRule type="cellIs" dxfId="167" priority="25" operator="equal">
      <formula>"TERMINADA"</formula>
    </cfRule>
    <cfRule type="cellIs" dxfId="166" priority="26" operator="equal">
      <formula>"GESTIÓN NORMAL"</formula>
    </cfRule>
    <cfRule type="cellIs" dxfId="165" priority="27" operator="equal">
      <formula>"SIN INICIAR"</formula>
    </cfRule>
    <cfRule type="cellIs" dxfId="164" priority="28" operator="equal">
      <formula>"ADELANTADA"</formula>
    </cfRule>
    <cfRule type="containsText" dxfId="163" priority="29" operator="containsText" text="ATRASADA">
      <formula>NOT(ISERROR(SEARCH("ATRASADA",Q6)))</formula>
    </cfRule>
    <cfRule type="cellIs" dxfId="162" priority="30" operator="equal">
      <formula>"CRÍTICA"</formula>
    </cfRule>
  </conditionalFormatting>
  <conditionalFormatting sqref="Q7">
    <cfRule type="cellIs" dxfId="161" priority="19" operator="equal">
      <formula>"TERMINADA"</formula>
    </cfRule>
    <cfRule type="cellIs" dxfId="160" priority="20" operator="equal">
      <formula>"GESTIÓN NORMAL"</formula>
    </cfRule>
    <cfRule type="cellIs" dxfId="159" priority="21" operator="equal">
      <formula>"SIN INICIAR"</formula>
    </cfRule>
    <cfRule type="cellIs" dxfId="158" priority="22" operator="equal">
      <formula>"ADELANTADA"</formula>
    </cfRule>
    <cfRule type="containsText" dxfId="157" priority="23" operator="containsText" text="EN PROCESO">
      <formula>NOT(ISERROR(SEARCH("EN PROCESO",Q7)))</formula>
    </cfRule>
    <cfRule type="cellIs" dxfId="156" priority="24" operator="equal">
      <formula>"CRÍTICA"</formula>
    </cfRule>
  </conditionalFormatting>
  <conditionalFormatting sqref="Q8">
    <cfRule type="cellIs" dxfId="155" priority="7" operator="equal">
      <formula>"TERMINADA"</formula>
    </cfRule>
    <cfRule type="cellIs" dxfId="154" priority="8" operator="equal">
      <formula>"GESTIÓN NORMAL"</formula>
    </cfRule>
    <cfRule type="cellIs" dxfId="153" priority="9" operator="equal">
      <formula>"SIN INICIAR"</formula>
    </cfRule>
    <cfRule type="cellIs" dxfId="152" priority="10" operator="equal">
      <formula>"ADELANTADA"</formula>
    </cfRule>
    <cfRule type="containsText" dxfId="151" priority="11" operator="containsText" text="EN PROCESO">
      <formula>NOT(ISERROR(SEARCH("EN PROCESO",Q8)))</formula>
    </cfRule>
    <cfRule type="cellIs" dxfId="150" priority="12" operator="equal">
      <formula>"CRÍTICA"</formula>
    </cfRule>
  </conditionalFormatting>
  <conditionalFormatting sqref="Q9">
    <cfRule type="cellIs" dxfId="149" priority="1" operator="equal">
      <formula>"TERMINADA"</formula>
    </cfRule>
    <cfRule type="cellIs" dxfId="148" priority="2" operator="equal">
      <formula>"GESTIÓN NORMAL"</formula>
    </cfRule>
    <cfRule type="cellIs" dxfId="147" priority="3" operator="equal">
      <formula>"SIN INICIAR"</formula>
    </cfRule>
    <cfRule type="cellIs" dxfId="146" priority="4" operator="equal">
      <formula>"ADELANTADA"</formula>
    </cfRule>
    <cfRule type="containsText" dxfId="145" priority="5" operator="containsText" text="EN PROCESO">
      <formula>NOT(ISERROR(SEARCH("EN PROCESO",Q9)))</formula>
    </cfRule>
    <cfRule type="cellIs" dxfId="144" priority="6" operator="equal">
      <formula>"CRÍTICA"</formula>
    </cfRule>
  </conditionalFormatting>
  <pageMargins left="0.75" right="0.75" top="1" bottom="1" header="0.5" footer="0.5"/>
  <pageSetup orientation="portrait" horizontalDpi="4294967292" verticalDpi="4294967292"/>
  <ignoredErrors>
    <ignoredError sqref="N24" formula="1"/>
  </ignoredError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3366FF"/>
  </sheetPr>
  <dimension ref="A1:R29"/>
  <sheetViews>
    <sheetView showGridLines="0" topLeftCell="A21" workbookViewId="0">
      <selection activeCell="E29" sqref="E29:J29"/>
    </sheetView>
  </sheetViews>
  <sheetFormatPr baseColWidth="10" defaultColWidth="10.875" defaultRowHeight="14.25" x14ac:dyDescent="0.2"/>
  <cols>
    <col min="1" max="4" width="1.875" style="3" customWidth="1"/>
    <col min="5" max="5" width="24" style="3" customWidth="1"/>
    <col min="6" max="6" width="22.5" style="17" customWidth="1"/>
    <col min="7" max="7" width="23.375" style="16" customWidth="1"/>
    <col min="8" max="8" width="17.5" style="3" hidden="1" customWidth="1"/>
    <col min="9" max="9" width="12.125" style="3" customWidth="1"/>
    <col min="10" max="10" width="12.5" style="3" customWidth="1"/>
    <col min="11" max="11" width="20.5" style="3" customWidth="1"/>
    <col min="12" max="12" width="19" style="3" customWidth="1"/>
    <col min="13" max="13" width="20.5" style="16" customWidth="1"/>
    <col min="14" max="14" width="15.875" style="16" customWidth="1"/>
    <col min="15" max="15" width="21.625" style="3" customWidth="1"/>
    <col min="16" max="16" width="19.5" style="3" customWidth="1"/>
    <col min="17" max="17" width="10.875" style="3"/>
    <col min="18" max="18" width="15" style="3" customWidth="1"/>
    <col min="19" max="16384" width="10.875" style="3"/>
  </cols>
  <sheetData>
    <row r="1" spans="1:16" ht="14.25" customHeight="1" x14ac:dyDescent="0.2">
      <c r="A1" s="1567" t="s">
        <v>229</v>
      </c>
      <c r="B1" s="1453"/>
      <c r="C1" s="1453"/>
      <c r="D1" s="1453"/>
      <c r="E1" s="1453"/>
      <c r="F1" s="1453"/>
      <c r="G1" s="1456" t="s">
        <v>230</v>
      </c>
      <c r="H1" s="1457"/>
      <c r="I1" s="1457"/>
      <c r="J1" s="1457"/>
      <c r="K1" s="1457"/>
      <c r="L1" s="1457"/>
      <c r="M1" s="1457"/>
      <c r="N1" s="1459"/>
      <c r="O1" s="1468" t="s">
        <v>231</v>
      </c>
      <c r="P1" s="1469"/>
    </row>
    <row r="2" spans="1:16" ht="14.25" customHeight="1" x14ac:dyDescent="0.2">
      <c r="A2" s="1568"/>
      <c r="B2" s="1454"/>
      <c r="C2" s="1454"/>
      <c r="D2" s="1454"/>
      <c r="E2" s="1454"/>
      <c r="F2" s="1454"/>
      <c r="G2" s="1460"/>
      <c r="H2" s="1461"/>
      <c r="I2" s="1461"/>
      <c r="J2" s="1461"/>
      <c r="K2" s="1461"/>
      <c r="L2" s="1461"/>
      <c r="M2" s="1461"/>
      <c r="N2" s="1463"/>
      <c r="O2" s="1470" t="s">
        <v>232</v>
      </c>
      <c r="P2" s="1471"/>
    </row>
    <row r="3" spans="1:16" ht="14.25" customHeight="1" x14ac:dyDescent="0.2">
      <c r="A3" s="1568"/>
      <c r="B3" s="1454"/>
      <c r="C3" s="1454"/>
      <c r="D3" s="1454"/>
      <c r="E3" s="1454"/>
      <c r="F3" s="1454"/>
      <c r="G3" s="1460"/>
      <c r="H3" s="1461"/>
      <c r="I3" s="1461"/>
      <c r="J3" s="1461"/>
      <c r="K3" s="1461"/>
      <c r="L3" s="1461"/>
      <c r="M3" s="1461"/>
      <c r="N3" s="1463"/>
      <c r="O3" s="1470" t="s">
        <v>233</v>
      </c>
      <c r="P3" s="1471"/>
    </row>
    <row r="4" spans="1:16" ht="14.25" customHeight="1" thickBot="1" x14ac:dyDescent="0.25">
      <c r="A4" s="1569"/>
      <c r="B4" s="1455"/>
      <c r="C4" s="1455"/>
      <c r="D4" s="1455"/>
      <c r="E4" s="1455"/>
      <c r="F4" s="1455"/>
      <c r="G4" s="1464"/>
      <c r="H4" s="1465"/>
      <c r="I4" s="1465"/>
      <c r="J4" s="1465"/>
      <c r="K4" s="1465"/>
      <c r="L4" s="1465"/>
      <c r="M4" s="1465"/>
      <c r="N4" s="1467"/>
      <c r="O4" s="1472" t="s">
        <v>234</v>
      </c>
      <c r="P4" s="1473"/>
    </row>
    <row r="5" spans="1:16" ht="15" thickBot="1" x14ac:dyDescent="0.25">
      <c r="A5" s="145"/>
      <c r="B5" s="52"/>
      <c r="C5" s="52"/>
      <c r="D5" s="52"/>
      <c r="E5" s="52"/>
      <c r="F5" s="146"/>
      <c r="G5" s="147"/>
      <c r="H5" s="16"/>
      <c r="I5" s="16"/>
      <c r="L5" s="187"/>
      <c r="M5" s="3"/>
      <c r="N5" s="3"/>
      <c r="O5" s="16"/>
    </row>
    <row r="6" spans="1:16" ht="15.75" thickBot="1" x14ac:dyDescent="0.3">
      <c r="A6" s="1549" t="s">
        <v>235</v>
      </c>
      <c r="B6" s="1550"/>
      <c r="C6" s="1550"/>
      <c r="D6" s="1550"/>
      <c r="E6" s="1550"/>
      <c r="F6" s="1550"/>
      <c r="G6" s="1551"/>
      <c r="H6" s="1549" t="s">
        <v>0</v>
      </c>
      <c r="I6" s="1550"/>
      <c r="J6" s="1550"/>
      <c r="K6" s="1550"/>
      <c r="L6" s="1550"/>
      <c r="M6" s="1551"/>
      <c r="N6" s="1549" t="s">
        <v>1</v>
      </c>
      <c r="O6" s="1551"/>
      <c r="P6" s="144" t="s">
        <v>2</v>
      </c>
    </row>
    <row r="7" spans="1:16" ht="29.1" customHeight="1" x14ac:dyDescent="0.2">
      <c r="A7" s="1570" t="s">
        <v>236</v>
      </c>
      <c r="B7" s="1571"/>
      <c r="C7" s="1571"/>
      <c r="D7" s="1571"/>
      <c r="E7" s="1571"/>
      <c r="F7" s="1571"/>
      <c r="G7" s="423"/>
      <c r="H7" s="1552" t="s">
        <v>1023</v>
      </c>
      <c r="I7" s="1553"/>
      <c r="J7" s="1553"/>
      <c r="K7" s="1553"/>
      <c r="L7" s="1553"/>
      <c r="M7" s="1554"/>
      <c r="N7" s="1577" t="s">
        <v>1024</v>
      </c>
      <c r="O7" s="1578"/>
      <c r="P7" s="1614" t="s">
        <v>1025</v>
      </c>
    </row>
    <row r="8" spans="1:16" ht="29.1" customHeight="1" x14ac:dyDescent="0.2">
      <c r="A8" s="1592" t="s">
        <v>237</v>
      </c>
      <c r="B8" s="1226"/>
      <c r="C8" s="1226"/>
      <c r="D8" s="1226"/>
      <c r="E8" s="1226"/>
      <c r="F8" s="1226"/>
      <c r="G8" s="168"/>
      <c r="H8" s="1555"/>
      <c r="I8" s="1556"/>
      <c r="J8" s="1556"/>
      <c r="K8" s="1556"/>
      <c r="L8" s="1556"/>
      <c r="M8" s="1557"/>
      <c r="N8" s="1577"/>
      <c r="O8" s="1578"/>
      <c r="P8" s="1600"/>
    </row>
    <row r="9" spans="1:16" ht="29.1" customHeight="1" x14ac:dyDescent="0.2">
      <c r="A9" s="1564" t="s">
        <v>238</v>
      </c>
      <c r="B9" s="1565"/>
      <c r="C9" s="1565"/>
      <c r="D9" s="1565"/>
      <c r="E9" s="1565"/>
      <c r="F9" s="1566"/>
      <c r="G9" s="169"/>
      <c r="H9" s="1555"/>
      <c r="I9" s="1556"/>
      <c r="J9" s="1556"/>
      <c r="K9" s="1556"/>
      <c r="L9" s="1556"/>
      <c r="M9" s="1557"/>
      <c r="N9" s="1577"/>
      <c r="O9" s="1578"/>
      <c r="P9" s="1600"/>
    </row>
    <row r="10" spans="1:16" ht="29.1" customHeight="1" x14ac:dyDescent="0.2">
      <c r="A10" s="1592" t="s">
        <v>239</v>
      </c>
      <c r="B10" s="1226"/>
      <c r="C10" s="1226"/>
      <c r="D10" s="1226"/>
      <c r="E10" s="1226"/>
      <c r="F10" s="1226"/>
      <c r="G10" s="170"/>
      <c r="H10" s="1555"/>
      <c r="I10" s="1556"/>
      <c r="J10" s="1556"/>
      <c r="K10" s="1556"/>
      <c r="L10" s="1556"/>
      <c r="M10" s="1557"/>
      <c r="N10" s="1577"/>
      <c r="O10" s="1578"/>
      <c r="P10" s="1600"/>
    </row>
    <row r="11" spans="1:16" ht="29.1" customHeight="1" x14ac:dyDescent="0.2">
      <c r="A11" s="1592" t="s">
        <v>240</v>
      </c>
      <c r="B11" s="1226"/>
      <c r="C11" s="1226"/>
      <c r="D11" s="1226"/>
      <c r="E11" s="1226"/>
      <c r="F11" s="1226"/>
      <c r="G11" s="424"/>
      <c r="H11" s="1555"/>
      <c r="I11" s="1556"/>
      <c r="J11" s="1556"/>
      <c r="K11" s="1556"/>
      <c r="L11" s="1556"/>
      <c r="M11" s="1557"/>
      <c r="N11" s="1577"/>
      <c r="O11" s="1578"/>
      <c r="P11" s="1600"/>
    </row>
    <row r="12" spans="1:16" ht="29.1" customHeight="1" thickBot="1" x14ac:dyDescent="0.25">
      <c r="A12" s="1561" t="s">
        <v>241</v>
      </c>
      <c r="B12" s="1562"/>
      <c r="C12" s="1562"/>
      <c r="D12" s="1562"/>
      <c r="E12" s="1562"/>
      <c r="F12" s="1563"/>
      <c r="G12" s="425"/>
      <c r="H12" s="1558"/>
      <c r="I12" s="1559"/>
      <c r="J12" s="1559"/>
      <c r="K12" s="1559"/>
      <c r="L12" s="1559"/>
      <c r="M12" s="1560"/>
      <c r="N12" s="1579"/>
      <c r="O12" s="1580"/>
      <c r="P12" s="1601"/>
    </row>
    <row r="13" spans="1:16" ht="15" thickBot="1" x14ac:dyDescent="0.25"/>
    <row r="14" spans="1:16" ht="15.75" thickBot="1" x14ac:dyDescent="0.3">
      <c r="A14" s="1627" t="s">
        <v>242</v>
      </c>
      <c r="B14" s="1628"/>
      <c r="C14" s="1628"/>
      <c r="D14" s="1628"/>
      <c r="E14" s="1628"/>
      <c r="F14" s="1628"/>
      <c r="G14" s="1628"/>
      <c r="H14" s="1628"/>
      <c r="I14" s="1628"/>
      <c r="J14" s="1628"/>
      <c r="K14" s="1628"/>
      <c r="L14" s="1628"/>
      <c r="M14" s="1628"/>
      <c r="N14" s="1628"/>
      <c r="O14" s="1628"/>
      <c r="P14" s="1629"/>
    </row>
    <row r="15" spans="1:16" ht="15" customHeight="1" thickBot="1" x14ac:dyDescent="0.3">
      <c r="A15" s="1587" t="s">
        <v>11</v>
      </c>
      <c r="B15" s="1588"/>
      <c r="C15" s="1588"/>
      <c r="D15" s="1588"/>
      <c r="E15" s="1588"/>
      <c r="F15" s="1588"/>
      <c r="G15" s="1588"/>
      <c r="H15" s="1588"/>
      <c r="I15" s="1588"/>
      <c r="J15" s="1588"/>
      <c r="K15" s="1589" t="s">
        <v>243</v>
      </c>
      <c r="L15" s="1590"/>
      <c r="M15" s="1590"/>
      <c r="N15" s="1590"/>
      <c r="O15" s="1590"/>
      <c r="P15" s="1591"/>
    </row>
    <row r="16" spans="1:16" ht="60.75" thickBot="1" x14ac:dyDescent="0.25">
      <c r="A16" s="1623" t="s">
        <v>244</v>
      </c>
      <c r="B16" s="1624"/>
      <c r="C16" s="1624"/>
      <c r="D16" s="1624"/>
      <c r="E16" s="552" t="s">
        <v>245</v>
      </c>
      <c r="F16" s="553" t="s">
        <v>10</v>
      </c>
      <c r="G16" s="553" t="s">
        <v>11</v>
      </c>
      <c r="H16" s="553" t="s">
        <v>12</v>
      </c>
      <c r="I16" s="554" t="s">
        <v>13</v>
      </c>
      <c r="J16" s="568" t="s">
        <v>14</v>
      </c>
      <c r="K16" s="548" t="s">
        <v>15</v>
      </c>
      <c r="L16" s="549" t="s">
        <v>16</v>
      </c>
      <c r="M16" s="549" t="s">
        <v>17</v>
      </c>
      <c r="N16" s="549" t="s">
        <v>18</v>
      </c>
      <c r="O16" s="550" t="s">
        <v>19</v>
      </c>
      <c r="P16" s="551" t="s">
        <v>20</v>
      </c>
    </row>
    <row r="17" spans="1:18" ht="42.75" x14ac:dyDescent="0.2">
      <c r="A17" s="191"/>
      <c r="B17" s="192"/>
      <c r="C17" s="192"/>
      <c r="D17" s="193"/>
      <c r="E17" s="1091" t="s">
        <v>1026</v>
      </c>
      <c r="F17" s="1094" t="s">
        <v>1027</v>
      </c>
      <c r="G17" s="1095" t="s">
        <v>1028</v>
      </c>
      <c r="H17" s="34"/>
      <c r="I17" s="194">
        <v>42402</v>
      </c>
      <c r="J17" s="583">
        <v>42724</v>
      </c>
      <c r="K17" s="1097" t="s">
        <v>1029</v>
      </c>
      <c r="L17" s="34" t="s">
        <v>26</v>
      </c>
      <c r="M17" s="910" t="s">
        <v>1030</v>
      </c>
      <c r="N17" s="21">
        <v>2</v>
      </c>
      <c r="O17" s="24">
        <v>24000000</v>
      </c>
      <c r="P17" s="25">
        <v>48000000</v>
      </c>
    </row>
    <row r="18" spans="1:18" ht="61.5" customHeight="1" x14ac:dyDescent="0.2">
      <c r="A18" s="184"/>
      <c r="B18" s="185"/>
      <c r="C18" s="185"/>
      <c r="D18" s="186"/>
      <c r="E18" s="1092"/>
      <c r="F18" s="1061"/>
      <c r="G18" s="1096"/>
      <c r="H18" s="35"/>
      <c r="I18" s="182">
        <v>42402</v>
      </c>
      <c r="J18" s="584">
        <v>42724</v>
      </c>
      <c r="K18" s="1098"/>
      <c r="L18" s="35" t="s">
        <v>49</v>
      </c>
      <c r="M18" s="911" t="s">
        <v>1031</v>
      </c>
      <c r="N18" s="22">
        <v>1</v>
      </c>
      <c r="O18" s="26">
        <v>25000000</v>
      </c>
      <c r="P18" s="27">
        <v>25000000</v>
      </c>
    </row>
    <row r="19" spans="1:18" ht="42.75" x14ac:dyDescent="0.2">
      <c r="A19" s="184"/>
      <c r="B19" s="572"/>
      <c r="C19" s="572"/>
      <c r="D19" s="181"/>
      <c r="E19" s="1093"/>
      <c r="F19" s="1061"/>
      <c r="G19" s="911" t="s">
        <v>1032</v>
      </c>
      <c r="H19" s="35"/>
      <c r="I19" s="182">
        <v>42402</v>
      </c>
      <c r="J19" s="584">
        <v>42724</v>
      </c>
      <c r="K19" s="586" t="s">
        <v>1033</v>
      </c>
      <c r="L19" s="35" t="s">
        <v>49</v>
      </c>
      <c r="M19" s="911" t="s">
        <v>1032</v>
      </c>
      <c r="N19" s="22">
        <v>1</v>
      </c>
      <c r="O19" s="26">
        <v>3000000</v>
      </c>
      <c r="P19" s="27">
        <v>3000000</v>
      </c>
    </row>
    <row r="20" spans="1:18" ht="57" customHeight="1" x14ac:dyDescent="0.2">
      <c r="A20" s="173"/>
      <c r="B20" s="174"/>
      <c r="C20" s="431"/>
      <c r="D20" s="186"/>
      <c r="E20" s="1120" t="s">
        <v>1026</v>
      </c>
      <c r="F20" s="1061" t="s">
        <v>1034</v>
      </c>
      <c r="G20" s="911" t="s">
        <v>1035</v>
      </c>
      <c r="H20" s="35"/>
      <c r="I20" s="182">
        <v>42402</v>
      </c>
      <c r="J20" s="584">
        <v>42704</v>
      </c>
      <c r="K20" s="1117" t="s">
        <v>1036</v>
      </c>
      <c r="L20" s="35" t="s">
        <v>309</v>
      </c>
      <c r="M20" s="911" t="s">
        <v>1037</v>
      </c>
      <c r="N20" s="22">
        <v>1</v>
      </c>
      <c r="O20" s="26">
        <v>20000000</v>
      </c>
      <c r="P20" s="27">
        <f>20000000+IF('Plan de adquisiciones'!$D$6="Si",15000000,0)</f>
        <v>20000000</v>
      </c>
      <c r="Q20" s="49"/>
      <c r="R20" s="49"/>
    </row>
    <row r="21" spans="1:18" x14ac:dyDescent="0.2">
      <c r="A21" s="173"/>
      <c r="B21" s="174"/>
      <c r="C21" s="431"/>
      <c r="D21" s="186"/>
      <c r="E21" s="1093"/>
      <c r="F21" s="1061"/>
      <c r="G21" s="911" t="s">
        <v>1038</v>
      </c>
      <c r="H21" s="35"/>
      <c r="I21" s="182">
        <v>42402</v>
      </c>
      <c r="J21" s="584">
        <v>42704</v>
      </c>
      <c r="K21" s="1107"/>
      <c r="L21" s="35" t="s">
        <v>309</v>
      </c>
      <c r="M21" s="911" t="s">
        <v>1038</v>
      </c>
      <c r="N21" s="22">
        <v>1</v>
      </c>
      <c r="O21" s="26">
        <v>50000000</v>
      </c>
      <c r="P21" s="27">
        <f>50000000+IF('Plan de adquisiciones'!$D$6="Si",36000000,0)</f>
        <v>50000000</v>
      </c>
      <c r="Q21" s="49"/>
      <c r="R21" s="49"/>
    </row>
    <row r="22" spans="1:18" ht="57" customHeight="1" x14ac:dyDescent="0.2">
      <c r="A22" s="173"/>
      <c r="B22" s="174"/>
      <c r="C22" s="431"/>
      <c r="D22" s="186"/>
      <c r="E22" s="1120" t="s">
        <v>1039</v>
      </c>
      <c r="F22" s="1061" t="s">
        <v>1040</v>
      </c>
      <c r="G22" s="1108" t="s">
        <v>1041</v>
      </c>
      <c r="H22" s="35"/>
      <c r="I22" s="182">
        <v>42402</v>
      </c>
      <c r="J22" s="584">
        <v>42724</v>
      </c>
      <c r="K22" s="1117" t="s">
        <v>1042</v>
      </c>
      <c r="L22" s="35" t="s">
        <v>309</v>
      </c>
      <c r="M22" s="911" t="s">
        <v>1043</v>
      </c>
      <c r="N22" s="22">
        <v>1</v>
      </c>
      <c r="O22" s="26"/>
      <c r="P22" s="27"/>
    </row>
    <row r="23" spans="1:18" ht="57" customHeight="1" x14ac:dyDescent="0.2">
      <c r="A23" s="173"/>
      <c r="B23" s="174"/>
      <c r="C23" s="431"/>
      <c r="D23" s="186"/>
      <c r="E23" s="1092"/>
      <c r="F23" s="1061"/>
      <c r="G23" s="1096"/>
      <c r="H23" s="35"/>
      <c r="I23" s="182">
        <v>42402</v>
      </c>
      <c r="J23" s="584">
        <v>42724</v>
      </c>
      <c r="K23" s="1045"/>
      <c r="L23" s="35" t="s">
        <v>309</v>
      </c>
      <c r="M23" s="911" t="s">
        <v>1038</v>
      </c>
      <c r="N23" s="22">
        <v>1</v>
      </c>
      <c r="O23" s="26">
        <v>65000000</v>
      </c>
      <c r="P23" s="27">
        <f>65000000+IF('Plan de adquisiciones'!$D$6="Si",47000000,0)</f>
        <v>65000000</v>
      </c>
      <c r="Q23" s="49"/>
      <c r="R23" s="49"/>
    </row>
    <row r="24" spans="1:18" ht="28.5" x14ac:dyDescent="0.2">
      <c r="A24" s="173"/>
      <c r="B24" s="174"/>
      <c r="C24" s="431"/>
      <c r="D24" s="186"/>
      <c r="E24" s="1093"/>
      <c r="F24" s="1061"/>
      <c r="G24" s="911" t="s">
        <v>1044</v>
      </c>
      <c r="H24" s="35"/>
      <c r="I24" s="182">
        <v>42402</v>
      </c>
      <c r="J24" s="584">
        <v>42724</v>
      </c>
      <c r="K24" s="1107"/>
      <c r="L24" s="35" t="s">
        <v>309</v>
      </c>
      <c r="M24" s="911" t="s">
        <v>1045</v>
      </c>
      <c r="N24" s="22">
        <v>1</v>
      </c>
      <c r="O24" s="26">
        <v>10000000</v>
      </c>
      <c r="P24" s="27">
        <f>10000000+IF('Plan de adquisiciones'!$D$6="Si",7000000,0)</f>
        <v>10000000</v>
      </c>
      <c r="Q24" s="49"/>
      <c r="R24" s="49"/>
    </row>
    <row r="25" spans="1:18" ht="85.5" x14ac:dyDescent="0.2">
      <c r="A25" s="173"/>
      <c r="B25" s="174"/>
      <c r="C25" s="185"/>
      <c r="D25" s="186"/>
      <c r="E25" s="422" t="s">
        <v>305</v>
      </c>
      <c r="F25" s="961" t="s">
        <v>1046</v>
      </c>
      <c r="G25" s="961" t="s">
        <v>1047</v>
      </c>
      <c r="H25" s="574"/>
      <c r="I25" s="573">
        <v>42402</v>
      </c>
      <c r="J25" s="588">
        <v>42704</v>
      </c>
      <c r="K25" s="589"/>
      <c r="L25" s="574" t="s">
        <v>39</v>
      </c>
      <c r="M25" s="961" t="s">
        <v>1048</v>
      </c>
      <c r="N25" s="538"/>
      <c r="O25" s="534">
        <v>50000000</v>
      </c>
      <c r="P25" s="535">
        <v>50000000</v>
      </c>
    </row>
    <row r="26" spans="1:18" ht="28.5" x14ac:dyDescent="0.2">
      <c r="A26" s="173"/>
      <c r="B26" s="174"/>
      <c r="C26" s="185"/>
      <c r="D26" s="186"/>
      <c r="E26" s="1120" t="s">
        <v>305</v>
      </c>
      <c r="F26" s="1061" t="s">
        <v>1049</v>
      </c>
      <c r="G26" s="911" t="s">
        <v>1050</v>
      </c>
      <c r="H26" s="35"/>
      <c r="I26" s="182">
        <v>42402</v>
      </c>
      <c r="J26" s="584">
        <v>42704</v>
      </c>
      <c r="K26" s="586" t="s">
        <v>1051</v>
      </c>
      <c r="L26" s="35" t="s">
        <v>39</v>
      </c>
      <c r="M26" s="911" t="s">
        <v>1052</v>
      </c>
      <c r="N26" s="22"/>
      <c r="O26" s="26">
        <v>50000000</v>
      </c>
      <c r="P26" s="27">
        <v>50000000</v>
      </c>
    </row>
    <row r="27" spans="1:18" ht="29.25" thickBot="1" x14ac:dyDescent="0.25">
      <c r="A27" s="175"/>
      <c r="B27" s="176"/>
      <c r="C27" s="189"/>
      <c r="D27" s="190"/>
      <c r="E27" s="1099"/>
      <c r="F27" s="1062"/>
      <c r="G27" s="921" t="s">
        <v>1053</v>
      </c>
      <c r="H27" s="36"/>
      <c r="I27" s="195">
        <v>42402</v>
      </c>
      <c r="J27" s="585">
        <v>42704</v>
      </c>
      <c r="K27" s="587" t="s">
        <v>1054</v>
      </c>
      <c r="L27" s="36" t="s">
        <v>39</v>
      </c>
      <c r="M27" s="921" t="s">
        <v>1052</v>
      </c>
      <c r="N27" s="23"/>
      <c r="O27" s="28">
        <v>7000000</v>
      </c>
      <c r="P27" s="29">
        <v>7000000</v>
      </c>
    </row>
    <row r="28" spans="1:18" ht="15" thickBot="1" x14ac:dyDescent="0.25">
      <c r="P28" s="49"/>
    </row>
    <row r="29" spans="1:18" ht="36.75" thickBot="1" x14ac:dyDescent="0.25">
      <c r="E29" s="1648" t="s">
        <v>1474</v>
      </c>
      <c r="F29" s="1649" t="s">
        <v>1475</v>
      </c>
      <c r="G29" s="1650" t="s">
        <v>1476</v>
      </c>
      <c r="H29" s="1649" t="s">
        <v>1477</v>
      </c>
      <c r="I29" s="1650" t="s">
        <v>1478</v>
      </c>
      <c r="J29" s="1649">
        <v>1</v>
      </c>
    </row>
  </sheetData>
  <mergeCells count="35">
    <mergeCell ref="F26:F27"/>
    <mergeCell ref="G17:G18"/>
    <mergeCell ref="A6:G6"/>
    <mergeCell ref="H6:M6"/>
    <mergeCell ref="N6:O6"/>
    <mergeCell ref="A8:F8"/>
    <mergeCell ref="A9:F9"/>
    <mergeCell ref="E17:E19"/>
    <mergeCell ref="E20:E21"/>
    <mergeCell ref="E22:E24"/>
    <mergeCell ref="E26:E27"/>
    <mergeCell ref="H7:M12"/>
    <mergeCell ref="N7:O12"/>
    <mergeCell ref="A12:F12"/>
    <mergeCell ref="K17:K18"/>
    <mergeCell ref="K20:K21"/>
    <mergeCell ref="O1:P1"/>
    <mergeCell ref="O2:P2"/>
    <mergeCell ref="O3:P3"/>
    <mergeCell ref="O4:P4"/>
    <mergeCell ref="A1:F4"/>
    <mergeCell ref="G1:N4"/>
    <mergeCell ref="G22:G23"/>
    <mergeCell ref="K22:K24"/>
    <mergeCell ref="A7:F7"/>
    <mergeCell ref="A10:F10"/>
    <mergeCell ref="A11:F11"/>
    <mergeCell ref="F17:F19"/>
    <mergeCell ref="F20:F21"/>
    <mergeCell ref="F22:F24"/>
    <mergeCell ref="A14:P14"/>
    <mergeCell ref="A15:J15"/>
    <mergeCell ref="K15:P15"/>
    <mergeCell ref="A16:D16"/>
    <mergeCell ref="P7:P12"/>
  </mergeCells>
  <dataValidations count="2">
    <dataValidation allowBlank="1" showErrorMessage="1" sqref="O16" xr:uid="{00000000-0002-0000-0900-000000000000}"/>
    <dataValidation allowBlank="1" showErrorMessage="1" promptTitle="Conceptos a considerar" prompt="-Servicios personales_x000d_-Comunicaciones/transporte_x000d_-Impresos/publicaciones_x000d_-Viáticos y gastos de viaje interior_x000d_-Viáticos y gastos de viaje exterior_x000d_-Servicios logísticos (Eventos ICFES)_x000d_-Gastos judiciales, sentencias, conciliaciones_x000d_-Gastos financieros" sqref="I16" xr:uid="{00000000-0002-0000-0900-000001000000}"/>
  </dataValidations>
  <pageMargins left="0.75" right="0.75" top="1" bottom="1" header="0.5" footer="0.5"/>
  <pageSetup scale="68" orientation="landscape"/>
  <drawing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3366FF"/>
  </sheetPr>
  <dimension ref="A1:Y32"/>
  <sheetViews>
    <sheetView topLeftCell="I24" workbookViewId="0">
      <selection activeCell="J32" sqref="J32:O32"/>
    </sheetView>
  </sheetViews>
  <sheetFormatPr baseColWidth="10" defaultColWidth="11" defaultRowHeight="14.25" outlineLevelRow="1" x14ac:dyDescent="0.2"/>
  <cols>
    <col min="1" max="4" width="1.625" customWidth="1"/>
    <col min="5" max="5" width="23" style="3" customWidth="1"/>
    <col min="6" max="6" width="22.5" customWidth="1"/>
    <col min="7" max="7" width="23.375" customWidth="1"/>
    <col min="8" max="8" width="11" hidden="1" customWidth="1"/>
    <col min="9" max="10" width="12.125" customWidth="1"/>
    <col min="11" max="12" width="19" customWidth="1"/>
    <col min="13" max="13" width="29.375" customWidth="1"/>
    <col min="14" max="14" width="15" customWidth="1"/>
    <col min="15" max="15" width="21.625" customWidth="1"/>
    <col min="16" max="16" width="19.5" customWidth="1"/>
    <col min="25" max="25" width="17.5" style="847" bestFit="1" customWidth="1"/>
  </cols>
  <sheetData>
    <row r="1" spans="1:25" s="3" customFormat="1" ht="14.25" customHeight="1" x14ac:dyDescent="0.2">
      <c r="A1" s="1567" t="s">
        <v>229</v>
      </c>
      <c r="B1" s="1453"/>
      <c r="C1" s="1453"/>
      <c r="D1" s="1453"/>
      <c r="E1" s="1453"/>
      <c r="F1" s="1453"/>
      <c r="G1" s="1456" t="s">
        <v>230</v>
      </c>
      <c r="H1" s="1457"/>
      <c r="I1" s="1457"/>
      <c r="J1" s="1457"/>
      <c r="K1" s="1457"/>
      <c r="L1" s="1457"/>
      <c r="M1" s="1457"/>
      <c r="N1" s="1459"/>
      <c r="O1" s="1468" t="s">
        <v>231</v>
      </c>
      <c r="P1" s="1469"/>
      <c r="Y1" s="753"/>
    </row>
    <row r="2" spans="1:25" s="3" customFormat="1" ht="14.25" customHeight="1" x14ac:dyDescent="0.2">
      <c r="A2" s="1568"/>
      <c r="B2" s="1454"/>
      <c r="C2" s="1454"/>
      <c r="D2" s="1454"/>
      <c r="E2" s="1454"/>
      <c r="F2" s="1454"/>
      <c r="G2" s="1460"/>
      <c r="H2" s="1461"/>
      <c r="I2" s="1461"/>
      <c r="J2" s="1461"/>
      <c r="K2" s="1461"/>
      <c r="L2" s="1461"/>
      <c r="M2" s="1461"/>
      <c r="N2" s="1463"/>
      <c r="O2" s="1470" t="s">
        <v>232</v>
      </c>
      <c r="P2" s="1471"/>
      <c r="Y2" s="753"/>
    </row>
    <row r="3" spans="1:25" s="3" customFormat="1" ht="14.25" customHeight="1" x14ac:dyDescent="0.2">
      <c r="A3" s="1568"/>
      <c r="B3" s="1454"/>
      <c r="C3" s="1454"/>
      <c r="D3" s="1454"/>
      <c r="E3" s="1454"/>
      <c r="F3" s="1454"/>
      <c r="G3" s="1460"/>
      <c r="H3" s="1461"/>
      <c r="I3" s="1461"/>
      <c r="J3" s="1461"/>
      <c r="K3" s="1461"/>
      <c r="L3" s="1461"/>
      <c r="M3" s="1461"/>
      <c r="N3" s="1463"/>
      <c r="O3" s="1470" t="s">
        <v>233</v>
      </c>
      <c r="P3" s="1471"/>
      <c r="Y3" s="753"/>
    </row>
    <row r="4" spans="1:25" s="3" customFormat="1" ht="14.25" customHeight="1" thickBot="1" x14ac:dyDescent="0.25">
      <c r="A4" s="1569"/>
      <c r="B4" s="1455"/>
      <c r="C4" s="1455"/>
      <c r="D4" s="1455"/>
      <c r="E4" s="1455"/>
      <c r="F4" s="1455"/>
      <c r="G4" s="1464"/>
      <c r="H4" s="1465"/>
      <c r="I4" s="1465"/>
      <c r="J4" s="1465"/>
      <c r="K4" s="1465"/>
      <c r="L4" s="1465"/>
      <c r="M4" s="1465"/>
      <c r="N4" s="1467"/>
      <c r="O4" s="1472" t="s">
        <v>234</v>
      </c>
      <c r="P4" s="1473"/>
      <c r="Y4" s="753"/>
    </row>
    <row r="5" spans="1:25" s="3" customFormat="1" ht="15" thickBot="1" x14ac:dyDescent="0.25">
      <c r="A5" s="145"/>
      <c r="B5" s="52"/>
      <c r="C5" s="52"/>
      <c r="D5" s="52"/>
      <c r="E5" s="52"/>
      <c r="F5" s="196"/>
      <c r="G5" s="196"/>
      <c r="H5" s="16"/>
      <c r="I5" s="16"/>
      <c r="L5" s="187"/>
      <c r="O5" s="16"/>
      <c r="Y5" s="753"/>
    </row>
    <row r="6" spans="1:25" s="3" customFormat="1" ht="15.75" thickBot="1" x14ac:dyDescent="0.3">
      <c r="A6" s="1549" t="s">
        <v>235</v>
      </c>
      <c r="B6" s="1550"/>
      <c r="C6" s="1550"/>
      <c r="D6" s="1550"/>
      <c r="E6" s="1550"/>
      <c r="F6" s="1550"/>
      <c r="G6" s="1551"/>
      <c r="H6" s="1549" t="s">
        <v>0</v>
      </c>
      <c r="I6" s="1550"/>
      <c r="J6" s="1550"/>
      <c r="K6" s="1550"/>
      <c r="L6" s="1550"/>
      <c r="M6" s="1551"/>
      <c r="N6" s="1549" t="s">
        <v>1</v>
      </c>
      <c r="O6" s="1551"/>
      <c r="P6" s="144" t="s">
        <v>2</v>
      </c>
      <c r="Y6" s="753"/>
    </row>
    <row r="7" spans="1:25" s="3" customFormat="1" ht="27.95" customHeight="1" x14ac:dyDescent="0.2">
      <c r="A7" s="1570" t="s">
        <v>236</v>
      </c>
      <c r="B7" s="1571"/>
      <c r="C7" s="1571"/>
      <c r="D7" s="1571"/>
      <c r="E7" s="1571"/>
      <c r="F7" s="1571"/>
      <c r="G7" s="423"/>
      <c r="H7" s="1552" t="s">
        <v>1055</v>
      </c>
      <c r="I7" s="1553"/>
      <c r="J7" s="1553"/>
      <c r="K7" s="1553"/>
      <c r="L7" s="1553"/>
      <c r="M7" s="1554"/>
      <c r="N7" s="1575" t="s">
        <v>1056</v>
      </c>
      <c r="O7" s="1576"/>
      <c r="P7" s="1581" t="s">
        <v>1057</v>
      </c>
      <c r="Y7" s="753"/>
    </row>
    <row r="8" spans="1:25" s="3" customFormat="1" ht="27.95" customHeight="1" x14ac:dyDescent="0.2">
      <c r="A8" s="1592" t="s">
        <v>237</v>
      </c>
      <c r="B8" s="1226"/>
      <c r="C8" s="1226"/>
      <c r="D8" s="1226"/>
      <c r="E8" s="1226"/>
      <c r="F8" s="1226"/>
      <c r="G8" s="168"/>
      <c r="H8" s="1555"/>
      <c r="I8" s="1556"/>
      <c r="J8" s="1556"/>
      <c r="K8" s="1556"/>
      <c r="L8" s="1556"/>
      <c r="M8" s="1557"/>
      <c r="N8" s="1577"/>
      <c r="O8" s="1578"/>
      <c r="P8" s="1600"/>
      <c r="Y8" s="753"/>
    </row>
    <row r="9" spans="1:25" s="3" customFormat="1" ht="27.95" customHeight="1" x14ac:dyDescent="0.2">
      <c r="A9" s="1564" t="s">
        <v>238</v>
      </c>
      <c r="B9" s="1565"/>
      <c r="C9" s="1565"/>
      <c r="D9" s="1565"/>
      <c r="E9" s="1565"/>
      <c r="F9" s="1566"/>
      <c r="G9" s="169"/>
      <c r="H9" s="1555"/>
      <c r="I9" s="1556"/>
      <c r="J9" s="1556"/>
      <c r="K9" s="1556"/>
      <c r="L9" s="1556"/>
      <c r="M9" s="1557"/>
      <c r="N9" s="1577"/>
      <c r="O9" s="1578"/>
      <c r="P9" s="1600"/>
      <c r="Y9" s="753"/>
    </row>
    <row r="10" spans="1:25" s="3" customFormat="1" ht="27.95" customHeight="1" x14ac:dyDescent="0.2">
      <c r="A10" s="1592" t="s">
        <v>239</v>
      </c>
      <c r="B10" s="1226"/>
      <c r="C10" s="1226"/>
      <c r="D10" s="1226"/>
      <c r="E10" s="1226"/>
      <c r="F10" s="1226"/>
      <c r="G10" s="170"/>
      <c r="H10" s="1555"/>
      <c r="I10" s="1556"/>
      <c r="J10" s="1556"/>
      <c r="K10" s="1556"/>
      <c r="L10" s="1556"/>
      <c r="M10" s="1557"/>
      <c r="N10" s="1577"/>
      <c r="O10" s="1578"/>
      <c r="P10" s="1600"/>
      <c r="Y10" s="753"/>
    </row>
    <row r="11" spans="1:25" s="3" customFormat="1" ht="27.95" customHeight="1" x14ac:dyDescent="0.2">
      <c r="A11" s="1592" t="s">
        <v>240</v>
      </c>
      <c r="B11" s="1226"/>
      <c r="C11" s="1226"/>
      <c r="D11" s="1226"/>
      <c r="E11" s="1226"/>
      <c r="F11" s="1226"/>
      <c r="G11" s="424"/>
      <c r="H11" s="1555"/>
      <c r="I11" s="1556"/>
      <c r="J11" s="1556"/>
      <c r="K11" s="1556"/>
      <c r="L11" s="1556"/>
      <c r="M11" s="1557"/>
      <c r="N11" s="1577"/>
      <c r="O11" s="1578"/>
      <c r="P11" s="1600"/>
      <c r="Y11" s="753"/>
    </row>
    <row r="12" spans="1:25" s="3" customFormat="1" ht="27.95" customHeight="1" thickBot="1" x14ac:dyDescent="0.25">
      <c r="A12" s="1561" t="s">
        <v>241</v>
      </c>
      <c r="B12" s="1562"/>
      <c r="C12" s="1562"/>
      <c r="D12" s="1562"/>
      <c r="E12" s="1562"/>
      <c r="F12" s="1563"/>
      <c r="G12" s="425"/>
      <c r="H12" s="1558"/>
      <c r="I12" s="1559"/>
      <c r="J12" s="1559"/>
      <c r="K12" s="1559"/>
      <c r="L12" s="1559"/>
      <c r="M12" s="1560"/>
      <c r="N12" s="1579"/>
      <c r="O12" s="1580"/>
      <c r="P12" s="1601"/>
      <c r="Y12" s="753"/>
    </row>
    <row r="13" spans="1:25" s="3" customFormat="1" ht="15" thickBot="1" x14ac:dyDescent="0.25">
      <c r="F13" s="17"/>
      <c r="G13" s="40"/>
      <c r="H13" s="41"/>
      <c r="M13" s="40"/>
      <c r="N13" s="17"/>
      <c r="Y13" s="753"/>
    </row>
    <row r="14" spans="1:25" s="3" customFormat="1" ht="15.75" thickBot="1" x14ac:dyDescent="0.3">
      <c r="A14" s="1627" t="s">
        <v>242</v>
      </c>
      <c r="B14" s="1628"/>
      <c r="C14" s="1628"/>
      <c r="D14" s="1628"/>
      <c r="E14" s="1628"/>
      <c r="F14" s="1628"/>
      <c r="G14" s="1628"/>
      <c r="H14" s="1628"/>
      <c r="I14" s="1628"/>
      <c r="J14" s="1628"/>
      <c r="K14" s="1628"/>
      <c r="L14" s="1628"/>
      <c r="M14" s="1628"/>
      <c r="N14" s="1628"/>
      <c r="O14" s="1628"/>
      <c r="P14" s="1629"/>
      <c r="Y14" s="753"/>
    </row>
    <row r="15" spans="1:25" s="3" customFormat="1" ht="15" customHeight="1" thickBot="1" x14ac:dyDescent="0.3">
      <c r="A15" s="1587" t="s">
        <v>11</v>
      </c>
      <c r="B15" s="1588"/>
      <c r="C15" s="1588"/>
      <c r="D15" s="1588"/>
      <c r="E15" s="1588"/>
      <c r="F15" s="1588"/>
      <c r="G15" s="1588"/>
      <c r="H15" s="1588"/>
      <c r="I15" s="1588"/>
      <c r="J15" s="1588"/>
      <c r="K15" s="1589" t="s">
        <v>243</v>
      </c>
      <c r="L15" s="1590"/>
      <c r="M15" s="1590"/>
      <c r="N15" s="1590"/>
      <c r="O15" s="1590"/>
      <c r="P15" s="1591"/>
      <c r="Y15" s="753"/>
    </row>
    <row r="16" spans="1:25" s="3" customFormat="1" ht="45.75" thickBot="1" x14ac:dyDescent="0.25">
      <c r="A16" s="1623" t="s">
        <v>244</v>
      </c>
      <c r="B16" s="1624"/>
      <c r="C16" s="1624"/>
      <c r="D16" s="1624"/>
      <c r="E16" s="552" t="s">
        <v>245</v>
      </c>
      <c r="F16" s="553" t="s">
        <v>10</v>
      </c>
      <c r="G16" s="553" t="s">
        <v>11</v>
      </c>
      <c r="H16" s="553" t="s">
        <v>12</v>
      </c>
      <c r="I16" s="554" t="s">
        <v>13</v>
      </c>
      <c r="J16" s="568" t="s">
        <v>14</v>
      </c>
      <c r="K16" s="548" t="s">
        <v>15</v>
      </c>
      <c r="L16" s="549" t="s">
        <v>16</v>
      </c>
      <c r="M16" s="549" t="s">
        <v>17</v>
      </c>
      <c r="N16" s="549" t="s">
        <v>18</v>
      </c>
      <c r="O16" s="550" t="s">
        <v>19</v>
      </c>
      <c r="P16" s="551" t="s">
        <v>20</v>
      </c>
      <c r="Y16" s="753"/>
    </row>
    <row r="17" spans="1:25" ht="114" outlineLevel="1" x14ac:dyDescent="0.2">
      <c r="A17" s="681"/>
      <c r="B17" s="682"/>
      <c r="C17" s="682"/>
      <c r="D17" s="683"/>
      <c r="E17" s="977" t="s">
        <v>1058</v>
      </c>
      <c r="F17" s="298" t="s">
        <v>1059</v>
      </c>
      <c r="G17" s="298" t="s">
        <v>1060</v>
      </c>
      <c r="H17" s="299"/>
      <c r="I17" s="300">
        <v>42384</v>
      </c>
      <c r="J17" s="575">
        <v>42724</v>
      </c>
      <c r="K17" s="579" t="s">
        <v>1061</v>
      </c>
      <c r="L17" s="301" t="s">
        <v>26</v>
      </c>
      <c r="M17" s="461" t="s">
        <v>1062</v>
      </c>
      <c r="N17" s="868">
        <v>1</v>
      </c>
      <c r="O17" s="869">
        <v>45320000</v>
      </c>
      <c r="P17" s="7">
        <f>O17*N17</f>
        <v>45320000</v>
      </c>
      <c r="Y17" s="847">
        <v>3400</v>
      </c>
    </row>
    <row r="18" spans="1:25" ht="128.25" outlineLevel="1" x14ac:dyDescent="0.2">
      <c r="A18" s="684"/>
      <c r="B18" s="685"/>
      <c r="C18" s="686"/>
      <c r="D18" s="687"/>
      <c r="E18" s="1120" t="s">
        <v>1063</v>
      </c>
      <c r="F18" s="1406" t="s">
        <v>1064</v>
      </c>
      <c r="G18" s="960" t="s">
        <v>1065</v>
      </c>
      <c r="H18" s="294"/>
      <c r="I18" s="297">
        <v>42401</v>
      </c>
      <c r="J18" s="576">
        <v>42719</v>
      </c>
      <c r="K18" s="1408" t="s">
        <v>1066</v>
      </c>
      <c r="L18" s="296" t="s">
        <v>49</v>
      </c>
      <c r="M18" s="293" t="s">
        <v>1067</v>
      </c>
      <c r="N18" s="858">
        <v>1</v>
      </c>
      <c r="O18" s="859">
        <v>300000000</v>
      </c>
      <c r="P18" s="8">
        <f>O18*N18</f>
        <v>300000000</v>
      </c>
      <c r="Y18" s="847">
        <v>4000000000</v>
      </c>
    </row>
    <row r="19" spans="1:25" ht="83.1" customHeight="1" outlineLevel="1" x14ac:dyDescent="0.2">
      <c r="A19" s="684"/>
      <c r="B19" s="685"/>
      <c r="C19" s="686"/>
      <c r="D19" s="687"/>
      <c r="E19" s="1137"/>
      <c r="F19" s="1407"/>
      <c r="G19" s="497" t="s">
        <v>1068</v>
      </c>
      <c r="H19" s="294"/>
      <c r="I19" s="297">
        <v>42430</v>
      </c>
      <c r="J19" s="576">
        <v>42460</v>
      </c>
      <c r="K19" s="1409"/>
      <c r="L19" s="296" t="s">
        <v>26</v>
      </c>
      <c r="M19" s="498" t="s">
        <v>266</v>
      </c>
      <c r="N19" s="858">
        <v>0</v>
      </c>
      <c r="O19" s="859">
        <v>0</v>
      </c>
      <c r="P19" s="8">
        <v>0</v>
      </c>
      <c r="Y19" s="847">
        <f>+Y18*Y17</f>
        <v>13600000000000</v>
      </c>
    </row>
    <row r="20" spans="1:25" ht="57" outlineLevel="1" x14ac:dyDescent="0.2">
      <c r="A20" s="684"/>
      <c r="B20" s="685"/>
      <c r="C20" s="686"/>
      <c r="D20" s="687"/>
      <c r="E20" s="1137"/>
      <c r="F20" s="1407"/>
      <c r="G20" s="960" t="s">
        <v>1069</v>
      </c>
      <c r="H20" s="294"/>
      <c r="I20" s="297">
        <v>42382</v>
      </c>
      <c r="J20" s="576">
        <v>42429</v>
      </c>
      <c r="K20" s="1409"/>
      <c r="L20" s="296" t="s">
        <v>26</v>
      </c>
      <c r="M20" s="498" t="s">
        <v>266</v>
      </c>
      <c r="N20" s="858">
        <v>0</v>
      </c>
      <c r="O20" s="859">
        <v>0</v>
      </c>
      <c r="P20" s="8">
        <v>0</v>
      </c>
    </row>
    <row r="21" spans="1:25" ht="171" outlineLevel="1" x14ac:dyDescent="0.2">
      <c r="A21" s="684"/>
      <c r="B21" s="685"/>
      <c r="C21" s="686"/>
      <c r="D21" s="687"/>
      <c r="E21" s="1092"/>
      <c r="F21" s="1407"/>
      <c r="G21" s="960" t="s">
        <v>1070</v>
      </c>
      <c r="H21" s="294"/>
      <c r="I21" s="297">
        <v>42401</v>
      </c>
      <c r="J21" s="576">
        <v>42719</v>
      </c>
      <c r="K21" s="1409"/>
      <c r="L21" s="296" t="s">
        <v>26</v>
      </c>
      <c r="M21" s="293" t="s">
        <v>1071</v>
      </c>
      <c r="N21" s="858">
        <v>3</v>
      </c>
      <c r="O21" s="859">
        <v>3000000</v>
      </c>
      <c r="P21" s="8">
        <f>O21*N21</f>
        <v>9000000</v>
      </c>
    </row>
    <row r="22" spans="1:25" ht="71.25" outlineLevel="1" x14ac:dyDescent="0.2">
      <c r="A22" s="684"/>
      <c r="B22" s="685"/>
      <c r="C22" s="686"/>
      <c r="D22" s="687"/>
      <c r="E22" s="1093"/>
      <c r="F22" s="1407"/>
      <c r="G22" s="960" t="s">
        <v>1072</v>
      </c>
      <c r="H22" s="294"/>
      <c r="I22" s="297">
        <v>42401</v>
      </c>
      <c r="J22" s="576">
        <v>42719</v>
      </c>
      <c r="K22" s="1410"/>
      <c r="L22" s="296" t="s">
        <v>54</v>
      </c>
      <c r="M22" s="293" t="s">
        <v>1073</v>
      </c>
      <c r="N22" s="858">
        <v>3</v>
      </c>
      <c r="O22" s="859">
        <v>3500000</v>
      </c>
      <c r="P22" s="8">
        <f>O22*3</f>
        <v>10500000</v>
      </c>
    </row>
    <row r="23" spans="1:25" ht="99.75" outlineLevel="1" x14ac:dyDescent="0.2">
      <c r="A23" s="1411"/>
      <c r="B23" s="1414"/>
      <c r="C23" s="1417"/>
      <c r="D23" s="1420"/>
      <c r="E23" s="1076" t="s">
        <v>1074</v>
      </c>
      <c r="F23" s="960" t="s">
        <v>1075</v>
      </c>
      <c r="G23" s="960" t="s">
        <v>1076</v>
      </c>
      <c r="H23" s="294"/>
      <c r="I23" s="499">
        <v>42401</v>
      </c>
      <c r="J23" s="577">
        <v>42551</v>
      </c>
      <c r="K23" s="580" t="s">
        <v>1077</v>
      </c>
      <c r="L23" s="296" t="s">
        <v>94</v>
      </c>
      <c r="M23" s="498" t="s">
        <v>1078</v>
      </c>
      <c r="N23" s="858">
        <v>1</v>
      </c>
      <c r="O23" s="859">
        <v>100000000</v>
      </c>
      <c r="P23" s="8">
        <v>100000000</v>
      </c>
    </row>
    <row r="24" spans="1:25" ht="28.5" outlineLevel="1" x14ac:dyDescent="0.2">
      <c r="A24" s="1412"/>
      <c r="B24" s="1415"/>
      <c r="C24" s="1418"/>
      <c r="D24" s="1421"/>
      <c r="E24" s="1076"/>
      <c r="F24" s="1431" t="s">
        <v>1079</v>
      </c>
      <c r="G24" s="497" t="s">
        <v>1080</v>
      </c>
      <c r="H24" s="296"/>
      <c r="I24" s="297">
        <v>42384</v>
      </c>
      <c r="J24" s="576">
        <v>42398</v>
      </c>
      <c r="K24" s="675"/>
      <c r="L24" s="296" t="s">
        <v>26</v>
      </c>
      <c r="M24" s="294" t="s">
        <v>266</v>
      </c>
      <c r="N24" s="294">
        <v>0</v>
      </c>
      <c r="O24" s="294">
        <v>0</v>
      </c>
      <c r="P24" s="500">
        <v>0</v>
      </c>
    </row>
    <row r="25" spans="1:25" outlineLevel="1" x14ac:dyDescent="0.2">
      <c r="A25" s="1412"/>
      <c r="B25" s="1415"/>
      <c r="C25" s="1418"/>
      <c r="D25" s="1421"/>
      <c r="E25" s="1076"/>
      <c r="F25" s="1431"/>
      <c r="G25" s="497" t="s">
        <v>1081</v>
      </c>
      <c r="H25" s="296"/>
      <c r="I25" s="297">
        <v>42401</v>
      </c>
      <c r="J25" s="576">
        <v>42405</v>
      </c>
      <c r="K25" s="675"/>
      <c r="L25" s="296" t="s">
        <v>26</v>
      </c>
      <c r="M25" s="294" t="s">
        <v>266</v>
      </c>
      <c r="N25" s="294">
        <v>0</v>
      </c>
      <c r="O25" s="294">
        <v>0</v>
      </c>
      <c r="P25" s="500">
        <v>0</v>
      </c>
    </row>
    <row r="26" spans="1:25" outlineLevel="1" x14ac:dyDescent="0.2">
      <c r="A26" s="1412"/>
      <c r="B26" s="1415"/>
      <c r="C26" s="1418"/>
      <c r="D26" s="1421"/>
      <c r="E26" s="1076"/>
      <c r="F26" s="1431"/>
      <c r="G26" s="497" t="s">
        <v>1082</v>
      </c>
      <c r="H26" s="296"/>
      <c r="I26" s="297">
        <v>42408</v>
      </c>
      <c r="J26" s="576">
        <v>42412</v>
      </c>
      <c r="K26" s="675"/>
      <c r="L26" s="296" t="s">
        <v>26</v>
      </c>
      <c r="M26" s="294" t="s">
        <v>266</v>
      </c>
      <c r="N26" s="294">
        <v>0</v>
      </c>
      <c r="O26" s="294">
        <v>0</v>
      </c>
      <c r="P26" s="500">
        <v>0</v>
      </c>
    </row>
    <row r="27" spans="1:25" outlineLevel="1" x14ac:dyDescent="0.2">
      <c r="A27" s="1412"/>
      <c r="B27" s="1415"/>
      <c r="C27" s="1418"/>
      <c r="D27" s="1421"/>
      <c r="E27" s="1076"/>
      <c r="F27" s="1431"/>
      <c r="G27" s="497" t="s">
        <v>1083</v>
      </c>
      <c r="H27" s="296"/>
      <c r="I27" s="297">
        <v>42414</v>
      </c>
      <c r="J27" s="576">
        <v>42426</v>
      </c>
      <c r="K27" s="675"/>
      <c r="L27" s="296" t="s">
        <v>26</v>
      </c>
      <c r="M27" s="294" t="s">
        <v>266</v>
      </c>
      <c r="N27" s="294">
        <v>0</v>
      </c>
      <c r="O27" s="294">
        <v>0</v>
      </c>
      <c r="P27" s="500">
        <v>0</v>
      </c>
    </row>
    <row r="28" spans="1:25" ht="42.75" outlineLevel="1" x14ac:dyDescent="0.2">
      <c r="A28" s="1412"/>
      <c r="B28" s="1415"/>
      <c r="C28" s="1418"/>
      <c r="D28" s="1421"/>
      <c r="E28" s="1120"/>
      <c r="F28" s="1406"/>
      <c r="G28" s="503" t="s">
        <v>1084</v>
      </c>
      <c r="H28" s="676"/>
      <c r="I28" s="496">
        <v>42403</v>
      </c>
      <c r="J28" s="578"/>
      <c r="K28" s="677"/>
      <c r="L28" s="676" t="s">
        <v>26</v>
      </c>
      <c r="M28" s="495" t="s">
        <v>266</v>
      </c>
      <c r="N28" s="495">
        <v>0</v>
      </c>
      <c r="O28" s="495">
        <v>0</v>
      </c>
      <c r="P28" s="504">
        <v>0</v>
      </c>
    </row>
    <row r="29" spans="1:25" ht="57" outlineLevel="1" x14ac:dyDescent="0.2">
      <c r="A29" s="1412"/>
      <c r="B29" s="1415"/>
      <c r="C29" s="1418"/>
      <c r="D29" s="1421"/>
      <c r="E29" s="1120"/>
      <c r="F29" s="1406"/>
      <c r="G29" s="503" t="s">
        <v>1085</v>
      </c>
      <c r="H29" s="676"/>
      <c r="I29" s="496">
        <v>42475</v>
      </c>
      <c r="J29" s="578">
        <v>42750</v>
      </c>
      <c r="K29" s="677"/>
      <c r="L29" s="676"/>
      <c r="M29" s="495"/>
      <c r="N29" s="495"/>
      <c r="O29" s="495"/>
      <c r="P29" s="504"/>
    </row>
    <row r="30" spans="1:25" ht="57.75" outlineLevel="1" thickBot="1" x14ac:dyDescent="0.25">
      <c r="A30" s="1413"/>
      <c r="B30" s="1416"/>
      <c r="C30" s="1419"/>
      <c r="D30" s="1422"/>
      <c r="E30" s="1077"/>
      <c r="F30" s="1432"/>
      <c r="G30" s="501" t="s">
        <v>1086</v>
      </c>
      <c r="H30" s="678"/>
      <c r="I30" s="581">
        <v>42401</v>
      </c>
      <c r="J30" s="582">
        <v>42719</v>
      </c>
      <c r="K30" s="679"/>
      <c r="L30" s="678" t="s">
        <v>26</v>
      </c>
      <c r="M30" s="295" t="s">
        <v>266</v>
      </c>
      <c r="N30" s="295">
        <v>0</v>
      </c>
      <c r="O30" s="295">
        <v>0</v>
      </c>
      <c r="P30" s="502">
        <v>0</v>
      </c>
    </row>
    <row r="31" spans="1:25" ht="29.25" thickBot="1" x14ac:dyDescent="0.25">
      <c r="G31" s="730" t="s">
        <v>1087</v>
      </c>
      <c r="H31" s="680"/>
      <c r="I31" s="680"/>
      <c r="J31" s="680"/>
      <c r="K31" s="680"/>
      <c r="L31" s="680"/>
    </row>
    <row r="32" spans="1:25" ht="36.75" thickBot="1" x14ac:dyDescent="0.25">
      <c r="J32" s="1648" t="s">
        <v>1474</v>
      </c>
      <c r="K32" s="1649" t="s">
        <v>1475</v>
      </c>
      <c r="L32" s="1650" t="s">
        <v>1476</v>
      </c>
      <c r="M32" s="1649" t="s">
        <v>1477</v>
      </c>
      <c r="N32" s="1650" t="s">
        <v>1478</v>
      </c>
      <c r="O32" s="1649">
        <v>1</v>
      </c>
    </row>
  </sheetData>
  <mergeCells count="31">
    <mergeCell ref="K18:K22"/>
    <mergeCell ref="A8:F8"/>
    <mergeCell ref="A9:F9"/>
    <mergeCell ref="A10:F10"/>
    <mergeCell ref="A11:F11"/>
    <mergeCell ref="E18:E22"/>
    <mergeCell ref="H7:M12"/>
    <mergeCell ref="F18:F22"/>
    <mergeCell ref="A14:P14"/>
    <mergeCell ref="A15:J15"/>
    <mergeCell ref="K15:P15"/>
    <mergeCell ref="A16:D16"/>
    <mergeCell ref="N7:O12"/>
    <mergeCell ref="P7:P12"/>
    <mergeCell ref="A12:F12"/>
    <mergeCell ref="A6:G6"/>
    <mergeCell ref="H6:M6"/>
    <mergeCell ref="N6:O6"/>
    <mergeCell ref="A7:F7"/>
    <mergeCell ref="A1:F4"/>
    <mergeCell ref="G1:N4"/>
    <mergeCell ref="O1:P1"/>
    <mergeCell ref="O2:P2"/>
    <mergeCell ref="O3:P3"/>
    <mergeCell ref="O4:P4"/>
    <mergeCell ref="A23:A30"/>
    <mergeCell ref="F24:F30"/>
    <mergeCell ref="E23:E30"/>
    <mergeCell ref="D23:D30"/>
    <mergeCell ref="C23:C30"/>
    <mergeCell ref="B23:B30"/>
  </mergeCells>
  <dataValidations count="2">
    <dataValidation allowBlank="1" showErrorMessage="1" promptTitle="Conceptos a considerar" prompt="-Servicios personales_x000d_-Comunicaciones/transporte_x000d_-Impresos/publicaciones_x000d_-Viáticos y gastos de viaje interior_x000d_-Viáticos y gastos de viaje exterior_x000d_-Servicios logísticos (Eventos ICFES)_x000d_-Gastos judiciales, sentencias, conciliaciones_x000d_-Gastos financieros" sqref="I16" xr:uid="{00000000-0002-0000-0A00-000000000000}"/>
    <dataValidation allowBlank="1" showErrorMessage="1" sqref="O16" xr:uid="{00000000-0002-0000-0A00-000001000000}"/>
  </dataValidations>
  <pageMargins left="0.75" right="0.75" top="1" bottom="1" header="0.5" footer="0.5"/>
  <pageSetup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3366FF"/>
  </sheetPr>
  <dimension ref="A1:P59"/>
  <sheetViews>
    <sheetView topLeftCell="I53" zoomScale="125" zoomScaleNormal="125" zoomScalePageLayoutView="125" workbookViewId="0">
      <selection activeCell="J59" sqref="J59:O59"/>
    </sheetView>
  </sheetViews>
  <sheetFormatPr baseColWidth="10" defaultColWidth="10.875" defaultRowHeight="14.25" x14ac:dyDescent="0.2"/>
  <cols>
    <col min="1" max="4" width="1.625" style="3" customWidth="1"/>
    <col min="5" max="5" width="19.5" style="3" customWidth="1"/>
    <col min="6" max="6" width="22.5" style="17" customWidth="1"/>
    <col min="7" max="7" width="27.625" style="40" customWidth="1"/>
    <col min="8" max="8" width="16.625" style="41" hidden="1" customWidth="1"/>
    <col min="9" max="10" width="12.125" style="3" customWidth="1"/>
    <col min="11" max="12" width="19" style="3" customWidth="1"/>
    <col min="13" max="13" width="24.5" style="40" customWidth="1"/>
    <col min="14" max="14" width="22.125" style="17" customWidth="1"/>
    <col min="15" max="15" width="21.625" style="3" customWidth="1"/>
    <col min="16" max="16" width="19.5" style="3" customWidth="1"/>
    <col min="17" max="16384" width="10.875" style="3"/>
  </cols>
  <sheetData>
    <row r="1" spans="1:16" ht="14.25" customHeight="1" x14ac:dyDescent="0.2">
      <c r="A1" s="1567" t="s">
        <v>229</v>
      </c>
      <c r="B1" s="1453"/>
      <c r="C1" s="1453"/>
      <c r="D1" s="1453"/>
      <c r="E1" s="1453"/>
      <c r="F1" s="1453"/>
      <c r="G1" s="1456" t="s">
        <v>230</v>
      </c>
      <c r="H1" s="1457"/>
      <c r="I1" s="1457"/>
      <c r="J1" s="1457"/>
      <c r="K1" s="1457"/>
      <c r="L1" s="1457"/>
      <c r="M1" s="1457"/>
      <c r="N1" s="1459"/>
      <c r="O1" s="1468" t="s">
        <v>231</v>
      </c>
      <c r="P1" s="1469"/>
    </row>
    <row r="2" spans="1:16" ht="14.25" customHeight="1" x14ac:dyDescent="0.2">
      <c r="A2" s="1568"/>
      <c r="B2" s="1454"/>
      <c r="C2" s="1454"/>
      <c r="D2" s="1454"/>
      <c r="E2" s="1454"/>
      <c r="F2" s="1454"/>
      <c r="G2" s="1460"/>
      <c r="H2" s="1461"/>
      <c r="I2" s="1461"/>
      <c r="J2" s="1461"/>
      <c r="K2" s="1461"/>
      <c r="L2" s="1461"/>
      <c r="M2" s="1461"/>
      <c r="N2" s="1463"/>
      <c r="O2" s="1470" t="s">
        <v>232</v>
      </c>
      <c r="P2" s="1471"/>
    </row>
    <row r="3" spans="1:16" ht="14.25" customHeight="1" x14ac:dyDescent="0.2">
      <c r="A3" s="1568"/>
      <c r="B3" s="1454"/>
      <c r="C3" s="1454"/>
      <c r="D3" s="1454"/>
      <c r="E3" s="1454"/>
      <c r="F3" s="1454"/>
      <c r="G3" s="1460"/>
      <c r="H3" s="1461"/>
      <c r="I3" s="1461"/>
      <c r="J3" s="1461"/>
      <c r="K3" s="1461"/>
      <c r="L3" s="1461"/>
      <c r="M3" s="1461"/>
      <c r="N3" s="1463"/>
      <c r="O3" s="1470" t="s">
        <v>233</v>
      </c>
      <c r="P3" s="1471"/>
    </row>
    <row r="4" spans="1:16" ht="14.25" customHeight="1" thickBot="1" x14ac:dyDescent="0.25">
      <c r="A4" s="1569"/>
      <c r="B4" s="1455"/>
      <c r="C4" s="1455"/>
      <c r="D4" s="1455"/>
      <c r="E4" s="1455"/>
      <c r="F4" s="1455"/>
      <c r="G4" s="1464"/>
      <c r="H4" s="1465"/>
      <c r="I4" s="1465"/>
      <c r="J4" s="1465"/>
      <c r="K4" s="1465"/>
      <c r="L4" s="1465"/>
      <c r="M4" s="1465"/>
      <c r="N4" s="1467"/>
      <c r="O4" s="1472" t="s">
        <v>234</v>
      </c>
      <c r="P4" s="1473"/>
    </row>
    <row r="5" spans="1:16" ht="15" thickBot="1" x14ac:dyDescent="0.25">
      <c r="A5" s="145"/>
      <c r="B5" s="52"/>
      <c r="C5" s="52"/>
      <c r="D5" s="52"/>
      <c r="E5" s="52"/>
      <c r="F5" s="196"/>
      <c r="G5" s="196"/>
      <c r="H5" s="16"/>
      <c r="I5" s="16"/>
      <c r="L5" s="187"/>
      <c r="M5" s="3"/>
      <c r="N5" s="3"/>
      <c r="O5" s="16"/>
    </row>
    <row r="6" spans="1:16" ht="15.75" thickBot="1" x14ac:dyDescent="0.3">
      <c r="A6" s="1549" t="s">
        <v>235</v>
      </c>
      <c r="B6" s="1550"/>
      <c r="C6" s="1550"/>
      <c r="D6" s="1550"/>
      <c r="E6" s="1550"/>
      <c r="F6" s="1550"/>
      <c r="G6" s="1551"/>
      <c r="H6" s="1549" t="s">
        <v>0</v>
      </c>
      <c r="I6" s="1550"/>
      <c r="J6" s="1550"/>
      <c r="K6" s="1550"/>
      <c r="L6" s="1550"/>
      <c r="M6" s="1551"/>
      <c r="N6" s="1549" t="s">
        <v>1</v>
      </c>
      <c r="O6" s="1551"/>
      <c r="P6" s="144" t="s">
        <v>2</v>
      </c>
    </row>
    <row r="7" spans="1:16" ht="26.1" customHeight="1" x14ac:dyDescent="0.2">
      <c r="A7" s="1570" t="s">
        <v>236</v>
      </c>
      <c r="B7" s="1571"/>
      <c r="C7" s="1571"/>
      <c r="D7" s="1571"/>
      <c r="E7" s="1571"/>
      <c r="F7" s="1571"/>
      <c r="G7" s="423"/>
      <c r="H7" s="1552" t="s">
        <v>1088</v>
      </c>
      <c r="I7" s="1553"/>
      <c r="J7" s="1553"/>
      <c r="K7" s="1553"/>
      <c r="L7" s="1553"/>
      <c r="M7" s="1554"/>
      <c r="N7" s="1575" t="s">
        <v>1089</v>
      </c>
      <c r="O7" s="1576"/>
      <c r="P7" s="1581" t="s">
        <v>1090</v>
      </c>
    </row>
    <row r="8" spans="1:16" ht="26.1" customHeight="1" x14ac:dyDescent="0.2">
      <c r="A8" s="1592" t="s">
        <v>237</v>
      </c>
      <c r="B8" s="1226"/>
      <c r="C8" s="1226"/>
      <c r="D8" s="1226"/>
      <c r="E8" s="1226"/>
      <c r="F8" s="1226"/>
      <c r="G8" s="168"/>
      <c r="H8" s="1555"/>
      <c r="I8" s="1556"/>
      <c r="J8" s="1556"/>
      <c r="K8" s="1556"/>
      <c r="L8" s="1556"/>
      <c r="M8" s="1557"/>
      <c r="N8" s="1577"/>
      <c r="O8" s="1578"/>
      <c r="P8" s="1600"/>
    </row>
    <row r="9" spans="1:16" ht="26.1" customHeight="1" x14ac:dyDescent="0.2">
      <c r="A9" s="1564" t="s">
        <v>238</v>
      </c>
      <c r="B9" s="1565"/>
      <c r="C9" s="1565"/>
      <c r="D9" s="1565"/>
      <c r="E9" s="1565"/>
      <c r="F9" s="1566"/>
      <c r="G9" s="169"/>
      <c r="H9" s="1555"/>
      <c r="I9" s="1556"/>
      <c r="J9" s="1556"/>
      <c r="K9" s="1556"/>
      <c r="L9" s="1556"/>
      <c r="M9" s="1557"/>
      <c r="N9" s="1577"/>
      <c r="O9" s="1578"/>
      <c r="P9" s="1600"/>
    </row>
    <row r="10" spans="1:16" ht="26.1" customHeight="1" x14ac:dyDescent="0.2">
      <c r="A10" s="1592" t="s">
        <v>239</v>
      </c>
      <c r="B10" s="1226"/>
      <c r="C10" s="1226"/>
      <c r="D10" s="1226"/>
      <c r="E10" s="1226"/>
      <c r="F10" s="1226"/>
      <c r="G10" s="170"/>
      <c r="H10" s="1555"/>
      <c r="I10" s="1556"/>
      <c r="J10" s="1556"/>
      <c r="K10" s="1556"/>
      <c r="L10" s="1556"/>
      <c r="M10" s="1557"/>
      <c r="N10" s="1577"/>
      <c r="O10" s="1578"/>
      <c r="P10" s="1600"/>
    </row>
    <row r="11" spans="1:16" ht="26.1" customHeight="1" x14ac:dyDescent="0.2">
      <c r="A11" s="1592" t="s">
        <v>240</v>
      </c>
      <c r="B11" s="1226"/>
      <c r="C11" s="1226"/>
      <c r="D11" s="1226"/>
      <c r="E11" s="1226"/>
      <c r="F11" s="1226"/>
      <c r="G11" s="424"/>
      <c r="H11" s="1555"/>
      <c r="I11" s="1556"/>
      <c r="J11" s="1556"/>
      <c r="K11" s="1556"/>
      <c r="L11" s="1556"/>
      <c r="M11" s="1557"/>
      <c r="N11" s="1577"/>
      <c r="O11" s="1578"/>
      <c r="P11" s="1600"/>
    </row>
    <row r="12" spans="1:16" ht="26.1" customHeight="1" thickBot="1" x14ac:dyDescent="0.25">
      <c r="A12" s="1561" t="s">
        <v>241</v>
      </c>
      <c r="B12" s="1562"/>
      <c r="C12" s="1562"/>
      <c r="D12" s="1562"/>
      <c r="E12" s="1562"/>
      <c r="F12" s="1563"/>
      <c r="G12" s="425"/>
      <c r="H12" s="1558"/>
      <c r="I12" s="1559"/>
      <c r="J12" s="1559"/>
      <c r="K12" s="1559"/>
      <c r="L12" s="1559"/>
      <c r="M12" s="1560"/>
      <c r="N12" s="1579"/>
      <c r="O12" s="1580"/>
      <c r="P12" s="1601"/>
    </row>
    <row r="13" spans="1:16" ht="15" thickBot="1" x14ac:dyDescent="0.25"/>
    <row r="14" spans="1:16" ht="15.75" thickBot="1" x14ac:dyDescent="0.3">
      <c r="A14" s="1627" t="s">
        <v>242</v>
      </c>
      <c r="B14" s="1628"/>
      <c r="C14" s="1628"/>
      <c r="D14" s="1628"/>
      <c r="E14" s="1628"/>
      <c r="F14" s="1628"/>
      <c r="G14" s="1628"/>
      <c r="H14" s="1628"/>
      <c r="I14" s="1628"/>
      <c r="J14" s="1628"/>
      <c r="K14" s="1628"/>
      <c r="L14" s="1628"/>
      <c r="M14" s="1628"/>
      <c r="N14" s="1628"/>
      <c r="O14" s="1628"/>
      <c r="P14" s="1629"/>
    </row>
    <row r="15" spans="1:16" ht="15" customHeight="1" thickBot="1" x14ac:dyDescent="0.3">
      <c r="A15" s="1587" t="s">
        <v>11</v>
      </c>
      <c r="B15" s="1588"/>
      <c r="C15" s="1588"/>
      <c r="D15" s="1588"/>
      <c r="E15" s="1588"/>
      <c r="F15" s="1588"/>
      <c r="G15" s="1588"/>
      <c r="H15" s="1588"/>
      <c r="I15" s="1588"/>
      <c r="J15" s="1630"/>
      <c r="K15" s="1589" t="s">
        <v>243</v>
      </c>
      <c r="L15" s="1590"/>
      <c r="M15" s="1590"/>
      <c r="N15" s="1590"/>
      <c r="O15" s="1590"/>
      <c r="P15" s="1591"/>
    </row>
    <row r="16" spans="1:16" ht="45.75" thickBot="1" x14ac:dyDescent="0.25">
      <c r="A16" s="1623" t="s">
        <v>244</v>
      </c>
      <c r="B16" s="1624"/>
      <c r="C16" s="1624"/>
      <c r="D16" s="1624"/>
      <c r="E16" s="552" t="s">
        <v>245</v>
      </c>
      <c r="F16" s="553" t="s">
        <v>10</v>
      </c>
      <c r="G16" s="553" t="s">
        <v>11</v>
      </c>
      <c r="H16" s="553" t="s">
        <v>12</v>
      </c>
      <c r="I16" s="554" t="s">
        <v>13</v>
      </c>
      <c r="J16" s="555" t="s">
        <v>14</v>
      </c>
      <c r="K16" s="548" t="s">
        <v>15</v>
      </c>
      <c r="L16" s="549" t="s">
        <v>16</v>
      </c>
      <c r="M16" s="549" t="s">
        <v>17</v>
      </c>
      <c r="N16" s="549" t="s">
        <v>18</v>
      </c>
      <c r="O16" s="550" t="s">
        <v>19</v>
      </c>
      <c r="P16" s="551" t="s">
        <v>20</v>
      </c>
    </row>
    <row r="17" spans="1:16" ht="44.1" customHeight="1" x14ac:dyDescent="0.2">
      <c r="A17" s="272"/>
      <c r="B17" s="273"/>
      <c r="C17" s="274"/>
      <c r="D17" s="275"/>
      <c r="E17" s="1433" t="s">
        <v>1091</v>
      </c>
      <c r="F17" s="1436" t="s">
        <v>1092</v>
      </c>
      <c r="G17" s="6" t="s">
        <v>1093</v>
      </c>
      <c r="H17" s="562"/>
      <c r="I17" s="1438">
        <v>42381</v>
      </c>
      <c r="J17" s="1441">
        <v>42642</v>
      </c>
      <c r="K17" s="1444" t="s">
        <v>1094</v>
      </c>
      <c r="L17" s="1447" t="s">
        <v>256</v>
      </c>
      <c r="M17" s="1447" t="s">
        <v>1095</v>
      </c>
      <c r="N17" s="1448">
        <v>1</v>
      </c>
      <c r="O17" s="1423">
        <f>1762000*11</f>
        <v>19382000</v>
      </c>
      <c r="P17" s="1424">
        <f>+N17*O17</f>
        <v>19382000</v>
      </c>
    </row>
    <row r="18" spans="1:16" ht="25.5" x14ac:dyDescent="0.2">
      <c r="A18" s="276"/>
      <c r="B18" s="277"/>
      <c r="C18" s="278"/>
      <c r="D18" s="279"/>
      <c r="E18" s="1434"/>
      <c r="F18" s="1042"/>
      <c r="G18" s="1" t="s">
        <v>1096</v>
      </c>
      <c r="H18" s="563"/>
      <c r="I18" s="1439"/>
      <c r="J18" s="1442"/>
      <c r="K18" s="1445"/>
      <c r="L18" s="1046"/>
      <c r="M18" s="1046"/>
      <c r="N18" s="1047"/>
      <c r="O18" s="1048"/>
      <c r="P18" s="1049"/>
    </row>
    <row r="19" spans="1:16" ht="12.95" customHeight="1" x14ac:dyDescent="0.2">
      <c r="A19" s="276"/>
      <c r="B19" s="277"/>
      <c r="C19" s="278"/>
      <c r="D19" s="279"/>
      <c r="E19" s="1434"/>
      <c r="F19" s="1042"/>
      <c r="G19" s="1" t="s">
        <v>1097</v>
      </c>
      <c r="H19" s="564"/>
      <c r="I19" s="1439"/>
      <c r="J19" s="1442"/>
      <c r="K19" s="1445"/>
      <c r="L19" s="1212" t="s">
        <v>1098</v>
      </c>
      <c r="M19" s="1212" t="s">
        <v>1099</v>
      </c>
      <c r="N19" s="1425">
        <v>1</v>
      </c>
      <c r="O19" s="1427">
        <v>30000000</v>
      </c>
      <c r="P19" s="1429">
        <f>+N19*O19</f>
        <v>30000000</v>
      </c>
    </row>
    <row r="20" spans="1:16" ht="25.5" x14ac:dyDescent="0.2">
      <c r="A20" s="276"/>
      <c r="B20" s="277"/>
      <c r="C20" s="278"/>
      <c r="D20" s="279"/>
      <c r="E20" s="1434"/>
      <c r="F20" s="1042"/>
      <c r="G20" s="1" t="s">
        <v>1100</v>
      </c>
      <c r="H20" s="564"/>
      <c r="I20" s="1439"/>
      <c r="J20" s="1442"/>
      <c r="K20" s="1445"/>
      <c r="L20" s="1213"/>
      <c r="M20" s="1213"/>
      <c r="N20" s="1426"/>
      <c r="O20" s="1428"/>
      <c r="P20" s="1430"/>
    </row>
    <row r="21" spans="1:16" ht="25.5" x14ac:dyDescent="0.2">
      <c r="A21" s="276"/>
      <c r="B21" s="277"/>
      <c r="C21" s="278"/>
      <c r="D21" s="279"/>
      <c r="E21" s="1434"/>
      <c r="F21" s="1042"/>
      <c r="G21" s="1" t="s">
        <v>1101</v>
      </c>
      <c r="H21" s="564"/>
      <c r="I21" s="1439"/>
      <c r="J21" s="1442"/>
      <c r="K21" s="1445"/>
      <c r="L21" s="1213"/>
      <c r="M21" s="1213"/>
      <c r="N21" s="1426"/>
      <c r="O21" s="1428"/>
      <c r="P21" s="1430"/>
    </row>
    <row r="22" spans="1:16" ht="25.5" x14ac:dyDescent="0.2">
      <c r="A22" s="276"/>
      <c r="B22" s="277"/>
      <c r="C22" s="278"/>
      <c r="D22" s="279"/>
      <c r="E22" s="1434"/>
      <c r="F22" s="1042"/>
      <c r="G22" s="1" t="s">
        <v>1102</v>
      </c>
      <c r="H22" s="564"/>
      <c r="I22" s="1439"/>
      <c r="J22" s="1442"/>
      <c r="K22" s="1446"/>
      <c r="L22" s="1213"/>
      <c r="M22" s="1213"/>
      <c r="N22" s="1426"/>
      <c r="O22" s="1428"/>
      <c r="P22" s="1430"/>
    </row>
    <row r="23" spans="1:16" ht="51" x14ac:dyDescent="0.2">
      <c r="A23" s="276"/>
      <c r="B23" s="277"/>
      <c r="C23" s="278"/>
      <c r="D23" s="279"/>
      <c r="E23" s="1434"/>
      <c r="F23" s="1042"/>
      <c r="G23" s="1" t="s">
        <v>1103</v>
      </c>
      <c r="H23" s="564"/>
      <c r="I23" s="1439"/>
      <c r="J23" s="1442"/>
      <c r="K23" s="567" t="s">
        <v>1104</v>
      </c>
      <c r="L23" s="1"/>
      <c r="M23" s="1"/>
      <c r="N23" s="665"/>
      <c r="O23" s="666"/>
      <c r="P23" s="667"/>
    </row>
    <row r="24" spans="1:16" ht="29.25" thickBot="1" x14ac:dyDescent="0.25">
      <c r="A24" s="280"/>
      <c r="B24" s="281"/>
      <c r="C24" s="282"/>
      <c r="D24" s="283"/>
      <c r="E24" s="1435"/>
      <c r="F24" s="1437"/>
      <c r="G24" s="10" t="s">
        <v>1105</v>
      </c>
      <c r="H24" s="565"/>
      <c r="I24" s="1440"/>
      <c r="J24" s="1443"/>
      <c r="K24" s="566" t="s">
        <v>1106</v>
      </c>
      <c r="L24" s="10"/>
      <c r="M24" s="10"/>
      <c r="N24" s="668"/>
      <c r="O24" s="669"/>
      <c r="P24" s="670"/>
    </row>
    <row r="25" spans="1:16" s="166" customFormat="1" ht="27.95" customHeight="1" x14ac:dyDescent="0.2">
      <c r="A25" s="721"/>
      <c r="B25" s="217"/>
      <c r="C25" s="217"/>
      <c r="D25" s="217"/>
      <c r="E25" s="1040" t="s">
        <v>1107</v>
      </c>
      <c r="F25" s="1041" t="s">
        <v>1108</v>
      </c>
      <c r="G25" s="722" t="s">
        <v>249</v>
      </c>
      <c r="H25" s="931"/>
      <c r="I25" s="712">
        <v>42143</v>
      </c>
      <c r="J25" s="713">
        <v>42219</v>
      </c>
      <c r="K25" s="1044" t="s">
        <v>250</v>
      </c>
      <c r="L25" s="1033" t="s">
        <v>256</v>
      </c>
      <c r="M25" s="1033" t="s">
        <v>257</v>
      </c>
      <c r="N25" s="1035">
        <v>1</v>
      </c>
      <c r="O25" s="1037">
        <f>2500000*11</f>
        <v>27500000</v>
      </c>
      <c r="P25" s="1039">
        <f>+N25*O25</f>
        <v>27500000</v>
      </c>
    </row>
    <row r="26" spans="1:16" s="166" customFormat="1" ht="85.5" x14ac:dyDescent="0.2">
      <c r="A26" s="723"/>
      <c r="B26" s="232"/>
      <c r="C26" s="232"/>
      <c r="D26" s="232"/>
      <c r="E26" s="1025"/>
      <c r="F26" s="1042"/>
      <c r="G26" s="724" t="s">
        <v>253</v>
      </c>
      <c r="H26" s="956"/>
      <c r="I26" s="714" t="s">
        <v>254</v>
      </c>
      <c r="J26" s="715" t="s">
        <v>255</v>
      </c>
      <c r="K26" s="1045"/>
      <c r="L26" s="1046"/>
      <c r="M26" s="1046"/>
      <c r="N26" s="1047"/>
      <c r="O26" s="1048"/>
      <c r="P26" s="1049"/>
    </row>
    <row r="27" spans="1:16" s="166" customFormat="1" ht="85.5" x14ac:dyDescent="0.2">
      <c r="A27" s="723"/>
      <c r="B27" s="232"/>
      <c r="C27" s="232"/>
      <c r="D27" s="232"/>
      <c r="E27" s="1025"/>
      <c r="F27" s="1042"/>
      <c r="G27" s="724" t="s">
        <v>259</v>
      </c>
      <c r="H27" s="956"/>
      <c r="I27" s="714" t="s">
        <v>255</v>
      </c>
      <c r="J27" s="715" t="s">
        <v>260</v>
      </c>
      <c r="K27" s="1045"/>
      <c r="L27" s="728"/>
      <c r="M27" s="956"/>
      <c r="N27" s="956"/>
      <c r="O27" s="45"/>
      <c r="P27" s="46"/>
    </row>
    <row r="28" spans="1:16" s="166" customFormat="1" ht="71.25" x14ac:dyDescent="0.2">
      <c r="A28" s="723"/>
      <c r="B28" s="232"/>
      <c r="C28" s="232"/>
      <c r="D28" s="232"/>
      <c r="E28" s="1025"/>
      <c r="F28" s="1042"/>
      <c r="G28" s="724" t="s">
        <v>265</v>
      </c>
      <c r="H28" s="956"/>
      <c r="I28" s="714">
        <v>42275</v>
      </c>
      <c r="J28" s="715">
        <v>42320</v>
      </c>
      <c r="K28" s="1045"/>
      <c r="L28" s="728"/>
      <c r="M28" s="956"/>
      <c r="N28" s="956"/>
      <c r="O28" s="45"/>
      <c r="P28" s="46"/>
    </row>
    <row r="29" spans="1:16" s="166" customFormat="1" ht="42.75" x14ac:dyDescent="0.2">
      <c r="A29" s="723"/>
      <c r="B29" s="232"/>
      <c r="C29" s="232"/>
      <c r="D29" s="232"/>
      <c r="E29" s="1025"/>
      <c r="F29" s="1042"/>
      <c r="G29" s="724" t="s">
        <v>269</v>
      </c>
      <c r="H29" s="956"/>
      <c r="I29" s="714" t="s">
        <v>270</v>
      </c>
      <c r="J29" s="715" t="s">
        <v>271</v>
      </c>
      <c r="K29" s="1045"/>
      <c r="L29" s="728"/>
      <c r="M29" s="956"/>
      <c r="N29" s="956"/>
      <c r="O29" s="45"/>
      <c r="P29" s="46"/>
    </row>
    <row r="30" spans="1:16" s="166" customFormat="1" ht="42.75" x14ac:dyDescent="0.2">
      <c r="A30" s="723"/>
      <c r="B30" s="232"/>
      <c r="C30" s="232"/>
      <c r="D30" s="232"/>
      <c r="E30" s="1025"/>
      <c r="F30" s="1042"/>
      <c r="G30" s="724" t="s">
        <v>273</v>
      </c>
      <c r="H30" s="956"/>
      <c r="I30" s="714" t="s">
        <v>274</v>
      </c>
      <c r="J30" s="715" t="s">
        <v>275</v>
      </c>
      <c r="K30" s="1045"/>
      <c r="L30" s="728"/>
      <c r="M30" s="956"/>
      <c r="N30" s="956"/>
      <c r="O30" s="45"/>
      <c r="P30" s="46"/>
    </row>
    <row r="31" spans="1:16" s="166" customFormat="1" ht="42.75" x14ac:dyDescent="0.2">
      <c r="A31" s="723"/>
      <c r="B31" s="232"/>
      <c r="C31" s="232"/>
      <c r="D31" s="232"/>
      <c r="E31" s="1025"/>
      <c r="F31" s="1043"/>
      <c r="G31" s="724" t="s">
        <v>277</v>
      </c>
      <c r="H31" s="956"/>
      <c r="I31" s="714">
        <v>42401</v>
      </c>
      <c r="J31" s="715" t="s">
        <v>278</v>
      </c>
      <c r="K31" s="1045"/>
      <c r="L31" s="728"/>
      <c r="M31" s="956"/>
      <c r="N31" s="956"/>
      <c r="O31" s="45"/>
      <c r="P31" s="46"/>
    </row>
    <row r="32" spans="1:16" s="166" customFormat="1" ht="42.75" x14ac:dyDescent="0.2">
      <c r="A32" s="723"/>
      <c r="B32" s="232"/>
      <c r="C32" s="232"/>
      <c r="D32" s="232"/>
      <c r="E32" s="1025"/>
      <c r="F32" s="1043"/>
      <c r="G32" s="724" t="s">
        <v>279</v>
      </c>
      <c r="H32" s="956"/>
      <c r="I32" s="714" t="s">
        <v>280</v>
      </c>
      <c r="J32" s="715" t="s">
        <v>280</v>
      </c>
      <c r="K32" s="1045"/>
      <c r="L32" s="728"/>
      <c r="M32" s="956"/>
      <c r="N32" s="956"/>
      <c r="O32" s="45"/>
      <c r="P32" s="46"/>
    </row>
    <row r="33" spans="1:16" s="166" customFormat="1" ht="28.5" x14ac:dyDescent="0.2">
      <c r="A33" s="723"/>
      <c r="B33" s="232"/>
      <c r="C33" s="232"/>
      <c r="D33" s="232"/>
      <c r="E33" s="1025"/>
      <c r="F33" s="1043"/>
      <c r="G33" s="724" t="s">
        <v>282</v>
      </c>
      <c r="H33" s="956"/>
      <c r="I33" s="714" t="s">
        <v>280</v>
      </c>
      <c r="J33" s="715" t="s">
        <v>280</v>
      </c>
      <c r="K33" s="1045"/>
      <c r="L33" s="728"/>
      <c r="M33" s="956"/>
      <c r="N33" s="956"/>
      <c r="O33" s="45"/>
      <c r="P33" s="46"/>
    </row>
    <row r="34" spans="1:16" s="166" customFormat="1" ht="42.75" x14ac:dyDescent="0.2">
      <c r="A34" s="723"/>
      <c r="B34" s="232"/>
      <c r="C34" s="232"/>
      <c r="D34" s="232"/>
      <c r="E34" s="1025"/>
      <c r="F34" s="1043"/>
      <c r="G34" s="724" t="s">
        <v>283</v>
      </c>
      <c r="H34" s="956"/>
      <c r="I34" s="714">
        <v>42095</v>
      </c>
      <c r="J34" s="714">
        <v>42241</v>
      </c>
      <c r="K34" s="1045"/>
      <c r="L34" s="728"/>
      <c r="M34" s="956"/>
      <c r="N34" s="956"/>
      <c r="O34" s="45"/>
      <c r="P34" s="46"/>
    </row>
    <row r="35" spans="1:16" s="166" customFormat="1" ht="71.25" x14ac:dyDescent="0.2">
      <c r="A35" s="723"/>
      <c r="B35" s="232"/>
      <c r="C35" s="232"/>
      <c r="D35" s="232"/>
      <c r="E35" s="1025"/>
      <c r="F35" s="1043"/>
      <c r="G35" s="724" t="s">
        <v>284</v>
      </c>
      <c r="H35" s="956"/>
      <c r="I35" s="714" t="s">
        <v>285</v>
      </c>
      <c r="J35" s="714">
        <v>42411</v>
      </c>
      <c r="K35" s="1045"/>
      <c r="L35" s="728"/>
      <c r="M35" s="956"/>
      <c r="N35" s="956"/>
      <c r="O35" s="45"/>
      <c r="P35" s="46"/>
    </row>
    <row r="36" spans="1:16" s="166" customFormat="1" ht="28.5" x14ac:dyDescent="0.2">
      <c r="A36" s="723"/>
      <c r="B36" s="232"/>
      <c r="C36" s="232"/>
      <c r="D36" s="232"/>
      <c r="E36" s="1025"/>
      <c r="F36" s="1043"/>
      <c r="G36" s="724" t="s">
        <v>286</v>
      </c>
      <c r="H36" s="956"/>
      <c r="I36" s="714">
        <v>42275</v>
      </c>
      <c r="J36" s="714">
        <v>42429</v>
      </c>
      <c r="K36" s="1045"/>
      <c r="L36" s="728"/>
      <c r="M36" s="956"/>
      <c r="N36" s="956"/>
      <c r="O36" s="45"/>
      <c r="P36" s="46"/>
    </row>
    <row r="37" spans="1:16" s="166" customFormat="1" ht="57" x14ac:dyDescent="0.2">
      <c r="A37" s="723"/>
      <c r="B37" s="232"/>
      <c r="C37" s="232"/>
      <c r="D37" s="232"/>
      <c r="E37" s="1025"/>
      <c r="F37" s="1043"/>
      <c r="G37" s="724" t="s">
        <v>287</v>
      </c>
      <c r="H37" s="956"/>
      <c r="I37" s="714">
        <v>42429</v>
      </c>
      <c r="J37" s="714">
        <v>42433</v>
      </c>
      <c r="K37" s="1045"/>
      <c r="L37" s="728"/>
      <c r="M37" s="956"/>
      <c r="N37" s="956"/>
      <c r="O37" s="45"/>
      <c r="P37" s="46"/>
    </row>
    <row r="38" spans="1:16" s="166" customFormat="1" ht="85.5" x14ac:dyDescent="0.2">
      <c r="A38" s="723"/>
      <c r="B38" s="232"/>
      <c r="C38" s="232"/>
      <c r="D38" s="232"/>
      <c r="E38" s="1025"/>
      <c r="F38" s="1043"/>
      <c r="G38" s="724" t="s">
        <v>288</v>
      </c>
      <c r="H38" s="956"/>
      <c r="I38" s="714">
        <v>42429</v>
      </c>
      <c r="J38" s="714" t="s">
        <v>289</v>
      </c>
      <c r="K38" s="1045"/>
      <c r="L38" s="728"/>
      <c r="M38" s="956"/>
      <c r="N38" s="956"/>
      <c r="O38" s="45"/>
      <c r="P38" s="46"/>
    </row>
    <row r="39" spans="1:16" s="166" customFormat="1" ht="213.75" x14ac:dyDescent="0.2">
      <c r="A39" s="723"/>
      <c r="B39" s="232"/>
      <c r="C39" s="232"/>
      <c r="D39" s="232"/>
      <c r="E39" s="1025"/>
      <c r="F39" s="1043"/>
      <c r="G39" s="724" t="s">
        <v>290</v>
      </c>
      <c r="H39" s="956"/>
      <c r="I39" s="714">
        <v>42401</v>
      </c>
      <c r="J39" s="714">
        <v>42460</v>
      </c>
      <c r="K39" s="1045"/>
      <c r="L39" s="728"/>
      <c r="M39" s="956"/>
      <c r="N39" s="956"/>
      <c r="O39" s="45"/>
      <c r="P39" s="46"/>
    </row>
    <row r="40" spans="1:16" s="166" customFormat="1" ht="42.75" x14ac:dyDescent="0.2">
      <c r="A40" s="725"/>
      <c r="B40" s="220"/>
      <c r="C40" s="220"/>
      <c r="D40" s="220"/>
      <c r="E40" s="1025"/>
      <c r="F40" s="1043"/>
      <c r="G40" s="724" t="s">
        <v>291</v>
      </c>
      <c r="H40" s="956"/>
      <c r="I40" s="714" t="s">
        <v>292</v>
      </c>
      <c r="J40" s="714">
        <v>42468</v>
      </c>
      <c r="K40" s="1045"/>
      <c r="L40" s="728"/>
      <c r="M40" s="956"/>
      <c r="N40" s="956"/>
      <c r="O40" s="45"/>
      <c r="P40" s="46"/>
    </row>
    <row r="41" spans="1:16" s="166" customFormat="1" ht="42.75" x14ac:dyDescent="0.2">
      <c r="A41" s="726"/>
      <c r="B41" s="230"/>
      <c r="C41" s="230"/>
      <c r="D41" s="230"/>
      <c r="E41" s="1025"/>
      <c r="F41" s="1043"/>
      <c r="G41" s="724" t="s">
        <v>294</v>
      </c>
      <c r="H41" s="956"/>
      <c r="I41" s="714">
        <v>42469</v>
      </c>
      <c r="J41" s="714">
        <v>42470</v>
      </c>
      <c r="K41" s="1045"/>
      <c r="L41" s="728"/>
      <c r="M41" s="956"/>
      <c r="N41" s="956"/>
      <c r="O41" s="45"/>
      <c r="P41" s="46"/>
    </row>
    <row r="42" spans="1:16" s="166" customFormat="1" ht="71.25" x14ac:dyDescent="0.2">
      <c r="A42" s="726"/>
      <c r="B42" s="230"/>
      <c r="C42" s="230"/>
      <c r="D42" s="230"/>
      <c r="E42" s="1025"/>
      <c r="F42" s="1043"/>
      <c r="G42" s="724" t="s">
        <v>295</v>
      </c>
      <c r="H42" s="956"/>
      <c r="I42" s="714" t="s">
        <v>296</v>
      </c>
      <c r="J42" s="715" t="s">
        <v>297</v>
      </c>
      <c r="K42" s="737" t="s">
        <v>298</v>
      </c>
      <c r="L42" s="728"/>
      <c r="M42" s="956"/>
      <c r="N42" s="956"/>
      <c r="O42" s="45"/>
      <c r="P42" s="46"/>
    </row>
    <row r="43" spans="1:16" s="166" customFormat="1" ht="57" x14ac:dyDescent="0.2">
      <c r="A43" s="726"/>
      <c r="B43" s="230"/>
      <c r="C43" s="230"/>
      <c r="D43" s="230"/>
      <c r="E43" s="1025"/>
      <c r="F43" s="1043"/>
      <c r="G43" s="724" t="s">
        <v>299</v>
      </c>
      <c r="H43" s="956"/>
      <c r="I43" s="714" t="s">
        <v>280</v>
      </c>
      <c r="J43" s="715" t="s">
        <v>280</v>
      </c>
      <c r="K43" s="1045" t="s">
        <v>300</v>
      </c>
      <c r="L43" s="728"/>
      <c r="M43" s="956"/>
      <c r="N43" s="956"/>
      <c r="O43" s="45"/>
      <c r="P43" s="46"/>
    </row>
    <row r="44" spans="1:16" s="166" customFormat="1" ht="42.75" x14ac:dyDescent="0.2">
      <c r="A44" s="726"/>
      <c r="B44" s="230"/>
      <c r="C44" s="230"/>
      <c r="D44" s="230"/>
      <c r="E44" s="1025"/>
      <c r="F44" s="1043"/>
      <c r="G44" s="724" t="s">
        <v>301</v>
      </c>
      <c r="H44" s="956"/>
      <c r="I44" s="714" t="s">
        <v>280</v>
      </c>
      <c r="J44" s="715" t="s">
        <v>280</v>
      </c>
      <c r="K44" s="1045"/>
      <c r="L44" s="728"/>
      <c r="M44" s="956"/>
      <c r="N44" s="956"/>
      <c r="O44" s="45"/>
      <c r="P44" s="46"/>
    </row>
    <row r="45" spans="1:16" s="166" customFormat="1" ht="28.5" x14ac:dyDescent="0.2">
      <c r="A45" s="726"/>
      <c r="B45" s="230"/>
      <c r="C45" s="230"/>
      <c r="D45" s="230"/>
      <c r="E45" s="1025"/>
      <c r="F45" s="1043"/>
      <c r="G45" s="724" t="s">
        <v>302</v>
      </c>
      <c r="H45" s="956"/>
      <c r="I45" s="714" t="s">
        <v>280</v>
      </c>
      <c r="J45" s="715" t="s">
        <v>280</v>
      </c>
      <c r="K45" s="1045"/>
      <c r="L45" s="728"/>
      <c r="M45" s="956"/>
      <c r="N45" s="956"/>
      <c r="O45" s="45"/>
      <c r="P45" s="46"/>
    </row>
    <row r="46" spans="1:16" s="166" customFormat="1" ht="28.5" x14ac:dyDescent="0.2">
      <c r="A46" s="726"/>
      <c r="B46" s="230"/>
      <c r="C46" s="230"/>
      <c r="D46" s="230"/>
      <c r="E46" s="1025"/>
      <c r="F46" s="1043"/>
      <c r="G46" s="724" t="s">
        <v>303</v>
      </c>
      <c r="H46" s="956"/>
      <c r="I46" s="714" t="s">
        <v>280</v>
      </c>
      <c r="J46" s="715" t="s">
        <v>280</v>
      </c>
      <c r="K46" s="1045"/>
      <c r="L46" s="728"/>
      <c r="M46" s="956"/>
      <c r="N46" s="956"/>
      <c r="O46" s="45"/>
      <c r="P46" s="46"/>
    </row>
    <row r="47" spans="1:16" s="166" customFormat="1" ht="43.5" thickBot="1" x14ac:dyDescent="0.25">
      <c r="A47" s="726"/>
      <c r="B47" s="230"/>
      <c r="C47" s="230"/>
      <c r="D47" s="230"/>
      <c r="E47" s="1025"/>
      <c r="F47" s="1043"/>
      <c r="G47" s="727" t="s">
        <v>304</v>
      </c>
      <c r="H47" s="957"/>
      <c r="I47" s="716" t="s">
        <v>280</v>
      </c>
      <c r="J47" s="717" t="s">
        <v>280</v>
      </c>
      <c r="K47" s="1050"/>
      <c r="L47" s="729"/>
      <c r="M47" s="957"/>
      <c r="N47" s="957"/>
      <c r="O47" s="47"/>
      <c r="P47" s="48"/>
    </row>
    <row r="48" spans="1:16" ht="84" customHeight="1" x14ac:dyDescent="0.2">
      <c r="A48" s="171"/>
      <c r="B48" s="192"/>
      <c r="C48" s="286"/>
      <c r="D48" s="289"/>
      <c r="E48" s="1024" t="s">
        <v>1109</v>
      </c>
      <c r="F48" s="1027" t="s">
        <v>1110</v>
      </c>
      <c r="G48" s="6" t="s">
        <v>1111</v>
      </c>
      <c r="H48" s="269"/>
      <c r="I48" s="91">
        <v>42400</v>
      </c>
      <c r="J48" s="546">
        <v>42740</v>
      </c>
      <c r="K48" s="542" t="s">
        <v>1112</v>
      </c>
      <c r="L48" s="1032" t="s">
        <v>26</v>
      </c>
      <c r="M48" s="1032" t="s">
        <v>1113</v>
      </c>
      <c r="N48" s="1034">
        <v>1</v>
      </c>
      <c r="O48" s="1036">
        <f>11*3000000</f>
        <v>33000000</v>
      </c>
      <c r="P48" s="1038">
        <f>+N48*O48</f>
        <v>33000000</v>
      </c>
    </row>
    <row r="49" spans="1:16" ht="84" customHeight="1" x14ac:dyDescent="0.2">
      <c r="A49" s="177"/>
      <c r="B49" s="285"/>
      <c r="C49" s="287"/>
      <c r="D49" s="290"/>
      <c r="E49" s="1025"/>
      <c r="F49" s="1028"/>
      <c r="G49" s="674" t="s">
        <v>1114</v>
      </c>
      <c r="H49" s="270"/>
      <c r="I49" s="95">
        <v>42374</v>
      </c>
      <c r="J49" s="547">
        <v>42734</v>
      </c>
      <c r="K49" s="543" t="s">
        <v>1115</v>
      </c>
      <c r="L49" s="1033"/>
      <c r="M49" s="1033"/>
      <c r="N49" s="1035"/>
      <c r="O49" s="1037"/>
      <c r="P49" s="1039"/>
    </row>
    <row r="50" spans="1:16" ht="38.25" x14ac:dyDescent="0.2">
      <c r="A50" s="177"/>
      <c r="B50" s="285"/>
      <c r="C50" s="287"/>
      <c r="D50" s="290"/>
      <c r="E50" s="1025"/>
      <c r="F50" s="1028"/>
      <c r="G50" s="674" t="s">
        <v>1116</v>
      </c>
      <c r="H50" s="270"/>
      <c r="I50" s="95">
        <v>42401</v>
      </c>
      <c r="J50" s="547">
        <v>42429</v>
      </c>
      <c r="K50" s="543" t="s">
        <v>1117</v>
      </c>
      <c r="L50" s="861" t="s">
        <v>1118</v>
      </c>
      <c r="M50" s="861" t="s">
        <v>266</v>
      </c>
      <c r="N50" s="862">
        <v>0</v>
      </c>
      <c r="O50" s="863">
        <v>0</v>
      </c>
      <c r="P50" s="864">
        <v>0</v>
      </c>
    </row>
    <row r="51" spans="1:16" ht="63.75" x14ac:dyDescent="0.2">
      <c r="A51" s="173"/>
      <c r="B51" s="185"/>
      <c r="C51" s="288"/>
      <c r="D51" s="291"/>
      <c r="E51" s="1025"/>
      <c r="F51" s="1029"/>
      <c r="G51" s="1" t="s">
        <v>1119</v>
      </c>
      <c r="H51" s="270"/>
      <c r="I51" s="95">
        <v>42374</v>
      </c>
      <c r="J51" s="547">
        <v>42734</v>
      </c>
      <c r="K51" s="544" t="s">
        <v>1120</v>
      </c>
      <c r="L51" s="1"/>
      <c r="M51" s="1"/>
      <c r="N51" s="858">
        <v>0</v>
      </c>
      <c r="O51" s="859">
        <v>0</v>
      </c>
      <c r="P51" s="8">
        <f>+N51*O51</f>
        <v>0</v>
      </c>
    </row>
    <row r="52" spans="1:16" ht="76.5" x14ac:dyDescent="0.2">
      <c r="A52" s="173"/>
      <c r="B52" s="185"/>
      <c r="C52" s="288"/>
      <c r="D52" s="291"/>
      <c r="E52" s="1025"/>
      <c r="F52" s="1029"/>
      <c r="G52" s="1" t="s">
        <v>1121</v>
      </c>
      <c r="H52" s="270"/>
      <c r="I52" s="95">
        <v>42374</v>
      </c>
      <c r="J52" s="547">
        <v>42734</v>
      </c>
      <c r="K52" s="544" t="s">
        <v>1122</v>
      </c>
      <c r="L52" s="1"/>
      <c r="M52" s="1"/>
      <c r="N52" s="858">
        <v>0</v>
      </c>
      <c r="O52" s="859">
        <v>0</v>
      </c>
      <c r="P52" s="8">
        <f>+N52*O52</f>
        <v>0</v>
      </c>
    </row>
    <row r="53" spans="1:16" ht="51" x14ac:dyDescent="0.2">
      <c r="A53" s="173"/>
      <c r="B53" s="185"/>
      <c r="C53" s="288"/>
      <c r="D53" s="291"/>
      <c r="E53" s="1025"/>
      <c r="F53" s="1029"/>
      <c r="G53" s="1" t="s">
        <v>1123</v>
      </c>
      <c r="H53" s="270"/>
      <c r="I53" s="95">
        <v>42374</v>
      </c>
      <c r="J53" s="547">
        <v>42734</v>
      </c>
      <c r="K53" s="544" t="s">
        <v>1124</v>
      </c>
      <c r="L53" s="1"/>
      <c r="M53" s="1"/>
      <c r="N53" s="858">
        <v>0</v>
      </c>
      <c r="O53" s="859">
        <v>0</v>
      </c>
      <c r="P53" s="8">
        <f>+N53*O53</f>
        <v>0</v>
      </c>
    </row>
    <row r="54" spans="1:16" ht="51" x14ac:dyDescent="0.2">
      <c r="A54" s="173"/>
      <c r="B54" s="185"/>
      <c r="C54" s="288"/>
      <c r="D54" s="291"/>
      <c r="E54" s="1025"/>
      <c r="F54" s="1029"/>
      <c r="G54" s="1" t="s">
        <v>1125</v>
      </c>
      <c r="H54" s="270"/>
      <c r="I54" s="95">
        <v>42374</v>
      </c>
      <c r="J54" s="547">
        <v>42734</v>
      </c>
      <c r="K54" s="544" t="s">
        <v>1126</v>
      </c>
      <c r="L54" s="1" t="s">
        <v>49</v>
      </c>
      <c r="M54" s="1" t="s">
        <v>1127</v>
      </c>
      <c r="N54" s="858">
        <v>1</v>
      </c>
      <c r="O54" s="859">
        <v>50000000</v>
      </c>
      <c r="P54" s="8">
        <f>+N54*O54</f>
        <v>50000000</v>
      </c>
    </row>
    <row r="55" spans="1:16" ht="38.25" x14ac:dyDescent="0.2">
      <c r="A55" s="209"/>
      <c r="B55" s="203"/>
      <c r="C55" s="556"/>
      <c r="D55" s="557"/>
      <c r="E55" s="1025"/>
      <c r="F55" s="1030"/>
      <c r="G55" s="674" t="s">
        <v>1128</v>
      </c>
      <c r="H55" s="270"/>
      <c r="I55" s="558">
        <v>42381</v>
      </c>
      <c r="J55" s="559">
        <v>42444</v>
      </c>
      <c r="K55" s="543" t="s">
        <v>1129</v>
      </c>
      <c r="L55" s="674"/>
      <c r="M55" s="674"/>
      <c r="N55" s="963"/>
      <c r="O55" s="964"/>
      <c r="P55" s="51"/>
    </row>
    <row r="56" spans="1:16" ht="33.950000000000003" customHeight="1" thickBot="1" x14ac:dyDescent="0.25">
      <c r="A56" s="175"/>
      <c r="B56" s="189"/>
      <c r="C56" s="284"/>
      <c r="D56" s="292"/>
      <c r="E56" s="1026"/>
      <c r="F56" s="1031"/>
      <c r="G56" s="10" t="s">
        <v>1130</v>
      </c>
      <c r="H56" s="271"/>
      <c r="I56" s="560">
        <v>42374</v>
      </c>
      <c r="J56" s="561">
        <v>42734</v>
      </c>
      <c r="K56" s="545" t="s">
        <v>1131</v>
      </c>
      <c r="L56" s="10"/>
      <c r="M56" s="10"/>
      <c r="N56" s="872">
        <v>0</v>
      </c>
      <c r="O56" s="873">
        <v>0</v>
      </c>
      <c r="P56" s="11">
        <v>0</v>
      </c>
    </row>
    <row r="58" spans="1:16" ht="15" thickBot="1" x14ac:dyDescent="0.25"/>
    <row r="59" spans="1:16" ht="36.75" thickBot="1" x14ac:dyDescent="0.25">
      <c r="J59" s="1648" t="s">
        <v>1474</v>
      </c>
      <c r="K59" s="1649" t="s">
        <v>1475</v>
      </c>
      <c r="L59" s="1650" t="s">
        <v>1476</v>
      </c>
      <c r="M59" s="1649" t="s">
        <v>1477</v>
      </c>
      <c r="N59" s="1650" t="s">
        <v>1478</v>
      </c>
      <c r="O59" s="1649">
        <v>1</v>
      </c>
    </row>
  </sheetData>
  <mergeCells count="53">
    <mergeCell ref="O25:O26"/>
    <mergeCell ref="P25:P26"/>
    <mergeCell ref="K25:K41"/>
    <mergeCell ref="K43:K47"/>
    <mergeCell ref="L25:L26"/>
    <mergeCell ref="M25:M26"/>
    <mergeCell ref="N25:N26"/>
    <mergeCell ref="A15:J15"/>
    <mergeCell ref="K15:P15"/>
    <mergeCell ref="L19:L22"/>
    <mergeCell ref="K17:K22"/>
    <mergeCell ref="I17:I24"/>
    <mergeCell ref="J17:J24"/>
    <mergeCell ref="P19:P22"/>
    <mergeCell ref="P17:P18"/>
    <mergeCell ref="P7:P12"/>
    <mergeCell ref="A12:F12"/>
    <mergeCell ref="E17:E24"/>
    <mergeCell ref="M48:M49"/>
    <mergeCell ref="P48:P49"/>
    <mergeCell ref="E25:E47"/>
    <mergeCell ref="F25:F47"/>
    <mergeCell ref="E48:E56"/>
    <mergeCell ref="H7:M12"/>
    <mergeCell ref="N7:O12"/>
    <mergeCell ref="O17:O18"/>
    <mergeCell ref="O48:O49"/>
    <mergeCell ref="N48:N49"/>
    <mergeCell ref="F48:F56"/>
    <mergeCell ref="L48:L49"/>
    <mergeCell ref="A14:P14"/>
    <mergeCell ref="A6:G6"/>
    <mergeCell ref="H6:M6"/>
    <mergeCell ref="N6:O6"/>
    <mergeCell ref="A7:F7"/>
    <mergeCell ref="F17:F24"/>
    <mergeCell ref="A8:F8"/>
    <mergeCell ref="A9:F9"/>
    <mergeCell ref="A10:F10"/>
    <mergeCell ref="A11:F11"/>
    <mergeCell ref="A16:D16"/>
    <mergeCell ref="M19:M22"/>
    <mergeCell ref="N19:N22"/>
    <mergeCell ref="O19:O22"/>
    <mergeCell ref="L17:L18"/>
    <mergeCell ref="M17:M18"/>
    <mergeCell ref="N17:N18"/>
    <mergeCell ref="A1:F4"/>
    <mergeCell ref="G1:N4"/>
    <mergeCell ref="O1:P1"/>
    <mergeCell ref="O2:P2"/>
    <mergeCell ref="O3:P3"/>
    <mergeCell ref="O4:P4"/>
  </mergeCells>
  <dataValidations count="2">
    <dataValidation allowBlank="1" showErrorMessage="1" sqref="O16:O17 O19 O51:O56 O23:O25 O48" xr:uid="{00000000-0002-0000-0B00-000000000000}"/>
    <dataValidation allowBlank="1" showErrorMessage="1" promptTitle="Conceptos a considerar" prompt="-Servicios personales_x000d_-Comunicaciones/transporte_x000d_-Impresos/publicaciones_x000d_-Viáticos y gastos de viaje interior_x000d_-Viáticos y gastos de viaje exterior_x000d_-Servicios logísticos (Eventos ICFES)_x000d_-Gastos judiciales, sentencias, conciliaciones_x000d_-Gastos financieros" sqref="I16" xr:uid="{00000000-0002-0000-0B00-000001000000}"/>
  </dataValidations>
  <pageMargins left="0.75" right="0.75" top="1" bottom="1" header="0.5" footer="0.5"/>
  <pageSetup scale="68" orientation="landscape"/>
  <drawing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3366FF"/>
  </sheetPr>
  <dimension ref="A1:P24"/>
  <sheetViews>
    <sheetView topLeftCell="A16" workbookViewId="0">
      <selection activeCell="E24" sqref="E24:J24"/>
    </sheetView>
  </sheetViews>
  <sheetFormatPr baseColWidth="10" defaultColWidth="10.875" defaultRowHeight="14.25" x14ac:dyDescent="0.2"/>
  <cols>
    <col min="1" max="4" width="1.625" style="3" customWidth="1"/>
    <col min="5" max="5" width="21.5" style="3" customWidth="1"/>
    <col min="6" max="6" width="20" style="3" customWidth="1"/>
    <col min="7" max="7" width="23.375" style="40" customWidth="1"/>
    <col min="8" max="8" width="16.625" style="41" hidden="1" customWidth="1"/>
    <col min="9" max="10" width="12.125" style="3" customWidth="1"/>
    <col min="11" max="12" width="19" style="3" customWidth="1"/>
    <col min="13" max="13" width="21.125" style="40" customWidth="1"/>
    <col min="14" max="14" width="22.125" style="17" customWidth="1"/>
    <col min="15" max="15" width="21.625" style="3" customWidth="1"/>
    <col min="16" max="16" width="19.5" style="3" customWidth="1"/>
    <col min="17" max="16384" width="10.875" style="3"/>
  </cols>
  <sheetData>
    <row r="1" spans="1:16" ht="14.25" customHeight="1" x14ac:dyDescent="0.2">
      <c r="A1" s="1631" t="s">
        <v>229</v>
      </c>
      <c r="B1" s="1632"/>
      <c r="C1" s="1632"/>
      <c r="D1" s="1632"/>
      <c r="E1" s="1632"/>
      <c r="F1" s="1633"/>
      <c r="G1" s="1456" t="s">
        <v>230</v>
      </c>
      <c r="H1" s="1457"/>
      <c r="I1" s="1457"/>
      <c r="J1" s="1457"/>
      <c r="K1" s="1457"/>
      <c r="L1" s="1457"/>
      <c r="M1" s="1457"/>
      <c r="N1" s="1459"/>
      <c r="O1" s="1468" t="s">
        <v>231</v>
      </c>
      <c r="P1" s="1469"/>
    </row>
    <row r="2" spans="1:16" ht="14.25" customHeight="1" x14ac:dyDescent="0.2">
      <c r="A2" s="1634"/>
      <c r="B2" s="1635"/>
      <c r="C2" s="1635"/>
      <c r="D2" s="1635"/>
      <c r="E2" s="1635"/>
      <c r="F2" s="1636"/>
      <c r="G2" s="1460"/>
      <c r="H2" s="1461"/>
      <c r="I2" s="1461"/>
      <c r="J2" s="1461"/>
      <c r="K2" s="1461"/>
      <c r="L2" s="1461"/>
      <c r="M2" s="1461"/>
      <c r="N2" s="1463"/>
      <c r="O2" s="1470" t="s">
        <v>232</v>
      </c>
      <c r="P2" s="1471"/>
    </row>
    <row r="3" spans="1:16" ht="14.25" customHeight="1" x14ac:dyDescent="0.2">
      <c r="A3" s="1634"/>
      <c r="B3" s="1635"/>
      <c r="C3" s="1635"/>
      <c r="D3" s="1635"/>
      <c r="E3" s="1635"/>
      <c r="F3" s="1636"/>
      <c r="G3" s="1460"/>
      <c r="H3" s="1461"/>
      <c r="I3" s="1461"/>
      <c r="J3" s="1461"/>
      <c r="K3" s="1461"/>
      <c r="L3" s="1461"/>
      <c r="M3" s="1461"/>
      <c r="N3" s="1463"/>
      <c r="O3" s="1470" t="s">
        <v>233</v>
      </c>
      <c r="P3" s="1471"/>
    </row>
    <row r="4" spans="1:16" ht="14.25" customHeight="1" thickBot="1" x14ac:dyDescent="0.25">
      <c r="A4" s="1637"/>
      <c r="B4" s="1638"/>
      <c r="C4" s="1638"/>
      <c r="D4" s="1638"/>
      <c r="E4" s="1638"/>
      <c r="F4" s="1639"/>
      <c r="G4" s="1464"/>
      <c r="H4" s="1465"/>
      <c r="I4" s="1465"/>
      <c r="J4" s="1465"/>
      <c r="K4" s="1465"/>
      <c r="L4" s="1465"/>
      <c r="M4" s="1465"/>
      <c r="N4" s="1467"/>
      <c r="O4" s="1472" t="s">
        <v>234</v>
      </c>
      <c r="P4" s="1473"/>
    </row>
    <row r="5" spans="1:16" ht="15" thickBot="1" x14ac:dyDescent="0.25">
      <c r="A5" s="145"/>
      <c r="B5" s="52"/>
      <c r="C5" s="52"/>
      <c r="D5" s="52"/>
      <c r="E5" s="52"/>
      <c r="F5" s="52"/>
      <c r="G5" s="196"/>
      <c r="H5" s="16"/>
      <c r="I5" s="16"/>
      <c r="L5" s="187"/>
      <c r="M5" s="3"/>
      <c r="N5" s="3"/>
      <c r="O5" s="16"/>
    </row>
    <row r="6" spans="1:16" ht="15.75" thickBot="1" x14ac:dyDescent="0.3">
      <c r="A6" s="1549" t="s">
        <v>235</v>
      </c>
      <c r="B6" s="1550"/>
      <c r="C6" s="1550"/>
      <c r="D6" s="1550"/>
      <c r="E6" s="1550"/>
      <c r="F6" s="1550"/>
      <c r="G6" s="1551"/>
      <c r="H6" s="1549" t="s">
        <v>0</v>
      </c>
      <c r="I6" s="1550"/>
      <c r="J6" s="1550"/>
      <c r="K6" s="1550"/>
      <c r="L6" s="1550"/>
      <c r="M6" s="1551"/>
      <c r="N6" s="1549" t="s">
        <v>1</v>
      </c>
      <c r="O6" s="1551"/>
      <c r="P6" s="144" t="s">
        <v>2</v>
      </c>
    </row>
    <row r="7" spans="1:16" ht="15" customHeight="1" x14ac:dyDescent="0.2">
      <c r="A7" s="1625" t="s">
        <v>236</v>
      </c>
      <c r="B7" s="1626"/>
      <c r="C7" s="1626"/>
      <c r="D7" s="1626"/>
      <c r="E7" s="1626"/>
      <c r="F7" s="1626"/>
      <c r="G7" s="423"/>
      <c r="H7" s="1575" t="s">
        <v>1132</v>
      </c>
      <c r="I7" s="1640"/>
      <c r="J7" s="1640"/>
      <c r="K7" s="1640"/>
      <c r="L7" s="1640"/>
      <c r="M7" s="1576"/>
      <c r="N7" s="1575" t="s">
        <v>1133</v>
      </c>
      <c r="O7" s="1576"/>
      <c r="P7" s="1581" t="s">
        <v>970</v>
      </c>
    </row>
    <row r="8" spans="1:16" ht="15" customHeight="1" x14ac:dyDescent="0.2">
      <c r="A8" s="1618" t="s">
        <v>237</v>
      </c>
      <c r="B8" s="1619"/>
      <c r="C8" s="1619"/>
      <c r="D8" s="1619"/>
      <c r="E8" s="1619"/>
      <c r="F8" s="1619"/>
      <c r="G8" s="168"/>
      <c r="H8" s="1577"/>
      <c r="I8" s="1641"/>
      <c r="J8" s="1641"/>
      <c r="K8" s="1641"/>
      <c r="L8" s="1641"/>
      <c r="M8" s="1578"/>
      <c r="N8" s="1577"/>
      <c r="O8" s="1578"/>
      <c r="P8" s="1600"/>
    </row>
    <row r="9" spans="1:16" ht="15" customHeight="1" x14ac:dyDescent="0.2">
      <c r="A9" s="1564" t="s">
        <v>238</v>
      </c>
      <c r="B9" s="1565"/>
      <c r="C9" s="1565"/>
      <c r="D9" s="1565"/>
      <c r="E9" s="1565"/>
      <c r="F9" s="1566"/>
      <c r="G9" s="169"/>
      <c r="H9" s="1577"/>
      <c r="I9" s="1641"/>
      <c r="J9" s="1641"/>
      <c r="K9" s="1641"/>
      <c r="L9" s="1641"/>
      <c r="M9" s="1578"/>
      <c r="N9" s="1577"/>
      <c r="O9" s="1578"/>
      <c r="P9" s="1600"/>
    </row>
    <row r="10" spans="1:16" ht="15" customHeight="1" x14ac:dyDescent="0.2">
      <c r="A10" s="1618" t="s">
        <v>239</v>
      </c>
      <c r="B10" s="1619"/>
      <c r="C10" s="1619"/>
      <c r="D10" s="1619"/>
      <c r="E10" s="1619"/>
      <c r="F10" s="1619"/>
      <c r="G10" s="170"/>
      <c r="H10" s="1577"/>
      <c r="I10" s="1641"/>
      <c r="J10" s="1641"/>
      <c r="K10" s="1641"/>
      <c r="L10" s="1641"/>
      <c r="M10" s="1578"/>
      <c r="N10" s="1577"/>
      <c r="O10" s="1578"/>
      <c r="P10" s="1600"/>
    </row>
    <row r="11" spans="1:16" ht="15.75" customHeight="1" x14ac:dyDescent="0.2">
      <c r="A11" s="1618" t="s">
        <v>240</v>
      </c>
      <c r="B11" s="1619"/>
      <c r="C11" s="1619"/>
      <c r="D11" s="1619"/>
      <c r="E11" s="1619"/>
      <c r="F11" s="1619"/>
      <c r="G11" s="424"/>
      <c r="H11" s="1577"/>
      <c r="I11" s="1641"/>
      <c r="J11" s="1641"/>
      <c r="K11" s="1641"/>
      <c r="L11" s="1641"/>
      <c r="M11" s="1578"/>
      <c r="N11" s="1577"/>
      <c r="O11" s="1578"/>
      <c r="P11" s="1600"/>
    </row>
    <row r="12" spans="1:16" ht="15.75" customHeight="1" thickBot="1" x14ac:dyDescent="0.25">
      <c r="A12" s="1620" t="s">
        <v>241</v>
      </c>
      <c r="B12" s="1621"/>
      <c r="C12" s="1621"/>
      <c r="D12" s="1621"/>
      <c r="E12" s="1621"/>
      <c r="F12" s="1622"/>
      <c r="G12" s="425"/>
      <c r="H12" s="1579"/>
      <c r="I12" s="1642"/>
      <c r="J12" s="1642"/>
      <c r="K12" s="1642"/>
      <c r="L12" s="1642"/>
      <c r="M12" s="1580"/>
      <c r="N12" s="1579"/>
      <c r="O12" s="1580"/>
      <c r="P12" s="1601"/>
    </row>
    <row r="13" spans="1:16" ht="15" thickBot="1" x14ac:dyDescent="0.25"/>
    <row r="14" spans="1:16" ht="15.75" thickBot="1" x14ac:dyDescent="0.3">
      <c r="A14" s="1627" t="s">
        <v>242</v>
      </c>
      <c r="B14" s="1628"/>
      <c r="C14" s="1628"/>
      <c r="D14" s="1628"/>
      <c r="E14" s="1628"/>
      <c r="F14" s="1628"/>
      <c r="G14" s="1628"/>
      <c r="H14" s="1628"/>
      <c r="I14" s="1628"/>
      <c r="J14" s="1628"/>
      <c r="K14" s="1628"/>
      <c r="L14" s="1628"/>
      <c r="M14" s="1628"/>
      <c r="N14" s="1628"/>
      <c r="O14" s="1628"/>
      <c r="P14" s="1629"/>
    </row>
    <row r="15" spans="1:16" ht="15" customHeight="1" thickBot="1" x14ac:dyDescent="0.3">
      <c r="A15" s="1587" t="s">
        <v>11</v>
      </c>
      <c r="B15" s="1588"/>
      <c r="C15" s="1588"/>
      <c r="D15" s="1588"/>
      <c r="E15" s="1588"/>
      <c r="F15" s="1588"/>
      <c r="G15" s="1588"/>
      <c r="H15" s="1588"/>
      <c r="I15" s="1588"/>
      <c r="J15" s="1588"/>
      <c r="K15" s="1589" t="s">
        <v>243</v>
      </c>
      <c r="L15" s="1590"/>
      <c r="M15" s="1590"/>
      <c r="N15" s="1590"/>
      <c r="O15" s="1590"/>
      <c r="P15" s="1591"/>
    </row>
    <row r="16" spans="1:16" ht="60.75" thickBot="1" x14ac:dyDescent="0.25">
      <c r="A16" s="1623" t="s">
        <v>244</v>
      </c>
      <c r="B16" s="1624"/>
      <c r="C16" s="1624"/>
      <c r="D16" s="1624"/>
      <c r="E16" s="552" t="s">
        <v>245</v>
      </c>
      <c r="F16" s="553" t="s">
        <v>10</v>
      </c>
      <c r="G16" s="553" t="s">
        <v>11</v>
      </c>
      <c r="H16" s="553" t="s">
        <v>12</v>
      </c>
      <c r="I16" s="554" t="s">
        <v>13</v>
      </c>
      <c r="J16" s="568" t="s">
        <v>14</v>
      </c>
      <c r="K16" s="548" t="s">
        <v>15</v>
      </c>
      <c r="L16" s="549" t="s">
        <v>16</v>
      </c>
      <c r="M16" s="549" t="s">
        <v>17</v>
      </c>
      <c r="N16" s="549" t="s">
        <v>18</v>
      </c>
      <c r="O16" s="550" t="s">
        <v>19</v>
      </c>
      <c r="P16" s="551" t="s">
        <v>20</v>
      </c>
    </row>
    <row r="17" spans="1:16" ht="30.95" customHeight="1" x14ac:dyDescent="0.2">
      <c r="A17" s="1377"/>
      <c r="B17" s="1380"/>
      <c r="C17" s="1383"/>
      <c r="D17" s="1386"/>
      <c r="E17" s="1339" t="s">
        <v>1134</v>
      </c>
      <c r="F17" s="1391" t="s">
        <v>1135</v>
      </c>
      <c r="G17" s="1394" t="s">
        <v>1136</v>
      </c>
      <c r="H17" s="1396" t="s">
        <v>199</v>
      </c>
      <c r="I17" s="1398">
        <v>42371</v>
      </c>
      <c r="J17" s="1400">
        <v>42719</v>
      </c>
      <c r="K17" s="1402" t="s">
        <v>1137</v>
      </c>
      <c r="L17" s="1404" t="s">
        <v>26</v>
      </c>
      <c r="M17" s="968" t="s">
        <v>1138</v>
      </c>
      <c r="N17" s="257">
        <v>1</v>
      </c>
      <c r="O17" s="258">
        <v>3627382.5</v>
      </c>
      <c r="P17" s="259">
        <f>O17*12</f>
        <v>43528590</v>
      </c>
    </row>
    <row r="18" spans="1:16" ht="30.95" customHeight="1" x14ac:dyDescent="0.2">
      <c r="A18" s="1378"/>
      <c r="B18" s="1381"/>
      <c r="C18" s="1384"/>
      <c r="D18" s="1387"/>
      <c r="E18" s="1389"/>
      <c r="F18" s="1392"/>
      <c r="G18" s="1395"/>
      <c r="H18" s="1397"/>
      <c r="I18" s="1399"/>
      <c r="J18" s="1401"/>
      <c r="K18" s="1403"/>
      <c r="L18" s="1405"/>
      <c r="M18" s="969" t="s">
        <v>1139</v>
      </c>
      <c r="N18" s="260">
        <v>1</v>
      </c>
      <c r="O18" s="261">
        <v>2929206</v>
      </c>
      <c r="P18" s="262">
        <f>+O18*12</f>
        <v>35150472</v>
      </c>
    </row>
    <row r="19" spans="1:16" ht="42.75" x14ac:dyDescent="0.2">
      <c r="A19" s="1378"/>
      <c r="B19" s="1381"/>
      <c r="C19" s="1384"/>
      <c r="D19" s="1387"/>
      <c r="E19" s="1389"/>
      <c r="F19" s="1392"/>
      <c r="G19" s="970" t="s">
        <v>1140</v>
      </c>
      <c r="H19" s="970" t="s">
        <v>204</v>
      </c>
      <c r="I19" s="965">
        <v>42371</v>
      </c>
      <c r="J19" s="966">
        <v>42719</v>
      </c>
      <c r="K19" s="967" t="s">
        <v>1141</v>
      </c>
      <c r="L19" s="969"/>
      <c r="M19" s="969"/>
      <c r="N19" s="260">
        <v>0</v>
      </c>
      <c r="O19" s="261">
        <v>0</v>
      </c>
      <c r="P19" s="262">
        <v>0</v>
      </c>
    </row>
    <row r="20" spans="1:16" ht="57" x14ac:dyDescent="0.2">
      <c r="A20" s="1378"/>
      <c r="B20" s="1381"/>
      <c r="C20" s="1384"/>
      <c r="D20" s="1387"/>
      <c r="E20" s="1389"/>
      <c r="F20" s="1392"/>
      <c r="G20" s="970" t="s">
        <v>1142</v>
      </c>
      <c r="H20" s="970" t="s">
        <v>207</v>
      </c>
      <c r="I20" s="965">
        <v>42371</v>
      </c>
      <c r="J20" s="966">
        <v>42719</v>
      </c>
      <c r="K20" s="967" t="s">
        <v>1143</v>
      </c>
      <c r="L20" s="969"/>
      <c r="M20" s="969"/>
      <c r="N20" s="260">
        <v>0</v>
      </c>
      <c r="O20" s="261">
        <v>0</v>
      </c>
      <c r="P20" s="262">
        <v>0</v>
      </c>
    </row>
    <row r="21" spans="1:16" ht="62.1" customHeight="1" thickBot="1" x14ac:dyDescent="0.25">
      <c r="A21" s="1379"/>
      <c r="B21" s="1382"/>
      <c r="C21" s="1385"/>
      <c r="D21" s="1388"/>
      <c r="E21" s="1390"/>
      <c r="F21" s="1393"/>
      <c r="G21" s="263" t="s">
        <v>1144</v>
      </c>
      <c r="H21" s="263"/>
      <c r="I21" s="264">
        <v>42371</v>
      </c>
      <c r="J21" s="569">
        <v>42353</v>
      </c>
      <c r="K21" s="570" t="s">
        <v>1145</v>
      </c>
      <c r="L21" s="265"/>
      <c r="M21" s="265"/>
      <c r="N21" s="266">
        <v>0</v>
      </c>
      <c r="O21" s="267">
        <v>0</v>
      </c>
      <c r="P21" s="268">
        <v>0</v>
      </c>
    </row>
    <row r="23" spans="1:16" ht="15" thickBot="1" x14ac:dyDescent="0.25"/>
    <row r="24" spans="1:16" ht="36.75" thickBot="1" x14ac:dyDescent="0.25">
      <c r="E24" s="1648" t="s">
        <v>1474</v>
      </c>
      <c r="F24" s="1649" t="s">
        <v>1475</v>
      </c>
      <c r="G24" s="1650" t="s">
        <v>1476</v>
      </c>
      <c r="H24" s="1649" t="s">
        <v>1477</v>
      </c>
      <c r="I24" s="1650" t="s">
        <v>1478</v>
      </c>
      <c r="J24" s="1649">
        <v>1</v>
      </c>
    </row>
  </sheetData>
  <mergeCells count="34">
    <mergeCell ref="B17:B21"/>
    <mergeCell ref="C17:C21"/>
    <mergeCell ref="D17:D21"/>
    <mergeCell ref="I17:I18"/>
    <mergeCell ref="J17:J18"/>
    <mergeCell ref="K17:K18"/>
    <mergeCell ref="H6:M6"/>
    <mergeCell ref="H17:H18"/>
    <mergeCell ref="L17:L18"/>
    <mergeCell ref="A1:F4"/>
    <mergeCell ref="A17:A21"/>
    <mergeCell ref="E17:E21"/>
    <mergeCell ref="G17:G18"/>
    <mergeCell ref="F17:F21"/>
    <mergeCell ref="A7:F7"/>
    <mergeCell ref="A14:P14"/>
    <mergeCell ref="A15:J15"/>
    <mergeCell ref="K15:P15"/>
    <mergeCell ref="A16:D16"/>
    <mergeCell ref="H7:M12"/>
    <mergeCell ref="N7:O12"/>
    <mergeCell ref="O1:P1"/>
    <mergeCell ref="O2:P2"/>
    <mergeCell ref="O3:P3"/>
    <mergeCell ref="O4:P4"/>
    <mergeCell ref="G1:N4"/>
    <mergeCell ref="N6:O6"/>
    <mergeCell ref="P7:P12"/>
    <mergeCell ref="A8:F8"/>
    <mergeCell ref="A9:F9"/>
    <mergeCell ref="A10:F10"/>
    <mergeCell ref="A11:F11"/>
    <mergeCell ref="A12:F12"/>
    <mergeCell ref="A6:G6"/>
  </mergeCells>
  <dataValidations count="2">
    <dataValidation allowBlank="1" showErrorMessage="1" promptTitle="Conceptos a considerar" prompt="-Servicios personales_x000d_-Comunicaciones/transporte_x000d_-Impresos/publicaciones_x000d_-Viáticos y gastos de viaje interior_x000d_-Viáticos y gastos de viaje exterior_x000d_-Servicios logísticos (Eventos ICFES)_x000d_-Gastos judiciales, sentencias, conciliaciones_x000d_-Gastos financieros" sqref="I16" xr:uid="{00000000-0002-0000-0C00-000000000000}"/>
    <dataValidation allowBlank="1" showErrorMessage="1" sqref="O16" xr:uid="{00000000-0002-0000-0C00-000001000000}"/>
  </dataValidations>
  <pageMargins left="0.75" right="0.75" top="1" bottom="1" header="0.5" footer="0.5"/>
  <pageSetup scale="68" orientation="landscape"/>
  <drawing r:id="rId1"/>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3366FF"/>
  </sheetPr>
  <dimension ref="A1:P48"/>
  <sheetViews>
    <sheetView topLeftCell="D33" workbookViewId="0">
      <selection activeCell="F39" sqref="F39:K39"/>
    </sheetView>
  </sheetViews>
  <sheetFormatPr baseColWidth="10" defaultColWidth="10.875" defaultRowHeight="14.25" x14ac:dyDescent="0.2"/>
  <cols>
    <col min="1" max="4" width="1.625" style="3" customWidth="1"/>
    <col min="5" max="5" width="21.5" style="3" customWidth="1"/>
    <col min="6" max="6" width="20" style="3" customWidth="1"/>
    <col min="7" max="7" width="23.375" style="40" customWidth="1"/>
    <col min="8" max="8" width="16.625" style="41" hidden="1" customWidth="1"/>
    <col min="9" max="10" width="12.125" style="3" customWidth="1"/>
    <col min="11" max="12" width="19" style="3" customWidth="1"/>
    <col min="13" max="13" width="21.125" style="40" customWidth="1"/>
    <col min="14" max="14" width="22.125" style="17" customWidth="1"/>
    <col min="15" max="15" width="21.625" style="3" customWidth="1"/>
    <col min="16" max="16" width="19.5" style="3" customWidth="1"/>
    <col min="17" max="16384" width="10.875" style="3"/>
  </cols>
  <sheetData>
    <row r="1" spans="1:16" ht="14.25" customHeight="1" x14ac:dyDescent="0.2">
      <c r="A1" s="1631" t="s">
        <v>229</v>
      </c>
      <c r="B1" s="1632"/>
      <c r="C1" s="1632"/>
      <c r="D1" s="1632"/>
      <c r="E1" s="1632"/>
      <c r="F1" s="1633"/>
      <c r="G1" s="1456" t="s">
        <v>230</v>
      </c>
      <c r="H1" s="1457"/>
      <c r="I1" s="1457"/>
      <c r="J1" s="1457"/>
      <c r="K1" s="1457"/>
      <c r="L1" s="1457"/>
      <c r="M1" s="1457"/>
      <c r="N1" s="1459"/>
      <c r="O1" s="1468" t="s">
        <v>231</v>
      </c>
      <c r="P1" s="1469"/>
    </row>
    <row r="2" spans="1:16" ht="14.25" customHeight="1" x14ac:dyDescent="0.2">
      <c r="A2" s="1634"/>
      <c r="B2" s="1635"/>
      <c r="C2" s="1635"/>
      <c r="D2" s="1635"/>
      <c r="E2" s="1635"/>
      <c r="F2" s="1636"/>
      <c r="G2" s="1460"/>
      <c r="H2" s="1461"/>
      <c r="I2" s="1461"/>
      <c r="J2" s="1461"/>
      <c r="K2" s="1461"/>
      <c r="L2" s="1461"/>
      <c r="M2" s="1461"/>
      <c r="N2" s="1463"/>
      <c r="O2" s="1470" t="s">
        <v>232</v>
      </c>
      <c r="P2" s="1471"/>
    </row>
    <row r="3" spans="1:16" ht="14.25" customHeight="1" x14ac:dyDescent="0.2">
      <c r="A3" s="1634"/>
      <c r="B3" s="1635"/>
      <c r="C3" s="1635"/>
      <c r="D3" s="1635"/>
      <c r="E3" s="1635"/>
      <c r="F3" s="1636"/>
      <c r="G3" s="1460"/>
      <c r="H3" s="1461"/>
      <c r="I3" s="1461"/>
      <c r="J3" s="1461"/>
      <c r="K3" s="1461"/>
      <c r="L3" s="1461"/>
      <c r="M3" s="1461"/>
      <c r="N3" s="1463"/>
      <c r="O3" s="1470" t="s">
        <v>233</v>
      </c>
      <c r="P3" s="1471"/>
    </row>
    <row r="4" spans="1:16" ht="14.25" customHeight="1" thickBot="1" x14ac:dyDescent="0.25">
      <c r="A4" s="1637"/>
      <c r="B4" s="1638"/>
      <c r="C4" s="1638"/>
      <c r="D4" s="1638"/>
      <c r="E4" s="1638"/>
      <c r="F4" s="1639"/>
      <c r="G4" s="1464"/>
      <c r="H4" s="1465"/>
      <c r="I4" s="1465"/>
      <c r="J4" s="1465"/>
      <c r="K4" s="1465"/>
      <c r="L4" s="1465"/>
      <c r="M4" s="1465"/>
      <c r="N4" s="1467"/>
      <c r="O4" s="1472" t="s">
        <v>234</v>
      </c>
      <c r="P4" s="1473"/>
    </row>
    <row r="5" spans="1:16" ht="15" thickBot="1" x14ac:dyDescent="0.25">
      <c r="A5" s="145"/>
      <c r="B5" s="52"/>
      <c r="C5" s="52"/>
      <c r="D5" s="52"/>
      <c r="E5" s="52"/>
      <c r="F5" s="52"/>
      <c r="G5" s="196"/>
      <c r="H5" s="16"/>
      <c r="I5" s="16"/>
      <c r="L5" s="187"/>
      <c r="M5" s="3"/>
      <c r="N5" s="3"/>
      <c r="O5" s="16"/>
    </row>
    <row r="6" spans="1:16" ht="15.75" thickBot="1" x14ac:dyDescent="0.3">
      <c r="A6" s="1549" t="s">
        <v>235</v>
      </c>
      <c r="B6" s="1550"/>
      <c r="C6" s="1550"/>
      <c r="D6" s="1550"/>
      <c r="E6" s="1550"/>
      <c r="F6" s="1550"/>
      <c r="G6" s="1551"/>
      <c r="H6" s="1549" t="s">
        <v>0</v>
      </c>
      <c r="I6" s="1550"/>
      <c r="J6" s="1550"/>
      <c r="K6" s="1550"/>
      <c r="L6" s="1550"/>
      <c r="M6" s="1551"/>
      <c r="N6" s="1549" t="s">
        <v>1</v>
      </c>
      <c r="O6" s="1551"/>
      <c r="P6" s="144" t="s">
        <v>2</v>
      </c>
    </row>
    <row r="7" spans="1:16" ht="42.95" customHeight="1" x14ac:dyDescent="0.2">
      <c r="A7" s="1570" t="s">
        <v>236</v>
      </c>
      <c r="B7" s="1571"/>
      <c r="C7" s="1571"/>
      <c r="D7" s="1571"/>
      <c r="E7" s="1571"/>
      <c r="F7" s="1571"/>
      <c r="G7" s="423"/>
      <c r="H7" s="1575" t="s">
        <v>1146</v>
      </c>
      <c r="I7" s="1640"/>
      <c r="J7" s="1640"/>
      <c r="K7" s="1640"/>
      <c r="L7" s="1640"/>
      <c r="M7" s="1576"/>
      <c r="N7" s="1575" t="s">
        <v>1147</v>
      </c>
      <c r="O7" s="1576"/>
      <c r="P7" s="1581" t="s">
        <v>1148</v>
      </c>
    </row>
    <row r="8" spans="1:16" ht="42.95" customHeight="1" x14ac:dyDescent="0.2">
      <c r="A8" s="1592" t="s">
        <v>237</v>
      </c>
      <c r="B8" s="1226"/>
      <c r="C8" s="1226"/>
      <c r="D8" s="1226"/>
      <c r="E8" s="1226"/>
      <c r="F8" s="1226"/>
      <c r="G8" s="168"/>
      <c r="H8" s="1577"/>
      <c r="I8" s="1641"/>
      <c r="J8" s="1641"/>
      <c r="K8" s="1641"/>
      <c r="L8" s="1641"/>
      <c r="M8" s="1578"/>
      <c r="N8" s="1577"/>
      <c r="O8" s="1578"/>
      <c r="P8" s="1600"/>
    </row>
    <row r="9" spans="1:16" ht="42.95" customHeight="1" x14ac:dyDescent="0.2">
      <c r="A9" s="1564" t="s">
        <v>238</v>
      </c>
      <c r="B9" s="1565"/>
      <c r="C9" s="1565"/>
      <c r="D9" s="1565"/>
      <c r="E9" s="1565"/>
      <c r="F9" s="1566"/>
      <c r="G9" s="169"/>
      <c r="H9" s="1577"/>
      <c r="I9" s="1641"/>
      <c r="J9" s="1641"/>
      <c r="K9" s="1641"/>
      <c r="L9" s="1641"/>
      <c r="M9" s="1578"/>
      <c r="N9" s="1577"/>
      <c r="O9" s="1578"/>
      <c r="P9" s="1600"/>
    </row>
    <row r="10" spans="1:16" ht="42.95" customHeight="1" x14ac:dyDescent="0.2">
      <c r="A10" s="1592" t="s">
        <v>239</v>
      </c>
      <c r="B10" s="1226"/>
      <c r="C10" s="1226"/>
      <c r="D10" s="1226"/>
      <c r="E10" s="1226"/>
      <c r="F10" s="1226"/>
      <c r="G10" s="170"/>
      <c r="H10" s="1577"/>
      <c r="I10" s="1641"/>
      <c r="J10" s="1641"/>
      <c r="K10" s="1641"/>
      <c r="L10" s="1641"/>
      <c r="M10" s="1578"/>
      <c r="N10" s="1577"/>
      <c r="O10" s="1578"/>
      <c r="P10" s="1600"/>
    </row>
    <row r="11" spans="1:16" ht="42.95" customHeight="1" x14ac:dyDescent="0.2">
      <c r="A11" s="1592" t="s">
        <v>240</v>
      </c>
      <c r="B11" s="1226"/>
      <c r="C11" s="1226"/>
      <c r="D11" s="1226"/>
      <c r="E11" s="1226"/>
      <c r="F11" s="1226"/>
      <c r="G11" s="424"/>
      <c r="H11" s="1577"/>
      <c r="I11" s="1641"/>
      <c r="J11" s="1641"/>
      <c r="K11" s="1641"/>
      <c r="L11" s="1641"/>
      <c r="M11" s="1578"/>
      <c r="N11" s="1577"/>
      <c r="O11" s="1578"/>
      <c r="P11" s="1600"/>
    </row>
    <row r="12" spans="1:16" ht="42.95" customHeight="1" thickBot="1" x14ac:dyDescent="0.25">
      <c r="A12" s="1561" t="s">
        <v>241</v>
      </c>
      <c r="B12" s="1562"/>
      <c r="C12" s="1562"/>
      <c r="D12" s="1562"/>
      <c r="E12" s="1562"/>
      <c r="F12" s="1563"/>
      <c r="G12" s="425"/>
      <c r="H12" s="1579"/>
      <c r="I12" s="1642"/>
      <c r="J12" s="1642"/>
      <c r="K12" s="1642"/>
      <c r="L12" s="1642"/>
      <c r="M12" s="1580"/>
      <c r="N12" s="1579"/>
      <c r="O12" s="1580"/>
      <c r="P12" s="1601"/>
    </row>
    <row r="13" spans="1:16" ht="15" thickBot="1" x14ac:dyDescent="0.25"/>
    <row r="14" spans="1:16" ht="15.75" thickBot="1" x14ac:dyDescent="0.3">
      <c r="A14" s="1627" t="s">
        <v>242</v>
      </c>
      <c r="B14" s="1628"/>
      <c r="C14" s="1628"/>
      <c r="D14" s="1628"/>
      <c r="E14" s="1628"/>
      <c r="F14" s="1628"/>
      <c r="G14" s="1628"/>
      <c r="H14" s="1628"/>
      <c r="I14" s="1628"/>
      <c r="J14" s="1628"/>
      <c r="K14" s="1628"/>
      <c r="L14" s="1628"/>
      <c r="M14" s="1628"/>
      <c r="N14" s="1628"/>
      <c r="O14" s="1628"/>
      <c r="P14" s="1629"/>
    </row>
    <row r="15" spans="1:16" ht="15" customHeight="1" thickBot="1" x14ac:dyDescent="0.3">
      <c r="A15" s="1587" t="s">
        <v>11</v>
      </c>
      <c r="B15" s="1588"/>
      <c r="C15" s="1588"/>
      <c r="D15" s="1588"/>
      <c r="E15" s="1588"/>
      <c r="F15" s="1588"/>
      <c r="G15" s="1588"/>
      <c r="H15" s="1588"/>
      <c r="I15" s="1588"/>
      <c r="J15" s="1588"/>
      <c r="K15" s="1589" t="s">
        <v>243</v>
      </c>
      <c r="L15" s="1590"/>
      <c r="M15" s="1590"/>
      <c r="N15" s="1590"/>
      <c r="O15" s="1590"/>
      <c r="P15" s="1591"/>
    </row>
    <row r="16" spans="1:16" ht="60.75" thickBot="1" x14ac:dyDescent="0.25">
      <c r="A16" s="1623" t="s">
        <v>244</v>
      </c>
      <c r="B16" s="1624"/>
      <c r="C16" s="1624"/>
      <c r="D16" s="1624"/>
      <c r="E16" s="552" t="s">
        <v>245</v>
      </c>
      <c r="F16" s="553" t="s">
        <v>10</v>
      </c>
      <c r="G16" s="553" t="s">
        <v>11</v>
      </c>
      <c r="H16" s="553" t="s">
        <v>12</v>
      </c>
      <c r="I16" s="554" t="s">
        <v>13</v>
      </c>
      <c r="J16" s="568" t="s">
        <v>14</v>
      </c>
      <c r="K16" s="548" t="s">
        <v>15</v>
      </c>
      <c r="L16" s="549" t="s">
        <v>16</v>
      </c>
      <c r="M16" s="549" t="s">
        <v>17</v>
      </c>
      <c r="N16" s="549" t="s">
        <v>18</v>
      </c>
      <c r="O16" s="550" t="s">
        <v>19</v>
      </c>
      <c r="P16" s="551" t="s">
        <v>20</v>
      </c>
    </row>
    <row r="17" spans="1:16" ht="42" customHeight="1" x14ac:dyDescent="0.2">
      <c r="A17" s="690"/>
      <c r="B17" s="691"/>
      <c r="C17" s="691"/>
      <c r="D17" s="691"/>
      <c r="E17" s="1075" t="s">
        <v>1149</v>
      </c>
      <c r="F17" s="1078" t="s">
        <v>1150</v>
      </c>
      <c r="G17" s="1078" t="s">
        <v>198</v>
      </c>
      <c r="H17" s="1079" t="s">
        <v>199</v>
      </c>
      <c r="I17" s="1081">
        <v>42402</v>
      </c>
      <c r="J17" s="1082">
        <v>42719</v>
      </c>
      <c r="K17" s="1083" t="s">
        <v>200</v>
      </c>
      <c r="L17" s="1084" t="s">
        <v>26</v>
      </c>
      <c r="M17" s="918" t="s">
        <v>201</v>
      </c>
      <c r="N17" s="454">
        <v>1</v>
      </c>
      <c r="O17" s="455">
        <v>3000000</v>
      </c>
      <c r="P17" s="456">
        <f>+O17*11</f>
        <v>33000000</v>
      </c>
    </row>
    <row r="18" spans="1:16" ht="42" customHeight="1" x14ac:dyDescent="0.2">
      <c r="A18" s="692"/>
      <c r="B18" s="693"/>
      <c r="C18" s="693"/>
      <c r="D18" s="693"/>
      <c r="E18" s="1076"/>
      <c r="F18" s="1060"/>
      <c r="G18" s="1060"/>
      <c r="H18" s="1080"/>
      <c r="I18" s="1071"/>
      <c r="J18" s="1072"/>
      <c r="K18" s="1073"/>
      <c r="L18" s="1085"/>
      <c r="M18" s="1086" t="s">
        <v>202</v>
      </c>
      <c r="N18" s="1064">
        <v>1</v>
      </c>
      <c r="O18" s="1066">
        <v>2500000</v>
      </c>
      <c r="P18" s="1068">
        <f>+O18*11</f>
        <v>27500000</v>
      </c>
    </row>
    <row r="19" spans="1:16" ht="71.25" x14ac:dyDescent="0.2">
      <c r="A19" s="694"/>
      <c r="B19" s="695"/>
      <c r="C19" s="693"/>
      <c r="D19" s="693"/>
      <c r="E19" s="1076"/>
      <c r="F19" s="1060"/>
      <c r="G19" s="1060"/>
      <c r="H19" s="1080"/>
      <c r="I19" s="1071"/>
      <c r="J19" s="1072"/>
      <c r="K19" s="567" t="s">
        <v>1151</v>
      </c>
      <c r="L19" s="1085"/>
      <c r="M19" s="1087"/>
      <c r="N19" s="1065"/>
      <c r="O19" s="1067"/>
      <c r="P19" s="1069"/>
    </row>
    <row r="20" spans="1:16" ht="57" x14ac:dyDescent="0.2">
      <c r="A20" s="1070"/>
      <c r="B20" s="1059"/>
      <c r="C20" s="1059"/>
      <c r="D20" s="1059"/>
      <c r="E20" s="1076"/>
      <c r="F20" s="1060"/>
      <c r="G20" s="1060" t="s">
        <v>203</v>
      </c>
      <c r="H20" s="909" t="s">
        <v>204</v>
      </c>
      <c r="I20" s="1071">
        <v>42402</v>
      </c>
      <c r="J20" s="1072">
        <v>42735</v>
      </c>
      <c r="K20" s="975" t="s">
        <v>205</v>
      </c>
      <c r="L20" s="452" t="s">
        <v>94</v>
      </c>
      <c r="M20" s="909" t="s">
        <v>1152</v>
      </c>
      <c r="N20" s="450">
        <v>1</v>
      </c>
      <c r="O20" s="451">
        <v>237722039.6216</v>
      </c>
      <c r="P20" s="457">
        <f>+O20*N20</f>
        <v>237722039.6216</v>
      </c>
    </row>
    <row r="21" spans="1:16" ht="57" x14ac:dyDescent="0.2">
      <c r="A21" s="1070"/>
      <c r="B21" s="1059"/>
      <c r="C21" s="1059"/>
      <c r="D21" s="1059"/>
      <c r="E21" s="1076"/>
      <c r="F21" s="1060"/>
      <c r="G21" s="1060"/>
      <c r="H21" s="909" t="s">
        <v>207</v>
      </c>
      <c r="I21" s="1071"/>
      <c r="J21" s="1072"/>
      <c r="K21" s="975" t="s">
        <v>205</v>
      </c>
      <c r="L21" s="452" t="s">
        <v>94</v>
      </c>
      <c r="M21" s="909" t="s">
        <v>1153</v>
      </c>
      <c r="N21" s="450">
        <v>1</v>
      </c>
      <c r="O21" s="451">
        <v>366786756.68400002</v>
      </c>
      <c r="P21" s="457">
        <f>+O21*N21</f>
        <v>366786756.68400002</v>
      </c>
    </row>
    <row r="22" spans="1:16" ht="42.75" x14ac:dyDescent="0.2">
      <c r="A22" s="1070"/>
      <c r="B22" s="1059"/>
      <c r="C22" s="1059"/>
      <c r="D22" s="1059"/>
      <c r="E22" s="1076"/>
      <c r="F22" s="1060"/>
      <c r="G22" s="1060"/>
      <c r="H22" s="909"/>
      <c r="I22" s="1071">
        <v>42402</v>
      </c>
      <c r="J22" s="1072">
        <v>42735</v>
      </c>
      <c r="K22" s="1073" t="s">
        <v>209</v>
      </c>
      <c r="L22" s="452" t="s">
        <v>210</v>
      </c>
      <c r="M22" s="453" t="s">
        <v>211</v>
      </c>
      <c r="N22" s="450">
        <v>1</v>
      </c>
      <c r="O22" s="451">
        <v>15625197.85</v>
      </c>
      <c r="P22" s="457">
        <f t="shared" ref="P22:P28" si="0">+O22*N22</f>
        <v>15625197.85</v>
      </c>
    </row>
    <row r="23" spans="1:16" x14ac:dyDescent="0.2">
      <c r="A23" s="1070"/>
      <c r="B23" s="1059"/>
      <c r="C23" s="1059"/>
      <c r="D23" s="1059"/>
      <c r="E23" s="1076"/>
      <c r="F23" s="1060"/>
      <c r="G23" s="1060"/>
      <c r="H23" s="909"/>
      <c r="I23" s="1071"/>
      <c r="J23" s="1072"/>
      <c r="K23" s="1073"/>
      <c r="L23" s="452" t="s">
        <v>212</v>
      </c>
      <c r="M23" s="453" t="s">
        <v>213</v>
      </c>
      <c r="N23" s="450">
        <v>1</v>
      </c>
      <c r="O23" s="451">
        <v>25044160.57</v>
      </c>
      <c r="P23" s="457">
        <f t="shared" si="0"/>
        <v>25044160.57</v>
      </c>
    </row>
    <row r="24" spans="1:16" ht="42.75" x14ac:dyDescent="0.2">
      <c r="A24" s="1070"/>
      <c r="B24" s="1059"/>
      <c r="C24" s="1059"/>
      <c r="D24" s="1059"/>
      <c r="E24" s="1076"/>
      <c r="F24" s="1060"/>
      <c r="G24" s="1060"/>
      <c r="H24" s="909"/>
      <c r="I24" s="1071"/>
      <c r="J24" s="1072"/>
      <c r="K24" s="1073"/>
      <c r="L24" s="452" t="s">
        <v>214</v>
      </c>
      <c r="M24" s="453" t="s">
        <v>215</v>
      </c>
      <c r="N24" s="450">
        <v>1</v>
      </c>
      <c r="O24" s="451">
        <v>38460732.509999998</v>
      </c>
      <c r="P24" s="457">
        <f t="shared" si="0"/>
        <v>38460732.509999998</v>
      </c>
    </row>
    <row r="25" spans="1:16" ht="42.75" x14ac:dyDescent="0.2">
      <c r="A25" s="1070"/>
      <c r="B25" s="1059"/>
      <c r="C25" s="1059"/>
      <c r="D25" s="1059"/>
      <c r="E25" s="1076"/>
      <c r="F25" s="1060"/>
      <c r="G25" s="1060"/>
      <c r="H25" s="909"/>
      <c r="I25" s="1071"/>
      <c r="J25" s="1072"/>
      <c r="K25" s="1073"/>
      <c r="L25" s="452" t="s">
        <v>216</v>
      </c>
      <c r="M25" s="453" t="s">
        <v>217</v>
      </c>
      <c r="N25" s="450">
        <v>1</v>
      </c>
      <c r="O25" s="451">
        <v>12514500</v>
      </c>
      <c r="P25" s="457">
        <f t="shared" si="0"/>
        <v>12514500</v>
      </c>
    </row>
    <row r="26" spans="1:16" ht="42.75" x14ac:dyDescent="0.2">
      <c r="A26" s="1070"/>
      <c r="B26" s="1059"/>
      <c r="C26" s="1059"/>
      <c r="D26" s="1059"/>
      <c r="E26" s="1076"/>
      <c r="F26" s="1060"/>
      <c r="G26" s="1060"/>
      <c r="H26" s="909"/>
      <c r="I26" s="1071"/>
      <c r="J26" s="1072"/>
      <c r="K26" s="1073"/>
      <c r="L26" s="452" t="s">
        <v>218</v>
      </c>
      <c r="M26" s="453" t="s">
        <v>219</v>
      </c>
      <c r="N26" s="450">
        <v>1</v>
      </c>
      <c r="O26" s="451">
        <v>12509232.58</v>
      </c>
      <c r="P26" s="457">
        <f t="shared" si="0"/>
        <v>12509232.58</v>
      </c>
    </row>
    <row r="27" spans="1:16" ht="28.5" x14ac:dyDescent="0.2">
      <c r="A27" s="1070"/>
      <c r="B27" s="1059"/>
      <c r="C27" s="1059"/>
      <c r="D27" s="1059"/>
      <c r="E27" s="1076"/>
      <c r="F27" s="1060"/>
      <c r="G27" s="1060"/>
      <c r="H27" s="909"/>
      <c r="I27" s="1071"/>
      <c r="J27" s="1072"/>
      <c r="K27" s="1073"/>
      <c r="L27" s="452" t="s">
        <v>220</v>
      </c>
      <c r="M27" s="453" t="s">
        <v>221</v>
      </c>
      <c r="N27" s="450">
        <v>1</v>
      </c>
      <c r="O27" s="451">
        <v>2163000</v>
      </c>
      <c r="P27" s="457">
        <f t="shared" si="0"/>
        <v>2163000</v>
      </c>
    </row>
    <row r="28" spans="1:16" ht="28.5" x14ac:dyDescent="0.2">
      <c r="A28" s="1070"/>
      <c r="B28" s="1059"/>
      <c r="C28" s="1059"/>
      <c r="D28" s="1059"/>
      <c r="E28" s="1076"/>
      <c r="F28" s="1060"/>
      <c r="G28" s="1060"/>
      <c r="H28" s="909"/>
      <c r="I28" s="1071"/>
      <c r="J28" s="1072"/>
      <c r="K28" s="1074"/>
      <c r="L28" s="624" t="s">
        <v>222</v>
      </c>
      <c r="M28" s="625" t="s">
        <v>223</v>
      </c>
      <c r="N28" s="976">
        <v>1</v>
      </c>
      <c r="O28" s="626">
        <v>10087803.52</v>
      </c>
      <c r="P28" s="627">
        <f t="shared" si="0"/>
        <v>10087803.52</v>
      </c>
    </row>
    <row r="29" spans="1:16" ht="85.5" x14ac:dyDescent="0.2">
      <c r="A29" s="972"/>
      <c r="B29" s="973"/>
      <c r="C29" s="974"/>
      <c r="D29" s="974"/>
      <c r="E29" s="1076"/>
      <c r="F29" s="1060"/>
      <c r="G29" s="453" t="s">
        <v>1154</v>
      </c>
      <c r="H29" s="909"/>
      <c r="I29" s="696">
        <v>42402</v>
      </c>
      <c r="J29" s="697">
        <v>42735</v>
      </c>
      <c r="K29" s="629" t="s">
        <v>1155</v>
      </c>
      <c r="L29" s="624" t="s">
        <v>1156</v>
      </c>
      <c r="M29" s="625" t="s">
        <v>266</v>
      </c>
      <c r="N29" s="976">
        <v>0</v>
      </c>
      <c r="O29" s="630">
        <v>0</v>
      </c>
      <c r="P29" s="631">
        <v>0</v>
      </c>
    </row>
    <row r="30" spans="1:16" s="166" customFormat="1" ht="99.75" x14ac:dyDescent="0.2">
      <c r="A30" s="1057"/>
      <c r="B30" s="1058"/>
      <c r="C30" s="1059"/>
      <c r="D30" s="1059"/>
      <c r="E30" s="1076"/>
      <c r="F30" s="1060" t="s">
        <v>1157</v>
      </c>
      <c r="G30" s="1061" t="s">
        <v>224</v>
      </c>
      <c r="H30" s="22"/>
      <c r="I30" s="978">
        <v>42402</v>
      </c>
      <c r="J30" s="979">
        <v>42428</v>
      </c>
      <c r="K30" s="586" t="s">
        <v>1158</v>
      </c>
      <c r="L30" s="22" t="s">
        <v>226</v>
      </c>
      <c r="M30" s="911" t="s">
        <v>1159</v>
      </c>
      <c r="N30" s="956">
        <v>2</v>
      </c>
      <c r="O30" s="507">
        <v>192932527.6595</v>
      </c>
      <c r="P30" s="628">
        <f>+O30</f>
        <v>192932527.6595</v>
      </c>
    </row>
    <row r="31" spans="1:16" s="166" customFormat="1" ht="36" customHeight="1" x14ac:dyDescent="0.2">
      <c r="A31" s="1057"/>
      <c r="B31" s="1058"/>
      <c r="C31" s="1059"/>
      <c r="D31" s="1059"/>
      <c r="E31" s="1076"/>
      <c r="F31" s="1060"/>
      <c r="G31" s="1061"/>
      <c r="H31" s="22"/>
      <c r="I31" s="978">
        <v>42402</v>
      </c>
      <c r="J31" s="979">
        <v>42428</v>
      </c>
      <c r="K31" s="586" t="s">
        <v>1160</v>
      </c>
      <c r="L31" s="22"/>
      <c r="M31" s="911"/>
      <c r="N31" s="956"/>
      <c r="O31" s="507"/>
      <c r="P31" s="628"/>
    </row>
    <row r="32" spans="1:16" s="166" customFormat="1" ht="42.75" x14ac:dyDescent="0.2">
      <c r="A32" s="1057"/>
      <c r="B32" s="1058"/>
      <c r="C32" s="1059"/>
      <c r="D32" s="1059"/>
      <c r="E32" s="1076"/>
      <c r="F32" s="1060"/>
      <c r="G32" s="1061" t="s">
        <v>1161</v>
      </c>
      <c r="H32" s="22"/>
      <c r="I32" s="978">
        <v>42402</v>
      </c>
      <c r="J32" s="979">
        <v>42724</v>
      </c>
      <c r="K32" s="586" t="s">
        <v>1162</v>
      </c>
      <c r="L32" s="22" t="s">
        <v>1156</v>
      </c>
      <c r="M32" s="956"/>
      <c r="N32" s="956">
        <v>0</v>
      </c>
      <c r="O32" s="507">
        <v>0</v>
      </c>
      <c r="P32" s="628">
        <v>0</v>
      </c>
    </row>
    <row r="33" spans="1:16" s="166" customFormat="1" ht="42.75" x14ac:dyDescent="0.2">
      <c r="A33" s="1057"/>
      <c r="B33" s="1058"/>
      <c r="C33" s="1059"/>
      <c r="D33" s="1059"/>
      <c r="E33" s="1076"/>
      <c r="F33" s="1060"/>
      <c r="G33" s="1061"/>
      <c r="H33" s="22"/>
      <c r="I33" s="978"/>
      <c r="J33" s="979"/>
      <c r="K33" s="618" t="s">
        <v>1163</v>
      </c>
      <c r="L33" s="22" t="s">
        <v>1156</v>
      </c>
      <c r="M33" s="930"/>
      <c r="N33" s="930"/>
      <c r="O33" s="512"/>
      <c r="P33" s="633"/>
    </row>
    <row r="34" spans="1:16" ht="87" customHeight="1" x14ac:dyDescent="0.2">
      <c r="A34" s="1057"/>
      <c r="B34" s="1058"/>
      <c r="C34" s="1059"/>
      <c r="D34" s="1059"/>
      <c r="E34" s="1076"/>
      <c r="F34" s="1060"/>
      <c r="G34" s="911" t="s">
        <v>1164</v>
      </c>
      <c r="H34" s="526"/>
      <c r="I34" s="978">
        <v>42402</v>
      </c>
      <c r="J34" s="979">
        <v>42724</v>
      </c>
      <c r="K34" s="618" t="s">
        <v>1165</v>
      </c>
      <c r="L34" s="211" t="s">
        <v>1156</v>
      </c>
      <c r="M34" s="930"/>
      <c r="N34" s="930">
        <v>0</v>
      </c>
      <c r="O34" s="512">
        <v>0</v>
      </c>
      <c r="P34" s="633">
        <v>0</v>
      </c>
    </row>
    <row r="35" spans="1:16" ht="37.5" customHeight="1" x14ac:dyDescent="0.2">
      <c r="A35" s="698"/>
      <c r="B35" s="699"/>
      <c r="C35" s="699"/>
      <c r="D35" s="699"/>
      <c r="E35" s="1076"/>
      <c r="F35" s="1061" t="s">
        <v>1166</v>
      </c>
      <c r="G35" s="911" t="s">
        <v>1167</v>
      </c>
      <c r="H35" s="526"/>
      <c r="I35" s="1063">
        <v>42401</v>
      </c>
      <c r="J35" s="1088">
        <v>42674</v>
      </c>
      <c r="K35" s="1089" t="s">
        <v>1166</v>
      </c>
      <c r="L35" s="1061" t="s">
        <v>1168</v>
      </c>
      <c r="M35" s="1061" t="s">
        <v>1169</v>
      </c>
      <c r="N35" s="1051">
        <v>1</v>
      </c>
      <c r="O35" s="1053">
        <v>100000000</v>
      </c>
      <c r="P35" s="1055">
        <f>+O35*N35</f>
        <v>100000000</v>
      </c>
    </row>
    <row r="36" spans="1:16" ht="37.5" customHeight="1" x14ac:dyDescent="0.2">
      <c r="A36" s="698"/>
      <c r="B36" s="699"/>
      <c r="C36" s="699"/>
      <c r="D36" s="699"/>
      <c r="E36" s="1076"/>
      <c r="F36" s="1061"/>
      <c r="G36" s="911" t="s">
        <v>1170</v>
      </c>
      <c r="H36" s="526"/>
      <c r="I36" s="1063"/>
      <c r="J36" s="1088"/>
      <c r="K36" s="1089"/>
      <c r="L36" s="1061"/>
      <c r="M36" s="1061"/>
      <c r="N36" s="1051"/>
      <c r="O36" s="1053"/>
      <c r="P36" s="1055"/>
    </row>
    <row r="37" spans="1:16" ht="37.5" customHeight="1" thickBot="1" x14ac:dyDescent="0.25">
      <c r="A37" s="700"/>
      <c r="B37" s="701"/>
      <c r="C37" s="701"/>
      <c r="D37" s="701"/>
      <c r="E37" s="1077"/>
      <c r="F37" s="1062"/>
      <c r="G37" s="921" t="s">
        <v>1171</v>
      </c>
      <c r="H37" s="527"/>
      <c r="I37" s="195">
        <v>42675</v>
      </c>
      <c r="J37" s="702">
        <v>42689</v>
      </c>
      <c r="K37" s="1090"/>
      <c r="L37" s="1062"/>
      <c r="M37" s="1062"/>
      <c r="N37" s="1052"/>
      <c r="O37" s="1054"/>
      <c r="P37" s="1056"/>
    </row>
    <row r="38" spans="1:16" ht="15" thickBot="1" x14ac:dyDescent="0.25"/>
    <row r="39" spans="1:16" ht="36.75" thickBot="1" x14ac:dyDescent="0.25">
      <c r="F39" s="1648" t="s">
        <v>1474</v>
      </c>
      <c r="G39" s="1649" t="s">
        <v>1475</v>
      </c>
      <c r="H39" s="1650" t="s">
        <v>1476</v>
      </c>
      <c r="I39" s="1649" t="s">
        <v>1477</v>
      </c>
      <c r="J39" s="1650" t="s">
        <v>1478</v>
      </c>
      <c r="K39" s="1649">
        <v>1</v>
      </c>
    </row>
    <row r="48" spans="1:16" x14ac:dyDescent="0.2">
      <c r="K48" s="3" t="s">
        <v>1172</v>
      </c>
    </row>
  </sheetData>
  <mergeCells count="60">
    <mergeCell ref="A30:A34"/>
    <mergeCell ref="B30:B34"/>
    <mergeCell ref="C30:C34"/>
    <mergeCell ref="D30:D34"/>
    <mergeCell ref="A14:P14"/>
    <mergeCell ref="A15:J15"/>
    <mergeCell ref="K15:P15"/>
    <mergeCell ref="A16:D16"/>
    <mergeCell ref="F17:F29"/>
    <mergeCell ref="K17:K18"/>
    <mergeCell ref="M18:M19"/>
    <mergeCell ref="C20:C28"/>
    <mergeCell ref="A20:A28"/>
    <mergeCell ref="B20:B28"/>
    <mergeCell ref="D20:D28"/>
    <mergeCell ref="I17:I19"/>
    <mergeCell ref="A1:F4"/>
    <mergeCell ref="G1:N4"/>
    <mergeCell ref="O1:P1"/>
    <mergeCell ref="O2:P2"/>
    <mergeCell ref="O3:P3"/>
    <mergeCell ref="O4:P4"/>
    <mergeCell ref="A6:G6"/>
    <mergeCell ref="H6:M6"/>
    <mergeCell ref="N6:O6"/>
    <mergeCell ref="A7:F7"/>
    <mergeCell ref="H7:M12"/>
    <mergeCell ref="N7:O12"/>
    <mergeCell ref="P7:P12"/>
    <mergeCell ref="A8:F8"/>
    <mergeCell ref="A9:F9"/>
    <mergeCell ref="A10:F10"/>
    <mergeCell ref="A11:F11"/>
    <mergeCell ref="A12:F12"/>
    <mergeCell ref="J17:J19"/>
    <mergeCell ref="P18:P19"/>
    <mergeCell ref="O18:O19"/>
    <mergeCell ref="N18:N19"/>
    <mergeCell ref="L17:L19"/>
    <mergeCell ref="E17:E37"/>
    <mergeCell ref="F35:F37"/>
    <mergeCell ref="I35:I36"/>
    <mergeCell ref="J35:J36"/>
    <mergeCell ref="K35:K37"/>
    <mergeCell ref="F30:F34"/>
    <mergeCell ref="K22:K28"/>
    <mergeCell ref="G20:G28"/>
    <mergeCell ref="J22:J28"/>
    <mergeCell ref="I22:I28"/>
    <mergeCell ref="I20:I21"/>
    <mergeCell ref="J20:J21"/>
    <mergeCell ref="G30:G31"/>
    <mergeCell ref="G32:G33"/>
    <mergeCell ref="G17:G19"/>
    <mergeCell ref="H17:H19"/>
    <mergeCell ref="L35:L37"/>
    <mergeCell ref="M35:M37"/>
    <mergeCell ref="N35:N37"/>
    <mergeCell ref="O35:O37"/>
    <mergeCell ref="P35:P37"/>
  </mergeCells>
  <dataValidations count="2">
    <dataValidation allowBlank="1" showErrorMessage="1" sqref="O16" xr:uid="{00000000-0002-0000-0D00-000000000000}"/>
    <dataValidation allowBlank="1" showErrorMessage="1" promptTitle="Conceptos a considerar" prompt="-Servicios personales_x000d_-Comunicaciones/transporte_x000d_-Impresos/publicaciones_x000d_-Viáticos y gastos de viaje interior_x000d_-Viáticos y gastos de viaje exterior_x000d_-Servicios logísticos (Eventos ICFES)_x000d_-Gastos judiciales, sentencias, conciliaciones_x000d_-Gastos financieros" sqref="I16" xr:uid="{00000000-0002-0000-0D00-000001000000}"/>
  </dataValidations>
  <pageMargins left="0.75" right="0.75" top="1" bottom="1" header="0.5" footer="0.5"/>
  <pageSetup scale="68" orientation="landscape"/>
  <drawing r:id="rId1"/>
  <legacy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W1196"/>
  <sheetViews>
    <sheetView tabSelected="1" topLeftCell="A84" workbookViewId="0">
      <selection activeCell="A91" sqref="A91"/>
    </sheetView>
  </sheetViews>
  <sheetFormatPr baseColWidth="10" defaultColWidth="11" defaultRowHeight="14.25" x14ac:dyDescent="0.2"/>
  <cols>
    <col min="1" max="1" width="72.375" style="820" bestFit="1" customWidth="1"/>
    <col min="2" max="3" width="7.875" bestFit="1" customWidth="1"/>
    <col min="4" max="4" width="8" customWidth="1"/>
    <col min="5" max="5" width="6.625" customWidth="1"/>
    <col min="6" max="6" width="6.5" bestFit="1" customWidth="1"/>
    <col min="7" max="7" width="6.625" customWidth="1"/>
    <col min="8" max="8" width="24.875" hidden="1" customWidth="1"/>
    <col min="9" max="11" width="6.375" hidden="1" customWidth="1"/>
    <col min="12" max="12" width="9.625" customWidth="1"/>
    <col min="13" max="13" width="30.625" customWidth="1"/>
    <col min="14" max="14" width="11.125" customWidth="1"/>
    <col min="15" max="15" width="32.5" hidden="1" customWidth="1"/>
    <col min="16" max="16" width="13.125" bestFit="1" customWidth="1"/>
    <col min="17" max="17" width="23.375" bestFit="1" customWidth="1"/>
    <col min="18" max="18" width="13" bestFit="1" customWidth="1"/>
    <col min="19" max="19" width="28.125" bestFit="1" customWidth="1"/>
    <col min="20" max="20" width="17.875" bestFit="1" customWidth="1"/>
  </cols>
  <sheetData>
    <row r="2" spans="1:15" x14ac:dyDescent="0.2">
      <c r="A2"/>
    </row>
    <row r="3" spans="1:15" x14ac:dyDescent="0.2">
      <c r="L3" s="821"/>
      <c r="M3" s="821"/>
      <c r="N3" s="821"/>
    </row>
    <row r="4" spans="1:15" x14ac:dyDescent="0.2">
      <c r="A4" s="833"/>
      <c r="B4" s="834" t="s">
        <v>1173</v>
      </c>
      <c r="C4" s="835"/>
      <c r="D4" s="835"/>
      <c r="E4" s="835"/>
      <c r="F4" s="835"/>
      <c r="G4" s="835"/>
      <c r="H4" s="835"/>
      <c r="I4" s="831"/>
      <c r="J4" s="831"/>
      <c r="K4" s="831"/>
      <c r="L4" s="1014" t="s">
        <v>1295</v>
      </c>
      <c r="M4" s="1014"/>
      <c r="N4" s="1015"/>
    </row>
    <row r="5" spans="1:15" s="680" customFormat="1" ht="101.25" x14ac:dyDescent="0.2">
      <c r="A5" s="991" t="s">
        <v>10</v>
      </c>
      <c r="B5" s="836" t="s">
        <v>1188</v>
      </c>
      <c r="C5" s="836" t="s">
        <v>1189</v>
      </c>
      <c r="D5" s="836" t="s">
        <v>1190</v>
      </c>
      <c r="E5" s="837" t="s">
        <v>1191</v>
      </c>
      <c r="F5" s="837" t="s">
        <v>1192</v>
      </c>
      <c r="G5" s="837" t="s">
        <v>1193</v>
      </c>
      <c r="H5" s="992" t="s">
        <v>1294</v>
      </c>
      <c r="I5" s="832"/>
      <c r="J5" s="832"/>
      <c r="K5" s="832"/>
      <c r="L5" s="1016"/>
      <c r="M5" s="1016"/>
      <c r="N5" s="1017"/>
      <c r="O5" s="747" t="s">
        <v>1174</v>
      </c>
    </row>
    <row r="6" spans="1:15" s="680" customFormat="1" ht="34.5" x14ac:dyDescent="0.2">
      <c r="A6" s="993" t="s">
        <v>248</v>
      </c>
      <c r="B6" s="1643">
        <v>0.10869565217391304</v>
      </c>
      <c r="C6" s="1643">
        <v>0.21739130434782608</v>
      </c>
      <c r="D6" s="1643">
        <v>0.20652173913043478</v>
      </c>
      <c r="E6" s="1644">
        <v>5.5900621118012417E-2</v>
      </c>
      <c r="F6" s="1644">
        <v>8.608695652173913E-2</v>
      </c>
      <c r="G6" s="1644">
        <v>1.3636363636363636E-2</v>
      </c>
      <c r="H6" s="1644">
        <v>23</v>
      </c>
      <c r="I6" s="825"/>
      <c r="J6" s="825"/>
      <c r="K6" s="825"/>
      <c r="L6" s="825">
        <f>+IFERROR(SUM(E6:G6)/SUM(B6:D6),"")</f>
        <v>0.29219188974291016</v>
      </c>
      <c r="M6" s="826" t="str">
        <f>+IF(L6="","",IF(AND(SUM($B6:D6)=1,SUM($E6:G6)=1),"TERMINADA",IF(SUM($B6:D6)=0,"SIN INICIAR",IF(L6&gt;1,"ADELANTADA",IF(L6&lt;0.6,"CRÍTICA",IF(L6&lt;0.95,"ATRASADA","GESTIÓN NORMAL"))))))</f>
        <v>CRÍTICA</v>
      </c>
      <c r="N6" s="751" t="str">
        <f t="shared" ref="N6:N69" si="0">+IF(M6="","",IF(M6="SIN INICIAR","6",IF(M6="CRÍTICA","L",IF(M6="ATRASADA","K",IF(M6="GESTIÓN NORMAL","J",IF(M6="ADELANTADA","Q","B"))))))</f>
        <v>L</v>
      </c>
      <c r="O6" s="747"/>
    </row>
    <row r="7" spans="1:15" s="680" customFormat="1" ht="34.5" x14ac:dyDescent="0.2">
      <c r="A7" s="993" t="s">
        <v>511</v>
      </c>
      <c r="B7" s="1643">
        <v>0.11527777777777777</v>
      </c>
      <c r="C7" s="1643">
        <v>0.1337962962962963</v>
      </c>
      <c r="D7" s="1643">
        <v>8.3796296296296299E-2</v>
      </c>
      <c r="E7" s="1644">
        <v>0.105</v>
      </c>
      <c r="F7" s="1644">
        <v>0.12166666666666666</v>
      </c>
      <c r="G7" s="1644">
        <v>5.5E-2</v>
      </c>
      <c r="H7" s="1644">
        <v>6</v>
      </c>
      <c r="I7" s="825"/>
      <c r="J7" s="825"/>
      <c r="K7" s="825"/>
      <c r="L7" s="825">
        <f>+IFERROR(SUM(E7:G7)/SUM(B7:D7),"")</f>
        <v>0.84617524339360228</v>
      </c>
      <c r="M7" s="826" t="str">
        <f>+IF(L7="","",IF(AND(SUM($B7:D7)=1,SUM($E7:G7)=1),"TERMINADA",IF(SUM($B7:D7)=0,"SIN INICIAR",IF(L7&gt;1,"ADELANTADA",IF(L7&lt;0.6,"CRÍTICA",IF(L7&lt;0.95,"ATRASADA","GESTIÓN NORMAL"))))))</f>
        <v>ATRASADA</v>
      </c>
      <c r="N7" s="751" t="str">
        <f t="shared" si="0"/>
        <v>K</v>
      </c>
      <c r="O7" s="747" t="s">
        <v>1175</v>
      </c>
    </row>
    <row r="8" spans="1:15" s="680" customFormat="1" ht="34.5" x14ac:dyDescent="0.2">
      <c r="A8" s="993" t="s">
        <v>488</v>
      </c>
      <c r="B8" s="1643">
        <v>0.58333333333333326</v>
      </c>
      <c r="C8" s="1643">
        <v>8.3333333333333343E-2</v>
      </c>
      <c r="D8" s="1643">
        <v>8.3333333333333343E-2</v>
      </c>
      <c r="E8" s="1644">
        <v>0.05</v>
      </c>
      <c r="F8" s="1644">
        <v>0.05</v>
      </c>
      <c r="G8" s="1644">
        <v>0.05</v>
      </c>
      <c r="H8" s="1644">
        <v>4</v>
      </c>
      <c r="I8" s="825"/>
      <c r="J8" s="825"/>
      <c r="K8" s="825"/>
      <c r="L8" s="825">
        <f t="shared" ref="L8:L71" si="1">+IFERROR(SUM(E8:G8)/SUM(B8:D8),"")</f>
        <v>0.20000000000000004</v>
      </c>
      <c r="M8" s="826" t="str">
        <f>+IF(L8="","",IF(AND(SUM($B8:D8)=1,SUM($E8:G8)=1),"TERMINADA",IF(SUM($B8:D8)=0,"SIN INICIAR",IF(L8&gt;1,"ADELANTADA",IF(L8&lt;0.6,"CRÍTICA",IF(L8&lt;0.95,"ATRASADA","GESTIÓN NORMAL"))))))</f>
        <v>CRÍTICA</v>
      </c>
      <c r="N8" s="751" t="str">
        <f t="shared" si="0"/>
        <v>L</v>
      </c>
      <c r="O8" s="748"/>
    </row>
    <row r="9" spans="1:15" s="680" customFormat="1" ht="34.5" x14ac:dyDescent="0.2">
      <c r="A9" s="993" t="s">
        <v>306</v>
      </c>
      <c r="B9" s="1643">
        <v>0</v>
      </c>
      <c r="C9" s="1643">
        <v>0</v>
      </c>
      <c r="D9" s="1643">
        <v>0.1111111111111111</v>
      </c>
      <c r="E9" s="1644">
        <v>0</v>
      </c>
      <c r="F9" s="1644">
        <v>0</v>
      </c>
      <c r="G9" s="1644">
        <v>0.1111111111111111</v>
      </c>
      <c r="H9" s="1644">
        <v>9</v>
      </c>
      <c r="I9" s="825"/>
      <c r="J9" s="825"/>
      <c r="K9" s="825"/>
      <c r="L9" s="825">
        <f t="shared" si="1"/>
        <v>1</v>
      </c>
      <c r="M9" s="826" t="str">
        <f>+IF(L9="","",IF(AND(SUM($B9:D9)=1,SUM($E9:G9)=1),"TERMINADA",IF(SUM($B9:D9)=0,"SIN INICIAR",IF(L9&gt;1,"ADELANTADA",IF(L9&lt;0.6,"CRÍTICA",IF(L9&lt;0.95,"ATRASADA","GESTIÓN NORMAL"))))))</f>
        <v>GESTIÓN NORMAL</v>
      </c>
      <c r="N9" s="751" t="str">
        <f t="shared" si="0"/>
        <v>J</v>
      </c>
      <c r="O9" s="752"/>
    </row>
    <row r="10" spans="1:15" s="680" customFormat="1" ht="34.5" x14ac:dyDescent="0.2">
      <c r="A10" s="993" t="s">
        <v>479</v>
      </c>
      <c r="B10" s="1643">
        <v>0.16666666666666666</v>
      </c>
      <c r="C10" s="1643">
        <v>0.16666666666666666</v>
      </c>
      <c r="D10" s="1643">
        <v>0.16666666666666666</v>
      </c>
      <c r="E10" s="1644">
        <v>0</v>
      </c>
      <c r="F10" s="1644">
        <v>0</v>
      </c>
      <c r="G10" s="1644">
        <v>0</v>
      </c>
      <c r="H10" s="1644">
        <v>3</v>
      </c>
      <c r="I10" s="825"/>
      <c r="J10" s="825"/>
      <c r="K10" s="825"/>
      <c r="L10" s="825">
        <f t="shared" si="1"/>
        <v>0</v>
      </c>
      <c r="M10" s="826" t="str">
        <f>+IF(L10="","",IF(AND(SUM($B10:D10)=1,SUM($E10:G10)=1),"TERMINADA",IF(SUM($B10:D10)=0,"SIN INICIAR",IF(L10&gt;1,"ADELANTADA",IF(L10&lt;0.6,"CRÍTICA",IF(L10&lt;0.95,"ATRASADA","GESTIÓN NORMAL"))))))</f>
        <v>CRÍTICA</v>
      </c>
      <c r="N10" s="751" t="str">
        <f t="shared" si="0"/>
        <v>L</v>
      </c>
    </row>
    <row r="11" spans="1:15" s="680" customFormat="1" ht="34.5" x14ac:dyDescent="0.2">
      <c r="A11" s="993" t="s">
        <v>519</v>
      </c>
      <c r="B11" s="1643">
        <v>0.16666666666666669</v>
      </c>
      <c r="C11" s="1643">
        <v>0.16666666666666669</v>
      </c>
      <c r="D11" s="1643">
        <v>0.16666666666666669</v>
      </c>
      <c r="E11" s="1644">
        <v>0</v>
      </c>
      <c r="F11" s="1644">
        <v>0</v>
      </c>
      <c r="G11" s="1644">
        <v>0</v>
      </c>
      <c r="H11" s="1644">
        <v>14</v>
      </c>
      <c r="I11" s="825"/>
      <c r="J11" s="825"/>
      <c r="K11" s="825"/>
      <c r="L11" s="825">
        <f t="shared" si="1"/>
        <v>0</v>
      </c>
      <c r="M11" s="826" t="str">
        <f>+IF(L11="","",IF(AND(SUM($B11:D11)=1,SUM($E11:G11)=1),"TERMINADA",IF(SUM($B11:D11)=0,"SIN INICIAR",IF(L11&gt;1,"ADELANTADA",IF(L11&lt;0.6,"CRÍTICA",IF(L11&lt;0.95,"ATRASADA","GESTIÓN NORMAL"))))))</f>
        <v>CRÍTICA</v>
      </c>
      <c r="N11" s="751" t="str">
        <f t="shared" si="0"/>
        <v>L</v>
      </c>
    </row>
    <row r="12" spans="1:15" s="680" customFormat="1" ht="34.5" x14ac:dyDescent="0.2">
      <c r="A12" s="993" t="s">
        <v>498</v>
      </c>
      <c r="B12" s="1643">
        <v>0.16666666666666671</v>
      </c>
      <c r="C12" s="1643">
        <v>0.16666666666666671</v>
      </c>
      <c r="D12" s="1643">
        <v>0.16666666666666671</v>
      </c>
      <c r="E12" s="1644">
        <v>4.9999999999999996E-2</v>
      </c>
      <c r="F12" s="1644">
        <v>4.9999999999999996E-2</v>
      </c>
      <c r="G12" s="1644">
        <v>4.9999999999999996E-2</v>
      </c>
      <c r="H12" s="1644">
        <v>8</v>
      </c>
      <c r="I12" s="825"/>
      <c r="J12" s="825"/>
      <c r="K12" s="825"/>
      <c r="L12" s="825">
        <f t="shared" si="1"/>
        <v>0.29999999999999993</v>
      </c>
      <c r="M12" s="826" t="str">
        <f>+IF(L12="","",IF(AND(SUM($B12:D12)=1,SUM($E12:G12)=1),"TERMINADA",IF(SUM($B12:D12)=0,"SIN INICIAR",IF(L12&gt;1,"ADELANTADA",IF(L12&lt;0.6,"CRÍTICA",IF(L12&lt;0.95,"ATRASADA","GESTIÓN NORMAL"))))))</f>
        <v>CRÍTICA</v>
      </c>
      <c r="N12" s="751" t="str">
        <f t="shared" si="0"/>
        <v>L</v>
      </c>
    </row>
    <row r="13" spans="1:15" s="680" customFormat="1" ht="34.5" x14ac:dyDescent="0.2">
      <c r="A13" s="993" t="s">
        <v>346</v>
      </c>
      <c r="B13" s="1643">
        <v>8.3333333333333315E-2</v>
      </c>
      <c r="C13" s="1643">
        <v>8.3333333333333315E-2</v>
      </c>
      <c r="D13" s="1643">
        <v>8.3333333333333315E-2</v>
      </c>
      <c r="E13" s="1644">
        <v>0</v>
      </c>
      <c r="F13" s="1644">
        <v>0</v>
      </c>
      <c r="G13" s="1644">
        <v>0</v>
      </c>
      <c r="H13" s="1644">
        <v>61</v>
      </c>
      <c r="I13" s="825"/>
      <c r="J13" s="825"/>
      <c r="K13" s="825"/>
      <c r="L13" s="825">
        <f t="shared" si="1"/>
        <v>0</v>
      </c>
      <c r="M13" s="826" t="str">
        <f>+IF(L13="","",IF(AND(SUM($B13:D13)=1,SUM($E13:G13)=1),"TERMINADA",IF(SUM($B13:D13)=0,"SIN INICIAR",IF(L13&gt;1,"ADELANTADA",IF(L13&lt;0.6,"CRÍTICA",IF(L13&lt;0.95,"ATRASADA","GESTIÓN NORMAL"))))))</f>
        <v>CRÍTICA</v>
      </c>
      <c r="N13" s="751" t="str">
        <f t="shared" si="0"/>
        <v>L</v>
      </c>
    </row>
    <row r="14" spans="1:15" s="680" customFormat="1" ht="34.5" x14ac:dyDescent="0.2">
      <c r="A14" s="993" t="s">
        <v>439</v>
      </c>
      <c r="B14" s="1643">
        <v>0.25</v>
      </c>
      <c r="C14" s="1643">
        <v>0.25</v>
      </c>
      <c r="D14" s="1643">
        <v>0.25</v>
      </c>
      <c r="E14" s="1644">
        <v>0</v>
      </c>
      <c r="F14" s="1644">
        <v>0</v>
      </c>
      <c r="G14" s="1644">
        <v>0</v>
      </c>
      <c r="H14" s="1644">
        <v>20</v>
      </c>
      <c r="I14" s="825"/>
      <c r="J14" s="825"/>
      <c r="K14" s="825"/>
      <c r="L14" s="825">
        <f t="shared" si="1"/>
        <v>0</v>
      </c>
      <c r="M14" s="826" t="str">
        <f>+IF(L14="","",IF(AND(SUM($B14:D14)=1,SUM($E14:G14)=1),"TERMINADA",IF(SUM($B14:D14)=0,"SIN INICIAR",IF(L14&gt;1,"ADELANTADA",IF(L14&lt;0.6,"CRÍTICA",IF(L14&lt;0.95,"ATRASADA","GESTIÓN NORMAL"))))))</f>
        <v>CRÍTICA</v>
      </c>
      <c r="N14" s="751" t="str">
        <f t="shared" si="0"/>
        <v>L</v>
      </c>
    </row>
    <row r="15" spans="1:15" s="680" customFormat="1" ht="34.5" x14ac:dyDescent="0.2">
      <c r="A15" s="993" t="s">
        <v>332</v>
      </c>
      <c r="B15" s="1643">
        <v>0</v>
      </c>
      <c r="C15" s="1643">
        <v>0</v>
      </c>
      <c r="D15" s="1643">
        <v>0</v>
      </c>
      <c r="E15" s="1644">
        <v>0</v>
      </c>
      <c r="F15" s="1644">
        <v>0</v>
      </c>
      <c r="G15" s="1644">
        <v>0</v>
      </c>
      <c r="H15" s="1644">
        <v>4</v>
      </c>
      <c r="I15" s="825"/>
      <c r="J15" s="825"/>
      <c r="K15" s="825"/>
      <c r="L15" s="825" t="str">
        <f t="shared" si="1"/>
        <v/>
      </c>
      <c r="M15" s="826" t="str">
        <f>+IF(L15="","",IF(AND(SUM($B15:D15)=1,SUM($E15:G15)=1),"TERMINADA",IF(SUM($B15:D15)=0,"SIN INICIAR",IF(L15&gt;1,"ADELANTADA",IF(L15&lt;0.6,"CRÍTICA",IF(L15&lt;0.95,"ATRASADA","GESTIÓN NORMAL"))))))</f>
        <v/>
      </c>
      <c r="N15" s="751" t="str">
        <f t="shared" si="0"/>
        <v/>
      </c>
    </row>
    <row r="16" spans="1:15" s="680" customFormat="1" ht="34.5" x14ac:dyDescent="0.2">
      <c r="A16" s="993" t="s">
        <v>535</v>
      </c>
      <c r="B16" s="1643">
        <v>0.75</v>
      </c>
      <c r="C16" s="1643">
        <v>0</v>
      </c>
      <c r="D16" s="1643">
        <v>0.125</v>
      </c>
      <c r="E16" s="1644">
        <v>0.5</v>
      </c>
      <c r="F16" s="1644">
        <v>0.25</v>
      </c>
      <c r="G16" s="1644">
        <v>0.125</v>
      </c>
      <c r="H16" s="1644">
        <v>8</v>
      </c>
      <c r="I16" s="825"/>
      <c r="J16" s="825"/>
      <c r="K16" s="825"/>
      <c r="L16" s="825">
        <f t="shared" si="1"/>
        <v>1</v>
      </c>
      <c r="M16" s="826" t="str">
        <f>+IF(L16="","",IF(AND(SUM($B16:D16)=1,SUM($E16:G16)=1),"TERMINADA",IF(SUM($B16:D16)=0,"SIN INICIAR",IF(L16&gt;1,"ADELANTADA",IF(L16&lt;0.6,"CRÍTICA",IF(L16&lt;0.95,"ATRASADA","GESTIÓN NORMAL"))))))</f>
        <v>GESTIÓN NORMAL</v>
      </c>
      <c r="N16" s="751" t="str">
        <f t="shared" si="0"/>
        <v>J</v>
      </c>
    </row>
    <row r="17" spans="1:23" ht="34.5" x14ac:dyDescent="0.2">
      <c r="A17" s="993" t="s">
        <v>23</v>
      </c>
      <c r="B17" s="1643">
        <v>9.5074603174603173E-2</v>
      </c>
      <c r="C17" s="1643">
        <v>0.52364603174603175</v>
      </c>
      <c r="D17" s="1643">
        <v>4.7931746031746041E-2</v>
      </c>
      <c r="E17" s="1644">
        <v>2.3809523809523812E-3</v>
      </c>
      <c r="F17" s="1644">
        <v>0.47857142857142859</v>
      </c>
      <c r="G17" s="1644">
        <v>1.4285714285714285E-2</v>
      </c>
      <c r="H17" s="1644">
        <v>21</v>
      </c>
      <c r="I17" s="825"/>
      <c r="J17" s="825"/>
      <c r="K17" s="825"/>
      <c r="L17" s="825">
        <f t="shared" si="1"/>
        <v>0.74287306156560506</v>
      </c>
      <c r="M17" s="826" t="str">
        <f>+IF(L17="","",IF(AND(SUM($B17:D17)=1,SUM($E17:G17)=1),"TERMINADA",IF(SUM($B17:D17)="","SIN INICIAR",IF(L17&gt;1,"ADELANTADA",IF(L17&lt;0.6,"CRÍTICA",IF(L17&lt;0.95,"ATRASADA","GESTIÓN NORMAL"))))))</f>
        <v>ATRASADA</v>
      </c>
      <c r="N17" s="751" t="str">
        <f t="shared" si="0"/>
        <v>K</v>
      </c>
    </row>
    <row r="18" spans="1:23" ht="34.5" x14ac:dyDescent="0.2">
      <c r="A18" s="993" t="s">
        <v>563</v>
      </c>
      <c r="B18" s="1643">
        <v>0.10606060606060606</v>
      </c>
      <c r="C18" s="1643">
        <v>0.10606060606060606</v>
      </c>
      <c r="D18" s="1643">
        <v>0.10606060606060606</v>
      </c>
      <c r="E18" s="1644">
        <v>0.06</v>
      </c>
      <c r="F18" s="1644">
        <v>6.7500000000000004E-2</v>
      </c>
      <c r="G18" s="1644">
        <v>6.25E-2</v>
      </c>
      <c r="H18" s="1644">
        <v>4</v>
      </c>
      <c r="I18" s="825"/>
      <c r="J18" s="825"/>
      <c r="K18" s="825"/>
      <c r="L18" s="825">
        <f t="shared" si="1"/>
        <v>0.5971428571428572</v>
      </c>
      <c r="M18" s="826" t="str">
        <f>+IF(L18="","",IF(AND(SUM($B18:D18)=1,SUM($E18:G18)=1),"TERMINADA",IF(SUM($B18:D18)=0,"SIN INICIAR",IF(L18&gt;1,"ADELANTADA",IF(L18&lt;0.6,"CRÍTICA",IF(L18&lt;0.95,"ATRASADA","GESTIÓN NORMAL"))))))</f>
        <v>CRÍTICA</v>
      </c>
      <c r="N18" s="751" t="str">
        <f t="shared" si="0"/>
        <v>L</v>
      </c>
    </row>
    <row r="19" spans="1:23" ht="34.5" x14ac:dyDescent="0.2">
      <c r="A19" s="993" t="s">
        <v>860</v>
      </c>
      <c r="B19" s="1643">
        <v>8.3299999999999999E-2</v>
      </c>
      <c r="C19" s="1643">
        <v>8.3299999999999999E-2</v>
      </c>
      <c r="D19" s="1643">
        <v>8.3299999999999999E-2</v>
      </c>
      <c r="E19" s="1644">
        <v>0</v>
      </c>
      <c r="F19" s="1644">
        <v>0</v>
      </c>
      <c r="G19" s="1644">
        <v>0</v>
      </c>
      <c r="H19" s="1644">
        <v>16</v>
      </c>
      <c r="I19" s="825"/>
      <c r="J19" s="825"/>
      <c r="K19" s="825"/>
      <c r="L19" s="825">
        <f t="shared" si="1"/>
        <v>0</v>
      </c>
      <c r="M19" s="826" t="str">
        <f>+IF(L19="","",IF(AND(SUM($B19:D19)=1,SUM($E19:G19)=1),"TERMINADA",IF(SUM($B19:D19)=0,"SIN INICIAR",IF(L19&gt;1,"ADELANTADA",IF(L19&lt;0.6,"CRÍTICA",IF(L19&lt;0.95,"ATRASADA","GESTIÓN NORMAL"))))))</f>
        <v>CRÍTICA</v>
      </c>
      <c r="N19" s="751" t="str">
        <f t="shared" si="0"/>
        <v>L</v>
      </c>
    </row>
    <row r="20" spans="1:23" ht="34.5" x14ac:dyDescent="0.2">
      <c r="A20" s="993" t="s">
        <v>887</v>
      </c>
      <c r="B20" s="1643">
        <v>8.3299999999999985E-2</v>
      </c>
      <c r="C20" s="1643">
        <v>8.3299999999999985E-2</v>
      </c>
      <c r="D20" s="1643">
        <v>8.3299999999999985E-2</v>
      </c>
      <c r="E20" s="1644">
        <v>0</v>
      </c>
      <c r="F20" s="1644">
        <v>0</v>
      </c>
      <c r="G20" s="1644">
        <v>0</v>
      </c>
      <c r="H20" s="1644">
        <v>19</v>
      </c>
      <c r="I20" s="825"/>
      <c r="J20" s="825"/>
      <c r="K20" s="825"/>
      <c r="L20" s="825">
        <f t="shared" si="1"/>
        <v>0</v>
      </c>
      <c r="M20" s="826" t="str">
        <f>+IF(L20="","",IF(AND(SUM($B20:D20)=1,SUM($E20:G20)=1),"TERMINADA",IF(SUM($B20:D20)=0,"SIN INICIAR",IF(L20&gt;1,"ADELANTADA",IF(L20&lt;0.6,"CRÍTICA",IF(L20&lt;0.95,"ATRASADA","GESTIÓN NORMAL"))))))</f>
        <v>CRÍTICA</v>
      </c>
      <c r="N20" s="751" t="str">
        <f t="shared" si="0"/>
        <v>L</v>
      </c>
    </row>
    <row r="21" spans="1:23" ht="34.5" x14ac:dyDescent="0.2">
      <c r="A21" s="993" t="s">
        <v>913</v>
      </c>
      <c r="B21" s="1643">
        <v>8.3300000000000013E-2</v>
      </c>
      <c r="C21" s="1643">
        <v>8.3300000000000013E-2</v>
      </c>
      <c r="D21" s="1643">
        <v>8.3300000000000013E-2</v>
      </c>
      <c r="E21" s="1644">
        <v>0</v>
      </c>
      <c r="F21" s="1644">
        <v>0</v>
      </c>
      <c r="G21" s="1644">
        <v>0</v>
      </c>
      <c r="H21" s="1644">
        <v>12</v>
      </c>
      <c r="I21" s="825"/>
      <c r="J21" s="825"/>
      <c r="K21" s="825"/>
      <c r="L21" s="825">
        <f t="shared" si="1"/>
        <v>0</v>
      </c>
      <c r="M21" s="826" t="str">
        <f>+IF(L21="","",IF(AND(SUM($B21:D21)=1,SUM($E21:G21)=1),"TERMINADA",IF(SUM($B21:D21)=0,"SIN INICIAR",IF(L21&gt;1,"ADELANTADA",IF(L21&lt;0.6,"CRÍTICA",IF(L21&lt;0.95,"ATRASADA","GESTIÓN NORMAL"))))))</f>
        <v>CRÍTICA</v>
      </c>
      <c r="N21" s="751" t="str">
        <f t="shared" si="0"/>
        <v>L</v>
      </c>
      <c r="T21" s="746" t="str">
        <f>+S29</f>
        <v>L</v>
      </c>
    </row>
    <row r="22" spans="1:23" ht="34.5" x14ac:dyDescent="0.2">
      <c r="A22" s="993" t="s">
        <v>929</v>
      </c>
      <c r="B22" s="1643">
        <v>8.3299999999999999E-2</v>
      </c>
      <c r="C22" s="1643">
        <v>8.3299999999999999E-2</v>
      </c>
      <c r="D22" s="1643">
        <v>8.3299999999999999E-2</v>
      </c>
      <c r="E22" s="1644">
        <v>0</v>
      </c>
      <c r="F22" s="1644">
        <v>0</v>
      </c>
      <c r="G22" s="1644">
        <v>0</v>
      </c>
      <c r="H22" s="1644">
        <v>3</v>
      </c>
      <c r="I22" s="825"/>
      <c r="J22" s="825"/>
      <c r="K22" s="825"/>
      <c r="L22" s="825">
        <f t="shared" si="1"/>
        <v>0</v>
      </c>
      <c r="M22" s="826" t="str">
        <f>+IF(L22="","",IF(AND(SUM($B22:D22)=1,SUM($E22:G22)=1),"TERMINADA",IF(SUM($B22:D22)=0,"SIN INICIAR",IF(L22&gt;1,"ADELANTADA",IF(L22&lt;0.6,"CRÍTICA",IF(L22&lt;0.95,"ATRASADA","GESTIÓN NORMAL"))))))</f>
        <v>CRÍTICA</v>
      </c>
      <c r="N22" s="751" t="str">
        <f t="shared" si="0"/>
        <v>L</v>
      </c>
    </row>
    <row r="23" spans="1:23" ht="34.5" x14ac:dyDescent="0.2">
      <c r="A23" s="993" t="s">
        <v>936</v>
      </c>
      <c r="B23" s="1643">
        <v>8.3299999999999985E-2</v>
      </c>
      <c r="C23" s="1643">
        <v>8.3299999999999985E-2</v>
      </c>
      <c r="D23" s="1643">
        <v>8.3299999999999985E-2</v>
      </c>
      <c r="E23" s="1644">
        <v>0</v>
      </c>
      <c r="F23" s="1644">
        <v>0</v>
      </c>
      <c r="G23" s="1644">
        <v>0</v>
      </c>
      <c r="H23" s="1644">
        <v>19</v>
      </c>
      <c r="I23" s="825"/>
      <c r="J23" s="825"/>
      <c r="K23" s="825"/>
      <c r="L23" s="825">
        <f t="shared" si="1"/>
        <v>0</v>
      </c>
      <c r="M23" s="826" t="str">
        <f>+IF(L23="","",IF(AND(SUM($B23:D23)=1,SUM($E23:G23)=1),"TERMINADA",IF(SUM($B23:D23)=0,"SIN INICIAR",IF(L23&gt;1,"ADELANTADA",IF(L23&lt;0.6,"CRÍTICA",IF(L23&lt;0.95,"ATRASADA","GESTIÓN NORMAL"))))))</f>
        <v>CRÍTICA</v>
      </c>
      <c r="N23" s="751" t="str">
        <f t="shared" si="0"/>
        <v>L</v>
      </c>
      <c r="W23" t="s">
        <v>1177</v>
      </c>
    </row>
    <row r="24" spans="1:23" ht="34.5" x14ac:dyDescent="0.2">
      <c r="A24" s="993" t="s">
        <v>577</v>
      </c>
      <c r="B24" s="1643">
        <v>0</v>
      </c>
      <c r="C24" s="1643">
        <v>3.0303030303030304E-2</v>
      </c>
      <c r="D24" s="1643">
        <v>3.0303030303030304E-2</v>
      </c>
      <c r="E24" s="1644">
        <v>0</v>
      </c>
      <c r="F24" s="1644">
        <v>0</v>
      </c>
      <c r="G24" s="1644">
        <v>0</v>
      </c>
      <c r="H24" s="1644">
        <v>3</v>
      </c>
      <c r="I24" s="825"/>
      <c r="J24" s="825"/>
      <c r="K24" s="825"/>
      <c r="L24" s="825">
        <f t="shared" si="1"/>
        <v>0</v>
      </c>
      <c r="M24" s="826" t="str">
        <f>+IF(L24="","",IF(AND(SUM($B24:D24)=1,SUM($E24:G24)=1),"TERMINADA",IF(SUM($B24:D24)=0,"SIN INICIAR",IF(L24&gt;1,"ADELANTADA",IF(L24&lt;0.6,"CRÍTICA",IF(L24&lt;0.95,"ATRASADA","GESTIÓN NORMAL"))))))</f>
        <v>CRÍTICA</v>
      </c>
      <c r="N24" s="751" t="str">
        <f t="shared" si="0"/>
        <v>L</v>
      </c>
      <c r="P24" s="822">
        <v>0</v>
      </c>
      <c r="Q24" s="823" t="s">
        <v>1178</v>
      </c>
      <c r="W24" t="s">
        <v>1179</v>
      </c>
    </row>
    <row r="25" spans="1:23" ht="34.5" x14ac:dyDescent="0.2">
      <c r="A25" s="993" t="s">
        <v>588</v>
      </c>
      <c r="B25" s="1643">
        <v>0</v>
      </c>
      <c r="C25" s="1643">
        <v>9.0909090909090912E-2</v>
      </c>
      <c r="D25" s="1643">
        <v>9.0909090909090912E-2</v>
      </c>
      <c r="E25" s="1644">
        <v>0</v>
      </c>
      <c r="F25" s="1644">
        <v>0</v>
      </c>
      <c r="G25" s="1644">
        <v>0</v>
      </c>
      <c r="H25" s="1644">
        <v>1</v>
      </c>
      <c r="I25" s="825"/>
      <c r="J25" s="825"/>
      <c r="K25" s="825"/>
      <c r="L25" s="825">
        <f t="shared" si="1"/>
        <v>0</v>
      </c>
      <c r="M25" s="826" t="str">
        <f>+IF(L25="","",IF(AND(SUM($B25:D25)=1,SUM($E25:G25)=1),"TERMINADA",IF(SUM($B25:D25)=0,"SIN INICIAR",IF(L25&gt;1,"ADELANTADA",IF(L25&lt;0.6,"CRÍTICA",IF(L25&lt;0.95,"ATRASADA","GESTIÓN NORMAL"))))))</f>
        <v>CRÍTICA</v>
      </c>
      <c r="N25" s="751" t="str">
        <f t="shared" si="0"/>
        <v>L</v>
      </c>
      <c r="P25" s="822">
        <v>0</v>
      </c>
      <c r="Q25" s="823" t="s">
        <v>1180</v>
      </c>
      <c r="W25" t="s">
        <v>1181</v>
      </c>
    </row>
    <row r="26" spans="1:23" ht="34.5" x14ac:dyDescent="0.2">
      <c r="A26" s="993" t="s">
        <v>592</v>
      </c>
      <c r="B26" s="1643">
        <v>8.3299999999999999E-2</v>
      </c>
      <c r="C26" s="1643">
        <v>8.3299999999999999E-2</v>
      </c>
      <c r="D26" s="1643">
        <v>8.3299999999999999E-2</v>
      </c>
      <c r="E26" s="1644">
        <v>0</v>
      </c>
      <c r="F26" s="1644">
        <v>0</v>
      </c>
      <c r="G26" s="1644">
        <v>0</v>
      </c>
      <c r="H26" s="1644">
        <v>7</v>
      </c>
      <c r="I26" s="825"/>
      <c r="J26" s="825"/>
      <c r="K26" s="825"/>
      <c r="L26" s="825">
        <f t="shared" si="1"/>
        <v>0</v>
      </c>
      <c r="M26" s="826" t="str">
        <f>+IF(L26="","",IF(AND(SUM($B26:D26)=1,SUM($E26:G26)=1),"TERMINADA",IF(SUM($B26:D26)=0,"SIN INICIAR",IF(L26&gt;1,"ADELANTADA",IF(L26&lt;0.6,"CRÍTICA",IF(L26&lt;0.95,"ATRASADA","GESTIÓN NORMAL"))))))</f>
        <v>CRÍTICA</v>
      </c>
      <c r="N26" s="751" t="str">
        <f t="shared" si="0"/>
        <v>L</v>
      </c>
      <c r="P26" s="822">
        <v>0.6</v>
      </c>
      <c r="Q26" s="823" t="s">
        <v>1182</v>
      </c>
      <c r="W26" t="s">
        <v>1183</v>
      </c>
    </row>
    <row r="27" spans="1:23" ht="34.5" x14ac:dyDescent="0.2">
      <c r="A27" s="993" t="s">
        <v>605</v>
      </c>
      <c r="B27" s="1643">
        <v>0.14497500000000002</v>
      </c>
      <c r="C27" s="1643">
        <v>0.14497500000000002</v>
      </c>
      <c r="D27" s="1643">
        <v>0.14747500000000002</v>
      </c>
      <c r="E27" s="1644">
        <v>0</v>
      </c>
      <c r="F27" s="1644">
        <v>0</v>
      </c>
      <c r="G27" s="1644">
        <v>0</v>
      </c>
      <c r="H27" s="1644">
        <v>4</v>
      </c>
      <c r="I27" s="825"/>
      <c r="J27" s="825"/>
      <c r="K27" s="825"/>
      <c r="L27" s="825">
        <f t="shared" si="1"/>
        <v>0</v>
      </c>
      <c r="M27" s="826" t="str">
        <f>+IF(L27="","",IF(AND(SUM($B27:D27)=1,SUM($E27:G27)=1),"TERMINADA",IF(SUM($B27:D27)=0,"SIN INICIAR",IF(L27&gt;1,"ADELANTADA",IF(L27&lt;0.6,"CRÍTICA",IF(L27&lt;0.95,"ATRASADA","GESTIÓN NORMAL"))))))</f>
        <v>CRÍTICA</v>
      </c>
      <c r="N27" s="751" t="str">
        <f t="shared" si="0"/>
        <v>L</v>
      </c>
      <c r="P27" s="822">
        <v>0.95</v>
      </c>
      <c r="Q27" s="823" t="s">
        <v>1184</v>
      </c>
      <c r="W27" t="s">
        <v>1185</v>
      </c>
    </row>
    <row r="28" spans="1:23" ht="34.5" x14ac:dyDescent="0.2">
      <c r="A28" s="993" t="s">
        <v>620</v>
      </c>
      <c r="B28" s="1643">
        <v>8.3300000000000013E-2</v>
      </c>
      <c r="C28" s="1643">
        <v>8.3300000000000013E-2</v>
      </c>
      <c r="D28" s="1643">
        <v>8.3300000000000013E-2</v>
      </c>
      <c r="E28" s="1644">
        <v>0</v>
      </c>
      <c r="F28" s="1644">
        <v>0</v>
      </c>
      <c r="G28" s="1644">
        <v>0</v>
      </c>
      <c r="H28" s="1644">
        <v>10</v>
      </c>
      <c r="I28" s="825"/>
      <c r="J28" s="825"/>
      <c r="K28" s="825"/>
      <c r="L28" s="825">
        <f t="shared" si="1"/>
        <v>0</v>
      </c>
      <c r="M28" s="826" t="str">
        <f>+IF(L28="","",IF(AND(SUM($B28:D28)=1,SUM($E28:G28)=1),"TERMINADA",IF(SUM($B28:D28)=0,"SIN INICIAR",IF(L28&gt;1,"ADELANTADA",IF(L28&lt;0.6,"CRÍTICA",IF(L28&lt;0.95,"ATRASADA","GESTIÓN NORMAL"))))))</f>
        <v>CRÍTICA</v>
      </c>
      <c r="N28" s="751" t="str">
        <f t="shared" si="0"/>
        <v>L</v>
      </c>
      <c r="P28" s="822">
        <v>1</v>
      </c>
      <c r="Q28" s="823" t="s">
        <v>1186</v>
      </c>
      <c r="W28" t="s">
        <v>1187</v>
      </c>
    </row>
    <row r="29" spans="1:23" ht="34.5" x14ac:dyDescent="0.4">
      <c r="A29" s="993" t="s">
        <v>643</v>
      </c>
      <c r="B29" s="1643">
        <v>6.6640000000000005E-2</v>
      </c>
      <c r="C29" s="1643">
        <v>8.4821818181818179E-2</v>
      </c>
      <c r="D29" s="1643">
        <v>8.4821818181818179E-2</v>
      </c>
      <c r="E29" s="1644">
        <v>0</v>
      </c>
      <c r="F29" s="1644">
        <v>0</v>
      </c>
      <c r="G29" s="1644">
        <v>0</v>
      </c>
      <c r="H29" s="1644">
        <v>5</v>
      </c>
      <c r="I29" s="825"/>
      <c r="J29" s="825"/>
      <c r="K29" s="825"/>
      <c r="L29" s="825">
        <f t="shared" si="1"/>
        <v>0</v>
      </c>
      <c r="M29" s="826" t="str">
        <f>+IF(L29="","",IF(AND(SUM($B29:D29)=1,SUM($E29:G29)=1),"TERMINADA",IF(SUM($B29:D29)=0,"SIN INICIAR",IF(L29&gt;1,"ADELANTADA",IF(L29&lt;0.6,"CRÍTICA",IF(L29&lt;0.95,"ATRASADA","GESTIÓN NORMAL"))))))</f>
        <v>CRÍTICA</v>
      </c>
      <c r="N29" s="751" t="str">
        <f t="shared" si="0"/>
        <v>L</v>
      </c>
      <c r="P29" s="823"/>
      <c r="Q29" s="823"/>
      <c r="S29" s="751" t="str">
        <f>+IF(W30="SIN INICIAR","6",IF(W30="CRÍTICA","L",IF(W30="ATRASADA","K",IF(W30="GESTIÓN NORMAL","J",IF(W30="ADELANTADA","Q","B")))))</f>
        <v>L</v>
      </c>
      <c r="T29" s="750"/>
    </row>
    <row r="30" spans="1:23" ht="34.5" x14ac:dyDescent="0.2">
      <c r="A30" s="993" t="s">
        <v>659</v>
      </c>
      <c r="B30" s="1643">
        <v>8.3299999999999999E-2</v>
      </c>
      <c r="C30" s="1643">
        <v>8.3299999999999999E-2</v>
      </c>
      <c r="D30" s="1643">
        <v>8.3299999999999999E-2</v>
      </c>
      <c r="E30" s="1644">
        <v>0</v>
      </c>
      <c r="F30" s="1644">
        <v>0</v>
      </c>
      <c r="G30" s="1644">
        <v>0</v>
      </c>
      <c r="H30" s="1644">
        <v>5</v>
      </c>
      <c r="I30" s="825"/>
      <c r="J30" s="825"/>
      <c r="K30" s="825"/>
      <c r="L30" s="825">
        <f t="shared" si="1"/>
        <v>0</v>
      </c>
      <c r="M30" s="826" t="str">
        <f>+IF(L30="","",IF(AND(SUM($B30:D30)=1,SUM($E30:G30)=1),"TERMINADA",IF(SUM($B30:D30)=0,"SIN INICIAR",IF(L30&gt;1,"ADELANTADA",IF(L30&lt;0.6,"CRÍTICA",IF(L30&lt;0.95,"ATRASADA","GESTIÓN NORMAL"))))))</f>
        <v>CRÍTICA</v>
      </c>
      <c r="N30" s="751" t="str">
        <f t="shared" si="0"/>
        <v>L</v>
      </c>
      <c r="V30" s="749">
        <v>0.01</v>
      </c>
      <c r="W30" s="746" t="str">
        <f>+IF(AND(SUM($B30:D30)=1,SUM($E30:G30)=1),"TERMINADA",IF(SUM($B30:D30)=0,"SIN INICIAR",IF(V30&gt;1,"ADELANTADA",IF(V30&lt;0.6,"CRÍTICA",IF(V30&lt;0.95,"ATRASADA","GESTIÓN NORMAL")))))</f>
        <v>CRÍTICA</v>
      </c>
    </row>
    <row r="31" spans="1:23" ht="34.5" x14ac:dyDescent="0.2">
      <c r="A31" s="993" t="s">
        <v>668</v>
      </c>
      <c r="B31" s="1643">
        <v>0.26832500000000004</v>
      </c>
      <c r="C31" s="1643">
        <v>0.26832500000000004</v>
      </c>
      <c r="D31" s="1643">
        <v>0.27582500000000004</v>
      </c>
      <c r="E31" s="1644">
        <v>0</v>
      </c>
      <c r="F31" s="1644">
        <v>0</v>
      </c>
      <c r="G31" s="1644">
        <v>0</v>
      </c>
      <c r="H31" s="1644">
        <v>8</v>
      </c>
      <c r="I31" s="825"/>
      <c r="J31" s="825"/>
      <c r="K31" s="825"/>
      <c r="L31" s="825">
        <f t="shared" si="1"/>
        <v>0</v>
      </c>
      <c r="M31" s="826" t="str">
        <f>+IF(L31="","",IF(AND(SUM($B31:D31)=1,SUM($E31:G31)=1),"TERMINADA",IF(SUM($B31:D31)=0,"SIN INICIAR",IF(L31&gt;1,"ADELANTADA",IF(L31&lt;0.6,"CRÍTICA",IF(L31&lt;0.95,"ATRASADA","GESTIÓN NORMAL"))))))</f>
        <v>CRÍTICA</v>
      </c>
      <c r="N31" s="751" t="str">
        <f t="shared" si="0"/>
        <v>L</v>
      </c>
    </row>
    <row r="32" spans="1:23" ht="34.5" x14ac:dyDescent="0.2">
      <c r="A32" s="993" t="s">
        <v>689</v>
      </c>
      <c r="B32" s="1643">
        <v>8.5836363636363641E-2</v>
      </c>
      <c r="C32" s="1643">
        <v>8.5836363636363641E-2</v>
      </c>
      <c r="D32" s="1643">
        <v>8.5836363636363641E-2</v>
      </c>
      <c r="E32" s="1644">
        <v>0</v>
      </c>
      <c r="F32" s="1644">
        <v>0</v>
      </c>
      <c r="G32" s="1644">
        <v>0</v>
      </c>
      <c r="H32" s="1644">
        <v>3</v>
      </c>
      <c r="I32" s="825"/>
      <c r="J32" s="825"/>
      <c r="K32" s="825"/>
      <c r="L32" s="825">
        <f t="shared" si="1"/>
        <v>0</v>
      </c>
      <c r="M32" s="826" t="str">
        <f>+IF(L32="","",IF(AND(SUM($B32:D32)=1,SUM($E32:G32)=1),"TERMINADA",IF(SUM($B32:D32)=0,"SIN INICIAR",IF(L32&gt;1,"ADELANTADA",IF(L32&lt;0.6,"CRÍTICA",IF(L32&lt;0.95,"ATRASADA","GESTIÓN NORMAL"))))))</f>
        <v>CRÍTICA</v>
      </c>
      <c r="N32" s="751" t="str">
        <f t="shared" si="0"/>
        <v>L</v>
      </c>
    </row>
    <row r="33" spans="1:14" ht="34.5" x14ac:dyDescent="0.2">
      <c r="A33" s="993" t="s">
        <v>700</v>
      </c>
      <c r="B33" s="1643">
        <v>8.3299999999999999E-2</v>
      </c>
      <c r="C33" s="1643">
        <v>8.3299999999999999E-2</v>
      </c>
      <c r="D33" s="1643">
        <v>8.3299999999999999E-2</v>
      </c>
      <c r="E33" s="1644">
        <v>0</v>
      </c>
      <c r="F33" s="1644">
        <v>0</v>
      </c>
      <c r="G33" s="1644">
        <v>0</v>
      </c>
      <c r="H33" s="1644">
        <v>2</v>
      </c>
      <c r="I33" s="825"/>
      <c r="J33" s="825"/>
      <c r="K33" s="825"/>
      <c r="L33" s="825">
        <f t="shared" si="1"/>
        <v>0</v>
      </c>
      <c r="M33" s="826" t="str">
        <f>+IF(L33="","",IF(AND(SUM($B33:D33)=1,SUM($E33:G33)=1),"TERMINADA",IF(SUM($B33:D33)=0,"SIN INICIAR",IF(L33&gt;1,"ADELANTADA",IF(L33&lt;0.6,"CRÍTICA",IF(L33&lt;0.95,"ATRASADA","GESTIÓN NORMAL"))))))</f>
        <v>CRÍTICA</v>
      </c>
      <c r="N33" s="751" t="str">
        <f t="shared" si="0"/>
        <v>L</v>
      </c>
    </row>
    <row r="34" spans="1:14" ht="34.5" x14ac:dyDescent="0.2">
      <c r="A34" s="993" t="s">
        <v>708</v>
      </c>
      <c r="B34" s="1643">
        <v>8.3299999999999999E-2</v>
      </c>
      <c r="C34" s="1643">
        <v>8.3299999999999999E-2</v>
      </c>
      <c r="D34" s="1643">
        <v>8.3299999999999999E-2</v>
      </c>
      <c r="E34" s="1644">
        <v>0</v>
      </c>
      <c r="F34" s="1644">
        <v>0</v>
      </c>
      <c r="G34" s="1644">
        <v>0</v>
      </c>
      <c r="H34" s="1644">
        <v>3</v>
      </c>
      <c r="I34" s="825"/>
      <c r="J34" s="825"/>
      <c r="K34" s="825"/>
      <c r="L34" s="825">
        <f t="shared" si="1"/>
        <v>0</v>
      </c>
      <c r="M34" s="826" t="str">
        <f>+IF(L34="","",IF(AND(SUM($B34:D34)=1,SUM($E34:G34)=1),"TERMINADA",IF(SUM($B34:D34)=0,"SIN INICIAR",IF(L34&gt;1,"ADELANTADA",IF(L34&lt;0.6,"CRÍTICA",IF(L34&lt;0.95,"ATRASADA","GESTIÓN NORMAL"))))))</f>
        <v>CRÍTICA</v>
      </c>
      <c r="N34" s="751" t="str">
        <f t="shared" si="0"/>
        <v>L</v>
      </c>
    </row>
    <row r="35" spans="1:14" ht="34.5" x14ac:dyDescent="0.2">
      <c r="A35" s="993" t="s">
        <v>717</v>
      </c>
      <c r="B35" s="1643">
        <v>8.3299999999999999E-2</v>
      </c>
      <c r="C35" s="1643">
        <v>8.3299999999999999E-2</v>
      </c>
      <c r="D35" s="1643">
        <v>8.3299999999999999E-2</v>
      </c>
      <c r="E35" s="1644">
        <v>0</v>
      </c>
      <c r="F35" s="1644">
        <v>0</v>
      </c>
      <c r="G35" s="1644">
        <v>0</v>
      </c>
      <c r="H35" s="1644">
        <v>1</v>
      </c>
      <c r="I35" s="825"/>
      <c r="J35" s="825"/>
      <c r="K35" s="825"/>
      <c r="L35" s="825">
        <f t="shared" si="1"/>
        <v>0</v>
      </c>
      <c r="M35" s="826" t="str">
        <f>+IF(L35="","",IF(AND(SUM($B35:D35)=1,SUM($E35:G35)=1),"TERMINADA",IF(SUM($B35:D35)=0,"SIN INICIAR",IF(L35&gt;1,"ADELANTADA",IF(L35&lt;0.6,"CRÍTICA",IF(L35&lt;0.95,"ATRASADA","GESTIÓN NORMAL"))))))</f>
        <v>CRÍTICA</v>
      </c>
      <c r="N35" s="751" t="str">
        <f t="shared" si="0"/>
        <v>L</v>
      </c>
    </row>
    <row r="36" spans="1:14" ht="34.5" x14ac:dyDescent="0.2">
      <c r="A36" s="993" t="s">
        <v>721</v>
      </c>
      <c r="B36" s="1643">
        <v>0</v>
      </c>
      <c r="C36" s="1643">
        <v>9.0909090909090912E-2</v>
      </c>
      <c r="D36" s="1643">
        <v>9.0909090909090912E-2</v>
      </c>
      <c r="E36" s="1644">
        <v>0</v>
      </c>
      <c r="F36" s="1644">
        <v>0</v>
      </c>
      <c r="G36" s="1644">
        <v>0</v>
      </c>
      <c r="H36" s="1644">
        <v>1</v>
      </c>
      <c r="I36" s="825"/>
      <c r="J36" s="825"/>
      <c r="K36" s="825"/>
      <c r="L36" s="825">
        <f t="shared" si="1"/>
        <v>0</v>
      </c>
      <c r="M36" s="826" t="str">
        <f>+IF(L36="","",IF(AND(SUM($B36:D36)=1,SUM($E36:G36)=1),"TERMINADA",IF(SUM($B36:D36)=0,"SIN INICIAR",IF(L36&gt;1,"ADELANTADA",IF(L36&lt;0.6,"CRÍTICA",IF(L36&lt;0.95,"ATRASADA","GESTIÓN NORMAL"))))))</f>
        <v>CRÍTICA</v>
      </c>
      <c r="N36" s="751" t="str">
        <f t="shared" si="0"/>
        <v>L</v>
      </c>
    </row>
    <row r="37" spans="1:14" ht="34.5" x14ac:dyDescent="0.2">
      <c r="A37" s="993" t="s">
        <v>726</v>
      </c>
      <c r="B37" s="1643">
        <v>7.1428571428571438E-2</v>
      </c>
      <c r="C37" s="1643">
        <v>7.1428571428571438E-2</v>
      </c>
      <c r="D37" s="1643">
        <v>0.32142857142857145</v>
      </c>
      <c r="E37" s="1644">
        <v>0</v>
      </c>
      <c r="F37" s="1644">
        <v>0</v>
      </c>
      <c r="G37" s="1644">
        <v>0</v>
      </c>
      <c r="H37" s="1644">
        <v>4</v>
      </c>
      <c r="I37" s="825"/>
      <c r="J37" s="825"/>
      <c r="K37" s="825"/>
      <c r="L37" s="825">
        <f t="shared" si="1"/>
        <v>0</v>
      </c>
      <c r="M37" s="826" t="str">
        <f>+IF(L37="","",IF(AND(SUM($B37:D37)=1,SUM($E37:G37)=1),"TERMINADA",IF(SUM($B37:D37)=0,"SIN INICIAR",IF(L37&gt;1,"ADELANTADA",IF(L37&lt;0.6,"CRÍTICA",IF(L37&lt;0.95,"ATRASADA","GESTIÓN NORMAL"))))))</f>
        <v>CRÍTICA</v>
      </c>
      <c r="N37" s="751" t="str">
        <f t="shared" si="0"/>
        <v>L</v>
      </c>
    </row>
    <row r="38" spans="1:14" ht="34.5" x14ac:dyDescent="0.2">
      <c r="A38" s="993" t="s">
        <v>742</v>
      </c>
      <c r="B38" s="1643">
        <v>2.1071907040328096E-2</v>
      </c>
      <c r="C38" s="1643">
        <v>0.17896664388243333</v>
      </c>
      <c r="D38" s="1643">
        <v>7.3703485987696493E-2</v>
      </c>
      <c r="E38" s="1644">
        <v>0</v>
      </c>
      <c r="F38" s="1644">
        <v>0</v>
      </c>
      <c r="G38" s="1644">
        <v>0</v>
      </c>
      <c r="H38" s="1644">
        <v>19</v>
      </c>
      <c r="I38" s="825"/>
      <c r="J38" s="825"/>
      <c r="K38" s="825"/>
      <c r="L38" s="825">
        <f t="shared" si="1"/>
        <v>0</v>
      </c>
      <c r="M38" s="826" t="str">
        <f>+IF(L38="","",IF(AND(SUM($B38:D38)=1,SUM($E38:G38)=1),"TERMINADA",IF(SUM($B38:D38)=0,"SIN INICIAR",IF(L38&gt;1,"ADELANTADA",IF(L38&lt;0.6,"CRÍTICA",IF(L38&lt;0.95,"ATRASADA","GESTIÓN NORMAL"))))))</f>
        <v>CRÍTICA</v>
      </c>
      <c r="N38" s="751" t="str">
        <f t="shared" si="0"/>
        <v>L</v>
      </c>
    </row>
    <row r="39" spans="1:14" ht="34.5" x14ac:dyDescent="0.2">
      <c r="A39" s="993" t="s">
        <v>775</v>
      </c>
      <c r="B39" s="1643">
        <v>4.165E-2</v>
      </c>
      <c r="C39" s="1643">
        <v>4.165E-2</v>
      </c>
      <c r="D39" s="1643">
        <v>0.32736428571428572</v>
      </c>
      <c r="E39" s="1644">
        <v>0</v>
      </c>
      <c r="F39" s="1644">
        <v>0</v>
      </c>
      <c r="G39" s="1644">
        <v>0</v>
      </c>
      <c r="H39" s="1644">
        <v>14</v>
      </c>
      <c r="I39" s="825"/>
      <c r="J39" s="825"/>
      <c r="K39" s="825"/>
      <c r="L39" s="825">
        <f t="shared" si="1"/>
        <v>0</v>
      </c>
      <c r="M39" s="826" t="str">
        <f>+IF(L39="","",IF(AND(SUM($B39:D39)=1,SUM($E39:G39)=1),"TERMINADA",IF(SUM($B39:D39)=0,"SIN INICIAR",IF(L39&gt;1,"ADELANTADA",IF(L39&lt;0.6,"CRÍTICA",IF(L39&lt;0.95,"ATRASADA","GESTIÓN NORMAL"))))))</f>
        <v>CRÍTICA</v>
      </c>
      <c r="N39" s="751" t="str">
        <f t="shared" si="0"/>
        <v>L</v>
      </c>
    </row>
    <row r="40" spans="1:14" ht="34.5" x14ac:dyDescent="0.2">
      <c r="A40" s="993" t="s">
        <v>94</v>
      </c>
      <c r="B40" s="1643">
        <v>8.3299999999999985E-2</v>
      </c>
      <c r="C40" s="1643">
        <v>8.3299999999999985E-2</v>
      </c>
      <c r="D40" s="1643">
        <v>8.3299999999999985E-2</v>
      </c>
      <c r="E40" s="1644">
        <v>0</v>
      </c>
      <c r="F40" s="1644">
        <v>0</v>
      </c>
      <c r="G40" s="1644">
        <v>0</v>
      </c>
      <c r="H40" s="1644">
        <v>19</v>
      </c>
      <c r="I40" s="825"/>
      <c r="J40" s="825"/>
      <c r="K40" s="825"/>
      <c r="L40" s="825">
        <f t="shared" si="1"/>
        <v>0</v>
      </c>
      <c r="M40" s="826" t="str">
        <f>+IF(L40="","",IF(AND(SUM($B40:D40)=1,SUM($E40:G40)=1),"TERMINADA",IF(SUM($B40:D40)=0,"SIN INICIAR",IF(L40&gt;1,"ADELANTADA",IF(L40&lt;0.6,"CRÍTICA",IF(L40&lt;0.95,"ATRASADA","GESTIÓN NORMAL"))))))</f>
        <v>CRÍTICA</v>
      </c>
      <c r="N40" s="751" t="str">
        <f t="shared" si="0"/>
        <v>L</v>
      </c>
    </row>
    <row r="41" spans="1:14" ht="34.5" x14ac:dyDescent="0.2">
      <c r="A41" s="993" t="s">
        <v>829</v>
      </c>
      <c r="B41" s="1643">
        <v>8.3299999999999999E-2</v>
      </c>
      <c r="C41" s="1643">
        <v>8.3299999999999999E-2</v>
      </c>
      <c r="D41" s="1643">
        <v>8.3299999999999999E-2</v>
      </c>
      <c r="E41" s="1644">
        <v>0</v>
      </c>
      <c r="F41" s="1644">
        <v>0</v>
      </c>
      <c r="G41" s="1644">
        <v>0</v>
      </c>
      <c r="H41" s="1644">
        <v>9</v>
      </c>
      <c r="I41" s="825"/>
      <c r="J41" s="825"/>
      <c r="K41" s="825"/>
      <c r="L41" s="825">
        <f t="shared" si="1"/>
        <v>0</v>
      </c>
      <c r="M41" s="826" t="str">
        <f>+IF(L41="","",IF(AND(SUM($B41:D41)=1,SUM($E41:G41)=1),"TERMINADA",IF(SUM($B41:D41)=0,"SIN INICIAR",IF(L41&gt;1,"ADELANTADA",IF(L41&lt;0.6,"CRÍTICA",IF(L41&lt;0.95,"ATRASADA","GESTIÓN NORMAL"))))))</f>
        <v>CRÍTICA</v>
      </c>
      <c r="N41" s="751" t="str">
        <f t="shared" si="0"/>
        <v>L</v>
      </c>
    </row>
    <row r="42" spans="1:14" ht="34.5" x14ac:dyDescent="0.2">
      <c r="A42" s="993" t="s">
        <v>74</v>
      </c>
      <c r="B42" s="1643">
        <v>8.3299999999999999E-2</v>
      </c>
      <c r="C42" s="1643">
        <v>8.3299999999999999E-2</v>
      </c>
      <c r="D42" s="1643">
        <v>8.3299999999999999E-2</v>
      </c>
      <c r="E42" s="1644">
        <v>0</v>
      </c>
      <c r="F42" s="1644">
        <v>0</v>
      </c>
      <c r="G42" s="1644">
        <v>0</v>
      </c>
      <c r="H42" s="1644">
        <v>7</v>
      </c>
      <c r="I42" s="825"/>
      <c r="J42" s="825"/>
      <c r="K42" s="825"/>
      <c r="L42" s="825">
        <f t="shared" si="1"/>
        <v>0</v>
      </c>
      <c r="M42" s="826" t="str">
        <f>+IF(L42="","",IF(AND(SUM($B42:D42)=1,SUM($E42:G42)=1),"TERMINADA",IF(SUM($B42:D42)=0,"SIN INICIAR",IF(L42&gt;1,"ADELANTADA",IF(L42&lt;0.6,"CRÍTICA",IF(L42&lt;0.95,"ATRASADA","GESTIÓN NORMAL"))))))</f>
        <v>CRÍTICA</v>
      </c>
      <c r="N42" s="751" t="str">
        <f t="shared" si="0"/>
        <v>L</v>
      </c>
    </row>
    <row r="43" spans="1:14" ht="34.5" x14ac:dyDescent="0.2">
      <c r="A43" s="993" t="s">
        <v>91</v>
      </c>
      <c r="B43" s="1643">
        <v>0.16666666666666666</v>
      </c>
      <c r="C43" s="1643">
        <v>0.16212121212121211</v>
      </c>
      <c r="D43" s="1643">
        <v>0.16212121212121211</v>
      </c>
      <c r="E43" s="1644">
        <v>0.20833333333333334</v>
      </c>
      <c r="F43" s="1644">
        <v>6.9444444444444448E-2</v>
      </c>
      <c r="G43" s="1644">
        <v>2.8333333333333335E-2</v>
      </c>
      <c r="H43" s="1644">
        <v>6</v>
      </c>
      <c r="I43" s="825"/>
      <c r="J43" s="825"/>
      <c r="K43" s="825"/>
      <c r="L43" s="825">
        <f t="shared" si="1"/>
        <v>0.62355967078189312</v>
      </c>
      <c r="M43" s="826" t="str">
        <f>+IF(L43="","",IF(AND(SUM($B43:D43)=1,SUM($E43:G43)=1),"TERMINADA",IF(SUM($B43:D43)=0,"SIN INICIAR",IF(L43&gt;1,"ADELANTADA",IF(L43&lt;0.6,"CRÍTICA",IF(L43&lt;0.95,"ATRASADA","GESTIÓN NORMAL"))))))</f>
        <v>ATRASADA</v>
      </c>
      <c r="N43" s="751" t="str">
        <f t="shared" si="0"/>
        <v>K</v>
      </c>
    </row>
    <row r="44" spans="1:14" ht="34.5" x14ac:dyDescent="0.2">
      <c r="A44" s="993" t="s">
        <v>101</v>
      </c>
      <c r="B44" s="1643">
        <v>7.0707070707070704E-2</v>
      </c>
      <c r="C44" s="1643">
        <v>9.0325331234422129E-2</v>
      </c>
      <c r="D44" s="1643">
        <v>9.0325331234422129E-2</v>
      </c>
      <c r="E44" s="1644">
        <v>0.10499999999999998</v>
      </c>
      <c r="F44" s="1644">
        <v>7.9545454545454544E-2</v>
      </c>
      <c r="G44" s="1644">
        <v>0</v>
      </c>
      <c r="H44" s="1644">
        <v>22</v>
      </c>
      <c r="I44" s="825"/>
      <c r="J44" s="825"/>
      <c r="K44" s="825"/>
      <c r="L44" s="825">
        <f t="shared" si="1"/>
        <v>0.73419445749178025</v>
      </c>
      <c r="M44" s="826" t="str">
        <f>+IF(L44="","",IF(AND(SUM($B44:D44)=1,SUM($E44:G44)=1),"TERMINADA",IF(SUM($B44:D44)=0,"SIN INICIAR",IF(L44&gt;1,"ADELANTADA",IF(L44&lt;0.6,"CRÍTICA",IF(L44&lt;0.95,"ATRASADA","GESTIÓN NORMAL"))))))</f>
        <v>ATRASADA</v>
      </c>
      <c r="N44" s="751" t="str">
        <f t="shared" si="0"/>
        <v>K</v>
      </c>
    </row>
    <row r="45" spans="1:14" ht="34.5" x14ac:dyDescent="0.2">
      <c r="A45" s="993" t="s">
        <v>125</v>
      </c>
      <c r="B45" s="1643">
        <v>0.4</v>
      </c>
      <c r="C45" s="1643">
        <v>0.41818181818181815</v>
      </c>
      <c r="D45" s="1643">
        <v>1.8181818181818181E-2</v>
      </c>
      <c r="E45" s="1644">
        <v>0.42000000000000004</v>
      </c>
      <c r="F45" s="1644">
        <v>0.22500000000000001</v>
      </c>
      <c r="G45" s="1644">
        <v>0</v>
      </c>
      <c r="H45" s="1644">
        <v>5</v>
      </c>
      <c r="I45" s="825"/>
      <c r="J45" s="825"/>
      <c r="K45" s="825"/>
      <c r="L45" s="825">
        <f t="shared" si="1"/>
        <v>0.77119565217391306</v>
      </c>
      <c r="M45" s="826" t="str">
        <f>+IF(L45="","",IF(AND(SUM($B45:D45)=1,SUM($E45:G45)=1),"TERMINADA",IF(SUM($B45:D45)=0,"SIN INICIAR",IF(L45&gt;1,"ADELANTADA",IF(L45&lt;0.6,"CRÍTICA",IF(L45&lt;0.95,"ATRASADA","GESTIÓN NORMAL"))))))</f>
        <v>ATRASADA</v>
      </c>
      <c r="N45" s="751" t="str">
        <f t="shared" si="0"/>
        <v>K</v>
      </c>
    </row>
    <row r="46" spans="1:14" ht="34.5" x14ac:dyDescent="0.2">
      <c r="A46" s="993" t="s">
        <v>158</v>
      </c>
      <c r="B46" s="1643">
        <v>0</v>
      </c>
      <c r="C46" s="1643">
        <v>2.5974025974025976E-2</v>
      </c>
      <c r="D46" s="1643">
        <v>2.5974025974025976E-2</v>
      </c>
      <c r="E46" s="1644">
        <v>8.5714285714285719E-3</v>
      </c>
      <c r="F46" s="1644">
        <v>4.9999999999999996E-2</v>
      </c>
      <c r="G46" s="1644">
        <v>0</v>
      </c>
      <c r="H46" s="1644">
        <v>7</v>
      </c>
      <c r="I46" s="825"/>
      <c r="J46" s="825"/>
      <c r="K46" s="825"/>
      <c r="L46" s="825">
        <f t="shared" si="1"/>
        <v>1.1274999999999997</v>
      </c>
      <c r="M46" s="826" t="str">
        <f>+IF(L46="","",IF(AND(SUM($B46:D46)=1,SUM($E46:G46)=1),"TERMINADA",IF(SUM($B46:D46)=0,"SIN INICIAR",IF(L46&gt;1,"ADELANTADA",IF(L46&lt;0.6,"CRÍTICA",IF(L46&lt;0.95,"ATRASADA","GESTIÓN NORMAL"))))))</f>
        <v>ADELANTADA</v>
      </c>
      <c r="N46" s="751" t="str">
        <f t="shared" si="0"/>
        <v>Q</v>
      </c>
    </row>
    <row r="47" spans="1:14" ht="34.5" x14ac:dyDescent="0.2">
      <c r="A47" s="993" t="s">
        <v>172</v>
      </c>
      <c r="B47" s="1643">
        <v>0</v>
      </c>
      <c r="C47" s="1643">
        <v>9.0909090909090898E-2</v>
      </c>
      <c r="D47" s="1643">
        <v>9.0909090909090898E-2</v>
      </c>
      <c r="E47" s="1644">
        <v>0</v>
      </c>
      <c r="F47" s="1644">
        <v>3.0303030303030304E-2</v>
      </c>
      <c r="G47" s="1644">
        <v>0</v>
      </c>
      <c r="H47" s="1644">
        <v>3</v>
      </c>
      <c r="I47" s="825"/>
      <c r="J47" s="825"/>
      <c r="K47" s="825"/>
      <c r="L47" s="825">
        <f t="shared" si="1"/>
        <v>0.16666666666666669</v>
      </c>
      <c r="M47" s="826" t="str">
        <f>+IF(L47="","",IF(AND(SUM($B47:D47)=1,SUM($E47:G47)=1),"TERMINADA",IF(SUM($B47:D47)=0,"SIN INICIAR",IF(L47&gt;1,"ADELANTADA",IF(L47&lt;0.6,"CRÍTICA",IF(L47&lt;0.95,"ATRASADA","GESTIÓN NORMAL"))))))</f>
        <v>CRÍTICA</v>
      </c>
      <c r="N47" s="751" t="str">
        <f t="shared" si="0"/>
        <v>L</v>
      </c>
    </row>
    <row r="48" spans="1:14" ht="34.5" x14ac:dyDescent="0.2">
      <c r="A48" s="993" t="s">
        <v>1150</v>
      </c>
      <c r="B48" s="1643">
        <v>0</v>
      </c>
      <c r="C48" s="1643">
        <v>9.0909090909090912E-2</v>
      </c>
      <c r="D48" s="1643">
        <v>9.0909090909090912E-2</v>
      </c>
      <c r="E48" s="1644">
        <v>0</v>
      </c>
      <c r="F48" s="1644">
        <v>0.09</v>
      </c>
      <c r="G48" s="1644">
        <v>0.09</v>
      </c>
      <c r="H48" s="1644">
        <v>1</v>
      </c>
      <c r="I48" s="825"/>
      <c r="J48" s="825"/>
      <c r="K48" s="825"/>
      <c r="L48" s="825">
        <f t="shared" si="1"/>
        <v>0.99</v>
      </c>
      <c r="M48" s="826" t="str">
        <f>+IF(L48="","",IF(AND(SUM($B48:D48)=1,SUM($E48:G48)=1),"TERMINADA",IF(SUM($B48:D48)=0,"SIN INICIAR",IF(L48&gt;1,"ADELANTADA",IF(L48&lt;0.6,"CRÍTICA",IF(L48&lt;0.95,"ATRASADA","GESTIÓN NORMAL"))))))</f>
        <v>GESTIÓN NORMAL</v>
      </c>
      <c r="N48" s="751" t="str">
        <f t="shared" si="0"/>
        <v>J</v>
      </c>
    </row>
    <row r="49" spans="1:14" ht="34.5" x14ac:dyDescent="0.2">
      <c r="A49" s="993" t="s">
        <v>1157</v>
      </c>
      <c r="B49" s="1643">
        <v>0.125</v>
      </c>
      <c r="C49" s="1643">
        <v>0.14499999999999999</v>
      </c>
      <c r="D49" s="1643">
        <v>0.27</v>
      </c>
      <c r="E49" s="1644">
        <v>0.125</v>
      </c>
      <c r="F49" s="1644">
        <v>0.13500000000000001</v>
      </c>
      <c r="G49" s="1644">
        <v>0.27</v>
      </c>
      <c r="H49" s="1644">
        <v>4</v>
      </c>
      <c r="I49" s="825"/>
      <c r="J49" s="825"/>
      <c r="K49" s="825"/>
      <c r="L49" s="825">
        <f t="shared" si="1"/>
        <v>0.98148148148148151</v>
      </c>
      <c r="M49" s="826" t="str">
        <f>+IF(L49="","",IF(AND(SUM($B49:D49)=1,SUM($E49:G49)=1),"TERMINADA",IF(SUM($B49:D49)=0,"SIN INICIAR",IF(L49&gt;1,"ADELANTADA",IF(L49&lt;0.6,"CRÍTICA",IF(L49&lt;0.95,"ATRASADA","GESTIÓN NORMAL"))))))</f>
        <v>GESTIÓN NORMAL</v>
      </c>
      <c r="N49" s="751" t="str">
        <f t="shared" si="0"/>
        <v>J</v>
      </c>
    </row>
    <row r="50" spans="1:14" ht="34.5" x14ac:dyDescent="0.2">
      <c r="A50" s="993" t="s">
        <v>1166</v>
      </c>
      <c r="B50" s="1643">
        <v>8.3333333333333329E-2</v>
      </c>
      <c r="C50" s="1643">
        <v>8.3333333333333329E-2</v>
      </c>
      <c r="D50" s="1643">
        <v>8.3333333333333329E-2</v>
      </c>
      <c r="E50" s="1644">
        <v>6.6666666666666666E-2</v>
      </c>
      <c r="F50" s="1644">
        <v>6.6666666666666666E-2</v>
      </c>
      <c r="G50" s="1644">
        <v>6.6666666666666666E-2</v>
      </c>
      <c r="H50" s="1644">
        <v>3</v>
      </c>
      <c r="I50" s="825"/>
      <c r="J50" s="825"/>
      <c r="K50" s="825"/>
      <c r="L50" s="825">
        <f t="shared" si="1"/>
        <v>0.8</v>
      </c>
      <c r="M50" s="826" t="str">
        <f>+IF(L50="","",IF(AND(SUM($B50:D50)=1,SUM($E50:G50)=1),"TERMINADA",IF(SUM($B50:D50)=0,"SIN INICIAR",IF(L50&gt;1,"ADELANTADA",IF(L50&lt;0.6,"CRÍTICA",IF(L50&lt;0.95,"ATRASADA","GESTIÓN NORMAL"))))))</f>
        <v>ATRASADA</v>
      </c>
      <c r="N50" s="751" t="str">
        <f t="shared" si="0"/>
        <v>K</v>
      </c>
    </row>
    <row r="51" spans="1:14" ht="34.5" x14ac:dyDescent="0.2">
      <c r="A51" s="993" t="s">
        <v>972</v>
      </c>
      <c r="B51" s="1643">
        <v>0.15511111111111114</v>
      </c>
      <c r="C51" s="1643">
        <v>0.32177777777777777</v>
      </c>
      <c r="D51" s="1643">
        <v>8.9777777777777804E-2</v>
      </c>
      <c r="E51" s="1644">
        <v>1.8666666666666668E-2</v>
      </c>
      <c r="F51" s="1644">
        <v>0.252</v>
      </c>
      <c r="G51" s="1644">
        <v>1.8666666666666668E-2</v>
      </c>
      <c r="H51" s="1644">
        <v>30</v>
      </c>
      <c r="I51" s="825"/>
      <c r="J51" s="825"/>
      <c r="K51" s="825"/>
      <c r="L51" s="825">
        <f t="shared" si="1"/>
        <v>0.51058823529411757</v>
      </c>
      <c r="M51" s="826" t="str">
        <f>+IF(L51="","",IF(AND(SUM($B51:D51)=1,SUM($E51:G51)=1),"TERMINADA",IF(SUM($B51:D51)=0,"SIN INICIAR",IF(L51&gt;1,"ADELANTADA",IF(L51&lt;0.6,"CRÍTICA",IF(L51&lt;0.95,"ATRASADA","GESTIÓN NORMAL"))))))</f>
        <v>CRÍTICA</v>
      </c>
      <c r="N51" s="751" t="str">
        <f t="shared" si="0"/>
        <v>L</v>
      </c>
    </row>
    <row r="52" spans="1:14" ht="34.5" x14ac:dyDescent="0.2">
      <c r="A52" s="993" t="s">
        <v>1027</v>
      </c>
      <c r="B52" s="1643">
        <v>0</v>
      </c>
      <c r="C52" s="1643">
        <v>9.0909090909090898E-2</v>
      </c>
      <c r="D52" s="1643">
        <v>9.0909090909090898E-2</v>
      </c>
      <c r="E52" s="1644">
        <v>0</v>
      </c>
      <c r="F52" s="1644">
        <v>0</v>
      </c>
      <c r="G52" s="1644">
        <v>0</v>
      </c>
      <c r="H52" s="1644">
        <v>3</v>
      </c>
      <c r="I52" s="825"/>
      <c r="J52" s="825"/>
      <c r="K52" s="825"/>
      <c r="L52" s="825">
        <f t="shared" si="1"/>
        <v>0</v>
      </c>
      <c r="M52" s="826" t="str">
        <f>+IF(L52="","",IF(AND(SUM($B52:D52)=1,SUM($E52:G52)=1),"TERMINADA",IF(SUM($B52:D52)=0,"SIN INICIAR",IF(L52&gt;1,"ADELANTADA",IF(L52&lt;0.6,"CRÍTICA",IF(L52&lt;0.95,"ATRASADA","GESTIÓN NORMAL"))))))</f>
        <v>CRÍTICA</v>
      </c>
      <c r="N52" s="751" t="str">
        <f t="shared" si="0"/>
        <v>L</v>
      </c>
    </row>
    <row r="53" spans="1:14" ht="34.5" x14ac:dyDescent="0.2">
      <c r="A53" s="993" t="s">
        <v>1034</v>
      </c>
      <c r="B53" s="1643">
        <v>0</v>
      </c>
      <c r="C53" s="1643">
        <v>0.1</v>
      </c>
      <c r="D53" s="1643">
        <v>0.1</v>
      </c>
      <c r="E53" s="1644">
        <v>0</v>
      </c>
      <c r="F53" s="1644">
        <v>0</v>
      </c>
      <c r="G53" s="1644">
        <v>0</v>
      </c>
      <c r="H53" s="1644">
        <v>2</v>
      </c>
      <c r="I53" s="825"/>
      <c r="J53" s="825"/>
      <c r="K53" s="825"/>
      <c r="L53" s="825">
        <f t="shared" si="1"/>
        <v>0</v>
      </c>
      <c r="M53" s="826" t="str">
        <f>+IF(L53="","",IF(AND(SUM($B53:D53)=1,SUM($E53:G53)=1),"TERMINADA",IF(SUM($B53:D53)=0,"SIN INICIAR",IF(L53&gt;1,"ADELANTADA",IF(L53&lt;0.6,"CRÍTICA",IF(L53&lt;0.95,"ATRASADA","GESTIÓN NORMAL"))))))</f>
        <v>CRÍTICA</v>
      </c>
      <c r="N53" s="751" t="str">
        <f t="shared" si="0"/>
        <v>L</v>
      </c>
    </row>
    <row r="54" spans="1:14" ht="34.5" x14ac:dyDescent="0.2">
      <c r="A54" s="993" t="s">
        <v>1040</v>
      </c>
      <c r="B54" s="1643">
        <v>0</v>
      </c>
      <c r="C54" s="1643">
        <v>9.0909090909090898E-2</v>
      </c>
      <c r="D54" s="1643">
        <v>9.0909090909090898E-2</v>
      </c>
      <c r="E54" s="1644">
        <v>0</v>
      </c>
      <c r="F54" s="1644">
        <v>0</v>
      </c>
      <c r="G54" s="1644">
        <v>0</v>
      </c>
      <c r="H54" s="1644">
        <v>3</v>
      </c>
      <c r="I54" s="825"/>
      <c r="J54" s="825"/>
      <c r="K54" s="825"/>
      <c r="L54" s="825">
        <f t="shared" si="1"/>
        <v>0</v>
      </c>
      <c r="M54" s="826" t="str">
        <f>+IF(L54="","",IF(AND(SUM($B54:D54)=1,SUM($E54:G54)=1),"TERMINADA",IF(SUM($B54:D54)=0,"SIN INICIAR",IF(L54&gt;1,"ADELANTADA",IF(L54&lt;0.6,"CRÍTICA",IF(L54&lt;0.95,"ATRASADA","GESTIÓN NORMAL"))))))</f>
        <v>CRÍTICA</v>
      </c>
      <c r="N54" s="751" t="str">
        <f t="shared" si="0"/>
        <v>L</v>
      </c>
    </row>
    <row r="55" spans="1:14" ht="34.5" x14ac:dyDescent="0.2">
      <c r="A55" s="993" t="s">
        <v>1046</v>
      </c>
      <c r="B55" s="1643">
        <v>0</v>
      </c>
      <c r="C55" s="1643">
        <v>0.1</v>
      </c>
      <c r="D55" s="1643">
        <v>0.1</v>
      </c>
      <c r="E55" s="1644">
        <v>0</v>
      </c>
      <c r="F55" s="1644">
        <v>0</v>
      </c>
      <c r="G55" s="1644">
        <v>0</v>
      </c>
      <c r="H55" s="1644">
        <v>1</v>
      </c>
      <c r="I55" s="825"/>
      <c r="J55" s="825"/>
      <c r="K55" s="825"/>
      <c r="L55" s="825">
        <f t="shared" si="1"/>
        <v>0</v>
      </c>
      <c r="M55" s="826" t="str">
        <f>+IF(L55="","",IF(AND(SUM($B55:D55)=1,SUM($E55:G55)=1),"TERMINADA",IF(SUM($B55:D55)=0,"SIN INICIAR",IF(L55&gt;1,"ADELANTADA",IF(L55&lt;0.6,"CRÍTICA",IF(L55&lt;0.95,"ATRASADA","GESTIÓN NORMAL"))))))</f>
        <v>CRÍTICA</v>
      </c>
      <c r="N55" s="751" t="str">
        <f t="shared" si="0"/>
        <v>L</v>
      </c>
    </row>
    <row r="56" spans="1:14" ht="34.5" x14ac:dyDescent="0.2">
      <c r="A56" s="993" t="s">
        <v>1059</v>
      </c>
      <c r="B56" s="1643">
        <v>0.16666666666666669</v>
      </c>
      <c r="C56" s="1643">
        <v>0.16666666666666669</v>
      </c>
      <c r="D56" s="1643">
        <v>0.16666666666666669</v>
      </c>
      <c r="E56" s="1644">
        <v>0.16</v>
      </c>
      <c r="F56" s="1644">
        <v>0.16</v>
      </c>
      <c r="G56" s="1644">
        <v>0.16</v>
      </c>
      <c r="H56" s="1644">
        <v>1</v>
      </c>
      <c r="I56" s="829"/>
      <c r="J56" s="829"/>
      <c r="K56" s="829"/>
      <c r="L56" s="825">
        <f t="shared" si="1"/>
        <v>0.96</v>
      </c>
      <c r="M56" s="826" t="str">
        <f>+IF(L56="","",IF(AND(SUM($B56:D56)=1,SUM($E56:G56)=1),"TERMINADA",IF(SUM($B56:D56)=0,"SIN INICIAR",IF(L56&gt;1,"ADELANTADA",IF(L56&lt;0.6,"CRÍTICA",IF(L56&lt;0.95,"ATRASADA","GESTIÓN NORMAL"))))))</f>
        <v>GESTIÓN NORMAL</v>
      </c>
      <c r="N56" s="751" t="str">
        <f t="shared" si="0"/>
        <v>J</v>
      </c>
    </row>
    <row r="57" spans="1:14" ht="34.5" x14ac:dyDescent="0.2">
      <c r="A57" s="993" t="s">
        <v>1064</v>
      </c>
      <c r="B57" s="1643">
        <v>0</v>
      </c>
      <c r="C57" s="1643">
        <v>0.21818181818181817</v>
      </c>
      <c r="D57" s="1643">
        <v>0.21818181818181817</v>
      </c>
      <c r="E57" s="1644">
        <v>0</v>
      </c>
      <c r="F57" s="1644">
        <v>0.2</v>
      </c>
      <c r="G57" s="1644">
        <v>0</v>
      </c>
      <c r="H57" s="1644">
        <v>5</v>
      </c>
      <c r="I57" s="830"/>
      <c r="J57" s="830"/>
      <c r="K57" s="830"/>
      <c r="L57" s="825">
        <f t="shared" si="1"/>
        <v>0.45833333333333337</v>
      </c>
      <c r="M57" s="826" t="str">
        <f>+IF(L57="","",IF(AND(SUM($B57:D57)=1,SUM($E57:G57)=1),"TERMINADA",IF(SUM($B57:D57)=0,"SIN INICIAR",IF(L57&gt;1,"ADELANTADA",IF(L57&lt;0.6,"CRÍTICA",IF(L57&lt;0.95,"ATRASADA","GESTIÓN NORMAL"))))))</f>
        <v>CRÍTICA</v>
      </c>
      <c r="N57" s="751" t="str">
        <f t="shared" si="0"/>
        <v>L</v>
      </c>
    </row>
    <row r="58" spans="1:14" ht="34.5" x14ac:dyDescent="0.2">
      <c r="A58" s="993" t="s">
        <v>1075</v>
      </c>
      <c r="B58" s="1643">
        <v>0</v>
      </c>
      <c r="C58" s="1643">
        <v>0.2</v>
      </c>
      <c r="D58" s="1643">
        <v>0.2</v>
      </c>
      <c r="E58" s="1644">
        <v>0</v>
      </c>
      <c r="F58" s="1644">
        <v>0</v>
      </c>
      <c r="G58" s="1644">
        <v>0</v>
      </c>
      <c r="H58" s="1644">
        <v>1</v>
      </c>
      <c r="I58" s="830"/>
      <c r="J58" s="830"/>
      <c r="K58" s="830"/>
      <c r="L58" s="825">
        <f t="shared" si="1"/>
        <v>0</v>
      </c>
      <c r="M58" s="826" t="str">
        <f>+IF(L58="","",IF(AND(SUM($B58:D58)=1,SUM($E58:G58)=1),"TERMINADA",IF(SUM($B58:D58)=0,"SIN INICIAR",IF(L58&gt;1,"ADELANTADA",IF(L58&lt;0.6,"CRÍTICA",IF(L58&lt;0.95,"ATRASADA","GESTIÓN NORMAL"))))))</f>
        <v>CRÍTICA</v>
      </c>
      <c r="N58" s="751" t="str">
        <f t="shared" si="0"/>
        <v>L</v>
      </c>
    </row>
    <row r="59" spans="1:14" ht="34.5" x14ac:dyDescent="0.2">
      <c r="A59" s="993" t="s">
        <v>1079</v>
      </c>
      <c r="B59" s="1643">
        <v>0.14285714285714285</v>
      </c>
      <c r="C59" s="1643">
        <v>0.58441558441558439</v>
      </c>
      <c r="D59" s="1643">
        <v>1.2987012987012988E-2</v>
      </c>
      <c r="E59" s="1644">
        <v>0</v>
      </c>
      <c r="F59" s="1644">
        <v>0</v>
      </c>
      <c r="G59" s="1644">
        <v>0</v>
      </c>
      <c r="H59" s="1644">
        <v>7</v>
      </c>
      <c r="I59" s="830"/>
      <c r="J59" s="830"/>
      <c r="K59" s="830"/>
      <c r="L59" s="825">
        <f t="shared" si="1"/>
        <v>0</v>
      </c>
      <c r="M59" s="826" t="str">
        <f>+IF(L59="","",IF(AND(SUM($B59:D59)=1,SUM($E59:G59)=1),"TERMINADA",IF(SUM($B59:D59)=0,"SIN INICIAR",IF(L59&gt;1,"ADELANTADA",IF(L59&lt;0.6,"CRÍTICA",IF(L59&lt;0.95,"ATRASADA","GESTIÓN NORMAL"))))))</f>
        <v>CRÍTICA</v>
      </c>
      <c r="N59" s="751" t="str">
        <f t="shared" si="0"/>
        <v>L</v>
      </c>
    </row>
    <row r="60" spans="1:14" ht="34.5" x14ac:dyDescent="0.2">
      <c r="A60" s="993" t="s">
        <v>1135</v>
      </c>
      <c r="B60" s="1643">
        <v>8.3333333333333343E-2</v>
      </c>
      <c r="C60" s="1643">
        <v>8.3333333333333343E-2</v>
      </c>
      <c r="D60" s="1643">
        <v>8.3333333333333343E-2</v>
      </c>
      <c r="E60" s="1644">
        <v>0.04</v>
      </c>
      <c r="F60" s="1644">
        <v>0.04</v>
      </c>
      <c r="G60" s="1644">
        <v>0.04</v>
      </c>
      <c r="H60" s="1644">
        <v>4</v>
      </c>
      <c r="I60" s="830"/>
      <c r="J60" s="830"/>
      <c r="K60" s="830"/>
      <c r="L60" s="825">
        <f t="shared" si="1"/>
        <v>0.48</v>
      </c>
      <c r="M60" s="826" t="str">
        <f>+IF(L60="","",IF(AND(SUM($B60:D60)=1,SUM($E60:G60)=1),"TERMINADA",IF(SUM($B60:D60)=0,"SIN INICIAR",IF(L60&gt;1,"ADELANTADA",IF(L60&lt;0.6,"CRÍTICA",IF(L60&lt;0.95,"ATRASADA","GESTIÓN NORMAL"))))))</f>
        <v>CRÍTICA</v>
      </c>
      <c r="N60" s="751" t="str">
        <f t="shared" si="0"/>
        <v>L</v>
      </c>
    </row>
    <row r="61" spans="1:14" ht="34.5" x14ac:dyDescent="0.2">
      <c r="A61" s="993" t="s">
        <v>1092</v>
      </c>
      <c r="B61" s="1643">
        <v>0.1076388888888889</v>
      </c>
      <c r="C61" s="1643">
        <v>4.5138888888888888E-2</v>
      </c>
      <c r="D61" s="1643">
        <v>0.1590277777777778</v>
      </c>
      <c r="E61" s="1644">
        <v>9.375E-2</v>
      </c>
      <c r="F61" s="1644">
        <v>3.125E-2</v>
      </c>
      <c r="G61" s="1644">
        <v>1.8749999999999999E-2</v>
      </c>
      <c r="H61" s="1644">
        <v>8</v>
      </c>
      <c r="I61" s="830"/>
      <c r="J61" s="830"/>
      <c r="K61" s="830"/>
      <c r="L61" s="825">
        <f t="shared" si="1"/>
        <v>0.46102449888641422</v>
      </c>
      <c r="M61" s="826" t="str">
        <f>+IF(L61="","",IF(AND(SUM($B61:D61)=1,SUM($E61:G61)=1),"TERMINADA",IF(SUM($B61:D61)=0,"SIN INICIAR",IF(L61&gt;1,"ADELANTADA",IF(L61&lt;0.6,"CRÍTICA",IF(L61&lt;0.95,"ATRASADA","GESTIÓN NORMAL"))))))</f>
        <v>CRÍTICA</v>
      </c>
      <c r="N61" s="751" t="str">
        <f t="shared" si="0"/>
        <v>L</v>
      </c>
    </row>
    <row r="62" spans="1:14" ht="34.5" x14ac:dyDescent="0.2">
      <c r="A62" s="993" t="s">
        <v>1108</v>
      </c>
      <c r="B62" s="1643">
        <v>0.11231884057971017</v>
      </c>
      <c r="C62" s="1643">
        <v>0.22797101449275353</v>
      </c>
      <c r="D62" s="1643">
        <v>0.16275362318840583</v>
      </c>
      <c r="E62" s="1644">
        <v>5.6086956521739131E-2</v>
      </c>
      <c r="F62" s="1644">
        <v>8.608695652173913E-2</v>
      </c>
      <c r="G62" s="1644">
        <v>1.3636363636363636E-2</v>
      </c>
      <c r="H62" s="1644">
        <v>23</v>
      </c>
      <c r="I62" s="830"/>
      <c r="J62" s="830"/>
      <c r="K62" s="830"/>
      <c r="L62" s="825">
        <f t="shared" si="1"/>
        <v>0.30973520861161319</v>
      </c>
      <c r="M62" s="826" t="str">
        <f>+IF(L62="","",IF(AND(SUM($B62:D62)=1,SUM($E62:G62)=1),"TERMINADA",IF(SUM($B62:D62)=0,"SIN INICIAR",IF(L62&gt;1,"ADELANTADA",IF(L62&lt;0.6,"CRÍTICA",IF(L62&lt;0.95,"ATRASADA","GESTIÓN NORMAL"))))))</f>
        <v>CRÍTICA</v>
      </c>
      <c r="N62" s="751" t="str">
        <f t="shared" si="0"/>
        <v>L</v>
      </c>
    </row>
    <row r="63" spans="1:14" ht="34.5" x14ac:dyDescent="0.2">
      <c r="A63" s="993" t="s">
        <v>1110</v>
      </c>
      <c r="B63" s="1643">
        <v>7.3703703703703716E-2</v>
      </c>
      <c r="C63" s="1643">
        <v>0.14946127946127946</v>
      </c>
      <c r="D63" s="1643">
        <v>0.16168350168350171</v>
      </c>
      <c r="E63" s="1644">
        <v>6.3333333333333325E-2</v>
      </c>
      <c r="F63" s="1644">
        <v>0.14444444444444446</v>
      </c>
      <c r="G63" s="1644">
        <v>0.14777777777777776</v>
      </c>
      <c r="H63" s="1644">
        <v>9</v>
      </c>
      <c r="I63" s="830"/>
      <c r="J63" s="830"/>
      <c r="K63" s="830"/>
      <c r="L63" s="825">
        <f t="shared" si="1"/>
        <v>0.9238845144356953</v>
      </c>
      <c r="M63" s="826" t="str">
        <f>+IF(L63="","",IF(AND(SUM($B63:D63)=1,SUM($E63:G63)=1),"TERMINADA",IF(SUM($B63:D63)=0,"SIN INICIAR",IF(L63&gt;1,"ADELANTADA",IF(L63&lt;0.6,"CRÍTICA",IF(L63&lt;0.95,"ATRASADA","GESTIÓN NORMAL"))))))</f>
        <v>ATRASADA</v>
      </c>
      <c r="N63" s="751" t="str">
        <f t="shared" si="0"/>
        <v>K</v>
      </c>
    </row>
    <row r="64" spans="1:14" ht="34.5" x14ac:dyDescent="0.2">
      <c r="A64" s="993" t="s">
        <v>1266</v>
      </c>
      <c r="B64" s="1643">
        <v>0</v>
      </c>
      <c r="C64" s="1643">
        <v>0.14285714285714285</v>
      </c>
      <c r="D64" s="1643">
        <v>0.15714285714285717</v>
      </c>
      <c r="E64" s="1644">
        <v>0</v>
      </c>
      <c r="F64" s="1644">
        <v>0</v>
      </c>
      <c r="G64" s="1644">
        <v>0</v>
      </c>
      <c r="H64" s="1644">
        <v>7</v>
      </c>
      <c r="I64" s="830"/>
      <c r="J64" s="830"/>
      <c r="K64" s="830"/>
      <c r="L64" s="825">
        <f t="shared" si="1"/>
        <v>0</v>
      </c>
      <c r="M64" s="826" t="str">
        <f>+IF(L64="","",IF(AND(SUM($B64:D64)=1,SUM($E64:G64)=1),"TERMINADA",IF(SUM($B64:D64)=0,"SIN INICIAR",IF(L64&gt;1,"ADELANTADA",IF(L64&lt;0.6,"CRÍTICA",IF(L64&lt;0.95,"ATRASADA","GESTIÓN NORMAL"))))))</f>
        <v>CRÍTICA</v>
      </c>
      <c r="N64" s="751" t="str">
        <f t="shared" si="0"/>
        <v>L</v>
      </c>
    </row>
    <row r="65" spans="1:14" ht="34.5" x14ac:dyDescent="0.2">
      <c r="A65" s="993" t="s">
        <v>1287</v>
      </c>
      <c r="B65" s="1643">
        <v>0</v>
      </c>
      <c r="C65" s="1643">
        <v>0.1</v>
      </c>
      <c r="D65" s="1643">
        <v>0.1</v>
      </c>
      <c r="E65" s="1644">
        <v>0</v>
      </c>
      <c r="F65" s="1644">
        <v>0</v>
      </c>
      <c r="G65" s="1644">
        <v>0</v>
      </c>
      <c r="H65" s="1644">
        <v>2</v>
      </c>
      <c r="I65" s="830"/>
      <c r="J65" s="830"/>
      <c r="K65" s="830"/>
      <c r="L65" s="825">
        <f t="shared" si="1"/>
        <v>0</v>
      </c>
      <c r="M65" s="826" t="str">
        <f>+IF(L65="","",IF(AND(SUM($B65:D65)=1,SUM($E65:G65)=1),"TERMINADA",IF(SUM($B65:D65)=0,"SIN INICIAR",IF(L65&gt;1,"ADELANTADA",IF(L65&lt;0.6,"CRÍTICA",IF(L65&lt;0.95,"ATRASADA","GESTIÓN NORMAL"))))))</f>
        <v>CRÍTICA</v>
      </c>
      <c r="N65" s="751" t="str">
        <f t="shared" si="0"/>
        <v>L</v>
      </c>
    </row>
    <row r="66" spans="1:14" ht="34.5" x14ac:dyDescent="0.2">
      <c r="A66" s="993" t="s">
        <v>102</v>
      </c>
      <c r="B66" s="1643">
        <v>8.3333333333333343E-2</v>
      </c>
      <c r="C66" s="1643">
        <v>8.3333333333333343E-2</v>
      </c>
      <c r="D66" s="1643">
        <v>8.3333333333333343E-2</v>
      </c>
      <c r="E66" s="1644">
        <v>1.25E-3</v>
      </c>
      <c r="F66" s="1644">
        <v>0</v>
      </c>
      <c r="G66" s="1644">
        <v>0</v>
      </c>
      <c r="H66" s="1644">
        <v>1</v>
      </c>
      <c r="I66" s="830"/>
      <c r="J66" s="830"/>
      <c r="K66" s="830"/>
      <c r="L66" s="825">
        <f t="shared" si="1"/>
        <v>5.0000000000000001E-3</v>
      </c>
      <c r="M66" s="826" t="str">
        <f>+IF(L66="","",IF(AND(SUM($B66:D66)=1,SUM($E66:G66)=1),"TERMINADA",IF(SUM($B66:D66)=0,"SIN INICIAR",IF(L66&gt;1,"ADELANTADA",IF(L66&lt;0.6,"CRÍTICA",IF(L66&lt;0.95,"ATRASADA","GESTIÓN NORMAL"))))))</f>
        <v>CRÍTICA</v>
      </c>
      <c r="N66" s="751" t="str">
        <f t="shared" si="0"/>
        <v>L</v>
      </c>
    </row>
    <row r="67" spans="1:14" ht="34.5" x14ac:dyDescent="0.2">
      <c r="A67" s="846" t="s">
        <v>102</v>
      </c>
      <c r="B67" s="1643">
        <v>8.3333333333333343E-2</v>
      </c>
      <c r="C67" s="1643">
        <v>8.3333333333333343E-2</v>
      </c>
      <c r="D67" s="1643">
        <v>8.3333333333333343E-2</v>
      </c>
      <c r="E67" s="1644">
        <v>1.25E-3</v>
      </c>
      <c r="F67" s="1644">
        <v>0</v>
      </c>
      <c r="G67" s="1644">
        <v>0</v>
      </c>
      <c r="H67" s="1644">
        <v>1</v>
      </c>
      <c r="I67" s="830"/>
      <c r="J67" s="830"/>
      <c r="K67" s="830"/>
      <c r="L67" s="825">
        <f t="shared" si="1"/>
        <v>5.0000000000000001E-3</v>
      </c>
      <c r="M67" s="826" t="str">
        <f>+IF(L67="","",IF(AND(SUM($B67:D67)=1,SUM($E67:G67)=1),"TERMINADA",IF(SUM($B67:D67)=0,"SIN INICIAR",IF(L67&gt;1,"ADELANTADA",IF(L67&lt;0.6,"CRÍTICA",IF(L67&lt;0.95,"ATRASADA","GESTIÓN NORMAL"))))))</f>
        <v>CRÍTICA</v>
      </c>
      <c r="N67" s="751" t="str">
        <f t="shared" si="0"/>
        <v>L</v>
      </c>
    </row>
    <row r="68" spans="1:14" ht="34.5" x14ac:dyDescent="0.2">
      <c r="A68" s="997" t="s">
        <v>1463</v>
      </c>
      <c r="B68" s="1643"/>
      <c r="C68" s="1643"/>
      <c r="D68" s="1643"/>
      <c r="E68" s="1644"/>
      <c r="F68" s="1644"/>
      <c r="G68" s="1644"/>
      <c r="H68" s="1644"/>
      <c r="I68" s="830"/>
      <c r="J68" s="830"/>
      <c r="K68" s="830"/>
      <c r="L68" s="825" t="str">
        <f t="shared" si="1"/>
        <v/>
      </c>
      <c r="M68" s="826" t="str">
        <f>+IF(L68="","",IF(AND(SUM($B68:D68)=1,SUM($E68:G68)=1),"TERMINADA",IF(SUM($B68:D68)=0,"SIN INICIAR",IF(L68&gt;1,"ADELANTADA",IF(L68&lt;0.6,"CRÍTICA",IF(L68&lt;0.95,"ATRASADA","GESTIÓN NORMAL"))))))</f>
        <v/>
      </c>
      <c r="N68" s="751" t="str">
        <f t="shared" si="0"/>
        <v/>
      </c>
    </row>
    <row r="69" spans="1:14" ht="34.5" x14ac:dyDescent="0.2">
      <c r="A69" s="1007" t="s">
        <v>90</v>
      </c>
      <c r="B69" s="1643">
        <v>8.3333333333333343E-2</v>
      </c>
      <c r="C69" s="1643">
        <v>8.3333333333333343E-2</v>
      </c>
      <c r="D69" s="1643">
        <v>8.3333333333333343E-2</v>
      </c>
      <c r="E69" s="1644">
        <v>1.25E-3</v>
      </c>
      <c r="F69" s="1644">
        <v>0</v>
      </c>
      <c r="G69" s="1644">
        <v>0</v>
      </c>
      <c r="H69" s="1644">
        <v>1</v>
      </c>
      <c r="I69" s="830"/>
      <c r="J69" s="830"/>
      <c r="K69" s="830"/>
      <c r="L69" s="825">
        <f t="shared" si="1"/>
        <v>5.0000000000000001E-3</v>
      </c>
      <c r="M69" s="826" t="str">
        <f>+IF(L69="","",IF(AND(SUM($B69:D69)=1,SUM($E69:G69)=1),"TERMINADA",IF(SUM($B69:D69)=0,"SIN INICIAR",IF(L69&gt;1,"ADELANTADA",IF(L69&lt;0.6,"CRÍTICA",IF(L69&lt;0.95,"ATRASADA","GESTIÓN NORMAL"))))))</f>
        <v>CRÍTICA</v>
      </c>
      <c r="N69" s="751" t="str">
        <f t="shared" si="0"/>
        <v>L</v>
      </c>
    </row>
    <row r="70" spans="1:14" ht="34.5" x14ac:dyDescent="0.2">
      <c r="A70" s="993" t="s">
        <v>1301</v>
      </c>
      <c r="B70" s="1643">
        <v>8.3333333333333329E-2</v>
      </c>
      <c r="C70" s="1643">
        <v>8.3333333333333329E-2</v>
      </c>
      <c r="D70" s="1643">
        <v>8.3333333333333329E-2</v>
      </c>
      <c r="E70" s="1644">
        <v>8.3333333333333329E-2</v>
      </c>
      <c r="F70" s="1644">
        <v>8.3333333333333329E-2</v>
      </c>
      <c r="G70" s="1644">
        <v>8.3333333333333329E-2</v>
      </c>
      <c r="H70" s="1644">
        <v>3</v>
      </c>
      <c r="I70" s="830"/>
      <c r="J70" s="830"/>
      <c r="K70" s="830"/>
      <c r="L70" s="825">
        <f t="shared" si="1"/>
        <v>1</v>
      </c>
      <c r="M70" s="826" t="str">
        <f>+IF(L70="","",IF(AND(SUM($B70:D70)=1,SUM($E70:G70)=1),"TERMINADA",IF(SUM($B70:D70)=0,"SIN INICIAR",IF(L70&gt;1,"ADELANTADA",IF(L70&lt;0.6,"CRÍTICA",IF(L70&lt;0.95,"ATRASADA","GESTIÓN NORMAL"))))))</f>
        <v>GESTIÓN NORMAL</v>
      </c>
      <c r="N70" s="751" t="str">
        <f t="shared" ref="N70:N119" si="2">+IF(M70="","",IF(M70="SIN INICIAR","6",IF(M70="CRÍTICA","L",IF(M70="ATRASADA","K",IF(M70="GESTIÓN NORMAL","J",IF(M70="ADELANTADA","Q","B"))))))</f>
        <v>J</v>
      </c>
    </row>
    <row r="71" spans="1:14" ht="34.5" x14ac:dyDescent="0.2">
      <c r="A71" s="846" t="s">
        <v>1301</v>
      </c>
      <c r="B71" s="1643">
        <v>8.3333333333333329E-2</v>
      </c>
      <c r="C71" s="1643">
        <v>8.3333333333333329E-2</v>
      </c>
      <c r="D71" s="1643">
        <v>8.3333333333333329E-2</v>
      </c>
      <c r="E71" s="1644">
        <v>8.3333333333333329E-2</v>
      </c>
      <c r="F71" s="1644">
        <v>8.3333333333333329E-2</v>
      </c>
      <c r="G71" s="1644">
        <v>8.3333333333333329E-2</v>
      </c>
      <c r="H71" s="1644">
        <v>3</v>
      </c>
      <c r="I71" s="830"/>
      <c r="J71" s="830"/>
      <c r="K71" s="830"/>
      <c r="L71" s="825">
        <f t="shared" si="1"/>
        <v>1</v>
      </c>
      <c r="M71" s="826" t="str">
        <f>+IF(L71="","",IF(AND(SUM($B71:D71)=1,SUM($E71:G71)=1),"TERMINADA",IF(SUM($B71:D71)=0,"SIN INICIAR",IF(L71&gt;1,"ADELANTADA",IF(L71&lt;0.6,"CRÍTICA",IF(L71&lt;0.95,"ATRASADA","GESTIÓN NORMAL"))))))</f>
        <v>GESTIÓN NORMAL</v>
      </c>
      <c r="N71" s="751" t="str">
        <f t="shared" si="2"/>
        <v>J</v>
      </c>
    </row>
    <row r="72" spans="1:14" ht="34.5" x14ac:dyDescent="0.2">
      <c r="A72" s="997" t="s">
        <v>1463</v>
      </c>
      <c r="B72" s="1643"/>
      <c r="C72" s="1643"/>
      <c r="D72" s="1643"/>
      <c r="E72" s="1644"/>
      <c r="F72" s="1644"/>
      <c r="G72" s="1644"/>
      <c r="H72" s="1644"/>
      <c r="I72" s="830"/>
      <c r="J72" s="830"/>
      <c r="K72" s="830"/>
      <c r="L72" s="825" t="str">
        <f t="shared" ref="L72:L119" si="3">+IFERROR(SUM(E72:G72)/SUM(B72:D72),"")</f>
        <v/>
      </c>
      <c r="M72" s="826" t="str">
        <f>+IF(L72="","",IF(AND(SUM($B72:D72)=1,SUM($E72:G72)=1),"TERMINADA",IF(SUM($B72:D72)=0,"SIN INICIAR",IF(L72&gt;1,"ADELANTADA",IF(L72&lt;0.6,"CRÍTICA",IF(L72&lt;0.95,"ATRASADA","GESTIÓN NORMAL"))))))</f>
        <v/>
      </c>
      <c r="N72" s="751" t="str">
        <f t="shared" si="2"/>
        <v/>
      </c>
    </row>
    <row r="73" spans="1:14" ht="34.5" x14ac:dyDescent="0.2">
      <c r="A73" s="1007" t="s">
        <v>1272</v>
      </c>
      <c r="B73" s="1643">
        <v>8.3333333333333329E-2</v>
      </c>
      <c r="C73" s="1643">
        <v>8.3333333333333329E-2</v>
      </c>
      <c r="D73" s="1643">
        <v>8.3333333333333329E-2</v>
      </c>
      <c r="E73" s="1644">
        <v>8.3333333333333329E-2</v>
      </c>
      <c r="F73" s="1644">
        <v>8.3333333333333329E-2</v>
      </c>
      <c r="G73" s="1644">
        <v>8.3333333333333329E-2</v>
      </c>
      <c r="H73" s="1644">
        <v>3</v>
      </c>
      <c r="I73" s="830"/>
      <c r="J73" s="830"/>
      <c r="K73" s="830"/>
      <c r="L73" s="825">
        <f t="shared" si="3"/>
        <v>1</v>
      </c>
      <c r="M73" s="826" t="str">
        <f>+IF(L73="","",IF(AND(SUM($B73:D73)=1,SUM($E73:G73)=1),"TERMINADA",IF(SUM($B73:D73)=0,"SIN INICIAR",IF(L73&gt;1,"ADELANTADA",IF(L73&lt;0.6,"CRÍTICA",IF(L73&lt;0.95,"ATRASADA","GESTIÓN NORMAL"))))))</f>
        <v>GESTIÓN NORMAL</v>
      </c>
      <c r="N73" s="751" t="str">
        <f t="shared" si="2"/>
        <v>J</v>
      </c>
    </row>
    <row r="74" spans="1:14" ht="34.5" x14ac:dyDescent="0.2">
      <c r="A74" s="993" t="s">
        <v>203</v>
      </c>
      <c r="B74" s="1643">
        <v>0</v>
      </c>
      <c r="C74" s="1643">
        <v>0.28282828282828282</v>
      </c>
      <c r="D74" s="1643">
        <v>8.8383838383838398E-2</v>
      </c>
      <c r="E74" s="1644">
        <v>0</v>
      </c>
      <c r="F74" s="1644">
        <v>0.28282828282828282</v>
      </c>
      <c r="G74" s="1644">
        <v>0</v>
      </c>
      <c r="H74" s="1644">
        <v>9</v>
      </c>
      <c r="I74" s="830"/>
      <c r="J74" s="830"/>
      <c r="K74" s="830"/>
      <c r="L74" s="825">
        <f t="shared" si="3"/>
        <v>0.76190476190476186</v>
      </c>
      <c r="M74" s="826" t="str">
        <f>+IF(L74="","",IF(AND(SUM($B74:D74)=1,SUM($E74:G74)=1),"TERMINADA",IF(SUM($B74:D74)=0,"SIN INICIAR",IF(L74&gt;1,"ADELANTADA",IF(L74&lt;0.6,"CRÍTICA",IF(L74&lt;0.95,"ATRASADA","GESTIÓN NORMAL"))))))</f>
        <v>ATRASADA</v>
      </c>
      <c r="N74" s="751" t="str">
        <f t="shared" si="2"/>
        <v>K</v>
      </c>
    </row>
    <row r="75" spans="1:14" ht="34.5" x14ac:dyDescent="0.2">
      <c r="A75" s="846" t="s">
        <v>203</v>
      </c>
      <c r="B75" s="1643">
        <v>0</v>
      </c>
      <c r="C75" s="1643">
        <v>0.28282828282828282</v>
      </c>
      <c r="D75" s="1643">
        <v>8.8383838383838398E-2</v>
      </c>
      <c r="E75" s="1644">
        <v>0</v>
      </c>
      <c r="F75" s="1644">
        <v>0.28282828282828282</v>
      </c>
      <c r="G75" s="1644">
        <v>0</v>
      </c>
      <c r="H75" s="1644">
        <v>9</v>
      </c>
      <c r="I75" s="830"/>
      <c r="J75" s="830"/>
      <c r="K75" s="830"/>
      <c r="L75" s="825">
        <f t="shared" si="3"/>
        <v>0.76190476190476186</v>
      </c>
      <c r="M75" s="826" t="str">
        <f>+IF(L75="","",IF(AND(SUM($B75:D75)=1,SUM($E75:G75)=1),"TERMINADA",IF(SUM($B75:D75)=0,"SIN INICIAR",IF(L75&gt;1,"ADELANTADA",IF(L75&lt;0.6,"CRÍTICA",IF(L75&lt;0.95,"ATRASADA","GESTIÓN NORMAL"))))))</f>
        <v>ATRASADA</v>
      </c>
      <c r="N75" s="751" t="str">
        <f t="shared" si="2"/>
        <v>K</v>
      </c>
    </row>
    <row r="76" spans="1:14" ht="34.5" x14ac:dyDescent="0.2">
      <c r="A76" s="997" t="s">
        <v>1463</v>
      </c>
      <c r="B76" s="1643"/>
      <c r="C76" s="1643"/>
      <c r="D76" s="1643"/>
      <c r="E76" s="1644"/>
      <c r="F76" s="1644"/>
      <c r="G76" s="1644"/>
      <c r="H76" s="1644"/>
      <c r="I76" s="830"/>
      <c r="J76" s="830"/>
      <c r="K76" s="830"/>
      <c r="L76" s="825" t="str">
        <f t="shared" si="3"/>
        <v/>
      </c>
      <c r="M76" s="826" t="str">
        <f>+IF(L76="","",IF(AND(SUM($B76:D76)=1,SUM($E76:G76)=1),"TERMINADA",IF(SUM($B76:D76)=0,"SIN INICIAR",IF(L76&gt;1,"ADELANTADA",IF(L76&lt;0.6,"CRÍTICA",IF(L76&lt;0.95,"ATRASADA","GESTIÓN NORMAL"))))))</f>
        <v/>
      </c>
      <c r="N76" s="751" t="str">
        <f t="shared" si="2"/>
        <v/>
      </c>
    </row>
    <row r="77" spans="1:14" ht="34.5" x14ac:dyDescent="0.2">
      <c r="A77" s="1007" t="s">
        <v>1272</v>
      </c>
      <c r="B77" s="1643">
        <v>0</v>
      </c>
      <c r="C77" s="1643">
        <v>9.0909090909090925E-2</v>
      </c>
      <c r="D77" s="1643">
        <v>9.0909090909090925E-2</v>
      </c>
      <c r="E77" s="1644">
        <v>0</v>
      </c>
      <c r="F77" s="1644">
        <v>9.0909090909090925E-2</v>
      </c>
      <c r="G77" s="1644">
        <v>0</v>
      </c>
      <c r="H77" s="1644">
        <v>6</v>
      </c>
      <c r="I77" s="830"/>
      <c r="J77" s="830"/>
      <c r="K77" s="830"/>
      <c r="L77" s="825">
        <f t="shared" si="3"/>
        <v>0.5</v>
      </c>
      <c r="M77" s="826" t="str">
        <f>+IF(L77="","",IF(AND(SUM($B77:D77)=1,SUM($E77:G77)=1),"TERMINADA",IF(SUM($B77:D77)=0,"SIN INICIAR",IF(L77&gt;1,"ADELANTADA",IF(L77&lt;0.6,"CRÍTICA",IF(L77&lt;0.95,"ATRASADA","GESTIÓN NORMAL"))))))</f>
        <v>CRÍTICA</v>
      </c>
      <c r="N77" s="751" t="str">
        <f t="shared" si="2"/>
        <v>L</v>
      </c>
    </row>
    <row r="78" spans="1:14" ht="34.5" x14ac:dyDescent="0.2">
      <c r="A78" s="1007" t="s">
        <v>1282</v>
      </c>
      <c r="B78" s="1643">
        <v>0</v>
      </c>
      <c r="C78" s="1643">
        <v>0.66666666666666663</v>
      </c>
      <c r="D78" s="1643">
        <v>8.3333333333333329E-2</v>
      </c>
      <c r="E78" s="1644">
        <v>0</v>
      </c>
      <c r="F78" s="1644">
        <v>0.66666666666666663</v>
      </c>
      <c r="G78" s="1644">
        <v>0</v>
      </c>
      <c r="H78" s="1644">
        <v>3</v>
      </c>
      <c r="I78" s="830"/>
      <c r="J78" s="830"/>
      <c r="K78" s="830"/>
      <c r="L78" s="825">
        <f t="shared" si="3"/>
        <v>0.88888888888888884</v>
      </c>
      <c r="M78" s="826" t="str">
        <f>+IF(L78="","",IF(AND(SUM($B78:D78)=1,SUM($E78:G78)=1),"TERMINADA",IF(SUM($B78:D78)=0,"SIN INICIAR",IF(L78&gt;1,"ADELANTADA",IF(L78&lt;0.6,"CRÍTICA",IF(L78&lt;0.95,"ATRASADA","GESTIÓN NORMAL"))))))</f>
        <v>ATRASADA</v>
      </c>
      <c r="N78" s="751" t="str">
        <f t="shared" si="2"/>
        <v>K</v>
      </c>
    </row>
    <row r="79" spans="1:14" ht="34.5" x14ac:dyDescent="0.2">
      <c r="A79" s="993" t="s">
        <v>1302</v>
      </c>
      <c r="B79" s="1643">
        <v>0.14285714285714285</v>
      </c>
      <c r="C79" s="1643">
        <v>0.14285714285714285</v>
      </c>
      <c r="D79" s="1643">
        <v>0.14285714285714285</v>
      </c>
      <c r="E79" s="1644">
        <v>2.5000000000000001E-2</v>
      </c>
      <c r="F79" s="1644">
        <v>2.5000000000000001E-2</v>
      </c>
      <c r="G79" s="1644">
        <v>0</v>
      </c>
      <c r="H79" s="1644">
        <v>1</v>
      </c>
      <c r="I79" s="830"/>
      <c r="J79" s="830"/>
      <c r="K79" s="830"/>
      <c r="L79" s="825">
        <f t="shared" si="3"/>
        <v>0.11666666666666668</v>
      </c>
      <c r="M79" s="826" t="str">
        <f>+IF(L79="","",IF(AND(SUM($B79:D79)=1,SUM($E79:G79)=1),"TERMINADA",IF(SUM($B79:D79)=0,"SIN INICIAR",IF(L79&gt;1,"ADELANTADA",IF(L79&lt;0.6,"CRÍTICA",IF(L79&lt;0.95,"ATRASADA","GESTIÓN NORMAL"))))))</f>
        <v>CRÍTICA</v>
      </c>
      <c r="N79" s="751" t="str">
        <f t="shared" si="2"/>
        <v>L</v>
      </c>
    </row>
    <row r="80" spans="1:14" ht="34.5" x14ac:dyDescent="0.2">
      <c r="A80" s="846" t="s">
        <v>1303</v>
      </c>
      <c r="B80" s="1643">
        <v>0.14285714285714285</v>
      </c>
      <c r="C80" s="1643">
        <v>0.14285714285714285</v>
      </c>
      <c r="D80" s="1643">
        <v>0.14285714285714285</v>
      </c>
      <c r="E80" s="1644">
        <v>2.5000000000000001E-2</v>
      </c>
      <c r="F80" s="1644">
        <v>2.5000000000000001E-2</v>
      </c>
      <c r="G80" s="1644">
        <v>0</v>
      </c>
      <c r="H80" s="1644">
        <v>1</v>
      </c>
      <c r="I80" s="830"/>
      <c r="J80" s="830"/>
      <c r="K80" s="830"/>
      <c r="L80" s="825">
        <f t="shared" si="3"/>
        <v>0.11666666666666668</v>
      </c>
      <c r="M80" s="826" t="str">
        <f>+IF(L80="","",IF(AND(SUM($B80:D80)=1,SUM($E80:G80)=1),"TERMINADA",IF(SUM($B80:D80)=0,"SIN INICIAR",IF(L80&gt;1,"ADELANTADA",IF(L80&lt;0.6,"CRÍTICA",IF(L80&lt;0.95,"ATRASADA","GESTIÓN NORMAL"))))))</f>
        <v>CRÍTICA</v>
      </c>
      <c r="N80" s="751" t="str">
        <f t="shared" si="2"/>
        <v>L</v>
      </c>
    </row>
    <row r="81" spans="1:14" ht="34.5" x14ac:dyDescent="0.2">
      <c r="A81" s="997" t="s">
        <v>1463</v>
      </c>
      <c r="B81" s="1643"/>
      <c r="C81" s="1643"/>
      <c r="D81" s="1643"/>
      <c r="E81" s="1644"/>
      <c r="F81" s="1644"/>
      <c r="G81" s="1644"/>
      <c r="H81" s="1644"/>
      <c r="I81" s="830"/>
      <c r="J81" s="830"/>
      <c r="K81" s="830"/>
      <c r="L81" s="825" t="str">
        <f t="shared" si="3"/>
        <v/>
      </c>
      <c r="M81" s="826" t="str">
        <f>+IF(L81="","",IF(AND(SUM($B81:D81)=1,SUM($E81:G81)=1),"TERMINADA",IF(SUM($B81:D81)=0,"SIN INICIAR",IF(L81&gt;1,"ADELANTADA",IF(L81&lt;0.6,"CRÍTICA",IF(L81&lt;0.95,"ATRASADA","GESTIÓN NORMAL"))))))</f>
        <v/>
      </c>
      <c r="N81" s="751" t="str">
        <f t="shared" si="2"/>
        <v/>
      </c>
    </row>
    <row r="82" spans="1:14" ht="34.5" x14ac:dyDescent="0.2">
      <c r="A82" s="1007" t="s">
        <v>90</v>
      </c>
      <c r="B82" s="1643">
        <v>0.14285714285714285</v>
      </c>
      <c r="C82" s="1643">
        <v>0.14285714285714285</v>
      </c>
      <c r="D82" s="1643">
        <v>0.14285714285714285</v>
      </c>
      <c r="E82" s="1644">
        <v>2.5000000000000001E-2</v>
      </c>
      <c r="F82" s="1644">
        <v>2.5000000000000001E-2</v>
      </c>
      <c r="G82" s="1644">
        <v>0</v>
      </c>
      <c r="H82" s="1644">
        <v>1</v>
      </c>
      <c r="I82" s="830"/>
      <c r="J82" s="830"/>
      <c r="K82" s="830"/>
      <c r="L82" s="825">
        <f t="shared" si="3"/>
        <v>0.11666666666666668</v>
      </c>
      <c r="M82" s="826" t="str">
        <f>+IF(L82="","",IF(AND(SUM($B82:D82)=1,SUM($E82:G82)=1),"TERMINADA",IF(SUM($B82:D82)=0,"SIN INICIAR",IF(L82&gt;1,"ADELANTADA",IF(L82&lt;0.6,"CRÍTICA",IF(L82&lt;0.95,"ATRASADA","GESTIÓN NORMAL"))))))</f>
        <v>CRÍTICA</v>
      </c>
      <c r="N82" s="751" t="str">
        <f t="shared" si="2"/>
        <v>L</v>
      </c>
    </row>
    <row r="83" spans="1:14" ht="34.5" x14ac:dyDescent="0.2">
      <c r="A83" s="993" t="s">
        <v>1363</v>
      </c>
      <c r="B83" s="1643">
        <v>8.3333333333333343E-2</v>
      </c>
      <c r="C83" s="1643">
        <v>8.3333333333333343E-2</v>
      </c>
      <c r="D83" s="1643">
        <v>8.3333333333333343E-2</v>
      </c>
      <c r="E83" s="1644">
        <v>0.08</v>
      </c>
      <c r="F83" s="1644">
        <v>0.08</v>
      </c>
      <c r="G83" s="1644">
        <v>0.08</v>
      </c>
      <c r="H83" s="1644">
        <v>1</v>
      </c>
      <c r="I83" s="830"/>
      <c r="J83" s="830"/>
      <c r="K83" s="830"/>
      <c r="L83" s="825">
        <f t="shared" si="3"/>
        <v>0.96</v>
      </c>
      <c r="M83" s="826" t="str">
        <f>+IF(L83="","",IF(AND(SUM($B83:D83)=1,SUM($E83:G83)=1),"TERMINADA",IF(SUM($B83:D83)=0,"SIN INICIAR",IF(L83&gt;1,"ADELANTADA",IF(L83&lt;0.6,"CRÍTICA",IF(L83&lt;0.95,"ATRASADA","GESTIÓN NORMAL"))))))</f>
        <v>GESTIÓN NORMAL</v>
      </c>
      <c r="N83" s="751" t="str">
        <f t="shared" si="2"/>
        <v>J</v>
      </c>
    </row>
    <row r="84" spans="1:14" ht="34.5" x14ac:dyDescent="0.2">
      <c r="A84" s="846" t="s">
        <v>1136</v>
      </c>
      <c r="B84" s="1643">
        <v>8.3333333333333343E-2</v>
      </c>
      <c r="C84" s="1643">
        <v>8.3333333333333343E-2</v>
      </c>
      <c r="D84" s="1643">
        <v>8.3333333333333343E-2</v>
      </c>
      <c r="E84" s="1644">
        <v>0.08</v>
      </c>
      <c r="F84" s="1644">
        <v>0.08</v>
      </c>
      <c r="G84" s="1644">
        <v>0.08</v>
      </c>
      <c r="H84" s="1644">
        <v>1</v>
      </c>
      <c r="I84" s="830"/>
      <c r="J84" s="830"/>
      <c r="K84" s="830"/>
      <c r="L84" s="825">
        <f t="shared" si="3"/>
        <v>0.96</v>
      </c>
      <c r="M84" s="826" t="str">
        <f>+IF(L84="","",IF(AND(SUM($B84:D84)=1,SUM($E84:G84)=1),"TERMINADA",IF(SUM($B84:D84)=0,"SIN INICIAR",IF(L84&gt;1,"ADELANTADA",IF(L84&lt;0.6,"CRÍTICA",IF(L84&lt;0.95,"ATRASADA","GESTIÓN NORMAL"))))))</f>
        <v>GESTIÓN NORMAL</v>
      </c>
      <c r="N84" s="751" t="str">
        <f t="shared" si="2"/>
        <v>J</v>
      </c>
    </row>
    <row r="85" spans="1:14" ht="34.5" x14ac:dyDescent="0.2">
      <c r="A85" s="997" t="s">
        <v>1286</v>
      </c>
      <c r="B85" s="1643">
        <v>8.3333333333333343E-2</v>
      </c>
      <c r="C85" s="1643">
        <v>8.3333333333333343E-2</v>
      </c>
      <c r="D85" s="1643">
        <v>8.3333333333333343E-2</v>
      </c>
      <c r="E85" s="1644">
        <v>0.08</v>
      </c>
      <c r="F85" s="1644">
        <v>0.08</v>
      </c>
      <c r="G85" s="1644">
        <v>0.08</v>
      </c>
      <c r="H85" s="1644">
        <v>1</v>
      </c>
      <c r="I85" s="830"/>
      <c r="J85" s="830"/>
      <c r="K85" s="830"/>
      <c r="L85" s="825">
        <f t="shared" si="3"/>
        <v>0.96</v>
      </c>
      <c r="M85" s="826" t="str">
        <f>+IF(L85="","",IF(AND(SUM($B85:D85)=1,SUM($E85:G85)=1),"TERMINADA",IF(SUM($B85:D85)=0,"SIN INICIAR",IF(L85&gt;1,"ADELANTADA",IF(L85&lt;0.6,"CRÍTICA",IF(L85&lt;0.95,"ATRASADA","GESTIÓN NORMAL"))))))</f>
        <v>GESTIÓN NORMAL</v>
      </c>
      <c r="N85" s="751" t="str">
        <f t="shared" si="2"/>
        <v>J</v>
      </c>
    </row>
    <row r="86" spans="1:14" ht="34.5" x14ac:dyDescent="0.2">
      <c r="A86" s="1647" t="s">
        <v>1176</v>
      </c>
      <c r="B86" s="1645">
        <v>0.10871867364335656</v>
      </c>
      <c r="C86" s="1645">
        <v>0.15392735888833936</v>
      </c>
      <c r="D86" s="1645">
        <v>0.11752284184861397</v>
      </c>
      <c r="E86" s="1646">
        <v>3.0983601244490507E-2</v>
      </c>
      <c r="F86" s="1646">
        <v>6.4433811802232843E-2</v>
      </c>
      <c r="G86" s="1646">
        <v>1.5136612021857928E-2</v>
      </c>
      <c r="H86" s="1646">
        <v>551</v>
      </c>
      <c r="I86" s="830"/>
      <c r="J86" s="830"/>
      <c r="K86" s="830"/>
      <c r="L86" s="825">
        <f t="shared" si="3"/>
        <v>0.29080241050451239</v>
      </c>
      <c r="M86" s="826" t="str">
        <f>+IF(L86="","",IF(AND(SUM($B86:D86)=1,SUM($E86:G86)=1),"TERMINADA",IF(SUM($B86:D86)=0,"SIN INICIAR",IF(L86&gt;1,"ADELANTADA",IF(L86&lt;0.6,"CRÍTICA",IF(L86&lt;0.95,"ATRASADA","GESTIÓN NORMAL"))))))</f>
        <v>CRÍTICA</v>
      </c>
      <c r="N86" s="751" t="str">
        <f t="shared" si="2"/>
        <v>L</v>
      </c>
    </row>
    <row r="87" spans="1:14" ht="35.25" thickBot="1" x14ac:dyDescent="0.25">
      <c r="A87"/>
      <c r="I87" s="830"/>
      <c r="J87" s="830"/>
      <c r="K87" s="830"/>
      <c r="L87" s="825" t="str">
        <f t="shared" si="3"/>
        <v/>
      </c>
      <c r="M87" s="826" t="str">
        <f>+IF(L87="","",IF(AND(SUM($B87:D87)=1,SUM($E87:G87)=1),"TERMINADA",IF(SUM($B87:D87)=0,"SIN INICIAR",IF(L87&gt;1,"ADELANTADA",IF(L87&lt;0.6,"CRÍTICA",IF(L87&lt;0.95,"ATRASADA","GESTIÓN NORMAL"))))))</f>
        <v/>
      </c>
      <c r="N87" s="751" t="str">
        <f t="shared" si="2"/>
        <v/>
      </c>
    </row>
    <row r="88" spans="1:14" ht="43.5" customHeight="1" thickBot="1" x14ac:dyDescent="0.25">
      <c r="A88"/>
      <c r="B88" s="1648" t="s">
        <v>1474</v>
      </c>
      <c r="C88" s="1649" t="s">
        <v>1475</v>
      </c>
      <c r="D88" s="1650" t="s">
        <v>1476</v>
      </c>
      <c r="E88" s="1649" t="s">
        <v>1477</v>
      </c>
      <c r="F88" s="1650" t="s">
        <v>1478</v>
      </c>
      <c r="G88" s="1649">
        <v>1</v>
      </c>
      <c r="I88" s="830"/>
      <c r="J88" s="830"/>
      <c r="K88" s="830"/>
      <c r="L88" s="825" t="str">
        <f t="shared" si="3"/>
        <v/>
      </c>
      <c r="M88" s="826" t="str">
        <f>+IF(L88="","",IF(AND(SUM($B88:D88)=1,SUM($E88:G88)=1),"TERMINADA",IF(SUM($B88:D88)=0,"SIN INICIAR",IF(L88&gt;1,"ADELANTADA",IF(L88&lt;0.6,"CRÍTICA",IF(L88&lt;0.95,"ATRASADA","GESTIÓN NORMAL"))))))</f>
        <v/>
      </c>
      <c r="N88" s="751" t="str">
        <f t="shared" si="2"/>
        <v/>
      </c>
    </row>
    <row r="89" spans="1:14" ht="34.5" x14ac:dyDescent="0.2">
      <c r="A89"/>
      <c r="I89" s="830"/>
      <c r="J89" s="830"/>
      <c r="K89" s="830"/>
      <c r="L89" s="825" t="str">
        <f t="shared" si="3"/>
        <v/>
      </c>
      <c r="M89" s="826" t="str">
        <f>+IF(L89="","",IF(AND(SUM($B89:D89)=1,SUM($E89:G89)=1),"TERMINADA",IF(SUM($B89:D89)=0,"SIN INICIAR",IF(L89&gt;1,"ADELANTADA",IF(L89&lt;0.6,"CRÍTICA",IF(L89&lt;0.95,"ATRASADA","GESTIÓN NORMAL"))))))</f>
        <v/>
      </c>
      <c r="N89" s="751" t="str">
        <f t="shared" si="2"/>
        <v/>
      </c>
    </row>
    <row r="90" spans="1:14" ht="34.5" x14ac:dyDescent="0.2">
      <c r="A90"/>
      <c r="I90" s="830"/>
      <c r="J90" s="830"/>
      <c r="K90" s="830"/>
      <c r="L90" s="825" t="str">
        <f t="shared" si="3"/>
        <v/>
      </c>
      <c r="M90" s="826" t="str">
        <f>+IF(L90="","",IF(AND(SUM($B90:D90)=1,SUM($E90:G90)=1),"TERMINADA",IF(SUM($B90:D90)=0,"SIN INICIAR",IF(L90&gt;1,"ADELANTADA",IF(L90&lt;0.6,"CRÍTICA",IF(L90&lt;0.95,"ATRASADA","GESTIÓN NORMAL"))))))</f>
        <v/>
      </c>
      <c r="N90" s="751" t="str">
        <f t="shared" si="2"/>
        <v/>
      </c>
    </row>
    <row r="91" spans="1:14" ht="34.5" x14ac:dyDescent="0.2">
      <c r="A91"/>
      <c r="I91" s="830"/>
      <c r="J91" s="830"/>
      <c r="K91" s="830"/>
      <c r="L91" s="825" t="str">
        <f t="shared" si="3"/>
        <v/>
      </c>
      <c r="M91" s="826" t="str">
        <f>+IF(L91="","",IF(AND(SUM($B91:D91)=1,SUM($E91:G91)=1),"TERMINADA",IF(SUM($B91:D91)=0,"SIN INICIAR",IF(L91&gt;1,"ADELANTADA",IF(L91&lt;0.6,"CRÍTICA",IF(L91&lt;0.95,"ATRASADA","GESTIÓN NORMAL"))))))</f>
        <v/>
      </c>
      <c r="N91" s="751" t="str">
        <f t="shared" si="2"/>
        <v/>
      </c>
    </row>
    <row r="92" spans="1:14" ht="34.5" x14ac:dyDescent="0.2">
      <c r="A92"/>
      <c r="I92" s="830"/>
      <c r="J92" s="830"/>
      <c r="K92" s="830"/>
      <c r="L92" s="825" t="str">
        <f t="shared" si="3"/>
        <v/>
      </c>
      <c r="M92" s="826" t="str">
        <f>+IF(L92="","",IF(AND(SUM($B92:D92)=1,SUM($E92:G92)=1),"TERMINADA",IF(SUM($B92:D92)=0,"SIN INICIAR",IF(L92&gt;1,"ADELANTADA",IF(L92&lt;0.6,"CRÍTICA",IF(L92&lt;0.95,"ATRASADA","GESTIÓN NORMAL"))))))</f>
        <v/>
      </c>
      <c r="N92" s="751" t="str">
        <f t="shared" si="2"/>
        <v/>
      </c>
    </row>
    <row r="93" spans="1:14" ht="34.5" x14ac:dyDescent="0.2">
      <c r="A93"/>
      <c r="I93" s="830"/>
      <c r="J93" s="830"/>
      <c r="K93" s="830"/>
      <c r="L93" s="825" t="str">
        <f t="shared" si="3"/>
        <v/>
      </c>
      <c r="M93" s="826" t="str">
        <f>+IF(L93="","",IF(AND(SUM($B93:D93)=1,SUM($E93:G93)=1),"TERMINADA",IF(SUM($B93:D93)=0,"SIN INICIAR",IF(L93&gt;1,"ADELANTADA",IF(L93&lt;0.6,"CRÍTICA",IF(L93&lt;0.95,"ATRASADA","GESTIÓN NORMAL"))))))</f>
        <v/>
      </c>
      <c r="N93" s="751" t="str">
        <f t="shared" si="2"/>
        <v/>
      </c>
    </row>
    <row r="94" spans="1:14" ht="34.5" x14ac:dyDescent="0.2">
      <c r="A94"/>
      <c r="I94" s="830"/>
      <c r="J94" s="830"/>
      <c r="K94" s="830"/>
      <c r="L94" s="825" t="str">
        <f t="shared" si="3"/>
        <v/>
      </c>
      <c r="M94" s="826" t="str">
        <f>+IF(L94="","",IF(AND(SUM($B94:D94)=1,SUM($E94:G94)=1),"TERMINADA",IF(SUM($B94:D94)=0,"SIN INICIAR",IF(L94&gt;1,"ADELANTADA",IF(L94&lt;0.6,"CRÍTICA",IF(L94&lt;0.95,"ATRASADA","GESTIÓN NORMAL"))))))</f>
        <v/>
      </c>
      <c r="N94" s="751" t="str">
        <f t="shared" si="2"/>
        <v/>
      </c>
    </row>
    <row r="95" spans="1:14" ht="34.5" x14ac:dyDescent="0.2">
      <c r="A95"/>
      <c r="I95" s="830"/>
      <c r="J95" s="830"/>
      <c r="K95" s="830"/>
      <c r="L95" s="825" t="str">
        <f t="shared" si="3"/>
        <v/>
      </c>
      <c r="M95" s="826" t="str">
        <f>+IF(L95="","",IF(AND(SUM($B95:D95)=1,SUM($E95:G95)=1),"TERMINADA",IF(SUM($B95:D95)=0,"SIN INICIAR",IF(L95&gt;1,"ADELANTADA",IF(L95&lt;0.6,"CRÍTICA",IF(L95&lt;0.95,"ATRASADA","GESTIÓN NORMAL"))))))</f>
        <v/>
      </c>
      <c r="N95" s="751" t="str">
        <f t="shared" si="2"/>
        <v/>
      </c>
    </row>
    <row r="96" spans="1:14" ht="34.5" x14ac:dyDescent="0.2">
      <c r="A96"/>
      <c r="I96" s="830"/>
      <c r="J96" s="830"/>
      <c r="K96" s="830"/>
      <c r="L96" s="825" t="str">
        <f t="shared" si="3"/>
        <v/>
      </c>
      <c r="M96" s="826" t="str">
        <f>+IF(L96="","",IF(AND(SUM($B96:D96)=1,SUM($E96:G96)=1),"TERMINADA",IF(SUM($B96:D96)=0,"SIN INICIAR",IF(L96&gt;1,"ADELANTADA",IF(L96&lt;0.6,"CRÍTICA",IF(L96&lt;0.95,"ATRASADA","GESTIÓN NORMAL"))))))</f>
        <v/>
      </c>
      <c r="N96" s="751" t="str">
        <f t="shared" si="2"/>
        <v/>
      </c>
    </row>
    <row r="97" spans="1:14" ht="34.5" x14ac:dyDescent="0.2">
      <c r="A97"/>
      <c r="I97" s="830"/>
      <c r="J97" s="830"/>
      <c r="K97" s="830"/>
      <c r="L97" s="825" t="str">
        <f t="shared" si="3"/>
        <v/>
      </c>
      <c r="M97" s="826" t="str">
        <f>+IF(L97="","",IF(AND(SUM($B97:D97)=1,SUM($E97:G97)=1),"TERMINADA",IF(SUM($B97:D97)=0,"SIN INICIAR",IF(L97&gt;1,"ADELANTADA",IF(L97&lt;0.6,"CRÍTICA",IF(L97&lt;0.95,"ATRASADA","GESTIÓN NORMAL"))))))</f>
        <v/>
      </c>
      <c r="N97" s="751" t="str">
        <f t="shared" si="2"/>
        <v/>
      </c>
    </row>
    <row r="98" spans="1:14" ht="34.5" x14ac:dyDescent="0.2">
      <c r="A98"/>
      <c r="I98" s="830"/>
      <c r="J98" s="830"/>
      <c r="K98" s="830"/>
      <c r="L98" s="825" t="str">
        <f t="shared" si="3"/>
        <v/>
      </c>
      <c r="M98" s="826" t="str">
        <f>+IF(L98="","",IF(AND(SUM($B98:D98)=1,SUM($E98:G98)=1),"TERMINADA",IF(SUM($B98:D98)=0,"SIN INICIAR",IF(L98&gt;1,"ADELANTADA",IF(L98&lt;0.6,"CRÍTICA",IF(L98&lt;0.95,"ATRASADA","GESTIÓN NORMAL"))))))</f>
        <v/>
      </c>
      <c r="N98" s="751" t="str">
        <f t="shared" si="2"/>
        <v/>
      </c>
    </row>
    <row r="99" spans="1:14" ht="34.5" x14ac:dyDescent="0.2">
      <c r="A99"/>
      <c r="I99" s="830"/>
      <c r="J99" s="830"/>
      <c r="K99" s="830"/>
      <c r="L99" s="825" t="str">
        <f t="shared" si="3"/>
        <v/>
      </c>
      <c r="M99" s="826" t="str">
        <f>+IF(L99="","",IF(AND(SUM($B99:D99)=1,SUM($E99:G99)=1),"TERMINADA",IF(SUM($B99:D99)=0,"SIN INICIAR",IF(L99&gt;1,"ADELANTADA",IF(L99&lt;0.6,"CRÍTICA",IF(L99&lt;0.95,"ATRASADA","GESTIÓN NORMAL"))))))</f>
        <v/>
      </c>
      <c r="N99" s="751" t="str">
        <f t="shared" si="2"/>
        <v/>
      </c>
    </row>
    <row r="100" spans="1:14" ht="34.5" x14ac:dyDescent="0.2">
      <c r="A100"/>
      <c r="I100" s="830"/>
      <c r="J100" s="830"/>
      <c r="K100" s="830"/>
      <c r="L100" s="825" t="str">
        <f t="shared" si="3"/>
        <v/>
      </c>
      <c r="M100" s="826" t="str">
        <f>+IF(L100="","",IF(AND(SUM($B100:D100)=1,SUM($E100:G100)=1),"TERMINADA",IF(SUM($B100:D100)=0,"SIN INICIAR",IF(L100&gt;1,"ADELANTADA",IF(L100&lt;0.6,"CRÍTICA",IF(L100&lt;0.95,"ATRASADA","GESTIÓN NORMAL"))))))</f>
        <v/>
      </c>
      <c r="N100" s="751" t="str">
        <f t="shared" si="2"/>
        <v/>
      </c>
    </row>
    <row r="101" spans="1:14" ht="34.5" x14ac:dyDescent="0.2">
      <c r="A101"/>
      <c r="I101" s="830"/>
      <c r="J101" s="830"/>
      <c r="K101" s="830"/>
      <c r="L101" s="825" t="str">
        <f t="shared" si="3"/>
        <v/>
      </c>
      <c r="M101" s="826" t="str">
        <f>+IF(L101="","",IF(AND(SUM($B101:D101)=1,SUM($E101:G101)=1),"TERMINADA",IF(SUM($B101:D101)=0,"SIN INICIAR",IF(L101&gt;1,"ADELANTADA",IF(L101&lt;0.6,"CRÍTICA",IF(L101&lt;0.95,"ATRASADA","GESTIÓN NORMAL"))))))</f>
        <v/>
      </c>
      <c r="N101" s="751" t="str">
        <f t="shared" si="2"/>
        <v/>
      </c>
    </row>
    <row r="102" spans="1:14" ht="34.5" x14ac:dyDescent="0.2">
      <c r="A102"/>
      <c r="I102" s="830"/>
      <c r="J102" s="830"/>
      <c r="K102" s="830"/>
      <c r="L102" s="825" t="str">
        <f t="shared" si="3"/>
        <v/>
      </c>
      <c r="M102" s="826" t="str">
        <f>+IF(L102="","",IF(AND(SUM($B102:D102)=1,SUM($E102:G102)=1),"TERMINADA",IF(SUM($B102:D102)=0,"SIN INICIAR",IF(L102&gt;1,"ADELANTADA",IF(L102&lt;0.6,"CRÍTICA",IF(L102&lt;0.95,"ATRASADA","GESTIÓN NORMAL"))))))</f>
        <v/>
      </c>
      <c r="N102" s="751" t="str">
        <f t="shared" si="2"/>
        <v/>
      </c>
    </row>
    <row r="103" spans="1:14" ht="34.5" x14ac:dyDescent="0.2">
      <c r="A103"/>
      <c r="I103" s="830"/>
      <c r="J103" s="830"/>
      <c r="K103" s="830"/>
      <c r="L103" s="825" t="str">
        <f t="shared" si="3"/>
        <v/>
      </c>
      <c r="M103" s="826" t="str">
        <f>+IF(L103="","",IF(AND(SUM($B103:D103)=1,SUM($E103:G103)=1),"TERMINADA",IF(SUM($B103:D103)=0,"SIN INICIAR",IF(L103&gt;1,"ADELANTADA",IF(L103&lt;0.6,"CRÍTICA",IF(L103&lt;0.95,"ATRASADA","GESTIÓN NORMAL"))))))</f>
        <v/>
      </c>
      <c r="N103" s="751" t="str">
        <f t="shared" si="2"/>
        <v/>
      </c>
    </row>
    <row r="104" spans="1:14" ht="34.5" x14ac:dyDescent="0.2">
      <c r="A104"/>
      <c r="I104" s="830"/>
      <c r="J104" s="830"/>
      <c r="K104" s="830"/>
      <c r="L104" s="825" t="str">
        <f t="shared" si="3"/>
        <v/>
      </c>
      <c r="M104" s="826" t="str">
        <f>+IF(L104="","",IF(AND(SUM($B104:D104)=1,SUM($E104:G104)=1),"TERMINADA",IF(SUM($B104:D104)=0,"SIN INICIAR",IF(L104&gt;1,"ADELANTADA",IF(L104&lt;0.6,"CRÍTICA",IF(L104&lt;0.95,"ATRASADA","GESTIÓN NORMAL"))))))</f>
        <v/>
      </c>
      <c r="N104" s="751" t="str">
        <f t="shared" si="2"/>
        <v/>
      </c>
    </row>
    <row r="105" spans="1:14" ht="34.5" x14ac:dyDescent="0.2">
      <c r="A105"/>
      <c r="I105" s="830"/>
      <c r="J105" s="830"/>
      <c r="K105" s="830"/>
      <c r="L105" s="825" t="str">
        <f t="shared" si="3"/>
        <v/>
      </c>
      <c r="M105" s="826" t="str">
        <f>+IF(L105="","",IF(AND(SUM($B105:D105)=1,SUM($E105:G105)=1),"TERMINADA",IF(SUM($B105:D105)=0,"SIN INICIAR",IF(L105&gt;1,"ADELANTADA",IF(L105&lt;0.6,"CRÍTICA",IF(L105&lt;0.95,"ATRASADA","GESTIÓN NORMAL"))))))</f>
        <v/>
      </c>
      <c r="N105" s="751" t="str">
        <f t="shared" si="2"/>
        <v/>
      </c>
    </row>
    <row r="106" spans="1:14" ht="34.5" x14ac:dyDescent="0.2">
      <c r="A106"/>
      <c r="I106" s="830"/>
      <c r="J106" s="830"/>
      <c r="K106" s="830"/>
      <c r="L106" s="825" t="str">
        <f t="shared" si="3"/>
        <v/>
      </c>
      <c r="M106" s="826" t="str">
        <f>+IF(L106="","",IF(AND(SUM($B106:D106)=1,SUM($E106:G106)=1),"TERMINADA",IF(SUM($B106:D106)=0,"SIN INICIAR",IF(L106&gt;1,"ADELANTADA",IF(L106&lt;0.6,"CRÍTICA",IF(L106&lt;0.95,"ATRASADA","GESTIÓN NORMAL"))))))</f>
        <v/>
      </c>
      <c r="N106" s="751" t="str">
        <f t="shared" si="2"/>
        <v/>
      </c>
    </row>
    <row r="107" spans="1:14" ht="34.5" x14ac:dyDescent="0.2">
      <c r="A107"/>
      <c r="I107" s="830"/>
      <c r="J107" s="830"/>
      <c r="K107" s="830"/>
      <c r="L107" s="825" t="str">
        <f t="shared" si="3"/>
        <v/>
      </c>
      <c r="M107" s="826" t="str">
        <f>+IF(L107="","",IF(AND(SUM($B107:D107)=1,SUM($E107:G107)=1),"TERMINADA",IF(SUM($B107:D107)=0,"SIN INICIAR",IF(L107&gt;1,"ADELANTADA",IF(L107&lt;0.6,"CRÍTICA",IF(L107&lt;0.95,"ATRASADA","GESTIÓN NORMAL"))))))</f>
        <v/>
      </c>
      <c r="N107" s="751" t="str">
        <f t="shared" si="2"/>
        <v/>
      </c>
    </row>
    <row r="108" spans="1:14" ht="34.5" x14ac:dyDescent="0.2">
      <c r="A108"/>
      <c r="I108" s="830"/>
      <c r="J108" s="830"/>
      <c r="K108" s="830"/>
      <c r="L108" s="825" t="str">
        <f t="shared" si="3"/>
        <v/>
      </c>
      <c r="M108" s="826" t="str">
        <f>+IF(L108="","",IF(AND(SUM($B108:D108)=1,SUM($E108:G108)=1),"TERMINADA",IF(SUM($B108:D108)=0,"SIN INICIAR",IF(L108&gt;1,"ADELANTADA",IF(L108&lt;0.6,"CRÍTICA",IF(L108&lt;0.95,"ATRASADA","GESTIÓN NORMAL"))))))</f>
        <v/>
      </c>
      <c r="N108" s="751" t="str">
        <f t="shared" si="2"/>
        <v/>
      </c>
    </row>
    <row r="109" spans="1:14" ht="34.5" x14ac:dyDescent="0.2">
      <c r="A109"/>
      <c r="I109" s="830"/>
      <c r="J109" s="830"/>
      <c r="K109" s="830"/>
      <c r="L109" s="825" t="str">
        <f t="shared" si="3"/>
        <v/>
      </c>
      <c r="M109" s="826" t="str">
        <f>+IF(L109="","",IF(AND(SUM($B109:D109)=1,SUM($E109:G109)=1),"TERMINADA",IF(SUM($B109:D109)=0,"SIN INICIAR",IF(L109&gt;1,"ADELANTADA",IF(L109&lt;0.6,"CRÍTICA",IF(L109&lt;0.95,"ATRASADA","GESTIÓN NORMAL"))))))</f>
        <v/>
      </c>
      <c r="N109" s="751" t="str">
        <f t="shared" si="2"/>
        <v/>
      </c>
    </row>
    <row r="110" spans="1:14" ht="34.5" x14ac:dyDescent="0.2">
      <c r="A110"/>
      <c r="I110" s="830"/>
      <c r="J110" s="830"/>
      <c r="K110" s="830"/>
      <c r="L110" s="825" t="str">
        <f t="shared" si="3"/>
        <v/>
      </c>
      <c r="M110" s="826" t="str">
        <f>+IF(L110="","",IF(AND(SUM($B110:D110)=1,SUM($E110:G110)=1),"TERMINADA",IF(SUM($B110:D110)=0,"SIN INICIAR",IF(L110&gt;1,"ADELANTADA",IF(L110&lt;0.6,"CRÍTICA",IF(L110&lt;0.95,"ATRASADA","GESTIÓN NORMAL"))))))</f>
        <v/>
      </c>
      <c r="N110" s="751" t="str">
        <f t="shared" si="2"/>
        <v/>
      </c>
    </row>
    <row r="111" spans="1:14" ht="34.5" x14ac:dyDescent="0.2">
      <c r="A111"/>
      <c r="I111" s="830"/>
      <c r="J111" s="830"/>
      <c r="K111" s="830"/>
      <c r="L111" s="825" t="str">
        <f t="shared" si="3"/>
        <v/>
      </c>
      <c r="M111" s="826" t="str">
        <f>+IF(L111="","",IF(AND(SUM($B111:D111)=1,SUM($E111:G111)=1),"TERMINADA",IF(SUM($B111:D111)=0,"SIN INICIAR",IF(L111&gt;1,"ADELANTADA",IF(L111&lt;0.6,"CRÍTICA",IF(L111&lt;0.95,"ATRASADA","GESTIÓN NORMAL"))))))</f>
        <v/>
      </c>
      <c r="N111" s="751" t="str">
        <f t="shared" si="2"/>
        <v/>
      </c>
    </row>
    <row r="112" spans="1:14" ht="34.5" x14ac:dyDescent="0.2">
      <c r="A112"/>
      <c r="I112" s="830"/>
      <c r="J112" s="830"/>
      <c r="K112" s="830"/>
      <c r="L112" s="825" t="str">
        <f t="shared" si="3"/>
        <v/>
      </c>
      <c r="M112" s="826" t="str">
        <f>+IF(L112="","",IF(AND(SUM($B112:D112)=1,SUM($E112:G112)=1),"TERMINADA",IF(SUM($B112:D112)=0,"SIN INICIAR",IF(L112&gt;1,"ADELANTADA",IF(L112&lt;0.6,"CRÍTICA",IF(L112&lt;0.95,"ATRASADA","GESTIÓN NORMAL"))))))</f>
        <v/>
      </c>
      <c r="N112" s="751" t="str">
        <f t="shared" si="2"/>
        <v/>
      </c>
    </row>
    <row r="113" spans="1:14" ht="34.5" x14ac:dyDescent="0.2">
      <c r="A113"/>
      <c r="I113" s="830"/>
      <c r="J113" s="830"/>
      <c r="K113" s="830"/>
      <c r="L113" s="825" t="str">
        <f t="shared" si="3"/>
        <v/>
      </c>
      <c r="M113" s="826" t="str">
        <f>+IF(L113="","",IF(AND(SUM($B113:D113)=1,SUM($E113:G113)=1),"TERMINADA",IF(SUM($B113:D113)=0,"SIN INICIAR",IF(L113&gt;1,"ADELANTADA",IF(L113&lt;0.6,"CRÍTICA",IF(L113&lt;0.95,"ATRASADA","GESTIÓN NORMAL"))))))</f>
        <v/>
      </c>
      <c r="N113" s="751" t="str">
        <f t="shared" si="2"/>
        <v/>
      </c>
    </row>
    <row r="114" spans="1:14" ht="34.5" x14ac:dyDescent="0.2">
      <c r="A114"/>
      <c r="I114" s="830"/>
      <c r="J114" s="830"/>
      <c r="K114" s="830"/>
      <c r="L114" s="825" t="str">
        <f t="shared" si="3"/>
        <v/>
      </c>
      <c r="M114" s="826" t="str">
        <f>+IF(L114="","",IF(AND(SUM($B114:D114)=1,SUM($E114:G114)=1),"TERMINADA",IF(SUM($B114:D114)=0,"SIN INICIAR",IF(L114&gt;1,"ADELANTADA",IF(L114&lt;0.6,"CRÍTICA",IF(L114&lt;0.95,"ATRASADA","GESTIÓN NORMAL"))))))</f>
        <v/>
      </c>
      <c r="N114" s="751" t="str">
        <f t="shared" si="2"/>
        <v/>
      </c>
    </row>
    <row r="115" spans="1:14" ht="34.5" x14ac:dyDescent="0.2">
      <c r="A115"/>
      <c r="I115" s="830"/>
      <c r="J115" s="830"/>
      <c r="K115" s="830"/>
      <c r="L115" s="825" t="str">
        <f t="shared" si="3"/>
        <v/>
      </c>
      <c r="M115" s="826" t="str">
        <f>+IF(L115="","",IF(AND(SUM($B115:D115)=1,SUM($E115:G115)=1),"TERMINADA",IF(SUM($B115:D115)=0,"SIN INICIAR",IF(L115&gt;1,"ADELANTADA",IF(L115&lt;0.6,"CRÍTICA",IF(L115&lt;0.95,"ATRASADA","GESTIÓN NORMAL"))))))</f>
        <v/>
      </c>
      <c r="N115" s="751" t="str">
        <f t="shared" si="2"/>
        <v/>
      </c>
    </row>
    <row r="116" spans="1:14" ht="34.5" x14ac:dyDescent="0.2">
      <c r="A116"/>
      <c r="I116" s="830"/>
      <c r="J116" s="830"/>
      <c r="K116" s="830"/>
      <c r="L116" s="825" t="str">
        <f t="shared" si="3"/>
        <v/>
      </c>
      <c r="M116" s="826" t="str">
        <f>+IF(L116="","",IF(AND(SUM($B116:D116)=1,SUM($E116:G116)=1),"TERMINADA",IF(SUM($B116:D116)=0,"SIN INICIAR",IF(L116&gt;1,"ADELANTADA",IF(L116&lt;0.6,"CRÍTICA",IF(L116&lt;0.95,"ATRASADA","GESTIÓN NORMAL"))))))</f>
        <v/>
      </c>
      <c r="N116" s="751" t="str">
        <f t="shared" si="2"/>
        <v/>
      </c>
    </row>
    <row r="117" spans="1:14" ht="34.5" x14ac:dyDescent="0.2">
      <c r="A117"/>
      <c r="I117" s="830"/>
      <c r="J117" s="830"/>
      <c r="K117" s="830"/>
      <c r="L117" s="825" t="str">
        <f t="shared" si="3"/>
        <v/>
      </c>
      <c r="M117" s="826" t="str">
        <f>+IF(L117="","",IF(AND(SUM($B117:D117)=1,SUM($E117:G117)=1),"TERMINADA",IF(SUM($B117:D117)=0,"SIN INICIAR",IF(L117&gt;1,"ADELANTADA",IF(L117&lt;0.6,"CRÍTICA",IF(L117&lt;0.95,"ATRASADA","GESTIÓN NORMAL"))))))</f>
        <v/>
      </c>
      <c r="N117" s="751" t="str">
        <f t="shared" si="2"/>
        <v/>
      </c>
    </row>
    <row r="118" spans="1:14" ht="34.5" x14ac:dyDescent="0.2">
      <c r="A118"/>
      <c r="I118" s="830"/>
      <c r="J118" s="830"/>
      <c r="K118" s="830"/>
      <c r="L118" s="825" t="str">
        <f t="shared" si="3"/>
        <v/>
      </c>
      <c r="M118" s="826" t="str">
        <f>+IF(L118="","",IF(AND(SUM($B118:D118)=1,SUM($E118:G118)=1),"TERMINADA",IF(SUM($B118:D118)=0,"SIN INICIAR",IF(L118&gt;1,"ADELANTADA",IF(L118&lt;0.6,"CRÍTICA",IF(L118&lt;0.95,"ATRASADA","GESTIÓN NORMAL"))))))</f>
        <v/>
      </c>
      <c r="N118" s="751" t="str">
        <f t="shared" si="2"/>
        <v/>
      </c>
    </row>
    <row r="119" spans="1:14" ht="34.5" x14ac:dyDescent="0.2">
      <c r="A119"/>
      <c r="I119" s="830"/>
      <c r="J119" s="830"/>
      <c r="K119" s="830"/>
      <c r="L119" s="825" t="str">
        <f t="shared" si="3"/>
        <v/>
      </c>
      <c r="M119" s="826" t="str">
        <f>+IF(L119="","",IF(AND(SUM($B119:D119)=1,SUM($E119:G119)=1),"TERMINADA",IF(SUM($B119:D119)=0,"SIN INICIAR",IF(L119&gt;1,"ADELANTADA",IF(L119&lt;0.6,"CRÍTICA",IF(L119&lt;0.95,"ATRASADA","GESTIÓN NORMAL"))))))</f>
        <v/>
      </c>
      <c r="N119" s="751" t="str">
        <f t="shared" si="2"/>
        <v/>
      </c>
    </row>
    <row r="120" spans="1:14" ht="19.5" x14ac:dyDescent="0.2">
      <c r="A120"/>
      <c r="I120" s="830"/>
      <c r="J120" s="830"/>
      <c r="K120" s="830"/>
      <c r="L120" s="830"/>
      <c r="M120" s="830"/>
    </row>
    <row r="121" spans="1:14" ht="19.5" x14ac:dyDescent="0.2">
      <c r="A121"/>
      <c r="I121" s="830"/>
      <c r="J121" s="830"/>
      <c r="K121" s="830"/>
      <c r="L121" s="830"/>
      <c r="M121" s="830"/>
    </row>
    <row r="122" spans="1:14" ht="19.5" x14ac:dyDescent="0.2">
      <c r="A122"/>
      <c r="I122" s="830"/>
      <c r="J122" s="830"/>
      <c r="K122" s="830"/>
      <c r="L122" s="830"/>
      <c r="M122" s="830"/>
    </row>
    <row r="123" spans="1:14" ht="19.5" x14ac:dyDescent="0.2">
      <c r="A123"/>
      <c r="I123" s="830"/>
      <c r="J123" s="830"/>
      <c r="K123" s="830"/>
      <c r="L123" s="830"/>
      <c r="M123" s="830"/>
    </row>
    <row r="124" spans="1:14" ht="19.5" x14ac:dyDescent="0.2">
      <c r="A124"/>
      <c r="I124" s="830"/>
      <c r="J124" s="830"/>
      <c r="K124" s="830"/>
      <c r="L124" s="830"/>
      <c r="M124" s="830"/>
    </row>
    <row r="125" spans="1:14" ht="19.5" x14ac:dyDescent="0.2">
      <c r="A125"/>
      <c r="I125" s="830"/>
      <c r="J125" s="830"/>
      <c r="K125" s="830"/>
      <c r="L125" s="830"/>
      <c r="M125" s="830"/>
    </row>
    <row r="126" spans="1:14" ht="19.5" x14ac:dyDescent="0.2">
      <c r="A126"/>
      <c r="I126" s="830"/>
      <c r="J126" s="830"/>
      <c r="K126" s="830"/>
      <c r="L126" s="830"/>
      <c r="M126" s="830"/>
    </row>
    <row r="127" spans="1:14" ht="19.5" x14ac:dyDescent="0.2">
      <c r="A127"/>
      <c r="I127" s="830"/>
      <c r="J127" s="830"/>
      <c r="K127" s="830"/>
      <c r="L127" s="830"/>
      <c r="M127" s="830"/>
    </row>
    <row r="128" spans="1:14" ht="19.5" x14ac:dyDescent="0.2">
      <c r="A128"/>
      <c r="I128" s="830"/>
      <c r="J128" s="830"/>
      <c r="K128" s="830"/>
      <c r="L128" s="830"/>
      <c r="M128" s="830"/>
    </row>
    <row r="129" spans="1:13" ht="19.5" x14ac:dyDescent="0.2">
      <c r="A129"/>
      <c r="I129" s="830"/>
      <c r="J129" s="830"/>
      <c r="K129" s="830"/>
      <c r="L129" s="830"/>
      <c r="M129" s="830"/>
    </row>
    <row r="130" spans="1:13" ht="19.5" x14ac:dyDescent="0.2">
      <c r="A130"/>
      <c r="I130" s="830"/>
      <c r="J130" s="830"/>
      <c r="K130" s="830"/>
      <c r="L130" s="830"/>
      <c r="M130" s="830"/>
    </row>
    <row r="131" spans="1:13" ht="19.5" x14ac:dyDescent="0.2">
      <c r="A131"/>
      <c r="I131" s="830"/>
      <c r="J131" s="830"/>
      <c r="K131" s="830"/>
      <c r="L131" s="830"/>
      <c r="M131" s="830"/>
    </row>
    <row r="132" spans="1:13" ht="19.5" x14ac:dyDescent="0.2">
      <c r="A132"/>
      <c r="I132" s="830"/>
      <c r="J132" s="830"/>
      <c r="K132" s="830"/>
      <c r="L132" s="830"/>
      <c r="M132" s="830"/>
    </row>
    <row r="133" spans="1:13" ht="19.5" x14ac:dyDescent="0.2">
      <c r="A133"/>
      <c r="I133" s="830"/>
      <c r="J133" s="830"/>
      <c r="K133" s="830"/>
      <c r="L133" s="830"/>
      <c r="M133" s="830"/>
    </row>
    <row r="134" spans="1:13" ht="19.5" x14ac:dyDescent="0.2">
      <c r="A134"/>
      <c r="I134" s="830"/>
      <c r="J134" s="830"/>
      <c r="K134" s="830"/>
      <c r="L134" s="830"/>
      <c r="M134" s="830"/>
    </row>
    <row r="135" spans="1:13" ht="19.5" x14ac:dyDescent="0.2">
      <c r="A135"/>
      <c r="I135" s="830"/>
      <c r="J135" s="830"/>
      <c r="K135" s="830"/>
      <c r="L135" s="830"/>
      <c r="M135" s="830"/>
    </row>
    <row r="136" spans="1:13" ht="19.5" x14ac:dyDescent="0.2">
      <c r="A136"/>
      <c r="I136" s="830"/>
      <c r="J136" s="830"/>
      <c r="K136" s="830"/>
      <c r="L136" s="830"/>
      <c r="M136" s="830"/>
    </row>
    <row r="137" spans="1:13" ht="19.5" x14ac:dyDescent="0.2">
      <c r="A137"/>
      <c r="I137" s="830"/>
      <c r="J137" s="830"/>
      <c r="K137" s="830"/>
      <c r="L137" s="830"/>
      <c r="M137" s="830"/>
    </row>
    <row r="138" spans="1:13" ht="19.5" x14ac:dyDescent="0.2">
      <c r="A138"/>
      <c r="I138" s="830"/>
      <c r="J138" s="830"/>
      <c r="K138" s="830"/>
      <c r="L138" s="830"/>
      <c r="M138" s="830"/>
    </row>
    <row r="139" spans="1:13" ht="19.5" x14ac:dyDescent="0.2">
      <c r="A139"/>
      <c r="I139" s="830"/>
      <c r="J139" s="830"/>
      <c r="K139" s="830"/>
      <c r="L139" s="830"/>
      <c r="M139" s="830"/>
    </row>
    <row r="140" spans="1:13" ht="19.5" x14ac:dyDescent="0.2">
      <c r="A140"/>
      <c r="I140" s="830"/>
      <c r="J140" s="830"/>
      <c r="K140" s="830"/>
      <c r="L140" s="830"/>
      <c r="M140" s="830"/>
    </row>
    <row r="141" spans="1:13" ht="19.5" x14ac:dyDescent="0.2">
      <c r="A141"/>
      <c r="I141" s="830"/>
      <c r="J141" s="830"/>
      <c r="K141" s="830"/>
      <c r="L141" s="830"/>
      <c r="M141" s="830"/>
    </row>
    <row r="142" spans="1:13" ht="19.5" x14ac:dyDescent="0.2">
      <c r="A142"/>
      <c r="I142" s="830"/>
      <c r="J142" s="830"/>
      <c r="K142" s="830"/>
      <c r="L142" s="830"/>
      <c r="M142" s="830"/>
    </row>
    <row r="143" spans="1:13" ht="19.5" x14ac:dyDescent="0.2">
      <c r="A143"/>
      <c r="I143" s="830"/>
      <c r="J143" s="830"/>
      <c r="K143" s="830"/>
      <c r="L143" s="830"/>
      <c r="M143" s="830"/>
    </row>
    <row r="144" spans="1:13" ht="19.5" x14ac:dyDescent="0.2">
      <c r="A144"/>
      <c r="I144" s="830"/>
      <c r="J144" s="830"/>
      <c r="K144" s="830"/>
      <c r="L144" s="830"/>
      <c r="M144" s="830"/>
    </row>
    <row r="145" spans="1:13" ht="19.5" x14ac:dyDescent="0.2">
      <c r="A145"/>
      <c r="I145" s="830"/>
      <c r="J145" s="830"/>
      <c r="K145" s="830"/>
      <c r="L145" s="830"/>
      <c r="M145" s="830"/>
    </row>
    <row r="146" spans="1:13" ht="19.5" x14ac:dyDescent="0.2">
      <c r="A146"/>
      <c r="I146" s="830"/>
      <c r="J146" s="830"/>
      <c r="K146" s="830"/>
      <c r="L146" s="830"/>
      <c r="M146" s="830"/>
    </row>
    <row r="147" spans="1:13" ht="19.5" x14ac:dyDescent="0.2">
      <c r="A147"/>
      <c r="I147" s="830"/>
      <c r="J147" s="830"/>
      <c r="K147" s="830"/>
      <c r="L147" s="830"/>
      <c r="M147" s="830"/>
    </row>
    <row r="148" spans="1:13" ht="19.5" x14ac:dyDescent="0.2">
      <c r="A148"/>
      <c r="I148" s="830"/>
      <c r="J148" s="830"/>
      <c r="K148" s="830"/>
      <c r="L148" s="830"/>
      <c r="M148" s="830"/>
    </row>
    <row r="149" spans="1:13" ht="19.5" x14ac:dyDescent="0.2">
      <c r="A149"/>
      <c r="I149" s="830"/>
      <c r="J149" s="830"/>
      <c r="K149" s="830"/>
      <c r="L149" s="830"/>
      <c r="M149" s="830"/>
    </row>
    <row r="150" spans="1:13" ht="19.5" x14ac:dyDescent="0.2">
      <c r="A150"/>
      <c r="I150" s="830"/>
      <c r="J150" s="830"/>
      <c r="K150" s="830"/>
      <c r="L150" s="830"/>
      <c r="M150" s="830"/>
    </row>
    <row r="151" spans="1:13" ht="19.5" x14ac:dyDescent="0.2">
      <c r="A151"/>
      <c r="I151" s="830"/>
      <c r="J151" s="830"/>
      <c r="K151" s="830"/>
      <c r="L151" s="830"/>
      <c r="M151" s="830"/>
    </row>
    <row r="152" spans="1:13" ht="19.5" x14ac:dyDescent="0.2">
      <c r="A152"/>
      <c r="I152" s="830"/>
      <c r="J152" s="830"/>
      <c r="K152" s="830"/>
      <c r="L152" s="830"/>
      <c r="M152" s="830"/>
    </row>
    <row r="153" spans="1:13" ht="19.5" x14ac:dyDescent="0.2">
      <c r="A153"/>
      <c r="I153" s="830"/>
      <c r="J153" s="830"/>
      <c r="K153" s="830"/>
      <c r="L153" s="830"/>
      <c r="M153" s="830"/>
    </row>
    <row r="154" spans="1:13" ht="19.5" x14ac:dyDescent="0.2">
      <c r="A154"/>
      <c r="I154" s="830"/>
      <c r="J154" s="830"/>
      <c r="K154" s="830"/>
      <c r="L154" s="830"/>
      <c r="M154" s="830"/>
    </row>
    <row r="155" spans="1:13" ht="19.5" x14ac:dyDescent="0.2">
      <c r="A155"/>
      <c r="I155" s="830"/>
      <c r="J155" s="830"/>
      <c r="K155" s="830"/>
      <c r="L155" s="830"/>
      <c r="M155" s="830"/>
    </row>
    <row r="156" spans="1:13" ht="19.5" x14ac:dyDescent="0.2">
      <c r="A156"/>
      <c r="I156" s="830"/>
      <c r="J156" s="830"/>
      <c r="K156" s="830"/>
      <c r="L156" s="830"/>
      <c r="M156" s="830"/>
    </row>
    <row r="157" spans="1:13" ht="19.5" x14ac:dyDescent="0.2">
      <c r="A157"/>
      <c r="I157" s="830"/>
      <c r="J157" s="830"/>
      <c r="K157" s="830"/>
      <c r="L157" s="830"/>
      <c r="M157" s="830"/>
    </row>
    <row r="158" spans="1:13" ht="19.5" x14ac:dyDescent="0.2">
      <c r="A158"/>
      <c r="I158" s="830"/>
      <c r="J158" s="830"/>
      <c r="K158" s="830"/>
      <c r="L158" s="830"/>
      <c r="M158" s="830"/>
    </row>
    <row r="159" spans="1:13" ht="19.5" x14ac:dyDescent="0.2">
      <c r="A159"/>
      <c r="I159" s="830"/>
      <c r="J159" s="830"/>
      <c r="K159" s="830"/>
      <c r="L159" s="830"/>
      <c r="M159" s="830"/>
    </row>
    <row r="160" spans="1:13" ht="19.5" x14ac:dyDescent="0.2">
      <c r="A160"/>
      <c r="I160" s="830"/>
      <c r="J160" s="830"/>
      <c r="K160" s="830"/>
      <c r="L160" s="830"/>
      <c r="M160" s="830"/>
    </row>
    <row r="161" spans="1:13" ht="19.5" x14ac:dyDescent="0.2">
      <c r="A161"/>
      <c r="I161" s="830"/>
      <c r="J161" s="830"/>
      <c r="K161" s="830"/>
      <c r="L161" s="830"/>
      <c r="M161" s="830"/>
    </row>
    <row r="162" spans="1:13" ht="19.5" x14ac:dyDescent="0.2">
      <c r="A162"/>
      <c r="I162" s="830"/>
      <c r="J162" s="830"/>
      <c r="K162" s="830"/>
      <c r="L162" s="830"/>
      <c r="M162" s="830"/>
    </row>
    <row r="163" spans="1:13" ht="19.5" x14ac:dyDescent="0.2">
      <c r="A163"/>
      <c r="I163" s="830"/>
      <c r="J163" s="830"/>
      <c r="K163" s="830"/>
      <c r="L163" s="830"/>
      <c r="M163" s="830"/>
    </row>
    <row r="164" spans="1:13" ht="19.5" x14ac:dyDescent="0.2">
      <c r="A164"/>
      <c r="I164" s="830"/>
      <c r="J164" s="830"/>
      <c r="K164" s="830"/>
      <c r="L164" s="830"/>
      <c r="M164" s="830"/>
    </row>
    <row r="165" spans="1:13" ht="19.5" x14ac:dyDescent="0.2">
      <c r="A165"/>
      <c r="I165" s="830"/>
      <c r="J165" s="830"/>
      <c r="K165" s="830"/>
      <c r="L165" s="830"/>
      <c r="M165" s="830"/>
    </row>
    <row r="166" spans="1:13" ht="19.5" x14ac:dyDescent="0.2">
      <c r="A166"/>
      <c r="I166" s="830"/>
      <c r="J166" s="830"/>
      <c r="K166" s="830"/>
      <c r="L166" s="830"/>
      <c r="M166" s="830"/>
    </row>
    <row r="167" spans="1:13" ht="19.5" x14ac:dyDescent="0.2">
      <c r="A167"/>
      <c r="I167" s="830"/>
      <c r="J167" s="830"/>
      <c r="K167" s="830"/>
      <c r="L167" s="830"/>
      <c r="M167" s="830"/>
    </row>
    <row r="168" spans="1:13" ht="19.5" x14ac:dyDescent="0.2">
      <c r="A168"/>
      <c r="I168" s="830"/>
      <c r="J168" s="830"/>
      <c r="K168" s="830"/>
      <c r="L168" s="830"/>
      <c r="M168" s="830"/>
    </row>
    <row r="169" spans="1:13" ht="19.5" x14ac:dyDescent="0.2">
      <c r="A169"/>
      <c r="I169" s="830"/>
      <c r="J169" s="830"/>
      <c r="K169" s="830"/>
      <c r="L169" s="830"/>
      <c r="M169" s="830"/>
    </row>
    <row r="170" spans="1:13" ht="19.5" x14ac:dyDescent="0.2">
      <c r="A170"/>
      <c r="I170" s="830"/>
      <c r="J170" s="830"/>
      <c r="K170" s="830"/>
      <c r="L170" s="830"/>
      <c r="M170" s="830"/>
    </row>
    <row r="171" spans="1:13" ht="19.5" x14ac:dyDescent="0.2">
      <c r="A171"/>
      <c r="I171" s="830"/>
      <c r="J171" s="830"/>
      <c r="K171" s="830"/>
      <c r="L171" s="830"/>
      <c r="M171" s="830"/>
    </row>
    <row r="172" spans="1:13" ht="19.5" x14ac:dyDescent="0.2">
      <c r="A172"/>
      <c r="I172" s="830"/>
      <c r="J172" s="830"/>
      <c r="K172" s="830"/>
      <c r="L172" s="830"/>
      <c r="M172" s="830"/>
    </row>
    <row r="173" spans="1:13" ht="19.5" x14ac:dyDescent="0.2">
      <c r="A173"/>
      <c r="I173" s="830"/>
      <c r="J173" s="830"/>
      <c r="K173" s="830"/>
      <c r="L173" s="830"/>
      <c r="M173" s="830"/>
    </row>
    <row r="174" spans="1:13" ht="19.5" x14ac:dyDescent="0.2">
      <c r="A174"/>
      <c r="I174" s="830"/>
      <c r="J174" s="830"/>
      <c r="K174" s="830"/>
      <c r="L174" s="830"/>
      <c r="M174" s="830"/>
    </row>
    <row r="175" spans="1:13" ht="19.5" x14ac:dyDescent="0.2">
      <c r="A175"/>
      <c r="I175" s="830"/>
      <c r="J175" s="830"/>
      <c r="K175" s="830"/>
      <c r="L175" s="830"/>
      <c r="M175" s="830"/>
    </row>
    <row r="176" spans="1:13" ht="19.5" x14ac:dyDescent="0.2">
      <c r="A176"/>
      <c r="I176" s="830"/>
      <c r="J176" s="830"/>
      <c r="K176" s="830"/>
      <c r="L176" s="830"/>
      <c r="M176" s="830"/>
    </row>
    <row r="177" spans="1:13" ht="19.5" x14ac:dyDescent="0.2">
      <c r="A177"/>
      <c r="I177" s="830"/>
      <c r="J177" s="830"/>
      <c r="K177" s="830"/>
      <c r="L177" s="830"/>
      <c r="M177" s="830"/>
    </row>
    <row r="178" spans="1:13" ht="19.5" x14ac:dyDescent="0.2">
      <c r="A178"/>
      <c r="I178" s="830"/>
      <c r="J178" s="830"/>
      <c r="K178" s="830"/>
      <c r="L178" s="830"/>
      <c r="M178" s="830"/>
    </row>
    <row r="179" spans="1:13" ht="19.5" x14ac:dyDescent="0.2">
      <c r="A179"/>
      <c r="I179" s="830"/>
      <c r="J179" s="830"/>
      <c r="K179" s="830"/>
      <c r="L179" s="830"/>
      <c r="M179" s="830"/>
    </row>
    <row r="180" spans="1:13" ht="19.5" x14ac:dyDescent="0.2">
      <c r="A180"/>
      <c r="I180" s="830"/>
      <c r="J180" s="830"/>
      <c r="K180" s="830"/>
      <c r="L180" s="830"/>
      <c r="M180" s="830"/>
    </row>
    <row r="181" spans="1:13" ht="19.5" x14ac:dyDescent="0.2">
      <c r="A181"/>
      <c r="I181" s="830"/>
      <c r="J181" s="830"/>
      <c r="K181" s="830"/>
      <c r="L181" s="830"/>
      <c r="M181" s="830"/>
    </row>
    <row r="182" spans="1:13" ht="19.5" x14ac:dyDescent="0.2">
      <c r="A182"/>
      <c r="I182" s="830"/>
      <c r="J182" s="830"/>
      <c r="K182" s="830"/>
      <c r="L182" s="830"/>
      <c r="M182" s="830"/>
    </row>
    <row r="183" spans="1:13" ht="19.5" x14ac:dyDescent="0.2">
      <c r="A183"/>
      <c r="I183" s="830"/>
      <c r="J183" s="830"/>
      <c r="K183" s="830"/>
      <c r="L183" s="830"/>
      <c r="M183" s="830"/>
    </row>
    <row r="184" spans="1:13" ht="19.5" x14ac:dyDescent="0.2">
      <c r="A184"/>
      <c r="I184" s="830"/>
      <c r="J184" s="830"/>
      <c r="K184" s="830"/>
      <c r="L184" s="830"/>
      <c r="M184" s="830"/>
    </row>
    <row r="185" spans="1:13" ht="19.5" x14ac:dyDescent="0.2">
      <c r="A185"/>
      <c r="I185" s="830"/>
      <c r="J185" s="830"/>
      <c r="K185" s="830"/>
      <c r="L185" s="830"/>
      <c r="M185" s="830"/>
    </row>
    <row r="186" spans="1:13" ht="19.5" x14ac:dyDescent="0.2">
      <c r="A186"/>
      <c r="I186" s="830"/>
      <c r="J186" s="830"/>
      <c r="K186" s="830"/>
      <c r="L186" s="830"/>
      <c r="M186" s="830"/>
    </row>
    <row r="187" spans="1:13" ht="19.5" x14ac:dyDescent="0.2">
      <c r="A187"/>
      <c r="I187" s="830"/>
      <c r="J187" s="830"/>
      <c r="K187" s="830"/>
      <c r="L187" s="830"/>
      <c r="M187" s="830"/>
    </row>
    <row r="188" spans="1:13" ht="19.5" x14ac:dyDescent="0.2">
      <c r="A188"/>
      <c r="I188" s="830"/>
      <c r="J188" s="830"/>
      <c r="K188" s="830"/>
      <c r="L188" s="830"/>
      <c r="M188" s="830"/>
    </row>
    <row r="189" spans="1:13" ht="19.5" x14ac:dyDescent="0.2">
      <c r="A189"/>
      <c r="I189" s="830"/>
      <c r="J189" s="830"/>
      <c r="K189" s="830"/>
      <c r="L189" s="830"/>
      <c r="M189" s="830"/>
    </row>
    <row r="190" spans="1:13" ht="19.5" x14ac:dyDescent="0.2">
      <c r="A190"/>
      <c r="I190" s="830"/>
      <c r="J190" s="830"/>
      <c r="K190" s="830"/>
      <c r="L190" s="830"/>
      <c r="M190" s="830"/>
    </row>
    <row r="191" spans="1:13" ht="19.5" x14ac:dyDescent="0.2">
      <c r="A191"/>
      <c r="I191" s="830"/>
      <c r="J191" s="830"/>
      <c r="K191" s="830"/>
      <c r="L191" s="830"/>
      <c r="M191" s="830"/>
    </row>
    <row r="192" spans="1:13" ht="19.5" x14ac:dyDescent="0.2">
      <c r="A192"/>
      <c r="I192" s="830"/>
      <c r="J192" s="830"/>
      <c r="K192" s="830"/>
      <c r="L192" s="830"/>
      <c r="M192" s="830"/>
    </row>
    <row r="193" spans="1:13" ht="19.5" x14ac:dyDescent="0.2">
      <c r="A193"/>
      <c r="I193" s="830"/>
      <c r="J193" s="830"/>
      <c r="K193" s="830"/>
      <c r="L193" s="830"/>
      <c r="M193" s="830"/>
    </row>
    <row r="194" spans="1:13" ht="19.5" x14ac:dyDescent="0.2">
      <c r="A194"/>
      <c r="I194" s="830"/>
      <c r="J194" s="830"/>
      <c r="K194" s="830"/>
      <c r="L194" s="830"/>
      <c r="M194" s="830"/>
    </row>
    <row r="195" spans="1:13" ht="19.5" x14ac:dyDescent="0.2">
      <c r="A195"/>
      <c r="I195" s="830"/>
      <c r="J195" s="830"/>
      <c r="K195" s="830"/>
      <c r="L195" s="830"/>
      <c r="M195" s="830"/>
    </row>
    <row r="196" spans="1:13" ht="19.5" x14ac:dyDescent="0.2">
      <c r="A196"/>
      <c r="I196" s="830"/>
      <c r="J196" s="830"/>
      <c r="K196" s="830"/>
      <c r="L196" s="830"/>
      <c r="M196" s="830"/>
    </row>
    <row r="197" spans="1:13" ht="19.5" x14ac:dyDescent="0.2">
      <c r="A197"/>
      <c r="I197" s="830"/>
      <c r="J197" s="830"/>
      <c r="K197" s="830"/>
      <c r="L197" s="830"/>
      <c r="M197" s="830"/>
    </row>
    <row r="198" spans="1:13" ht="19.5" x14ac:dyDescent="0.2">
      <c r="A198"/>
      <c r="I198" s="830"/>
      <c r="J198" s="830"/>
      <c r="K198" s="830"/>
      <c r="L198" s="830"/>
      <c r="M198" s="830"/>
    </row>
    <row r="199" spans="1:13" ht="19.5" x14ac:dyDescent="0.2">
      <c r="A199"/>
      <c r="I199" s="830"/>
      <c r="J199" s="830"/>
      <c r="K199" s="830"/>
      <c r="L199" s="830"/>
      <c r="M199" s="830"/>
    </row>
    <row r="200" spans="1:13" ht="19.5" x14ac:dyDescent="0.2">
      <c r="A200"/>
      <c r="I200" s="830"/>
      <c r="J200" s="830"/>
      <c r="K200" s="830"/>
      <c r="L200" s="830"/>
      <c r="M200" s="830"/>
    </row>
    <row r="201" spans="1:13" ht="19.5" x14ac:dyDescent="0.2">
      <c r="A201"/>
      <c r="I201" s="830"/>
      <c r="J201" s="830"/>
      <c r="K201" s="830"/>
      <c r="L201" s="830"/>
      <c r="M201" s="830"/>
    </row>
    <row r="202" spans="1:13" ht="19.5" x14ac:dyDescent="0.2">
      <c r="A202"/>
      <c r="I202" s="830"/>
      <c r="J202" s="830"/>
      <c r="K202" s="830"/>
      <c r="L202" s="830"/>
      <c r="M202" s="830"/>
    </row>
    <row r="203" spans="1:13" ht="19.5" x14ac:dyDescent="0.2">
      <c r="A203"/>
      <c r="I203" s="830"/>
      <c r="J203" s="830"/>
      <c r="K203" s="830"/>
      <c r="L203" s="830"/>
      <c r="M203" s="830"/>
    </row>
    <row r="204" spans="1:13" ht="19.5" x14ac:dyDescent="0.2">
      <c r="A204"/>
      <c r="I204" s="830"/>
      <c r="J204" s="830"/>
      <c r="K204" s="830"/>
      <c r="L204" s="830"/>
      <c r="M204" s="830"/>
    </row>
    <row r="205" spans="1:13" ht="19.5" x14ac:dyDescent="0.2">
      <c r="A205"/>
      <c r="I205" s="830"/>
      <c r="J205" s="830"/>
      <c r="K205" s="830"/>
      <c r="L205" s="830"/>
      <c r="M205" s="830"/>
    </row>
    <row r="206" spans="1:13" ht="19.5" x14ac:dyDescent="0.2">
      <c r="A206"/>
      <c r="I206" s="830"/>
      <c r="J206" s="830"/>
      <c r="K206" s="830"/>
      <c r="L206" s="830"/>
      <c r="M206" s="830"/>
    </row>
    <row r="207" spans="1:13" ht="19.5" x14ac:dyDescent="0.2">
      <c r="A207"/>
      <c r="I207" s="830"/>
      <c r="J207" s="830"/>
      <c r="K207" s="830"/>
      <c r="L207" s="830"/>
      <c r="M207" s="830"/>
    </row>
    <row r="208" spans="1:13" ht="19.5" x14ac:dyDescent="0.2">
      <c r="A208"/>
      <c r="I208" s="830"/>
      <c r="J208" s="830"/>
      <c r="K208" s="830"/>
      <c r="L208" s="830"/>
      <c r="M208" s="830"/>
    </row>
    <row r="209" spans="1:13" ht="19.5" x14ac:dyDescent="0.2">
      <c r="A209"/>
      <c r="I209" s="830"/>
      <c r="J209" s="830"/>
      <c r="K209" s="830"/>
      <c r="L209" s="830"/>
      <c r="M209" s="830"/>
    </row>
    <row r="210" spans="1:13" ht="19.5" x14ac:dyDescent="0.2">
      <c r="A210"/>
      <c r="I210" s="830"/>
      <c r="J210" s="830"/>
      <c r="K210" s="830"/>
      <c r="L210" s="830"/>
      <c r="M210" s="830"/>
    </row>
    <row r="211" spans="1:13" ht="19.5" x14ac:dyDescent="0.2">
      <c r="A211"/>
      <c r="I211" s="830"/>
      <c r="J211" s="830"/>
      <c r="K211" s="830"/>
      <c r="L211" s="830"/>
      <c r="M211" s="830"/>
    </row>
    <row r="212" spans="1:13" ht="19.5" x14ac:dyDescent="0.2">
      <c r="A212"/>
      <c r="I212" s="830"/>
      <c r="J212" s="830"/>
      <c r="K212" s="830"/>
      <c r="L212" s="830"/>
      <c r="M212" s="830"/>
    </row>
    <row r="213" spans="1:13" ht="19.5" x14ac:dyDescent="0.2">
      <c r="A213"/>
      <c r="I213" s="830"/>
      <c r="J213" s="830"/>
      <c r="K213" s="830"/>
      <c r="L213" s="830"/>
      <c r="M213" s="830"/>
    </row>
    <row r="214" spans="1:13" ht="19.5" x14ac:dyDescent="0.2">
      <c r="A214"/>
      <c r="I214" s="830"/>
      <c r="J214" s="830"/>
      <c r="K214" s="830"/>
      <c r="L214" s="830"/>
      <c r="M214" s="830"/>
    </row>
    <row r="215" spans="1:13" ht="19.5" x14ac:dyDescent="0.2">
      <c r="A215"/>
      <c r="I215" s="830"/>
      <c r="J215" s="830"/>
      <c r="K215" s="830"/>
      <c r="L215" s="830"/>
      <c r="M215" s="830"/>
    </row>
    <row r="216" spans="1:13" ht="19.5" x14ac:dyDescent="0.2">
      <c r="A216"/>
      <c r="I216" s="830"/>
      <c r="J216" s="830"/>
      <c r="K216" s="830"/>
      <c r="L216" s="830"/>
      <c r="M216" s="830"/>
    </row>
    <row r="217" spans="1:13" ht="19.5" x14ac:dyDescent="0.2">
      <c r="A217"/>
      <c r="I217" s="830"/>
      <c r="J217" s="830"/>
      <c r="K217" s="830"/>
      <c r="L217" s="830"/>
      <c r="M217" s="830"/>
    </row>
    <row r="218" spans="1:13" ht="19.5" x14ac:dyDescent="0.2">
      <c r="A218"/>
      <c r="I218" s="830"/>
      <c r="J218" s="830"/>
      <c r="K218" s="830"/>
      <c r="L218" s="830"/>
      <c r="M218" s="830"/>
    </row>
    <row r="219" spans="1:13" ht="19.5" x14ac:dyDescent="0.2">
      <c r="A219"/>
      <c r="I219" s="830"/>
      <c r="J219" s="830"/>
      <c r="K219" s="830"/>
      <c r="L219" s="830"/>
      <c r="M219" s="830"/>
    </row>
    <row r="220" spans="1:13" ht="19.5" x14ac:dyDescent="0.2">
      <c r="A220"/>
      <c r="I220" s="830"/>
      <c r="J220" s="830"/>
      <c r="K220" s="830"/>
      <c r="L220" s="830"/>
      <c r="M220" s="830"/>
    </row>
    <row r="221" spans="1:13" ht="19.5" x14ac:dyDescent="0.2">
      <c r="A221"/>
      <c r="I221" s="830"/>
      <c r="J221" s="830"/>
      <c r="K221" s="830"/>
      <c r="L221" s="830"/>
      <c r="M221" s="830"/>
    </row>
    <row r="222" spans="1:13" ht="19.5" x14ac:dyDescent="0.2">
      <c r="A222"/>
      <c r="I222" s="830"/>
      <c r="J222" s="830"/>
      <c r="K222" s="830"/>
      <c r="L222" s="830"/>
      <c r="M222" s="830"/>
    </row>
    <row r="223" spans="1:13" ht="19.5" x14ac:dyDescent="0.2">
      <c r="A223"/>
      <c r="I223" s="830"/>
      <c r="J223" s="830"/>
      <c r="K223" s="830"/>
      <c r="L223" s="830"/>
      <c r="M223" s="830"/>
    </row>
    <row r="224" spans="1:13" ht="19.5" x14ac:dyDescent="0.2">
      <c r="A224"/>
      <c r="I224" s="830"/>
      <c r="J224" s="830"/>
      <c r="K224" s="830"/>
      <c r="L224" s="830"/>
      <c r="M224" s="830"/>
    </row>
    <row r="225" spans="1:13" ht="19.5" x14ac:dyDescent="0.2">
      <c r="A225"/>
      <c r="I225" s="830"/>
      <c r="J225" s="830"/>
      <c r="K225" s="830"/>
      <c r="L225" s="830"/>
      <c r="M225" s="830"/>
    </row>
    <row r="226" spans="1:13" ht="19.5" x14ac:dyDescent="0.2">
      <c r="A226"/>
      <c r="I226" s="830"/>
      <c r="J226" s="830"/>
      <c r="K226" s="830"/>
      <c r="L226" s="830"/>
      <c r="M226" s="830"/>
    </row>
    <row r="227" spans="1:13" ht="19.5" x14ac:dyDescent="0.2">
      <c r="A227"/>
      <c r="I227" s="830"/>
      <c r="J227" s="830"/>
      <c r="K227" s="830"/>
      <c r="L227" s="830"/>
      <c r="M227" s="830"/>
    </row>
    <row r="228" spans="1:13" ht="19.5" x14ac:dyDescent="0.2">
      <c r="A228"/>
      <c r="I228" s="830"/>
      <c r="J228" s="830"/>
      <c r="K228" s="830"/>
      <c r="L228" s="830"/>
      <c r="M228" s="830"/>
    </row>
    <row r="229" spans="1:13" ht="19.5" x14ac:dyDescent="0.2">
      <c r="A229"/>
      <c r="I229" s="830"/>
      <c r="J229" s="830"/>
      <c r="K229" s="830"/>
      <c r="L229" s="830"/>
      <c r="M229" s="830"/>
    </row>
    <row r="230" spans="1:13" ht="19.5" x14ac:dyDescent="0.2">
      <c r="A230"/>
      <c r="I230" s="830"/>
      <c r="J230" s="830"/>
      <c r="K230" s="830"/>
      <c r="L230" s="830"/>
      <c r="M230" s="830"/>
    </row>
    <row r="231" spans="1:13" ht="19.5" x14ac:dyDescent="0.2">
      <c r="A231"/>
      <c r="I231" s="830"/>
      <c r="J231" s="830"/>
      <c r="K231" s="830"/>
      <c r="L231" s="830"/>
      <c r="M231" s="830"/>
    </row>
    <row r="232" spans="1:13" ht="19.5" x14ac:dyDescent="0.2">
      <c r="A232"/>
      <c r="I232" s="830"/>
      <c r="J232" s="830"/>
      <c r="K232" s="830"/>
      <c r="L232" s="830"/>
      <c r="M232" s="830"/>
    </row>
    <row r="233" spans="1:13" ht="19.5" x14ac:dyDescent="0.2">
      <c r="A233"/>
      <c r="I233" s="830"/>
      <c r="J233" s="830"/>
      <c r="K233" s="830"/>
      <c r="L233" s="830"/>
      <c r="M233" s="830"/>
    </row>
    <row r="234" spans="1:13" ht="19.5" x14ac:dyDescent="0.2">
      <c r="A234"/>
      <c r="I234" s="830"/>
      <c r="J234" s="830"/>
      <c r="K234" s="830"/>
      <c r="L234" s="830"/>
      <c r="M234" s="830"/>
    </row>
    <row r="235" spans="1:13" ht="19.5" x14ac:dyDescent="0.2">
      <c r="A235"/>
      <c r="I235" s="830"/>
      <c r="J235" s="830"/>
      <c r="K235" s="830"/>
      <c r="L235" s="830"/>
      <c r="M235" s="830"/>
    </row>
    <row r="236" spans="1:13" ht="19.5" x14ac:dyDescent="0.2">
      <c r="A236"/>
      <c r="I236" s="830"/>
      <c r="J236" s="830"/>
      <c r="K236" s="830"/>
      <c r="L236" s="830"/>
      <c r="M236" s="830"/>
    </row>
    <row r="237" spans="1:13" ht="19.5" x14ac:dyDescent="0.2">
      <c r="A237"/>
      <c r="I237" s="830"/>
      <c r="J237" s="830"/>
      <c r="K237" s="830"/>
      <c r="L237" s="830"/>
      <c r="M237" s="830"/>
    </row>
    <row r="238" spans="1:13" ht="19.5" x14ac:dyDescent="0.2">
      <c r="A238"/>
      <c r="I238" s="830"/>
      <c r="J238" s="830"/>
      <c r="K238" s="830"/>
      <c r="L238" s="830"/>
      <c r="M238" s="830"/>
    </row>
    <row r="239" spans="1:13" ht="19.5" x14ac:dyDescent="0.2">
      <c r="A239"/>
      <c r="I239" s="830"/>
      <c r="J239" s="830"/>
      <c r="K239" s="830"/>
      <c r="L239" s="830"/>
      <c r="M239" s="830"/>
    </row>
    <row r="240" spans="1:13" ht="19.5" x14ac:dyDescent="0.2">
      <c r="A240"/>
      <c r="I240" s="830"/>
      <c r="J240" s="830"/>
      <c r="K240" s="830"/>
      <c r="L240" s="830"/>
      <c r="M240" s="830"/>
    </row>
    <row r="241" spans="1:13" ht="19.5" x14ac:dyDescent="0.2">
      <c r="A241"/>
      <c r="I241" s="830"/>
      <c r="J241" s="830"/>
      <c r="K241" s="830"/>
      <c r="L241" s="830"/>
      <c r="M241" s="830"/>
    </row>
    <row r="242" spans="1:13" ht="19.5" x14ac:dyDescent="0.2">
      <c r="A242"/>
      <c r="I242" s="830"/>
      <c r="J242" s="830"/>
      <c r="K242" s="830"/>
      <c r="L242" s="830"/>
      <c r="M242" s="830"/>
    </row>
    <row r="243" spans="1:13" ht="19.5" x14ac:dyDescent="0.2">
      <c r="A243"/>
      <c r="I243" s="830"/>
      <c r="J243" s="830"/>
      <c r="K243" s="830"/>
      <c r="L243" s="830"/>
      <c r="M243" s="830"/>
    </row>
    <row r="244" spans="1:13" ht="19.5" x14ac:dyDescent="0.2">
      <c r="A244"/>
      <c r="I244" s="830"/>
      <c r="J244" s="830"/>
      <c r="K244" s="830"/>
      <c r="L244" s="830"/>
      <c r="M244" s="830"/>
    </row>
    <row r="245" spans="1:13" ht="19.5" x14ac:dyDescent="0.2">
      <c r="A245"/>
      <c r="I245" s="830"/>
      <c r="J245" s="830"/>
      <c r="K245" s="830"/>
      <c r="L245" s="830"/>
      <c r="M245" s="830"/>
    </row>
    <row r="246" spans="1:13" ht="19.5" x14ac:dyDescent="0.2">
      <c r="A246"/>
      <c r="I246" s="830"/>
      <c r="J246" s="830"/>
      <c r="K246" s="830"/>
      <c r="L246" s="830"/>
      <c r="M246" s="830"/>
    </row>
    <row r="247" spans="1:13" ht="19.5" x14ac:dyDescent="0.2">
      <c r="A247"/>
      <c r="I247" s="830"/>
      <c r="J247" s="830"/>
      <c r="K247" s="830"/>
      <c r="L247" s="830"/>
      <c r="M247" s="830"/>
    </row>
    <row r="248" spans="1:13" ht="19.5" x14ac:dyDescent="0.2">
      <c r="A248"/>
      <c r="I248" s="830"/>
      <c r="J248" s="830"/>
      <c r="K248" s="830"/>
      <c r="L248" s="830"/>
      <c r="M248" s="830"/>
    </row>
    <row r="249" spans="1:13" ht="19.5" x14ac:dyDescent="0.2">
      <c r="A249"/>
      <c r="I249" s="830"/>
      <c r="J249" s="830"/>
      <c r="K249" s="830"/>
      <c r="L249" s="830"/>
      <c r="M249" s="830"/>
    </row>
    <row r="250" spans="1:13" ht="19.5" x14ac:dyDescent="0.2">
      <c r="A250"/>
      <c r="I250" s="830"/>
      <c r="J250" s="830"/>
      <c r="K250" s="830"/>
      <c r="L250" s="830"/>
      <c r="M250" s="830"/>
    </row>
    <row r="251" spans="1:13" ht="19.5" x14ac:dyDescent="0.2">
      <c r="A251"/>
      <c r="I251" s="830"/>
      <c r="J251" s="830"/>
      <c r="K251" s="830"/>
      <c r="L251" s="830"/>
      <c r="M251" s="830"/>
    </row>
    <row r="252" spans="1:13" ht="19.5" x14ac:dyDescent="0.2">
      <c r="A252"/>
      <c r="I252" s="830"/>
      <c r="J252" s="830"/>
      <c r="K252" s="830"/>
      <c r="L252" s="830"/>
      <c r="M252" s="830"/>
    </row>
    <row r="253" spans="1:13" ht="19.5" x14ac:dyDescent="0.2">
      <c r="A253"/>
      <c r="I253" s="830"/>
      <c r="J253" s="830"/>
      <c r="K253" s="830"/>
      <c r="L253" s="830"/>
      <c r="M253" s="830"/>
    </row>
    <row r="254" spans="1:13" ht="19.5" x14ac:dyDescent="0.2">
      <c r="A254"/>
      <c r="I254" s="830"/>
      <c r="J254" s="830"/>
      <c r="K254" s="830"/>
      <c r="L254" s="830"/>
      <c r="M254" s="830"/>
    </row>
    <row r="255" spans="1:13" ht="19.5" x14ac:dyDescent="0.2">
      <c r="A255"/>
      <c r="I255" s="830"/>
      <c r="J255" s="830"/>
      <c r="K255" s="830"/>
      <c r="L255" s="830"/>
      <c r="M255" s="830"/>
    </row>
    <row r="256" spans="1:13" ht="19.5" x14ac:dyDescent="0.2">
      <c r="A256"/>
      <c r="I256" s="830"/>
      <c r="J256" s="830"/>
      <c r="K256" s="830"/>
      <c r="L256" s="830"/>
      <c r="M256" s="830"/>
    </row>
    <row r="257" spans="1:13" ht="19.5" x14ac:dyDescent="0.2">
      <c r="A257"/>
      <c r="I257" s="830"/>
      <c r="J257" s="830"/>
      <c r="K257" s="830"/>
      <c r="L257" s="830"/>
      <c r="M257" s="830"/>
    </row>
    <row r="258" spans="1:13" ht="19.5" x14ac:dyDescent="0.2">
      <c r="A258"/>
      <c r="I258" s="830"/>
      <c r="J258" s="830"/>
      <c r="K258" s="830"/>
      <c r="L258" s="830"/>
      <c r="M258" s="830"/>
    </row>
    <row r="259" spans="1:13" ht="19.5" x14ac:dyDescent="0.2">
      <c r="A259"/>
      <c r="I259" s="830"/>
      <c r="J259" s="830"/>
      <c r="K259" s="830"/>
      <c r="L259" s="830"/>
      <c r="M259" s="830"/>
    </row>
    <row r="260" spans="1:13" ht="19.5" x14ac:dyDescent="0.2">
      <c r="A260"/>
      <c r="I260" s="830"/>
      <c r="J260" s="830"/>
      <c r="K260" s="830"/>
      <c r="L260" s="830"/>
      <c r="M260" s="830"/>
    </row>
    <row r="261" spans="1:13" ht="19.5" x14ac:dyDescent="0.2">
      <c r="A261"/>
      <c r="I261" s="830"/>
      <c r="J261" s="830"/>
      <c r="K261" s="830"/>
      <c r="L261" s="830"/>
      <c r="M261" s="830"/>
    </row>
    <row r="262" spans="1:13" ht="19.5" x14ac:dyDescent="0.2">
      <c r="A262"/>
      <c r="I262" s="830"/>
      <c r="J262" s="830"/>
      <c r="K262" s="830"/>
      <c r="L262" s="830"/>
      <c r="M262" s="830"/>
    </row>
    <row r="263" spans="1:13" ht="19.5" x14ac:dyDescent="0.2">
      <c r="A263"/>
      <c r="I263" s="830"/>
      <c r="J263" s="830"/>
      <c r="K263" s="830"/>
      <c r="L263" s="830"/>
      <c r="M263" s="830"/>
    </row>
    <row r="264" spans="1:13" ht="19.5" x14ac:dyDescent="0.2">
      <c r="A264"/>
      <c r="I264" s="830"/>
      <c r="J264" s="830"/>
      <c r="K264" s="830"/>
      <c r="L264" s="830"/>
      <c r="M264" s="830"/>
    </row>
    <row r="265" spans="1:13" ht="19.5" x14ac:dyDescent="0.2">
      <c r="A265"/>
      <c r="I265" s="830"/>
      <c r="J265" s="830"/>
      <c r="K265" s="830"/>
      <c r="L265" s="830"/>
      <c r="M265" s="830"/>
    </row>
    <row r="266" spans="1:13" ht="19.5" x14ac:dyDescent="0.2">
      <c r="A266"/>
      <c r="I266" s="830"/>
      <c r="J266" s="830"/>
      <c r="K266" s="830"/>
      <c r="L266" s="830"/>
      <c r="M266" s="830"/>
    </row>
    <row r="267" spans="1:13" ht="19.5" x14ac:dyDescent="0.2">
      <c r="A267"/>
      <c r="I267" s="830"/>
      <c r="J267" s="830"/>
      <c r="K267" s="830"/>
      <c r="L267" s="830"/>
      <c r="M267" s="830"/>
    </row>
    <row r="268" spans="1:13" ht="19.5" x14ac:dyDescent="0.2">
      <c r="A268"/>
      <c r="I268" s="830"/>
      <c r="J268" s="830"/>
      <c r="K268" s="830"/>
      <c r="L268" s="830"/>
      <c r="M268" s="830"/>
    </row>
    <row r="269" spans="1:13" ht="19.5" x14ac:dyDescent="0.2">
      <c r="A269"/>
      <c r="I269" s="830"/>
      <c r="J269" s="830"/>
      <c r="K269" s="830"/>
      <c r="L269" s="830"/>
      <c r="M269" s="830"/>
    </row>
    <row r="270" spans="1:13" ht="19.5" x14ac:dyDescent="0.2">
      <c r="A270"/>
      <c r="I270" s="830"/>
      <c r="J270" s="830"/>
      <c r="K270" s="830"/>
      <c r="L270" s="830"/>
      <c r="M270" s="830"/>
    </row>
    <row r="271" spans="1:13" ht="19.5" x14ac:dyDescent="0.2">
      <c r="A271"/>
      <c r="I271" s="830"/>
      <c r="J271" s="830"/>
      <c r="K271" s="830"/>
      <c r="L271" s="830"/>
      <c r="M271" s="830"/>
    </row>
    <row r="272" spans="1:13" ht="19.5" x14ac:dyDescent="0.2">
      <c r="A272"/>
      <c r="I272" s="830"/>
      <c r="J272" s="830"/>
      <c r="K272" s="830"/>
      <c r="L272" s="830"/>
      <c r="M272" s="830"/>
    </row>
    <row r="273" spans="1:13" ht="19.5" x14ac:dyDescent="0.2">
      <c r="A273"/>
      <c r="I273" s="830"/>
      <c r="J273" s="830"/>
      <c r="K273" s="830"/>
      <c r="L273" s="830"/>
      <c r="M273" s="830"/>
    </row>
    <row r="274" spans="1:13" ht="19.5" x14ac:dyDescent="0.2">
      <c r="A274"/>
      <c r="I274" s="830"/>
      <c r="J274" s="830"/>
      <c r="K274" s="830"/>
      <c r="L274" s="830"/>
      <c r="M274" s="830"/>
    </row>
    <row r="275" spans="1:13" ht="19.5" x14ac:dyDescent="0.2">
      <c r="A275"/>
      <c r="I275" s="830"/>
      <c r="J275" s="830"/>
      <c r="K275" s="830"/>
      <c r="L275" s="830"/>
      <c r="M275" s="830"/>
    </row>
    <row r="276" spans="1:13" ht="19.5" x14ac:dyDescent="0.2">
      <c r="A276"/>
      <c r="I276" s="830"/>
      <c r="J276" s="830"/>
      <c r="K276" s="830"/>
      <c r="L276" s="830"/>
      <c r="M276" s="830"/>
    </row>
    <row r="277" spans="1:13" ht="19.5" x14ac:dyDescent="0.2">
      <c r="A277"/>
      <c r="I277" s="830"/>
      <c r="J277" s="830"/>
      <c r="K277" s="830"/>
      <c r="L277" s="830"/>
      <c r="M277" s="830"/>
    </row>
    <row r="278" spans="1:13" ht="19.5" x14ac:dyDescent="0.2">
      <c r="A278"/>
      <c r="I278" s="830"/>
      <c r="J278" s="830"/>
      <c r="K278" s="830"/>
      <c r="L278" s="830"/>
      <c r="M278" s="830"/>
    </row>
    <row r="279" spans="1:13" ht="19.5" x14ac:dyDescent="0.2">
      <c r="A279"/>
      <c r="I279" s="830"/>
      <c r="J279" s="830"/>
      <c r="K279" s="830"/>
      <c r="L279" s="830"/>
      <c r="M279" s="830"/>
    </row>
    <row r="280" spans="1:13" ht="19.5" x14ac:dyDescent="0.2">
      <c r="A280"/>
      <c r="I280" s="830"/>
      <c r="J280" s="830"/>
      <c r="K280" s="830"/>
      <c r="L280" s="830"/>
      <c r="M280" s="830"/>
    </row>
    <row r="281" spans="1:13" ht="19.5" x14ac:dyDescent="0.2">
      <c r="A281"/>
      <c r="I281" s="830"/>
      <c r="J281" s="830"/>
      <c r="K281" s="830"/>
      <c r="L281" s="830"/>
      <c r="M281" s="830"/>
    </row>
    <row r="282" spans="1:13" ht="19.5" x14ac:dyDescent="0.2">
      <c r="A282"/>
      <c r="I282" s="830"/>
      <c r="J282" s="830"/>
      <c r="K282" s="830"/>
      <c r="L282" s="830"/>
      <c r="M282" s="830"/>
    </row>
    <row r="283" spans="1:13" ht="19.5" x14ac:dyDescent="0.2">
      <c r="A283"/>
      <c r="I283" s="830"/>
      <c r="J283" s="830"/>
      <c r="K283" s="830"/>
      <c r="L283" s="830"/>
      <c r="M283" s="830"/>
    </row>
    <row r="284" spans="1:13" ht="19.5" x14ac:dyDescent="0.2">
      <c r="A284"/>
      <c r="I284" s="830"/>
      <c r="J284" s="830"/>
      <c r="K284" s="830"/>
      <c r="L284" s="830"/>
      <c r="M284" s="830"/>
    </row>
    <row r="285" spans="1:13" ht="19.5" x14ac:dyDescent="0.2">
      <c r="A285"/>
      <c r="I285" s="830"/>
      <c r="J285" s="830"/>
      <c r="K285" s="830"/>
      <c r="L285" s="830"/>
      <c r="M285" s="830"/>
    </row>
    <row r="286" spans="1:13" ht="19.5" x14ac:dyDescent="0.2">
      <c r="A286"/>
      <c r="I286" s="830"/>
      <c r="J286" s="830"/>
      <c r="K286" s="830"/>
      <c r="L286" s="830"/>
      <c r="M286" s="830"/>
    </row>
    <row r="287" spans="1:13" ht="19.5" x14ac:dyDescent="0.2">
      <c r="A287"/>
      <c r="I287" s="830"/>
      <c r="J287" s="830"/>
      <c r="K287" s="830"/>
      <c r="L287" s="830"/>
      <c r="M287" s="830"/>
    </row>
    <row r="288" spans="1:13" ht="19.5" x14ac:dyDescent="0.2">
      <c r="A288"/>
      <c r="I288" s="830"/>
      <c r="J288" s="830"/>
      <c r="K288" s="830"/>
      <c r="L288" s="830"/>
      <c r="M288" s="830"/>
    </row>
    <row r="289" spans="1:13" ht="19.5" x14ac:dyDescent="0.2">
      <c r="A289"/>
      <c r="I289" s="830"/>
      <c r="J289" s="830"/>
      <c r="K289" s="830"/>
      <c r="L289" s="830"/>
      <c r="M289" s="830"/>
    </row>
    <row r="290" spans="1:13" ht="19.5" x14ac:dyDescent="0.2">
      <c r="A290"/>
      <c r="I290" s="830"/>
      <c r="J290" s="830"/>
      <c r="K290" s="830"/>
      <c r="L290" s="830"/>
      <c r="M290" s="830"/>
    </row>
    <row r="291" spans="1:13" ht="19.5" x14ac:dyDescent="0.2">
      <c r="A291"/>
      <c r="I291" s="830"/>
      <c r="J291" s="830"/>
      <c r="K291" s="830"/>
      <c r="L291" s="830"/>
      <c r="M291" s="830"/>
    </row>
    <row r="292" spans="1:13" ht="19.5" x14ac:dyDescent="0.2">
      <c r="A292"/>
      <c r="I292" s="830"/>
      <c r="J292" s="830"/>
      <c r="K292" s="830"/>
      <c r="L292" s="830"/>
      <c r="M292" s="830"/>
    </row>
    <row r="293" spans="1:13" ht="19.5" x14ac:dyDescent="0.2">
      <c r="A293"/>
      <c r="I293" s="830"/>
      <c r="J293" s="830"/>
      <c r="K293" s="830"/>
      <c r="L293" s="830"/>
      <c r="M293" s="830"/>
    </row>
    <row r="294" spans="1:13" ht="19.5" x14ac:dyDescent="0.2">
      <c r="A294"/>
      <c r="I294" s="830"/>
      <c r="J294" s="830"/>
      <c r="K294" s="830"/>
      <c r="L294" s="830"/>
      <c r="M294" s="830"/>
    </row>
    <row r="295" spans="1:13" ht="19.5" x14ac:dyDescent="0.2">
      <c r="A295"/>
      <c r="I295" s="830"/>
      <c r="J295" s="830"/>
      <c r="K295" s="830"/>
      <c r="L295" s="830"/>
      <c r="M295" s="830"/>
    </row>
    <row r="296" spans="1:13" ht="19.5" x14ac:dyDescent="0.2">
      <c r="A296"/>
      <c r="I296" s="830"/>
      <c r="J296" s="830"/>
      <c r="K296" s="830"/>
      <c r="L296" s="830"/>
      <c r="M296" s="830"/>
    </row>
    <row r="297" spans="1:13" ht="19.5" x14ac:dyDescent="0.2">
      <c r="A297" s="830"/>
      <c r="B297" s="830"/>
      <c r="C297" s="830"/>
      <c r="D297" s="830"/>
      <c r="E297" s="830"/>
      <c r="F297" s="830"/>
      <c r="G297" s="830"/>
      <c r="H297" s="830"/>
      <c r="I297" s="830"/>
      <c r="J297" s="830"/>
      <c r="K297" s="830"/>
      <c r="L297" s="830"/>
      <c r="M297" s="830"/>
    </row>
    <row r="298" spans="1:13" ht="19.5" x14ac:dyDescent="0.2">
      <c r="A298" s="830"/>
      <c r="B298" s="830"/>
      <c r="C298" s="830"/>
      <c r="D298" s="830"/>
      <c r="E298" s="830"/>
      <c r="F298" s="830"/>
      <c r="G298" s="830"/>
      <c r="H298" s="830"/>
      <c r="I298" s="830"/>
      <c r="J298" s="830"/>
      <c r="K298" s="830"/>
      <c r="L298" s="830"/>
      <c r="M298" s="830"/>
    </row>
    <row r="299" spans="1:13" ht="19.5" x14ac:dyDescent="0.2">
      <c r="A299" s="830"/>
      <c r="B299" s="830"/>
      <c r="C299" s="830"/>
      <c r="D299" s="830"/>
      <c r="E299" s="830"/>
      <c r="F299" s="830"/>
      <c r="G299" s="830"/>
      <c r="H299" s="830"/>
      <c r="I299" s="830"/>
      <c r="J299" s="830"/>
      <c r="K299" s="830"/>
      <c r="L299" s="830"/>
      <c r="M299" s="830"/>
    </row>
    <row r="300" spans="1:13" ht="19.5" x14ac:dyDescent="0.2">
      <c r="A300" s="830"/>
      <c r="B300" s="830"/>
      <c r="C300" s="830"/>
      <c r="D300" s="830"/>
      <c r="E300" s="830"/>
      <c r="F300" s="830"/>
      <c r="G300" s="830"/>
      <c r="H300" s="830"/>
      <c r="I300" s="830"/>
      <c r="J300" s="830"/>
      <c r="K300" s="830"/>
      <c r="L300" s="830"/>
      <c r="M300" s="830"/>
    </row>
    <row r="301" spans="1:13" ht="19.5" x14ac:dyDescent="0.2">
      <c r="A301" s="830"/>
      <c r="B301" s="830"/>
      <c r="C301" s="830"/>
      <c r="D301" s="830"/>
      <c r="E301" s="830"/>
      <c r="F301" s="830"/>
      <c r="G301" s="830"/>
      <c r="H301" s="830"/>
      <c r="I301" s="830"/>
      <c r="J301" s="830"/>
      <c r="K301" s="830"/>
      <c r="L301" s="830"/>
      <c r="M301" s="830"/>
    </row>
    <row r="302" spans="1:13" ht="19.5" x14ac:dyDescent="0.2">
      <c r="A302" s="830"/>
      <c r="B302" s="830"/>
      <c r="C302" s="830"/>
      <c r="D302" s="830"/>
      <c r="E302" s="830"/>
      <c r="F302" s="830"/>
      <c r="G302" s="830"/>
      <c r="H302" s="830"/>
      <c r="I302" s="830"/>
      <c r="J302" s="830"/>
      <c r="K302" s="830"/>
      <c r="L302" s="830"/>
      <c r="M302" s="830"/>
    </row>
    <row r="303" spans="1:13" ht="19.5" x14ac:dyDescent="0.2">
      <c r="A303" s="830"/>
      <c r="B303" s="830"/>
      <c r="C303" s="830"/>
      <c r="D303" s="830"/>
      <c r="E303" s="830"/>
      <c r="F303" s="830"/>
      <c r="G303" s="830"/>
      <c r="H303" s="830"/>
      <c r="I303" s="830"/>
      <c r="J303" s="830"/>
      <c r="K303" s="830"/>
      <c r="L303" s="830"/>
      <c r="M303" s="830"/>
    </row>
    <row r="304" spans="1:13" ht="19.5" x14ac:dyDescent="0.2">
      <c r="A304" s="830"/>
      <c r="B304" s="830"/>
      <c r="C304" s="830"/>
      <c r="D304" s="830"/>
      <c r="E304" s="830"/>
      <c r="F304" s="830"/>
      <c r="G304" s="830"/>
      <c r="H304" s="830"/>
      <c r="I304" s="830"/>
      <c r="J304" s="830"/>
      <c r="K304" s="830"/>
      <c r="L304" s="830"/>
      <c r="M304" s="830"/>
    </row>
    <row r="305" spans="1:13" ht="19.5" x14ac:dyDescent="0.2">
      <c r="A305" s="830"/>
      <c r="B305" s="830"/>
      <c r="C305" s="830"/>
      <c r="D305" s="830"/>
      <c r="E305" s="830"/>
      <c r="F305" s="830"/>
      <c r="G305" s="830"/>
      <c r="H305" s="830"/>
      <c r="I305" s="830"/>
      <c r="J305" s="830"/>
      <c r="K305" s="830"/>
      <c r="L305" s="830"/>
      <c r="M305" s="830"/>
    </row>
    <row r="306" spans="1:13" ht="19.5" x14ac:dyDescent="0.2">
      <c r="A306" s="830"/>
      <c r="B306" s="830"/>
      <c r="C306" s="830"/>
      <c r="D306" s="830"/>
      <c r="E306" s="830"/>
      <c r="F306" s="830"/>
      <c r="G306" s="830"/>
      <c r="H306" s="830"/>
      <c r="I306" s="830"/>
      <c r="J306" s="830"/>
      <c r="K306" s="830"/>
      <c r="L306" s="830"/>
      <c r="M306" s="830"/>
    </row>
    <row r="307" spans="1:13" ht="19.5" x14ac:dyDescent="0.2">
      <c r="A307" s="830"/>
      <c r="B307" s="830"/>
      <c r="C307" s="830"/>
      <c r="D307" s="830"/>
      <c r="E307" s="830"/>
      <c r="F307" s="830"/>
      <c r="G307" s="830"/>
      <c r="H307" s="830"/>
      <c r="I307" s="830"/>
      <c r="J307" s="830"/>
      <c r="K307" s="830"/>
      <c r="L307" s="830"/>
      <c r="M307" s="830"/>
    </row>
    <row r="308" spans="1:13" ht="19.5" x14ac:dyDescent="0.2">
      <c r="A308" s="830"/>
      <c r="B308" s="830"/>
      <c r="C308" s="830"/>
      <c r="D308" s="830"/>
      <c r="E308" s="830"/>
      <c r="F308" s="830"/>
      <c r="G308" s="830"/>
      <c r="H308" s="830"/>
      <c r="I308" s="830"/>
      <c r="J308" s="830"/>
      <c r="K308" s="830"/>
      <c r="L308" s="830"/>
      <c r="M308" s="830"/>
    </row>
    <row r="309" spans="1:13" ht="19.5" x14ac:dyDescent="0.2">
      <c r="A309" s="830"/>
      <c r="B309" s="830"/>
      <c r="C309" s="830"/>
      <c r="D309" s="830"/>
      <c r="E309" s="830"/>
      <c r="F309" s="830"/>
      <c r="G309" s="830"/>
      <c r="H309" s="830"/>
      <c r="I309" s="830"/>
      <c r="J309" s="830"/>
      <c r="K309" s="830"/>
      <c r="L309" s="830"/>
      <c r="M309" s="830"/>
    </row>
    <row r="310" spans="1:13" ht="19.5" x14ac:dyDescent="0.2">
      <c r="A310" s="830"/>
      <c r="B310" s="830"/>
      <c r="C310" s="830"/>
      <c r="D310" s="830"/>
      <c r="E310" s="830"/>
      <c r="F310" s="830"/>
      <c r="G310" s="830"/>
      <c r="H310" s="830"/>
      <c r="I310" s="830"/>
      <c r="J310" s="830"/>
      <c r="K310" s="830"/>
      <c r="L310" s="830"/>
      <c r="M310" s="830"/>
    </row>
    <row r="311" spans="1:13" ht="19.5" x14ac:dyDescent="0.2">
      <c r="A311" s="830"/>
      <c r="B311" s="830"/>
      <c r="C311" s="830"/>
      <c r="D311" s="830"/>
      <c r="E311" s="830"/>
      <c r="F311" s="830"/>
      <c r="G311" s="830"/>
      <c r="H311" s="830"/>
      <c r="I311" s="830"/>
      <c r="J311" s="830"/>
      <c r="K311" s="830"/>
      <c r="L311" s="830"/>
      <c r="M311" s="830"/>
    </row>
    <row r="312" spans="1:13" ht="19.5" x14ac:dyDescent="0.2">
      <c r="A312" s="830"/>
      <c r="B312" s="830"/>
      <c r="C312" s="830"/>
      <c r="D312" s="830"/>
      <c r="E312" s="830"/>
      <c r="F312" s="830"/>
      <c r="G312" s="830"/>
      <c r="H312" s="830"/>
      <c r="I312" s="830"/>
      <c r="J312" s="830"/>
      <c r="K312" s="830"/>
      <c r="L312" s="830"/>
      <c r="M312" s="830"/>
    </row>
    <row r="313" spans="1:13" ht="19.5" x14ac:dyDescent="0.2">
      <c r="A313" s="830"/>
      <c r="B313" s="830"/>
      <c r="C313" s="830"/>
      <c r="D313" s="830"/>
      <c r="E313" s="830"/>
      <c r="F313" s="830"/>
      <c r="G313" s="830"/>
      <c r="H313" s="830"/>
      <c r="I313" s="830"/>
      <c r="J313" s="830"/>
      <c r="K313" s="830"/>
      <c r="L313" s="830"/>
      <c r="M313" s="830"/>
    </row>
    <row r="314" spans="1:13" ht="19.5" x14ac:dyDescent="0.2">
      <c r="A314" s="830"/>
      <c r="B314" s="830"/>
      <c r="C314" s="830"/>
      <c r="D314" s="830"/>
      <c r="E314" s="830"/>
      <c r="F314" s="830"/>
      <c r="G314" s="830"/>
      <c r="H314" s="830"/>
      <c r="I314" s="830"/>
      <c r="J314" s="830"/>
      <c r="K314" s="830"/>
      <c r="L314" s="830"/>
      <c r="M314" s="830"/>
    </row>
    <row r="315" spans="1:13" ht="19.5" x14ac:dyDescent="0.2">
      <c r="A315" s="830"/>
      <c r="B315" s="830"/>
      <c r="C315" s="830"/>
      <c r="D315" s="830"/>
      <c r="E315" s="830"/>
      <c r="F315" s="830"/>
      <c r="G315" s="830"/>
      <c r="H315" s="830"/>
      <c r="I315" s="830"/>
      <c r="J315" s="830"/>
      <c r="K315" s="830"/>
      <c r="L315" s="830"/>
      <c r="M315" s="830"/>
    </row>
    <row r="316" spans="1:13" ht="19.5" x14ac:dyDescent="0.2">
      <c r="A316" s="830"/>
      <c r="B316" s="830"/>
      <c r="C316" s="830"/>
      <c r="D316" s="830"/>
      <c r="E316" s="830"/>
      <c r="F316" s="830"/>
      <c r="G316" s="830"/>
      <c r="H316" s="830"/>
      <c r="I316" s="830"/>
      <c r="J316" s="830"/>
      <c r="K316" s="830"/>
      <c r="L316" s="830"/>
      <c r="M316" s="830"/>
    </row>
    <row r="317" spans="1:13" ht="19.5" x14ac:dyDescent="0.2">
      <c r="A317" s="830"/>
      <c r="B317" s="830"/>
      <c r="C317" s="830"/>
      <c r="D317" s="830"/>
      <c r="E317" s="830"/>
      <c r="F317" s="830"/>
      <c r="G317" s="830"/>
      <c r="H317" s="830"/>
      <c r="I317" s="830"/>
      <c r="J317" s="830"/>
      <c r="K317" s="830"/>
      <c r="L317" s="830"/>
      <c r="M317" s="830"/>
    </row>
    <row r="318" spans="1:13" ht="19.5" x14ac:dyDescent="0.2">
      <c r="A318" s="830"/>
      <c r="B318" s="830"/>
      <c r="C318" s="830"/>
      <c r="D318" s="830"/>
      <c r="E318" s="830"/>
      <c r="F318" s="830"/>
      <c r="G318" s="830"/>
      <c r="H318" s="830"/>
      <c r="I318" s="830"/>
      <c r="J318" s="830"/>
      <c r="K318" s="830"/>
      <c r="L318" s="830"/>
      <c r="M318" s="830"/>
    </row>
    <row r="319" spans="1:13" ht="19.5" x14ac:dyDescent="0.2">
      <c r="A319" s="830"/>
      <c r="B319" s="830"/>
      <c r="C319" s="830"/>
      <c r="D319" s="830"/>
      <c r="E319" s="830"/>
      <c r="F319" s="830"/>
      <c r="G319" s="830"/>
      <c r="H319" s="830"/>
      <c r="I319" s="830"/>
      <c r="J319" s="830"/>
      <c r="K319" s="830"/>
      <c r="L319" s="830"/>
      <c r="M319" s="830"/>
    </row>
    <row r="320" spans="1:13" ht="19.5" x14ac:dyDescent="0.2">
      <c r="A320" s="830"/>
      <c r="B320" s="830"/>
      <c r="C320" s="830"/>
      <c r="D320" s="830"/>
      <c r="E320" s="830"/>
      <c r="F320" s="830"/>
      <c r="G320" s="830"/>
      <c r="H320" s="830"/>
      <c r="I320" s="830"/>
      <c r="J320" s="830"/>
      <c r="K320" s="830"/>
      <c r="L320" s="830"/>
      <c r="M320" s="830"/>
    </row>
    <row r="321" spans="1:13" ht="19.5" x14ac:dyDescent="0.2">
      <c r="A321" s="830"/>
      <c r="B321" s="830"/>
      <c r="C321" s="830"/>
      <c r="D321" s="830"/>
      <c r="E321" s="830"/>
      <c r="F321" s="830"/>
      <c r="G321" s="830"/>
      <c r="H321" s="830"/>
      <c r="I321" s="830"/>
      <c r="J321" s="830"/>
      <c r="K321" s="830"/>
      <c r="L321" s="830"/>
      <c r="M321" s="830"/>
    </row>
    <row r="322" spans="1:13" ht="19.5" x14ac:dyDescent="0.2">
      <c r="A322" s="830"/>
      <c r="B322" s="830"/>
      <c r="C322" s="830"/>
      <c r="D322" s="830"/>
      <c r="E322" s="830"/>
      <c r="F322" s="830"/>
      <c r="G322" s="830"/>
      <c r="H322" s="830"/>
      <c r="I322" s="830"/>
      <c r="J322" s="830"/>
      <c r="K322" s="830"/>
      <c r="L322" s="830"/>
      <c r="M322" s="830"/>
    </row>
    <row r="323" spans="1:13" ht="19.5" x14ac:dyDescent="0.2">
      <c r="A323" s="830"/>
      <c r="B323" s="830"/>
      <c r="C323" s="830"/>
      <c r="D323" s="830"/>
      <c r="E323" s="830"/>
      <c r="F323" s="830"/>
      <c r="G323" s="830"/>
      <c r="H323" s="830"/>
      <c r="I323" s="830"/>
      <c r="J323" s="830"/>
      <c r="K323" s="830"/>
      <c r="L323" s="830"/>
      <c r="M323" s="830"/>
    </row>
    <row r="324" spans="1:13" ht="19.5" x14ac:dyDescent="0.2">
      <c r="A324" s="830"/>
      <c r="B324" s="830"/>
      <c r="C324" s="830"/>
      <c r="D324" s="830"/>
      <c r="E324" s="830"/>
      <c r="F324" s="830"/>
      <c r="G324" s="830"/>
      <c r="H324" s="830"/>
      <c r="I324" s="830"/>
      <c r="J324" s="830"/>
      <c r="K324" s="830"/>
      <c r="L324" s="830"/>
      <c r="M324" s="830"/>
    </row>
    <row r="325" spans="1:13" ht="19.5" x14ac:dyDescent="0.2">
      <c r="A325" s="830"/>
      <c r="B325" s="830"/>
      <c r="C325" s="830"/>
      <c r="D325" s="830"/>
      <c r="E325" s="830"/>
      <c r="F325" s="830"/>
      <c r="G325" s="830"/>
      <c r="H325" s="830"/>
      <c r="I325" s="830"/>
      <c r="J325" s="830"/>
      <c r="K325" s="830"/>
      <c r="L325" s="830"/>
      <c r="M325" s="830"/>
    </row>
    <row r="326" spans="1:13" ht="19.5" x14ac:dyDescent="0.2">
      <c r="A326" s="830"/>
      <c r="B326" s="830"/>
      <c r="C326" s="830"/>
      <c r="D326" s="830"/>
      <c r="E326" s="830"/>
      <c r="F326" s="830"/>
      <c r="G326" s="830"/>
      <c r="H326" s="830"/>
      <c r="I326" s="830"/>
      <c r="J326" s="830"/>
      <c r="K326" s="830"/>
      <c r="L326" s="830"/>
      <c r="M326" s="830"/>
    </row>
    <row r="327" spans="1:13" ht="19.5" x14ac:dyDescent="0.2">
      <c r="A327" s="830"/>
      <c r="B327" s="830"/>
      <c r="C327" s="830"/>
      <c r="D327" s="830"/>
      <c r="E327" s="830"/>
      <c r="F327" s="830"/>
      <c r="G327" s="830"/>
      <c r="H327" s="830"/>
      <c r="I327" s="830"/>
      <c r="J327" s="830"/>
      <c r="K327" s="830"/>
      <c r="L327" s="830"/>
      <c r="M327" s="830"/>
    </row>
    <row r="328" spans="1:13" ht="19.5" x14ac:dyDescent="0.2">
      <c r="A328" s="830"/>
      <c r="B328" s="830"/>
      <c r="C328" s="830"/>
      <c r="D328" s="830"/>
      <c r="E328" s="830"/>
      <c r="F328" s="830"/>
      <c r="G328" s="830"/>
      <c r="H328" s="830"/>
      <c r="I328" s="830"/>
      <c r="J328" s="830"/>
      <c r="K328" s="830"/>
      <c r="L328" s="830"/>
      <c r="M328" s="830"/>
    </row>
    <row r="329" spans="1:13" ht="19.5" x14ac:dyDescent="0.2">
      <c r="A329" s="830"/>
      <c r="B329" s="830"/>
      <c r="C329" s="830"/>
      <c r="D329" s="830"/>
      <c r="E329" s="830"/>
      <c r="F329" s="830"/>
      <c r="G329" s="830"/>
      <c r="H329" s="830"/>
      <c r="I329" s="830"/>
      <c r="J329" s="830"/>
      <c r="K329" s="830"/>
      <c r="L329" s="830"/>
      <c r="M329" s="830"/>
    </row>
    <row r="330" spans="1:13" ht="19.5" x14ac:dyDescent="0.2">
      <c r="A330" s="830"/>
      <c r="B330" s="830"/>
      <c r="C330" s="830"/>
      <c r="D330" s="830"/>
      <c r="E330" s="830"/>
      <c r="F330" s="830"/>
      <c r="G330" s="830"/>
      <c r="H330" s="830"/>
      <c r="I330" s="830"/>
      <c r="J330" s="830"/>
      <c r="K330" s="830"/>
      <c r="L330" s="830"/>
      <c r="M330" s="830"/>
    </row>
    <row r="331" spans="1:13" ht="19.5" x14ac:dyDescent="0.2">
      <c r="A331" s="830"/>
      <c r="B331" s="830"/>
      <c r="C331" s="830"/>
      <c r="D331" s="830"/>
      <c r="E331" s="830"/>
      <c r="F331" s="830"/>
      <c r="G331" s="830"/>
      <c r="H331" s="830"/>
      <c r="I331" s="830"/>
      <c r="J331" s="830"/>
      <c r="K331" s="830"/>
      <c r="L331" s="830"/>
      <c r="M331" s="830"/>
    </row>
    <row r="332" spans="1:13" ht="19.5" x14ac:dyDescent="0.2">
      <c r="A332" s="830"/>
      <c r="B332" s="830"/>
      <c r="C332" s="830"/>
      <c r="D332" s="830"/>
      <c r="E332" s="830"/>
      <c r="F332" s="830"/>
      <c r="G332" s="830"/>
      <c r="H332" s="830"/>
      <c r="I332" s="830"/>
      <c r="J332" s="830"/>
      <c r="K332" s="830"/>
      <c r="L332" s="830"/>
      <c r="M332" s="830"/>
    </row>
    <row r="333" spans="1:13" ht="19.5" x14ac:dyDescent="0.2">
      <c r="A333" s="830"/>
      <c r="B333" s="830"/>
      <c r="C333" s="830"/>
      <c r="D333" s="830"/>
      <c r="E333" s="830"/>
      <c r="F333" s="830"/>
      <c r="G333" s="830"/>
      <c r="H333" s="830"/>
      <c r="I333" s="830"/>
      <c r="J333" s="830"/>
      <c r="K333" s="830"/>
      <c r="L333" s="830"/>
      <c r="M333" s="830"/>
    </row>
    <row r="334" spans="1:13" ht="19.5" x14ac:dyDescent="0.2">
      <c r="A334" s="830"/>
      <c r="B334" s="830"/>
      <c r="C334" s="830"/>
      <c r="D334" s="830"/>
      <c r="E334" s="830"/>
      <c r="F334" s="830"/>
      <c r="G334" s="830"/>
      <c r="H334" s="830"/>
      <c r="I334" s="830"/>
      <c r="J334" s="830"/>
      <c r="K334" s="830"/>
      <c r="L334" s="830"/>
      <c r="M334" s="830"/>
    </row>
    <row r="335" spans="1:13" ht="19.5" x14ac:dyDescent="0.2">
      <c r="A335" s="830"/>
      <c r="B335" s="830"/>
      <c r="C335" s="830"/>
      <c r="D335" s="830"/>
      <c r="E335" s="830"/>
      <c r="F335" s="830"/>
      <c r="G335" s="830"/>
      <c r="H335" s="830"/>
      <c r="I335" s="830"/>
      <c r="J335" s="830"/>
      <c r="K335" s="830"/>
      <c r="L335" s="830"/>
      <c r="M335" s="830"/>
    </row>
    <row r="336" spans="1:13" ht="19.5" x14ac:dyDescent="0.2">
      <c r="A336" s="830"/>
      <c r="B336" s="830"/>
      <c r="C336" s="830"/>
      <c r="D336" s="830"/>
      <c r="E336" s="830"/>
      <c r="F336" s="830"/>
      <c r="G336" s="830"/>
      <c r="H336" s="830"/>
      <c r="I336" s="830"/>
      <c r="J336" s="830"/>
      <c r="K336" s="830"/>
      <c r="L336" s="830"/>
      <c r="M336" s="830"/>
    </row>
    <row r="337" spans="1:13" ht="19.5" x14ac:dyDescent="0.2">
      <c r="A337" s="830"/>
      <c r="B337" s="830"/>
      <c r="C337" s="830"/>
      <c r="D337" s="830"/>
      <c r="E337" s="830"/>
      <c r="F337" s="830"/>
      <c r="G337" s="830"/>
      <c r="H337" s="830"/>
      <c r="I337" s="830"/>
      <c r="J337" s="830"/>
      <c r="K337" s="830"/>
      <c r="L337" s="830"/>
      <c r="M337" s="830"/>
    </row>
    <row r="338" spans="1:13" ht="19.5" x14ac:dyDescent="0.2">
      <c r="A338" s="830"/>
      <c r="B338" s="830"/>
      <c r="C338" s="830"/>
      <c r="D338" s="830"/>
      <c r="E338" s="830"/>
      <c r="F338" s="830"/>
      <c r="G338" s="830"/>
      <c r="H338" s="830"/>
      <c r="I338" s="830"/>
      <c r="J338" s="830"/>
      <c r="K338" s="830"/>
      <c r="L338" s="830"/>
      <c r="M338" s="830"/>
    </row>
    <row r="339" spans="1:13" ht="19.5" x14ac:dyDescent="0.2">
      <c r="A339" s="830"/>
      <c r="B339" s="830"/>
      <c r="C339" s="830"/>
      <c r="D339" s="830"/>
      <c r="E339" s="830"/>
      <c r="F339" s="830"/>
      <c r="G339" s="830"/>
      <c r="H339" s="830"/>
      <c r="I339" s="830"/>
      <c r="J339" s="830"/>
      <c r="K339" s="830"/>
      <c r="L339" s="830"/>
      <c r="M339" s="830"/>
    </row>
    <row r="340" spans="1:13" ht="19.5" x14ac:dyDescent="0.2">
      <c r="A340" s="830"/>
      <c r="B340" s="830"/>
      <c r="C340" s="830"/>
      <c r="D340" s="830"/>
      <c r="E340" s="830"/>
      <c r="F340" s="830"/>
      <c r="G340" s="830"/>
      <c r="H340" s="830"/>
      <c r="I340" s="830"/>
      <c r="J340" s="830"/>
      <c r="K340" s="830"/>
      <c r="L340" s="830"/>
      <c r="M340" s="830"/>
    </row>
    <row r="341" spans="1:13" ht="19.5" x14ac:dyDescent="0.2">
      <c r="A341" s="830"/>
      <c r="B341" s="830"/>
      <c r="C341" s="830"/>
      <c r="D341" s="830"/>
      <c r="E341" s="830"/>
      <c r="F341" s="830"/>
      <c r="G341" s="830"/>
      <c r="H341" s="830"/>
      <c r="I341" s="830"/>
      <c r="J341" s="830"/>
      <c r="K341" s="830"/>
      <c r="L341" s="830"/>
      <c r="M341" s="830"/>
    </row>
    <row r="342" spans="1:13" ht="19.5" x14ac:dyDescent="0.2">
      <c r="A342" s="830"/>
      <c r="B342" s="830"/>
      <c r="C342" s="830"/>
      <c r="D342" s="830"/>
      <c r="E342" s="830"/>
      <c r="F342" s="830"/>
      <c r="G342" s="830"/>
      <c r="H342" s="830"/>
      <c r="I342" s="830"/>
      <c r="J342" s="830"/>
      <c r="K342" s="830"/>
      <c r="L342" s="830"/>
      <c r="M342" s="830"/>
    </row>
    <row r="343" spans="1:13" ht="19.5" x14ac:dyDescent="0.2">
      <c r="A343" s="830"/>
      <c r="B343" s="830"/>
      <c r="C343" s="830"/>
      <c r="D343" s="830"/>
      <c r="E343" s="830"/>
      <c r="F343" s="830"/>
      <c r="G343" s="830"/>
      <c r="H343" s="830"/>
      <c r="I343" s="830"/>
      <c r="J343" s="830"/>
      <c r="K343" s="830"/>
      <c r="L343" s="830"/>
      <c r="M343" s="830"/>
    </row>
    <row r="344" spans="1:13" ht="19.5" x14ac:dyDescent="0.2">
      <c r="A344" s="830"/>
      <c r="B344" s="830"/>
      <c r="C344" s="830"/>
      <c r="D344" s="830"/>
      <c r="E344" s="830"/>
      <c r="F344" s="830"/>
      <c r="G344" s="830"/>
      <c r="H344" s="830"/>
      <c r="I344" s="830"/>
      <c r="J344" s="830"/>
      <c r="K344" s="830"/>
      <c r="L344" s="830"/>
      <c r="M344" s="830"/>
    </row>
    <row r="345" spans="1:13" ht="19.5" x14ac:dyDescent="0.2">
      <c r="A345" s="830"/>
      <c r="B345" s="830"/>
      <c r="C345" s="830"/>
      <c r="D345" s="830"/>
      <c r="E345" s="830"/>
      <c r="F345" s="830"/>
      <c r="G345" s="830"/>
      <c r="H345" s="830"/>
      <c r="I345" s="830"/>
      <c r="J345" s="830"/>
      <c r="K345" s="830"/>
      <c r="L345" s="830"/>
      <c r="M345" s="830"/>
    </row>
    <row r="346" spans="1:13" ht="19.5" x14ac:dyDescent="0.2">
      <c r="A346" s="830"/>
      <c r="B346" s="830"/>
      <c r="C346" s="830"/>
      <c r="D346" s="830"/>
      <c r="E346" s="830"/>
      <c r="F346" s="830"/>
      <c r="G346" s="830"/>
      <c r="H346" s="830"/>
      <c r="I346" s="830"/>
      <c r="J346" s="830"/>
      <c r="K346" s="830"/>
      <c r="L346" s="830"/>
      <c r="M346" s="830"/>
    </row>
    <row r="347" spans="1:13" ht="19.5" x14ac:dyDescent="0.2">
      <c r="A347" s="830"/>
      <c r="B347" s="830"/>
      <c r="C347" s="830"/>
      <c r="D347" s="830"/>
      <c r="E347" s="830"/>
      <c r="F347" s="830"/>
      <c r="G347" s="830"/>
      <c r="H347" s="830"/>
      <c r="I347" s="830"/>
      <c r="J347" s="830"/>
      <c r="K347" s="830"/>
      <c r="L347" s="830"/>
      <c r="M347" s="830"/>
    </row>
    <row r="348" spans="1:13" ht="19.5" x14ac:dyDescent="0.2">
      <c r="A348" s="830"/>
      <c r="B348" s="830"/>
      <c r="C348" s="830"/>
      <c r="D348" s="830"/>
      <c r="E348" s="830"/>
      <c r="F348" s="830"/>
      <c r="G348" s="830"/>
      <c r="H348" s="830"/>
      <c r="I348" s="830"/>
      <c r="J348" s="830"/>
      <c r="K348" s="830"/>
      <c r="L348" s="830"/>
      <c r="M348" s="830"/>
    </row>
    <row r="349" spans="1:13" ht="19.5" x14ac:dyDescent="0.2">
      <c r="A349" s="830"/>
      <c r="B349" s="830"/>
      <c r="C349" s="830"/>
      <c r="D349" s="830"/>
      <c r="E349" s="830"/>
      <c r="F349" s="830"/>
      <c r="G349" s="830"/>
      <c r="H349" s="830"/>
      <c r="I349" s="830"/>
      <c r="J349" s="830"/>
      <c r="K349" s="830"/>
      <c r="L349" s="830"/>
      <c r="M349" s="830"/>
    </row>
    <row r="350" spans="1:13" ht="19.5" x14ac:dyDescent="0.2">
      <c r="A350" s="830"/>
      <c r="B350" s="830"/>
      <c r="C350" s="830"/>
      <c r="D350" s="830"/>
      <c r="E350" s="830"/>
      <c r="F350" s="830"/>
      <c r="G350" s="830"/>
      <c r="H350" s="830"/>
      <c r="I350" s="830"/>
      <c r="J350" s="830"/>
      <c r="K350" s="830"/>
      <c r="L350" s="830"/>
      <c r="M350" s="830"/>
    </row>
    <row r="351" spans="1:13" ht="19.5" x14ac:dyDescent="0.2">
      <c r="A351" s="830"/>
      <c r="B351" s="830"/>
      <c r="C351" s="830"/>
      <c r="D351" s="830"/>
      <c r="E351" s="830"/>
      <c r="F351" s="830"/>
      <c r="G351" s="830"/>
      <c r="H351" s="830"/>
      <c r="I351" s="830"/>
      <c r="J351" s="830"/>
      <c r="K351" s="830"/>
      <c r="L351" s="830"/>
      <c r="M351" s="830"/>
    </row>
    <row r="352" spans="1:13" ht="19.5" x14ac:dyDescent="0.2">
      <c r="A352" s="830"/>
      <c r="B352" s="830"/>
      <c r="C352" s="830"/>
      <c r="D352" s="830"/>
      <c r="E352" s="830"/>
      <c r="F352" s="830"/>
      <c r="G352" s="830"/>
      <c r="H352" s="830"/>
      <c r="I352" s="830"/>
      <c r="J352" s="830"/>
      <c r="K352" s="830"/>
      <c r="L352" s="830"/>
      <c r="M352" s="830"/>
    </row>
    <row r="353" spans="1:13" ht="19.5" x14ac:dyDescent="0.2">
      <c r="A353" s="830"/>
      <c r="B353" s="830"/>
      <c r="C353" s="830"/>
      <c r="D353" s="830"/>
      <c r="E353" s="830"/>
      <c r="F353" s="830"/>
      <c r="G353" s="830"/>
      <c r="H353" s="830"/>
      <c r="I353" s="830"/>
      <c r="J353" s="830"/>
      <c r="K353" s="830"/>
      <c r="L353" s="830"/>
      <c r="M353" s="830"/>
    </row>
    <row r="354" spans="1:13" ht="19.5" x14ac:dyDescent="0.2">
      <c r="A354" s="830"/>
      <c r="B354" s="830"/>
      <c r="C354" s="830"/>
      <c r="D354" s="830"/>
      <c r="E354" s="830"/>
      <c r="F354" s="830"/>
      <c r="G354" s="830"/>
      <c r="H354" s="830"/>
      <c r="I354" s="830"/>
      <c r="J354" s="830"/>
      <c r="K354" s="830"/>
      <c r="L354" s="830"/>
      <c r="M354" s="830"/>
    </row>
    <row r="355" spans="1:13" ht="19.5" x14ac:dyDescent="0.2">
      <c r="A355" s="830"/>
      <c r="B355" s="830"/>
      <c r="C355" s="830"/>
      <c r="D355" s="830"/>
      <c r="E355" s="830"/>
      <c r="F355" s="830"/>
      <c r="G355" s="830"/>
      <c r="H355" s="830"/>
      <c r="I355" s="830"/>
      <c r="J355" s="830"/>
      <c r="K355" s="830"/>
      <c r="L355" s="830"/>
      <c r="M355" s="830"/>
    </row>
    <row r="356" spans="1:13" ht="19.5" x14ac:dyDescent="0.2">
      <c r="A356" s="830"/>
      <c r="B356" s="830"/>
      <c r="C356" s="830"/>
      <c r="D356" s="830"/>
      <c r="E356" s="830"/>
      <c r="F356" s="830"/>
      <c r="G356" s="830"/>
      <c r="H356" s="830"/>
      <c r="I356" s="830"/>
      <c r="J356" s="830"/>
      <c r="K356" s="830"/>
      <c r="L356" s="830"/>
      <c r="M356" s="830"/>
    </row>
    <row r="357" spans="1:13" ht="19.5" x14ac:dyDescent="0.2">
      <c r="A357" s="830"/>
      <c r="B357" s="830"/>
      <c r="C357" s="830"/>
      <c r="D357" s="830"/>
      <c r="E357" s="830"/>
      <c r="F357" s="830"/>
      <c r="G357" s="830"/>
      <c r="H357" s="830"/>
      <c r="I357" s="830"/>
      <c r="J357" s="830"/>
      <c r="K357" s="830"/>
      <c r="L357" s="830"/>
      <c r="M357" s="830"/>
    </row>
    <row r="358" spans="1:13" ht="19.5" x14ac:dyDescent="0.2">
      <c r="A358" s="830"/>
      <c r="B358" s="830"/>
      <c r="C358" s="830"/>
      <c r="D358" s="830"/>
      <c r="E358" s="830"/>
      <c r="F358" s="830"/>
      <c r="G358" s="830"/>
      <c r="H358" s="830"/>
      <c r="I358" s="830"/>
      <c r="J358" s="830"/>
      <c r="K358" s="830"/>
      <c r="L358" s="830"/>
      <c r="M358" s="830"/>
    </row>
    <row r="359" spans="1:13" ht="19.5" x14ac:dyDescent="0.2">
      <c r="A359" s="830"/>
      <c r="B359" s="830"/>
      <c r="C359" s="830"/>
      <c r="D359" s="830"/>
      <c r="E359" s="830"/>
      <c r="F359" s="830"/>
      <c r="G359" s="830"/>
      <c r="H359" s="830"/>
      <c r="I359" s="830"/>
      <c r="J359" s="830"/>
      <c r="K359" s="830"/>
      <c r="L359" s="830"/>
      <c r="M359" s="830"/>
    </row>
    <row r="360" spans="1:13" ht="19.5" x14ac:dyDescent="0.2">
      <c r="A360" s="830"/>
      <c r="B360" s="830"/>
      <c r="C360" s="830"/>
      <c r="D360" s="830"/>
      <c r="E360" s="830"/>
      <c r="F360" s="830"/>
      <c r="G360" s="830"/>
      <c r="H360" s="830"/>
      <c r="I360" s="830"/>
      <c r="J360" s="830"/>
      <c r="K360" s="830"/>
      <c r="L360" s="830"/>
      <c r="M360" s="830"/>
    </row>
    <row r="361" spans="1:13" ht="19.5" x14ac:dyDescent="0.2">
      <c r="A361" s="830"/>
      <c r="B361" s="830"/>
      <c r="C361" s="830"/>
      <c r="D361" s="830"/>
      <c r="E361" s="830"/>
      <c r="F361" s="830"/>
      <c r="G361" s="830"/>
      <c r="H361" s="830"/>
      <c r="I361" s="830"/>
      <c r="J361" s="830"/>
      <c r="K361" s="830"/>
      <c r="L361" s="830"/>
      <c r="M361" s="830"/>
    </row>
    <row r="362" spans="1:13" ht="19.5" x14ac:dyDescent="0.2">
      <c r="A362" s="830"/>
      <c r="B362" s="830"/>
      <c r="C362" s="830"/>
      <c r="D362" s="830"/>
      <c r="E362" s="830"/>
      <c r="F362" s="830"/>
      <c r="G362" s="830"/>
      <c r="H362" s="830"/>
      <c r="I362" s="830"/>
      <c r="J362" s="830"/>
      <c r="K362" s="830"/>
      <c r="L362" s="830"/>
      <c r="M362" s="830"/>
    </row>
    <row r="363" spans="1:13" ht="19.5" x14ac:dyDescent="0.2">
      <c r="A363" s="830"/>
      <c r="B363" s="830"/>
      <c r="C363" s="830"/>
      <c r="D363" s="830"/>
      <c r="E363" s="830"/>
      <c r="F363" s="830"/>
      <c r="G363" s="830"/>
      <c r="H363" s="830"/>
      <c r="I363" s="830"/>
      <c r="J363" s="830"/>
      <c r="K363" s="830"/>
      <c r="L363" s="830"/>
      <c r="M363" s="830"/>
    </row>
    <row r="364" spans="1:13" ht="19.5" x14ac:dyDescent="0.2">
      <c r="A364" s="830"/>
      <c r="B364" s="830"/>
      <c r="C364" s="830"/>
      <c r="D364" s="830"/>
      <c r="E364" s="830"/>
      <c r="F364" s="830"/>
      <c r="G364" s="830"/>
      <c r="H364" s="830"/>
      <c r="I364" s="830"/>
      <c r="J364" s="830"/>
      <c r="K364" s="830"/>
      <c r="L364" s="830"/>
      <c r="M364" s="830"/>
    </row>
    <row r="365" spans="1:13" ht="19.5" x14ac:dyDescent="0.2">
      <c r="A365" s="830"/>
      <c r="B365" s="830"/>
      <c r="C365" s="830"/>
      <c r="D365" s="830"/>
      <c r="E365" s="830"/>
      <c r="F365" s="830"/>
      <c r="G365" s="830"/>
      <c r="H365" s="830"/>
      <c r="I365" s="830"/>
      <c r="J365" s="830"/>
      <c r="K365" s="830"/>
      <c r="L365" s="830"/>
      <c r="M365" s="830"/>
    </row>
    <row r="366" spans="1:13" ht="19.5" x14ac:dyDescent="0.2">
      <c r="A366" s="830"/>
      <c r="B366" s="830"/>
      <c r="C366" s="830"/>
      <c r="D366" s="830"/>
      <c r="E366" s="830"/>
      <c r="F366" s="830"/>
      <c r="G366" s="830"/>
      <c r="H366" s="830"/>
      <c r="I366" s="830"/>
      <c r="J366" s="830"/>
      <c r="K366" s="830"/>
      <c r="L366" s="830"/>
      <c r="M366" s="830"/>
    </row>
    <row r="367" spans="1:13" ht="19.5" x14ac:dyDescent="0.2">
      <c r="A367" s="830"/>
      <c r="B367" s="830"/>
      <c r="C367" s="830"/>
      <c r="D367" s="830"/>
      <c r="E367" s="830"/>
      <c r="F367" s="830"/>
      <c r="G367" s="830"/>
      <c r="H367" s="830"/>
      <c r="I367" s="830"/>
      <c r="J367" s="830"/>
      <c r="K367" s="830"/>
      <c r="L367" s="830"/>
      <c r="M367" s="830"/>
    </row>
    <row r="368" spans="1:13" ht="19.5" x14ac:dyDescent="0.2">
      <c r="A368" s="830"/>
      <c r="B368" s="830"/>
      <c r="C368" s="830"/>
      <c r="D368" s="830"/>
      <c r="E368" s="830"/>
      <c r="F368" s="830"/>
      <c r="G368" s="830"/>
      <c r="H368" s="830"/>
      <c r="I368" s="830"/>
      <c r="J368" s="830"/>
      <c r="K368" s="830"/>
      <c r="L368" s="830"/>
      <c r="M368" s="830"/>
    </row>
    <row r="369" spans="1:13" ht="19.5" x14ac:dyDescent="0.2">
      <c r="A369" s="830"/>
      <c r="B369" s="830"/>
      <c r="C369" s="830"/>
      <c r="D369" s="830"/>
      <c r="E369" s="830"/>
      <c r="F369" s="830"/>
      <c r="G369" s="830"/>
      <c r="H369" s="830"/>
      <c r="I369" s="830"/>
      <c r="J369" s="830"/>
      <c r="K369" s="830"/>
      <c r="L369" s="830"/>
      <c r="M369" s="830"/>
    </row>
    <row r="370" spans="1:13" ht="19.5" x14ac:dyDescent="0.2">
      <c r="A370" s="830"/>
      <c r="B370" s="830"/>
      <c r="C370" s="830"/>
      <c r="D370" s="830"/>
      <c r="E370" s="830"/>
      <c r="F370" s="830"/>
      <c r="G370" s="830"/>
      <c r="H370" s="830"/>
      <c r="I370" s="830"/>
      <c r="J370" s="830"/>
      <c r="K370" s="830"/>
      <c r="L370" s="830"/>
      <c r="M370" s="830"/>
    </row>
    <row r="371" spans="1:13" ht="19.5" x14ac:dyDescent="0.2">
      <c r="A371" s="830"/>
      <c r="B371" s="830"/>
      <c r="C371" s="830"/>
      <c r="D371" s="830"/>
      <c r="E371" s="830"/>
      <c r="F371" s="830"/>
      <c r="G371" s="830"/>
      <c r="H371" s="830"/>
      <c r="I371" s="830"/>
      <c r="J371" s="830"/>
      <c r="K371" s="830"/>
      <c r="L371" s="830"/>
      <c r="M371" s="830"/>
    </row>
    <row r="372" spans="1:13" ht="19.5" x14ac:dyDescent="0.2">
      <c r="A372" s="830"/>
      <c r="B372" s="830"/>
      <c r="C372" s="830"/>
      <c r="D372" s="830"/>
      <c r="E372" s="830"/>
      <c r="F372" s="830"/>
      <c r="G372" s="830"/>
      <c r="H372" s="830"/>
      <c r="I372" s="830"/>
      <c r="J372" s="830"/>
      <c r="K372" s="830"/>
      <c r="L372" s="830"/>
      <c r="M372" s="830"/>
    </row>
    <row r="373" spans="1:13" ht="19.5" x14ac:dyDescent="0.2">
      <c r="A373" s="830"/>
      <c r="B373" s="830"/>
      <c r="C373" s="830"/>
      <c r="D373" s="830"/>
      <c r="E373" s="830"/>
      <c r="F373" s="830"/>
      <c r="G373" s="830"/>
      <c r="H373" s="830"/>
      <c r="I373" s="830"/>
      <c r="J373" s="830"/>
      <c r="K373" s="830"/>
      <c r="L373" s="830"/>
      <c r="M373" s="830"/>
    </row>
    <row r="374" spans="1:13" ht="19.5" x14ac:dyDescent="0.2">
      <c r="A374" s="830"/>
      <c r="B374" s="830"/>
      <c r="C374" s="830"/>
      <c r="D374" s="830"/>
      <c r="E374" s="830"/>
      <c r="F374" s="830"/>
      <c r="G374" s="830"/>
      <c r="H374" s="830"/>
      <c r="I374" s="830"/>
      <c r="J374" s="830"/>
      <c r="K374" s="830"/>
      <c r="L374" s="830"/>
      <c r="M374" s="830"/>
    </row>
    <row r="375" spans="1:13" ht="19.5" x14ac:dyDescent="0.2">
      <c r="A375" s="830"/>
      <c r="B375" s="830"/>
      <c r="C375" s="830"/>
      <c r="D375" s="830"/>
      <c r="E375" s="830"/>
      <c r="F375" s="830"/>
      <c r="G375" s="830"/>
      <c r="H375" s="830"/>
      <c r="I375" s="830"/>
      <c r="J375" s="830"/>
      <c r="K375" s="830"/>
      <c r="L375" s="830"/>
      <c r="M375" s="830"/>
    </row>
    <row r="376" spans="1:13" ht="19.5" x14ac:dyDescent="0.2">
      <c r="A376" s="830"/>
      <c r="B376" s="830"/>
      <c r="C376" s="830"/>
      <c r="D376" s="830"/>
      <c r="E376" s="830"/>
      <c r="F376" s="830"/>
      <c r="G376" s="830"/>
      <c r="H376" s="830"/>
      <c r="I376" s="830"/>
      <c r="J376" s="830"/>
      <c r="K376" s="830"/>
      <c r="L376" s="830"/>
      <c r="M376" s="830"/>
    </row>
    <row r="377" spans="1:13" ht="19.5" x14ac:dyDescent="0.2">
      <c r="A377" s="830"/>
      <c r="B377" s="830"/>
      <c r="C377" s="830"/>
      <c r="D377" s="830"/>
      <c r="E377" s="830"/>
      <c r="F377" s="830"/>
      <c r="G377" s="830"/>
      <c r="H377" s="830"/>
      <c r="I377" s="830"/>
      <c r="J377" s="830"/>
      <c r="K377" s="830"/>
      <c r="L377" s="830"/>
      <c r="M377" s="830"/>
    </row>
    <row r="378" spans="1:13" ht="19.5" x14ac:dyDescent="0.2">
      <c r="A378" s="830"/>
      <c r="B378" s="830"/>
      <c r="C378" s="830"/>
      <c r="D378" s="830"/>
      <c r="E378" s="830"/>
      <c r="F378" s="830"/>
      <c r="G378" s="830"/>
      <c r="H378" s="830"/>
      <c r="I378" s="830"/>
      <c r="J378" s="830"/>
      <c r="K378" s="830"/>
      <c r="L378" s="830"/>
      <c r="M378" s="830"/>
    </row>
    <row r="379" spans="1:13" ht="19.5" x14ac:dyDescent="0.2">
      <c r="A379" s="830"/>
      <c r="B379" s="830"/>
      <c r="C379" s="830"/>
      <c r="D379" s="830"/>
      <c r="E379" s="830"/>
      <c r="F379" s="830"/>
      <c r="G379" s="830"/>
      <c r="H379" s="830"/>
      <c r="I379" s="830"/>
      <c r="J379" s="830"/>
      <c r="K379" s="830"/>
      <c r="L379" s="830"/>
      <c r="M379" s="830"/>
    </row>
    <row r="380" spans="1:13" ht="19.5" x14ac:dyDescent="0.2">
      <c r="A380" s="830"/>
      <c r="B380" s="830"/>
      <c r="C380" s="830"/>
      <c r="D380" s="830"/>
      <c r="E380" s="830"/>
      <c r="F380" s="830"/>
      <c r="G380" s="830"/>
      <c r="H380" s="830"/>
      <c r="I380" s="830"/>
      <c r="J380" s="830"/>
      <c r="K380" s="830"/>
      <c r="L380" s="830"/>
      <c r="M380" s="830"/>
    </row>
    <row r="381" spans="1:13" ht="19.5" x14ac:dyDescent="0.2">
      <c r="A381" s="830"/>
      <c r="B381" s="830"/>
      <c r="C381" s="830"/>
      <c r="D381" s="830"/>
      <c r="E381" s="830"/>
      <c r="F381" s="830"/>
      <c r="G381" s="830"/>
      <c r="H381" s="830"/>
      <c r="I381" s="830"/>
      <c r="J381" s="830"/>
      <c r="K381" s="830"/>
      <c r="L381" s="830"/>
      <c r="M381" s="830"/>
    </row>
    <row r="382" spans="1:13" ht="19.5" x14ac:dyDescent="0.2">
      <c r="A382" s="830"/>
      <c r="B382" s="830"/>
      <c r="C382" s="830"/>
      <c r="D382" s="830"/>
      <c r="E382" s="830"/>
      <c r="F382" s="830"/>
      <c r="G382" s="830"/>
      <c r="H382" s="830"/>
      <c r="I382" s="830"/>
      <c r="J382" s="830"/>
      <c r="K382" s="830"/>
      <c r="L382" s="830"/>
      <c r="M382" s="830"/>
    </row>
    <row r="383" spans="1:13" ht="19.5" x14ac:dyDescent="0.2">
      <c r="A383" s="830"/>
      <c r="B383" s="830"/>
      <c r="C383" s="830"/>
      <c r="D383" s="830"/>
      <c r="E383" s="830"/>
      <c r="F383" s="830"/>
      <c r="G383" s="830"/>
      <c r="H383" s="830"/>
      <c r="I383" s="830"/>
      <c r="J383" s="830"/>
      <c r="K383" s="830"/>
      <c r="L383" s="830"/>
      <c r="M383" s="830"/>
    </row>
    <row r="384" spans="1:13" ht="19.5" x14ac:dyDescent="0.2">
      <c r="A384" s="830"/>
      <c r="B384" s="830"/>
      <c r="C384" s="830"/>
      <c r="D384" s="830"/>
      <c r="E384" s="830"/>
      <c r="F384" s="830"/>
      <c r="G384" s="830"/>
      <c r="H384" s="830"/>
      <c r="I384" s="830"/>
      <c r="J384" s="830"/>
      <c r="K384" s="830"/>
      <c r="L384" s="830"/>
      <c r="M384" s="830"/>
    </row>
    <row r="385" spans="1:13" ht="19.5" x14ac:dyDescent="0.2">
      <c r="A385" s="830"/>
      <c r="B385" s="830"/>
      <c r="C385" s="830"/>
      <c r="D385" s="830"/>
      <c r="E385" s="830"/>
      <c r="F385" s="830"/>
      <c r="G385" s="830"/>
      <c r="H385" s="830"/>
      <c r="I385" s="830"/>
      <c r="J385" s="830"/>
      <c r="K385" s="830"/>
      <c r="L385" s="830"/>
      <c r="M385" s="830"/>
    </row>
    <row r="386" spans="1:13" ht="19.5" x14ac:dyDescent="0.2">
      <c r="A386" s="830"/>
      <c r="B386" s="830"/>
      <c r="C386" s="830"/>
      <c r="D386" s="830"/>
      <c r="E386" s="830"/>
      <c r="F386" s="830"/>
      <c r="G386" s="830"/>
      <c r="H386" s="830"/>
      <c r="I386" s="830"/>
      <c r="J386" s="830"/>
      <c r="K386" s="830"/>
      <c r="L386" s="830"/>
      <c r="M386" s="830"/>
    </row>
    <row r="387" spans="1:13" ht="19.5" x14ac:dyDescent="0.2">
      <c r="A387" s="830"/>
      <c r="B387" s="830"/>
      <c r="C387" s="830"/>
      <c r="D387" s="830"/>
      <c r="E387" s="830"/>
      <c r="F387" s="830"/>
      <c r="G387" s="830"/>
      <c r="H387" s="830"/>
      <c r="I387" s="830"/>
      <c r="J387" s="830"/>
      <c r="K387" s="830"/>
      <c r="L387" s="830"/>
      <c r="M387" s="830"/>
    </row>
    <row r="388" spans="1:13" ht="19.5" x14ac:dyDescent="0.2">
      <c r="A388" s="830"/>
      <c r="B388" s="830"/>
      <c r="C388" s="830"/>
      <c r="D388" s="830"/>
      <c r="E388" s="830"/>
      <c r="F388" s="830"/>
      <c r="G388" s="830"/>
      <c r="H388" s="830"/>
      <c r="I388" s="830"/>
      <c r="J388" s="830"/>
      <c r="K388" s="830"/>
      <c r="L388" s="830"/>
      <c r="M388" s="830"/>
    </row>
    <row r="389" spans="1:13" ht="19.5" x14ac:dyDescent="0.2">
      <c r="A389" s="830"/>
      <c r="B389" s="830"/>
      <c r="C389" s="830"/>
      <c r="D389" s="830"/>
      <c r="E389" s="830"/>
      <c r="F389" s="830"/>
      <c r="G389" s="830"/>
      <c r="H389" s="830"/>
      <c r="I389" s="830"/>
      <c r="J389" s="830"/>
      <c r="K389" s="830"/>
      <c r="L389" s="830"/>
      <c r="M389" s="830"/>
    </row>
    <row r="390" spans="1:13" ht="19.5" x14ac:dyDescent="0.2">
      <c r="A390" s="830"/>
      <c r="B390" s="830"/>
      <c r="C390" s="830"/>
      <c r="D390" s="830"/>
      <c r="E390" s="830"/>
      <c r="F390" s="830"/>
      <c r="G390" s="830"/>
      <c r="H390" s="830"/>
      <c r="I390" s="830"/>
      <c r="J390" s="830"/>
      <c r="K390" s="830"/>
      <c r="L390" s="830"/>
      <c r="M390" s="830"/>
    </row>
    <row r="391" spans="1:13" ht="19.5" x14ac:dyDescent="0.2">
      <c r="A391" s="830"/>
      <c r="B391" s="830"/>
      <c r="C391" s="830"/>
      <c r="D391" s="830"/>
      <c r="E391" s="830"/>
      <c r="F391" s="830"/>
      <c r="G391" s="830"/>
      <c r="H391" s="830"/>
      <c r="I391" s="830"/>
      <c r="J391" s="830"/>
      <c r="K391" s="830"/>
      <c r="L391" s="830"/>
      <c r="M391" s="830"/>
    </row>
    <row r="392" spans="1:13" ht="19.5" x14ac:dyDescent="0.2">
      <c r="A392" s="830"/>
      <c r="B392" s="830"/>
      <c r="C392" s="830"/>
      <c r="D392" s="830"/>
      <c r="E392" s="830"/>
      <c r="F392" s="830"/>
      <c r="G392" s="830"/>
      <c r="H392" s="830"/>
      <c r="I392" s="830"/>
      <c r="J392" s="830"/>
      <c r="K392" s="830"/>
      <c r="L392" s="830"/>
      <c r="M392" s="830"/>
    </row>
    <row r="393" spans="1:13" ht="19.5" x14ac:dyDescent="0.2">
      <c r="A393" s="830"/>
      <c r="B393" s="830"/>
      <c r="C393" s="830"/>
      <c r="D393" s="830"/>
      <c r="E393" s="830"/>
      <c r="F393" s="830"/>
      <c r="G393" s="830"/>
      <c r="H393" s="830"/>
      <c r="I393" s="830"/>
      <c r="J393" s="830"/>
      <c r="K393" s="830"/>
      <c r="L393" s="830"/>
      <c r="M393" s="830"/>
    </row>
    <row r="394" spans="1:13" ht="19.5" x14ac:dyDescent="0.2">
      <c r="A394" s="830"/>
      <c r="B394" s="830"/>
      <c r="C394" s="830"/>
      <c r="D394" s="830"/>
      <c r="E394" s="830"/>
      <c r="F394" s="830"/>
      <c r="G394" s="830"/>
      <c r="H394" s="830"/>
      <c r="I394" s="830"/>
      <c r="J394" s="830"/>
      <c r="K394" s="830"/>
      <c r="L394" s="830"/>
      <c r="M394" s="830"/>
    </row>
    <row r="395" spans="1:13" ht="19.5" x14ac:dyDescent="0.2">
      <c r="A395" s="830"/>
      <c r="B395" s="830"/>
      <c r="C395" s="830"/>
      <c r="D395" s="830"/>
      <c r="E395" s="830"/>
      <c r="F395" s="830"/>
      <c r="G395" s="830"/>
      <c r="H395" s="830"/>
      <c r="I395" s="830"/>
      <c r="J395" s="830"/>
      <c r="K395" s="830"/>
      <c r="L395" s="830"/>
      <c r="M395" s="830"/>
    </row>
    <row r="396" spans="1:13" ht="19.5" x14ac:dyDescent="0.2">
      <c r="A396" s="830"/>
      <c r="B396" s="830"/>
      <c r="C396" s="830"/>
      <c r="D396" s="830"/>
      <c r="E396" s="830"/>
      <c r="F396" s="830"/>
      <c r="G396" s="830"/>
      <c r="H396" s="830"/>
      <c r="I396" s="830"/>
      <c r="J396" s="830"/>
      <c r="K396" s="830"/>
      <c r="L396" s="830"/>
      <c r="M396" s="830"/>
    </row>
    <row r="397" spans="1:13" ht="19.5" x14ac:dyDescent="0.2">
      <c r="A397" s="830"/>
      <c r="B397" s="830"/>
      <c r="C397" s="830"/>
      <c r="D397" s="830"/>
      <c r="E397" s="830"/>
      <c r="F397" s="830"/>
      <c r="G397" s="830"/>
      <c r="H397" s="830"/>
      <c r="I397" s="830"/>
      <c r="J397" s="830"/>
      <c r="K397" s="830"/>
      <c r="L397" s="830"/>
      <c r="M397" s="830"/>
    </row>
    <row r="398" spans="1:13" ht="19.5" x14ac:dyDescent="0.2">
      <c r="A398" s="830"/>
      <c r="B398" s="830"/>
      <c r="C398" s="830"/>
      <c r="D398" s="830"/>
      <c r="E398" s="830"/>
      <c r="F398" s="830"/>
      <c r="G398" s="830"/>
      <c r="H398" s="830"/>
      <c r="I398" s="830"/>
      <c r="J398" s="830"/>
      <c r="K398" s="830"/>
      <c r="L398" s="830"/>
      <c r="M398" s="830"/>
    </row>
    <row r="399" spans="1:13" ht="19.5" x14ac:dyDescent="0.2">
      <c r="A399" s="830"/>
      <c r="B399" s="830"/>
      <c r="C399" s="830"/>
      <c r="D399" s="830"/>
      <c r="E399" s="830"/>
      <c r="F399" s="830"/>
      <c r="G399" s="830"/>
      <c r="H399" s="830"/>
      <c r="I399" s="830"/>
      <c r="J399" s="830"/>
      <c r="K399" s="830"/>
      <c r="L399" s="830"/>
      <c r="M399" s="830"/>
    </row>
    <row r="400" spans="1:13" ht="19.5" x14ac:dyDescent="0.2">
      <c r="A400" s="830"/>
      <c r="B400" s="830"/>
      <c r="C400" s="830"/>
      <c r="D400" s="830"/>
      <c r="E400" s="830"/>
      <c r="F400" s="830"/>
      <c r="G400" s="830"/>
      <c r="H400" s="830"/>
      <c r="I400" s="830"/>
      <c r="J400" s="830"/>
      <c r="K400" s="830"/>
      <c r="L400" s="830"/>
      <c r="M400" s="830"/>
    </row>
    <row r="401" spans="1:13" ht="19.5" x14ac:dyDescent="0.2">
      <c r="A401" s="830"/>
      <c r="B401" s="830"/>
      <c r="C401" s="830"/>
      <c r="D401" s="830"/>
      <c r="E401" s="830"/>
      <c r="F401" s="830"/>
      <c r="G401" s="830"/>
      <c r="H401" s="830"/>
      <c r="I401" s="830"/>
      <c r="J401" s="830"/>
      <c r="K401" s="830"/>
      <c r="L401" s="830"/>
      <c r="M401" s="830"/>
    </row>
    <row r="402" spans="1:13" ht="19.5" x14ac:dyDescent="0.2">
      <c r="A402" s="830"/>
      <c r="B402" s="830"/>
      <c r="C402" s="830"/>
      <c r="D402" s="830"/>
      <c r="E402" s="830"/>
      <c r="F402" s="830"/>
      <c r="G402" s="830"/>
      <c r="H402" s="830"/>
      <c r="I402" s="830"/>
      <c r="J402" s="830"/>
      <c r="K402" s="830"/>
      <c r="L402" s="830"/>
      <c r="M402" s="830"/>
    </row>
    <row r="403" spans="1:13" ht="19.5" x14ac:dyDescent="0.2">
      <c r="A403" s="830"/>
      <c r="B403" s="830"/>
      <c r="C403" s="830"/>
      <c r="D403" s="830"/>
      <c r="E403" s="830"/>
      <c r="F403" s="830"/>
      <c r="G403" s="830"/>
      <c r="H403" s="830"/>
      <c r="I403" s="830"/>
      <c r="J403" s="830"/>
      <c r="K403" s="830"/>
      <c r="L403" s="830"/>
      <c r="M403" s="830"/>
    </row>
    <row r="404" spans="1:13" ht="19.5" x14ac:dyDescent="0.2">
      <c r="A404" s="830"/>
      <c r="B404" s="830"/>
      <c r="C404" s="830"/>
      <c r="D404" s="830"/>
      <c r="E404" s="830"/>
      <c r="F404" s="830"/>
      <c r="G404" s="830"/>
      <c r="H404" s="830"/>
      <c r="I404" s="830"/>
      <c r="J404" s="830"/>
      <c r="K404" s="830"/>
      <c r="L404" s="830"/>
      <c r="M404" s="830"/>
    </row>
    <row r="405" spans="1:13" ht="19.5" x14ac:dyDescent="0.2">
      <c r="A405" s="830"/>
      <c r="B405" s="830"/>
      <c r="C405" s="830"/>
      <c r="D405" s="830"/>
      <c r="E405" s="830"/>
      <c r="F405" s="830"/>
      <c r="G405" s="830"/>
      <c r="H405" s="830"/>
      <c r="I405" s="830"/>
      <c r="J405" s="830"/>
      <c r="K405" s="830"/>
      <c r="L405" s="830"/>
      <c r="M405" s="830"/>
    </row>
    <row r="406" spans="1:13" ht="19.5" x14ac:dyDescent="0.2">
      <c r="A406" s="830"/>
      <c r="B406" s="830"/>
      <c r="C406" s="830"/>
      <c r="D406" s="830"/>
      <c r="E406" s="830"/>
      <c r="F406" s="830"/>
      <c r="G406" s="830"/>
      <c r="H406" s="830"/>
      <c r="I406" s="830"/>
      <c r="J406" s="830"/>
      <c r="K406" s="830"/>
      <c r="L406" s="830"/>
      <c r="M406" s="830"/>
    </row>
    <row r="407" spans="1:13" ht="19.5" x14ac:dyDescent="0.2">
      <c r="A407" s="830"/>
      <c r="B407" s="830"/>
      <c r="C407" s="830"/>
      <c r="D407" s="830"/>
      <c r="E407" s="830"/>
      <c r="F407" s="830"/>
      <c r="G407" s="830"/>
      <c r="H407" s="830"/>
      <c r="I407" s="830"/>
      <c r="J407" s="830"/>
      <c r="K407" s="830"/>
      <c r="L407" s="830"/>
      <c r="M407" s="830"/>
    </row>
    <row r="408" spans="1:13" ht="19.5" x14ac:dyDescent="0.2">
      <c r="A408" s="830"/>
      <c r="B408" s="830"/>
      <c r="C408" s="830"/>
      <c r="D408" s="830"/>
      <c r="E408" s="830"/>
      <c r="F408" s="830"/>
      <c r="G408" s="830"/>
      <c r="H408" s="830"/>
      <c r="I408" s="830"/>
      <c r="J408" s="830"/>
      <c r="K408" s="830"/>
      <c r="L408" s="830"/>
      <c r="M408" s="830"/>
    </row>
    <row r="409" spans="1:13" ht="19.5" x14ac:dyDescent="0.2">
      <c r="A409" s="830"/>
      <c r="B409" s="830"/>
      <c r="C409" s="830"/>
      <c r="D409" s="830"/>
      <c r="E409" s="830"/>
      <c r="F409" s="830"/>
      <c r="G409" s="830"/>
      <c r="H409" s="830"/>
      <c r="I409" s="830"/>
      <c r="J409" s="830"/>
      <c r="K409" s="830"/>
      <c r="L409" s="830"/>
      <c r="M409" s="830"/>
    </row>
    <row r="410" spans="1:13" ht="19.5" x14ac:dyDescent="0.2">
      <c r="A410" s="830"/>
      <c r="B410" s="830"/>
      <c r="C410" s="830"/>
      <c r="D410" s="830"/>
      <c r="E410" s="830"/>
      <c r="F410" s="830"/>
      <c r="G410" s="830"/>
      <c r="H410" s="830"/>
      <c r="I410" s="830"/>
      <c r="J410" s="830"/>
      <c r="K410" s="830"/>
      <c r="L410" s="830"/>
      <c r="M410" s="830"/>
    </row>
    <row r="411" spans="1:13" ht="19.5" x14ac:dyDescent="0.2">
      <c r="A411" s="830"/>
      <c r="B411" s="830"/>
      <c r="C411" s="830"/>
      <c r="D411" s="830"/>
      <c r="E411" s="830"/>
      <c r="F411" s="830"/>
      <c r="G411" s="830"/>
      <c r="H411" s="830"/>
      <c r="I411" s="830"/>
      <c r="J411" s="830"/>
      <c r="K411" s="830"/>
      <c r="L411" s="830"/>
      <c r="M411" s="830"/>
    </row>
    <row r="412" spans="1:13" ht="19.5" x14ac:dyDescent="0.2">
      <c r="A412" s="830"/>
      <c r="B412" s="830"/>
      <c r="C412" s="830"/>
      <c r="D412" s="830"/>
      <c r="E412" s="830"/>
      <c r="F412" s="830"/>
      <c r="G412" s="830"/>
      <c r="H412" s="830"/>
      <c r="I412" s="830"/>
      <c r="J412" s="830"/>
      <c r="K412" s="830"/>
      <c r="L412" s="830"/>
      <c r="M412" s="830"/>
    </row>
    <row r="413" spans="1:13" ht="19.5" x14ac:dyDescent="0.2">
      <c r="A413" s="830"/>
      <c r="B413" s="830"/>
      <c r="C413" s="830"/>
      <c r="D413" s="830"/>
      <c r="E413" s="830"/>
      <c r="F413" s="830"/>
      <c r="G413" s="830"/>
      <c r="H413" s="830"/>
      <c r="I413" s="830"/>
      <c r="J413" s="830"/>
      <c r="K413" s="830"/>
      <c r="L413" s="830"/>
      <c r="M413" s="830"/>
    </row>
    <row r="414" spans="1:13" ht="19.5" x14ac:dyDescent="0.2">
      <c r="A414" s="830"/>
      <c r="B414" s="830"/>
      <c r="C414" s="830"/>
      <c r="D414" s="830"/>
      <c r="E414" s="830"/>
      <c r="F414" s="830"/>
      <c r="G414" s="830"/>
      <c r="H414" s="830"/>
      <c r="I414" s="830"/>
      <c r="J414" s="830"/>
      <c r="K414" s="830"/>
      <c r="L414" s="830"/>
      <c r="M414" s="830"/>
    </row>
    <row r="415" spans="1:13" ht="19.5" x14ac:dyDescent="0.2">
      <c r="A415" s="830"/>
      <c r="B415" s="830"/>
      <c r="C415" s="830"/>
      <c r="D415" s="830"/>
      <c r="E415" s="830"/>
      <c r="F415" s="830"/>
      <c r="G415" s="830"/>
      <c r="H415" s="830"/>
      <c r="I415" s="830"/>
      <c r="J415" s="830"/>
      <c r="K415" s="830"/>
      <c r="L415" s="830"/>
      <c r="M415" s="830"/>
    </row>
    <row r="416" spans="1:13" ht="19.5" x14ac:dyDescent="0.2">
      <c r="A416" s="830"/>
      <c r="B416" s="830"/>
      <c r="C416" s="830"/>
      <c r="D416" s="830"/>
      <c r="E416" s="830"/>
      <c r="F416" s="830"/>
      <c r="G416" s="830"/>
      <c r="H416" s="830"/>
      <c r="I416" s="830"/>
      <c r="J416" s="830"/>
      <c r="K416" s="830"/>
      <c r="L416" s="830"/>
      <c r="M416" s="830"/>
    </row>
    <row r="417" spans="1:13" ht="19.5" x14ac:dyDescent="0.2">
      <c r="A417" s="830"/>
      <c r="B417" s="830"/>
      <c r="C417" s="830"/>
      <c r="D417" s="830"/>
      <c r="E417" s="830"/>
      <c r="F417" s="830"/>
      <c r="G417" s="830"/>
      <c r="H417" s="830"/>
      <c r="I417" s="830"/>
      <c r="J417" s="830"/>
      <c r="K417" s="830"/>
      <c r="L417" s="830"/>
      <c r="M417" s="830"/>
    </row>
    <row r="418" spans="1:13" ht="19.5" x14ac:dyDescent="0.2">
      <c r="A418" s="830"/>
      <c r="B418" s="830"/>
      <c r="C418" s="830"/>
      <c r="D418" s="830"/>
      <c r="E418" s="830"/>
      <c r="F418" s="830"/>
      <c r="G418" s="830"/>
      <c r="H418" s="830"/>
      <c r="I418" s="830"/>
      <c r="J418" s="830"/>
      <c r="K418" s="830"/>
      <c r="L418" s="830"/>
      <c r="M418" s="830"/>
    </row>
    <row r="419" spans="1:13" ht="19.5" x14ac:dyDescent="0.2">
      <c r="A419" s="830"/>
      <c r="B419" s="830"/>
      <c r="C419" s="830"/>
      <c r="D419" s="830"/>
      <c r="E419" s="830"/>
      <c r="F419" s="830"/>
      <c r="G419" s="830"/>
      <c r="H419" s="830"/>
      <c r="I419" s="830"/>
      <c r="J419" s="830"/>
      <c r="K419" s="830"/>
      <c r="L419" s="830"/>
      <c r="M419" s="830"/>
    </row>
    <row r="420" spans="1:13" ht="19.5" x14ac:dyDescent="0.2">
      <c r="A420" s="830"/>
      <c r="B420" s="830"/>
      <c r="C420" s="830"/>
      <c r="D420" s="830"/>
      <c r="E420" s="830"/>
      <c r="F420" s="830"/>
      <c r="G420" s="830"/>
      <c r="H420" s="830"/>
      <c r="I420" s="830"/>
      <c r="J420" s="830"/>
      <c r="K420" s="830"/>
      <c r="L420" s="830"/>
      <c r="M420" s="830"/>
    </row>
    <row r="421" spans="1:13" ht="19.5" x14ac:dyDescent="0.2">
      <c r="A421" s="830"/>
      <c r="B421" s="830"/>
      <c r="C421" s="830"/>
      <c r="D421" s="830"/>
      <c r="E421" s="830"/>
      <c r="F421" s="830"/>
      <c r="G421" s="830"/>
      <c r="H421" s="830"/>
      <c r="I421" s="830"/>
      <c r="J421" s="830"/>
      <c r="K421" s="830"/>
      <c r="L421" s="830"/>
      <c r="M421" s="830"/>
    </row>
    <row r="422" spans="1:13" ht="19.5" x14ac:dyDescent="0.2">
      <c r="A422" s="830"/>
      <c r="B422" s="830"/>
      <c r="C422" s="830"/>
      <c r="D422" s="830"/>
      <c r="E422" s="830"/>
      <c r="F422" s="830"/>
      <c r="G422" s="830"/>
      <c r="H422" s="830"/>
      <c r="I422" s="830"/>
      <c r="J422" s="830"/>
      <c r="K422" s="830"/>
      <c r="L422" s="830"/>
      <c r="M422" s="830"/>
    </row>
    <row r="423" spans="1:13" ht="19.5" x14ac:dyDescent="0.2">
      <c r="A423" s="830"/>
      <c r="B423" s="830"/>
      <c r="C423" s="830"/>
      <c r="D423" s="830"/>
      <c r="E423" s="830"/>
      <c r="F423" s="830"/>
      <c r="G423" s="830"/>
      <c r="H423" s="830"/>
      <c r="I423" s="830"/>
      <c r="J423" s="830"/>
      <c r="K423" s="830"/>
      <c r="L423" s="830"/>
      <c r="M423" s="830"/>
    </row>
    <row r="424" spans="1:13" ht="19.5" x14ac:dyDescent="0.2">
      <c r="A424" s="830"/>
      <c r="B424" s="830"/>
      <c r="C424" s="830"/>
      <c r="D424" s="830"/>
      <c r="E424" s="830"/>
      <c r="F424" s="830"/>
      <c r="G424" s="830"/>
      <c r="H424" s="830"/>
      <c r="I424" s="830"/>
      <c r="J424" s="830"/>
      <c r="K424" s="830"/>
      <c r="L424" s="830"/>
      <c r="M424" s="830"/>
    </row>
    <row r="425" spans="1:13" ht="19.5" x14ac:dyDescent="0.2">
      <c r="A425" s="830"/>
      <c r="B425" s="830"/>
      <c r="C425" s="830"/>
      <c r="D425" s="830"/>
      <c r="E425" s="830"/>
      <c r="F425" s="830"/>
      <c r="G425" s="830"/>
      <c r="H425" s="830"/>
      <c r="I425" s="830"/>
      <c r="J425" s="830"/>
      <c r="K425" s="830"/>
      <c r="L425" s="830"/>
      <c r="M425" s="830"/>
    </row>
    <row r="426" spans="1:13" ht="19.5" x14ac:dyDescent="0.2">
      <c r="A426" s="830"/>
      <c r="B426" s="830"/>
      <c r="C426" s="830"/>
      <c r="D426" s="830"/>
      <c r="E426" s="830"/>
      <c r="F426" s="830"/>
      <c r="G426" s="830"/>
      <c r="H426" s="830"/>
      <c r="I426" s="830"/>
      <c r="J426" s="830"/>
      <c r="K426" s="830"/>
      <c r="L426" s="830"/>
      <c r="M426" s="830"/>
    </row>
    <row r="427" spans="1:13" ht="19.5" x14ac:dyDescent="0.2">
      <c r="A427" s="830"/>
      <c r="B427" s="830"/>
      <c r="C427" s="830"/>
      <c r="D427" s="830"/>
      <c r="E427" s="830"/>
      <c r="F427" s="830"/>
      <c r="G427" s="830"/>
      <c r="H427" s="830"/>
      <c r="I427" s="830"/>
      <c r="J427" s="830"/>
      <c r="K427" s="830"/>
      <c r="L427" s="830"/>
      <c r="M427" s="830"/>
    </row>
    <row r="428" spans="1:13" ht="19.5" x14ac:dyDescent="0.2">
      <c r="A428" s="830"/>
      <c r="B428" s="830"/>
      <c r="C428" s="830"/>
      <c r="D428" s="830"/>
      <c r="E428" s="830"/>
      <c r="F428" s="830"/>
      <c r="G428" s="830"/>
      <c r="H428" s="830"/>
      <c r="I428" s="830"/>
      <c r="J428" s="830"/>
      <c r="K428" s="830"/>
      <c r="L428" s="830"/>
      <c r="M428" s="830"/>
    </row>
    <row r="429" spans="1:13" ht="19.5" x14ac:dyDescent="0.2">
      <c r="A429" s="830"/>
      <c r="B429" s="830"/>
      <c r="C429" s="830"/>
      <c r="D429" s="830"/>
      <c r="E429" s="830"/>
      <c r="F429" s="830"/>
      <c r="G429" s="830"/>
      <c r="H429" s="830"/>
      <c r="I429" s="830"/>
      <c r="J429" s="830"/>
      <c r="K429" s="830"/>
      <c r="L429" s="830"/>
      <c r="M429" s="830"/>
    </row>
    <row r="430" spans="1:13" ht="19.5" x14ac:dyDescent="0.2">
      <c r="A430" s="830"/>
      <c r="B430" s="830"/>
      <c r="C430" s="830"/>
      <c r="D430" s="830"/>
      <c r="E430" s="830"/>
      <c r="F430" s="830"/>
      <c r="G430" s="830"/>
      <c r="H430" s="830"/>
      <c r="I430" s="830"/>
      <c r="J430" s="830"/>
      <c r="K430" s="830"/>
      <c r="L430" s="830"/>
      <c r="M430" s="830"/>
    </row>
    <row r="431" spans="1:13" ht="19.5" x14ac:dyDescent="0.2">
      <c r="A431" s="830"/>
      <c r="B431" s="830"/>
      <c r="C431" s="830"/>
      <c r="D431" s="830"/>
      <c r="E431" s="830"/>
      <c r="F431" s="830"/>
      <c r="G431" s="830"/>
      <c r="H431" s="830"/>
      <c r="I431" s="830"/>
      <c r="J431" s="830"/>
      <c r="K431" s="830"/>
      <c r="L431" s="830"/>
      <c r="M431" s="830"/>
    </row>
    <row r="432" spans="1:13" ht="19.5" x14ac:dyDescent="0.2">
      <c r="A432" s="830"/>
      <c r="B432" s="830"/>
      <c r="C432" s="830"/>
      <c r="D432" s="830"/>
      <c r="E432" s="830"/>
      <c r="F432" s="830"/>
      <c r="G432" s="830"/>
      <c r="H432" s="830"/>
      <c r="I432" s="830"/>
      <c r="J432" s="830"/>
      <c r="K432" s="830"/>
      <c r="L432" s="830"/>
      <c r="M432" s="830"/>
    </row>
    <row r="433" spans="1:13" ht="19.5" x14ac:dyDescent="0.2">
      <c r="A433" s="830"/>
      <c r="B433" s="830"/>
      <c r="C433" s="830"/>
      <c r="D433" s="830"/>
      <c r="E433" s="830"/>
      <c r="F433" s="830"/>
      <c r="G433" s="830"/>
      <c r="H433" s="830"/>
      <c r="I433" s="830"/>
      <c r="J433" s="830"/>
      <c r="K433" s="830"/>
      <c r="L433" s="830"/>
      <c r="M433" s="830"/>
    </row>
    <row r="434" spans="1:13" ht="19.5" x14ac:dyDescent="0.2">
      <c r="A434" s="830"/>
      <c r="B434" s="830"/>
      <c r="C434" s="830"/>
      <c r="D434" s="830"/>
      <c r="E434" s="830"/>
      <c r="F434" s="830"/>
      <c r="G434" s="830"/>
      <c r="H434" s="830"/>
      <c r="I434" s="830"/>
      <c r="J434" s="830"/>
      <c r="K434" s="830"/>
      <c r="L434" s="830"/>
      <c r="M434" s="830"/>
    </row>
    <row r="435" spans="1:13" ht="19.5" x14ac:dyDescent="0.2">
      <c r="A435" s="830"/>
      <c r="B435" s="830"/>
      <c r="C435" s="830"/>
      <c r="D435" s="830"/>
      <c r="E435" s="830"/>
      <c r="F435" s="830"/>
      <c r="G435" s="830"/>
      <c r="H435" s="830"/>
      <c r="I435" s="830"/>
      <c r="J435" s="830"/>
      <c r="K435" s="830"/>
      <c r="L435" s="830"/>
      <c r="M435" s="830"/>
    </row>
    <row r="436" spans="1:13" ht="19.5" x14ac:dyDescent="0.2">
      <c r="A436" s="830"/>
      <c r="B436" s="830"/>
      <c r="C436" s="830"/>
      <c r="D436" s="830"/>
      <c r="E436" s="830"/>
      <c r="F436" s="830"/>
      <c r="G436" s="830"/>
      <c r="H436" s="830"/>
      <c r="I436" s="830"/>
      <c r="J436" s="830"/>
      <c r="K436" s="830"/>
      <c r="L436" s="830"/>
      <c r="M436" s="830"/>
    </row>
    <row r="437" spans="1:13" ht="19.5" x14ac:dyDescent="0.2">
      <c r="A437" s="830"/>
      <c r="B437" s="830"/>
      <c r="C437" s="830"/>
      <c r="D437" s="830"/>
      <c r="E437" s="830"/>
      <c r="F437" s="830"/>
      <c r="G437" s="830"/>
      <c r="H437" s="830"/>
      <c r="I437" s="830"/>
      <c r="J437" s="830"/>
      <c r="K437" s="830"/>
      <c r="L437" s="830"/>
      <c r="M437" s="830"/>
    </row>
    <row r="438" spans="1:13" ht="19.5" x14ac:dyDescent="0.2">
      <c r="A438" s="830"/>
      <c r="B438" s="830"/>
      <c r="C438" s="830"/>
      <c r="D438" s="830"/>
      <c r="E438" s="830"/>
      <c r="F438" s="830"/>
      <c r="G438" s="830"/>
      <c r="H438" s="830"/>
      <c r="I438" s="830"/>
      <c r="J438" s="830"/>
      <c r="K438" s="830"/>
      <c r="L438" s="830"/>
      <c r="M438" s="830"/>
    </row>
    <row r="439" spans="1:13" ht="19.5" x14ac:dyDescent="0.2">
      <c r="A439" s="830"/>
      <c r="B439" s="830"/>
      <c r="C439" s="830"/>
      <c r="D439" s="830"/>
      <c r="E439" s="830"/>
      <c r="F439" s="830"/>
      <c r="G439" s="830"/>
      <c r="H439" s="830"/>
      <c r="I439" s="830"/>
      <c r="J439" s="830"/>
      <c r="K439" s="830"/>
      <c r="L439" s="830"/>
      <c r="M439" s="830"/>
    </row>
    <row r="440" spans="1:13" ht="19.5" x14ac:dyDescent="0.2">
      <c r="A440" s="830"/>
      <c r="B440" s="830"/>
      <c r="C440" s="830"/>
      <c r="D440" s="830"/>
      <c r="E440" s="830"/>
      <c r="F440" s="830"/>
      <c r="G440" s="830"/>
      <c r="H440" s="830"/>
      <c r="I440" s="830"/>
      <c r="J440" s="830"/>
      <c r="K440" s="830"/>
      <c r="L440" s="830"/>
      <c r="M440" s="830"/>
    </row>
    <row r="441" spans="1:13" ht="19.5" x14ac:dyDescent="0.2">
      <c r="A441" s="830"/>
      <c r="B441" s="830"/>
      <c r="C441" s="830"/>
      <c r="D441" s="830"/>
      <c r="E441" s="830"/>
      <c r="F441" s="830"/>
      <c r="G441" s="830"/>
      <c r="H441" s="830"/>
      <c r="I441" s="830"/>
      <c r="J441" s="830"/>
      <c r="K441" s="830"/>
      <c r="L441" s="830"/>
      <c r="M441" s="830"/>
    </row>
    <row r="442" spans="1:13" ht="19.5" x14ac:dyDescent="0.2">
      <c r="A442" s="830"/>
      <c r="B442" s="830"/>
      <c r="C442" s="830"/>
      <c r="D442" s="830"/>
      <c r="E442" s="830"/>
      <c r="F442" s="830"/>
      <c r="G442" s="830"/>
      <c r="H442" s="830"/>
      <c r="I442" s="830"/>
      <c r="J442" s="830"/>
      <c r="K442" s="830"/>
      <c r="L442" s="830"/>
      <c r="M442" s="830"/>
    </row>
    <row r="443" spans="1:13" ht="19.5" x14ac:dyDescent="0.2">
      <c r="A443" s="830"/>
      <c r="B443" s="830"/>
      <c r="C443" s="830"/>
      <c r="D443" s="830"/>
      <c r="E443" s="830"/>
      <c r="F443" s="830"/>
      <c r="G443" s="830"/>
      <c r="H443" s="830"/>
      <c r="I443" s="830"/>
      <c r="J443" s="830"/>
      <c r="K443" s="830"/>
      <c r="L443" s="830"/>
      <c r="M443" s="830"/>
    </row>
    <row r="444" spans="1:13" ht="19.5" x14ac:dyDescent="0.2">
      <c r="A444" s="830"/>
      <c r="B444" s="830"/>
      <c r="C444" s="830"/>
      <c r="D444" s="830"/>
      <c r="E444" s="830"/>
      <c r="F444" s="830"/>
      <c r="G444" s="830"/>
      <c r="H444" s="830"/>
      <c r="I444" s="830"/>
      <c r="J444" s="830"/>
      <c r="K444" s="830"/>
      <c r="L444" s="830"/>
      <c r="M444" s="830"/>
    </row>
    <row r="445" spans="1:13" ht="19.5" x14ac:dyDescent="0.2">
      <c r="A445" s="830"/>
      <c r="B445" s="830"/>
      <c r="C445" s="830"/>
      <c r="D445" s="830"/>
      <c r="E445" s="830"/>
      <c r="F445" s="830"/>
      <c r="G445" s="830"/>
      <c r="H445" s="830"/>
      <c r="I445" s="830"/>
      <c r="J445" s="830"/>
      <c r="K445" s="830"/>
      <c r="L445" s="830"/>
      <c r="M445" s="830"/>
    </row>
    <row r="446" spans="1:13" ht="19.5" x14ac:dyDescent="0.2">
      <c r="A446" s="830"/>
      <c r="B446" s="830"/>
      <c r="C446" s="830"/>
      <c r="D446" s="830"/>
      <c r="E446" s="830"/>
      <c r="F446" s="830"/>
      <c r="G446" s="830"/>
      <c r="H446" s="830"/>
      <c r="I446" s="830"/>
      <c r="J446" s="830"/>
      <c r="K446" s="830"/>
      <c r="L446" s="830"/>
      <c r="M446" s="830"/>
    </row>
    <row r="447" spans="1:13" ht="19.5" x14ac:dyDescent="0.2">
      <c r="A447" s="830"/>
      <c r="B447" s="830"/>
      <c r="C447" s="830"/>
      <c r="D447" s="830"/>
      <c r="E447" s="830"/>
      <c r="F447" s="830"/>
      <c r="G447" s="830"/>
      <c r="H447" s="830"/>
      <c r="I447" s="830"/>
      <c r="J447" s="830"/>
      <c r="K447" s="830"/>
      <c r="L447" s="830"/>
      <c r="M447" s="830"/>
    </row>
    <row r="448" spans="1:13" ht="19.5" x14ac:dyDescent="0.2">
      <c r="A448" s="830"/>
      <c r="B448" s="830"/>
      <c r="C448" s="830"/>
      <c r="D448" s="830"/>
      <c r="E448" s="830"/>
      <c r="F448" s="830"/>
      <c r="G448" s="830"/>
      <c r="H448" s="830"/>
      <c r="I448" s="830"/>
      <c r="J448" s="830"/>
      <c r="K448" s="830"/>
      <c r="L448" s="830"/>
      <c r="M448" s="830"/>
    </row>
    <row r="449" spans="1:13" ht="19.5" x14ac:dyDescent="0.2">
      <c r="A449" s="830"/>
      <c r="B449" s="830"/>
      <c r="C449" s="830"/>
      <c r="D449" s="830"/>
      <c r="E449" s="830"/>
      <c r="F449" s="830"/>
      <c r="G449" s="830"/>
      <c r="H449" s="830"/>
      <c r="I449" s="830"/>
      <c r="J449" s="830"/>
      <c r="K449" s="830"/>
      <c r="L449" s="830"/>
      <c r="M449" s="830"/>
    </row>
    <row r="450" spans="1:13" ht="19.5" x14ac:dyDescent="0.2">
      <c r="A450" s="830"/>
      <c r="B450" s="830"/>
      <c r="C450" s="830"/>
      <c r="D450" s="830"/>
      <c r="E450" s="830"/>
      <c r="F450" s="830"/>
      <c r="G450" s="830"/>
      <c r="H450" s="830"/>
      <c r="I450" s="830"/>
      <c r="J450" s="830"/>
      <c r="K450" s="830"/>
      <c r="L450" s="830"/>
      <c r="M450" s="830"/>
    </row>
    <row r="451" spans="1:13" ht="19.5" x14ac:dyDescent="0.2">
      <c r="A451" s="830"/>
      <c r="B451" s="830"/>
      <c r="C451" s="830"/>
      <c r="D451" s="830"/>
      <c r="E451" s="830"/>
      <c r="F451" s="830"/>
      <c r="G451" s="830"/>
      <c r="H451" s="830"/>
      <c r="I451" s="830"/>
      <c r="J451" s="830"/>
      <c r="K451" s="830"/>
      <c r="L451" s="830"/>
      <c r="M451" s="830"/>
    </row>
    <row r="452" spans="1:13" ht="19.5" x14ac:dyDescent="0.2">
      <c r="A452" s="830"/>
      <c r="B452" s="830"/>
      <c r="C452" s="830"/>
      <c r="D452" s="830"/>
      <c r="E452" s="830"/>
      <c r="F452" s="830"/>
      <c r="G452" s="830"/>
      <c r="H452" s="830"/>
      <c r="I452" s="830"/>
      <c r="J452" s="830"/>
      <c r="K452" s="830"/>
      <c r="L452" s="830"/>
      <c r="M452" s="830"/>
    </row>
    <row r="453" spans="1:13" ht="19.5" x14ac:dyDescent="0.2">
      <c r="A453" s="830"/>
      <c r="B453" s="830"/>
      <c r="C453" s="830"/>
      <c r="D453" s="830"/>
      <c r="E453" s="830"/>
      <c r="F453" s="830"/>
      <c r="G453" s="830"/>
      <c r="H453" s="830"/>
      <c r="I453" s="830"/>
      <c r="J453" s="830"/>
      <c r="K453" s="830"/>
      <c r="L453" s="830"/>
      <c r="M453" s="830"/>
    </row>
    <row r="454" spans="1:13" ht="19.5" x14ac:dyDescent="0.2">
      <c r="A454" s="830"/>
      <c r="B454" s="830"/>
      <c r="C454" s="830"/>
      <c r="D454" s="830"/>
      <c r="E454" s="830"/>
      <c r="F454" s="830"/>
      <c r="G454" s="830"/>
      <c r="H454" s="830"/>
      <c r="I454" s="830"/>
      <c r="J454" s="830"/>
      <c r="K454" s="830"/>
      <c r="L454" s="830"/>
      <c r="M454" s="830"/>
    </row>
    <row r="455" spans="1:13" ht="19.5" x14ac:dyDescent="0.2">
      <c r="A455" s="830"/>
      <c r="B455" s="830"/>
      <c r="C455" s="830"/>
      <c r="D455" s="830"/>
      <c r="E455" s="830"/>
      <c r="F455" s="830"/>
      <c r="G455" s="830"/>
      <c r="H455" s="830"/>
      <c r="I455" s="830"/>
      <c r="J455" s="830"/>
      <c r="K455" s="830"/>
      <c r="L455" s="830"/>
      <c r="M455" s="830"/>
    </row>
    <row r="456" spans="1:13" ht="19.5" x14ac:dyDescent="0.2">
      <c r="A456" s="830"/>
      <c r="B456" s="830"/>
      <c r="C456" s="830"/>
      <c r="D456" s="830"/>
      <c r="E456" s="830"/>
      <c r="F456" s="830"/>
      <c r="G456" s="830"/>
      <c r="H456" s="830"/>
      <c r="I456" s="830"/>
      <c r="J456" s="830"/>
      <c r="K456" s="830"/>
      <c r="L456" s="830"/>
      <c r="M456" s="830"/>
    </row>
    <row r="457" spans="1:13" ht="19.5" x14ac:dyDescent="0.2">
      <c r="A457" s="830"/>
      <c r="B457" s="830"/>
      <c r="C457" s="830"/>
      <c r="D457" s="830"/>
      <c r="E457" s="830"/>
      <c r="F457" s="830"/>
      <c r="G457" s="830"/>
      <c r="H457" s="830"/>
      <c r="I457" s="830"/>
      <c r="J457" s="830"/>
      <c r="K457" s="830"/>
      <c r="L457" s="830"/>
      <c r="M457" s="830"/>
    </row>
    <row r="458" spans="1:13" ht="19.5" x14ac:dyDescent="0.2">
      <c r="A458" s="830"/>
      <c r="B458" s="830"/>
      <c r="C458" s="830"/>
      <c r="D458" s="830"/>
      <c r="E458" s="830"/>
      <c r="F458" s="830"/>
      <c r="G458" s="830"/>
      <c r="H458" s="830"/>
      <c r="I458" s="830"/>
      <c r="J458" s="830"/>
      <c r="K458" s="830"/>
      <c r="L458" s="830"/>
      <c r="M458" s="830"/>
    </row>
    <row r="459" spans="1:13" ht="19.5" x14ac:dyDescent="0.2">
      <c r="A459" s="830"/>
      <c r="B459" s="830"/>
      <c r="C459" s="830"/>
      <c r="D459" s="830"/>
      <c r="E459" s="830"/>
      <c r="F459" s="830"/>
      <c r="G459" s="830"/>
      <c r="H459" s="830"/>
      <c r="I459" s="830"/>
      <c r="J459" s="830"/>
      <c r="K459" s="830"/>
      <c r="L459" s="830"/>
      <c r="M459" s="830"/>
    </row>
    <row r="460" spans="1:13" ht="19.5" x14ac:dyDescent="0.2">
      <c r="A460" s="830"/>
      <c r="B460" s="830"/>
      <c r="C460" s="830"/>
      <c r="D460" s="830"/>
      <c r="E460" s="830"/>
      <c r="F460" s="830"/>
      <c r="G460" s="830"/>
      <c r="H460" s="830"/>
      <c r="I460" s="830"/>
      <c r="J460" s="830"/>
      <c r="K460" s="830"/>
      <c r="L460" s="830"/>
      <c r="M460" s="830"/>
    </row>
    <row r="461" spans="1:13" ht="19.5" x14ac:dyDescent="0.2">
      <c r="A461" s="830"/>
      <c r="B461" s="830"/>
      <c r="C461" s="830"/>
      <c r="D461" s="830"/>
      <c r="E461" s="830"/>
      <c r="F461" s="830"/>
      <c r="G461" s="830"/>
      <c r="H461" s="830"/>
      <c r="I461" s="830"/>
      <c r="J461" s="830"/>
      <c r="K461" s="830"/>
      <c r="L461" s="830"/>
      <c r="M461" s="830"/>
    </row>
    <row r="462" spans="1:13" ht="19.5" x14ac:dyDescent="0.2">
      <c r="A462" s="830"/>
      <c r="B462" s="830"/>
      <c r="C462" s="830"/>
      <c r="D462" s="830"/>
      <c r="E462" s="830"/>
      <c r="F462" s="830"/>
      <c r="G462" s="830"/>
      <c r="H462" s="830"/>
      <c r="I462" s="830"/>
      <c r="J462" s="830"/>
      <c r="K462" s="830"/>
      <c r="L462" s="830"/>
      <c r="M462" s="830"/>
    </row>
    <row r="463" spans="1:13" ht="19.5" x14ac:dyDescent="0.2">
      <c r="A463" s="830"/>
      <c r="B463" s="830"/>
      <c r="C463" s="830"/>
      <c r="D463" s="830"/>
      <c r="E463" s="830"/>
      <c r="F463" s="830"/>
      <c r="G463" s="830"/>
      <c r="H463" s="830"/>
      <c r="I463" s="830"/>
      <c r="J463" s="830"/>
      <c r="K463" s="830"/>
      <c r="L463" s="830"/>
      <c r="M463" s="830"/>
    </row>
    <row r="464" spans="1:13" ht="19.5" x14ac:dyDescent="0.2">
      <c r="A464" s="830"/>
      <c r="B464" s="830"/>
      <c r="C464" s="830"/>
      <c r="D464" s="830"/>
      <c r="E464" s="830"/>
      <c r="F464" s="830"/>
      <c r="G464" s="830"/>
      <c r="H464" s="830"/>
      <c r="I464" s="830"/>
      <c r="J464" s="830"/>
      <c r="K464" s="830"/>
      <c r="L464" s="830"/>
      <c r="M464" s="830"/>
    </row>
    <row r="465" spans="1:13" ht="19.5" x14ac:dyDescent="0.2">
      <c r="A465" s="830"/>
      <c r="B465" s="830"/>
      <c r="C465" s="830"/>
      <c r="D465" s="830"/>
      <c r="E465" s="830"/>
      <c r="F465" s="830"/>
      <c r="G465" s="830"/>
      <c r="H465" s="830"/>
      <c r="I465" s="830"/>
      <c r="J465" s="830"/>
      <c r="K465" s="830"/>
      <c r="L465" s="830"/>
      <c r="M465" s="830"/>
    </row>
    <row r="466" spans="1:13" ht="19.5" x14ac:dyDescent="0.2">
      <c r="A466" s="830"/>
      <c r="B466" s="830"/>
      <c r="C466" s="830"/>
      <c r="D466" s="830"/>
      <c r="E466" s="830"/>
      <c r="F466" s="830"/>
      <c r="G466" s="830"/>
      <c r="H466" s="830"/>
      <c r="I466" s="830"/>
      <c r="J466" s="830"/>
      <c r="K466" s="830"/>
      <c r="L466" s="830"/>
      <c r="M466" s="830"/>
    </row>
    <row r="467" spans="1:13" ht="19.5" x14ac:dyDescent="0.2">
      <c r="A467" s="830"/>
      <c r="B467" s="830"/>
      <c r="C467" s="830"/>
      <c r="D467" s="830"/>
      <c r="E467" s="830"/>
      <c r="F467" s="830"/>
      <c r="G467" s="830"/>
      <c r="H467" s="830"/>
      <c r="I467" s="830"/>
      <c r="J467" s="830"/>
      <c r="K467" s="830"/>
      <c r="L467" s="830"/>
      <c r="M467" s="830"/>
    </row>
    <row r="468" spans="1:13" ht="19.5" x14ac:dyDescent="0.2">
      <c r="A468" s="830"/>
      <c r="B468" s="830"/>
      <c r="C468" s="830"/>
      <c r="D468" s="830"/>
      <c r="E468" s="830"/>
      <c r="F468" s="830"/>
      <c r="G468" s="830"/>
      <c r="H468" s="830"/>
      <c r="I468" s="830"/>
      <c r="J468" s="830"/>
      <c r="K468" s="830"/>
      <c r="L468" s="830"/>
      <c r="M468" s="830"/>
    </row>
    <row r="469" spans="1:13" ht="19.5" x14ac:dyDescent="0.2">
      <c r="A469" s="830"/>
      <c r="B469" s="830"/>
      <c r="C469" s="830"/>
      <c r="D469" s="830"/>
      <c r="E469" s="830"/>
      <c r="F469" s="830"/>
      <c r="G469" s="830"/>
      <c r="H469" s="830"/>
      <c r="I469" s="830"/>
      <c r="J469" s="830"/>
      <c r="K469" s="830"/>
      <c r="L469" s="830"/>
      <c r="M469" s="830"/>
    </row>
    <row r="470" spans="1:13" ht="19.5" x14ac:dyDescent="0.2">
      <c r="A470" s="830"/>
      <c r="B470" s="830"/>
      <c r="C470" s="830"/>
      <c r="D470" s="830"/>
      <c r="E470" s="830"/>
      <c r="F470" s="830"/>
      <c r="G470" s="830"/>
      <c r="H470" s="830"/>
      <c r="I470" s="830"/>
      <c r="J470" s="830"/>
      <c r="K470" s="830"/>
      <c r="L470" s="830"/>
      <c r="M470" s="830"/>
    </row>
    <row r="471" spans="1:13" ht="19.5" x14ac:dyDescent="0.2">
      <c r="A471" s="830"/>
      <c r="B471" s="830"/>
      <c r="C471" s="830"/>
      <c r="D471" s="830"/>
      <c r="E471" s="830"/>
      <c r="F471" s="830"/>
      <c r="G471" s="830"/>
      <c r="H471" s="830"/>
      <c r="I471" s="830"/>
      <c r="J471" s="830"/>
      <c r="K471" s="830"/>
      <c r="L471" s="830"/>
      <c r="M471" s="830"/>
    </row>
    <row r="472" spans="1:13" ht="19.5" x14ac:dyDescent="0.2">
      <c r="A472" s="830"/>
      <c r="B472" s="830"/>
      <c r="C472" s="830"/>
      <c r="D472" s="830"/>
      <c r="E472" s="830"/>
      <c r="F472" s="830"/>
      <c r="G472" s="830"/>
      <c r="H472" s="830"/>
      <c r="I472" s="830"/>
      <c r="J472" s="830"/>
      <c r="K472" s="830"/>
      <c r="L472" s="830"/>
      <c r="M472" s="830"/>
    </row>
    <row r="473" spans="1:13" ht="19.5" x14ac:dyDescent="0.2">
      <c r="A473" s="830"/>
      <c r="B473" s="830"/>
      <c r="C473" s="830"/>
      <c r="D473" s="830"/>
      <c r="E473" s="830"/>
      <c r="F473" s="830"/>
      <c r="G473" s="830"/>
      <c r="H473" s="830"/>
      <c r="I473" s="830"/>
      <c r="J473" s="830"/>
      <c r="K473" s="830"/>
      <c r="L473" s="830"/>
      <c r="M473" s="830"/>
    </row>
    <row r="474" spans="1:13" ht="19.5" x14ac:dyDescent="0.2">
      <c r="A474" s="830"/>
      <c r="B474" s="830"/>
      <c r="C474" s="830"/>
      <c r="D474" s="830"/>
      <c r="E474" s="830"/>
      <c r="F474" s="830"/>
      <c r="G474" s="830"/>
      <c r="H474" s="830"/>
      <c r="I474" s="830"/>
      <c r="J474" s="830"/>
      <c r="K474" s="830"/>
      <c r="L474" s="830"/>
      <c r="M474" s="830"/>
    </row>
    <row r="475" spans="1:13" ht="19.5" x14ac:dyDescent="0.2">
      <c r="A475" s="830"/>
      <c r="B475" s="830"/>
      <c r="C475" s="830"/>
      <c r="D475" s="830"/>
      <c r="E475" s="830"/>
      <c r="F475" s="830"/>
      <c r="G475" s="830"/>
      <c r="H475" s="830"/>
      <c r="I475" s="830"/>
      <c r="J475" s="830"/>
      <c r="K475" s="830"/>
      <c r="L475" s="830"/>
      <c r="M475" s="830"/>
    </row>
    <row r="476" spans="1:13" ht="19.5" x14ac:dyDescent="0.2">
      <c r="A476" s="830"/>
      <c r="B476" s="830"/>
      <c r="C476" s="830"/>
      <c r="D476" s="830"/>
      <c r="E476" s="830"/>
      <c r="F476" s="830"/>
      <c r="G476" s="830"/>
      <c r="H476" s="830"/>
      <c r="I476" s="830"/>
      <c r="J476" s="830"/>
      <c r="K476" s="830"/>
      <c r="L476" s="830"/>
      <c r="M476" s="830"/>
    </row>
    <row r="477" spans="1:13" ht="19.5" x14ac:dyDescent="0.2">
      <c r="A477" s="830"/>
      <c r="B477" s="830"/>
      <c r="C477" s="830"/>
      <c r="D477" s="830"/>
      <c r="E477" s="830"/>
      <c r="F477" s="830"/>
      <c r="G477" s="830"/>
      <c r="H477" s="830"/>
      <c r="I477" s="830"/>
      <c r="J477" s="830"/>
      <c r="K477" s="830"/>
      <c r="L477" s="830"/>
      <c r="M477" s="830"/>
    </row>
    <row r="478" spans="1:13" ht="19.5" x14ac:dyDescent="0.2">
      <c r="A478" s="830"/>
      <c r="B478" s="830"/>
      <c r="C478" s="830"/>
      <c r="D478" s="830"/>
      <c r="E478" s="830"/>
      <c r="F478" s="830"/>
      <c r="G478" s="830"/>
      <c r="H478" s="830"/>
      <c r="I478" s="830"/>
      <c r="J478" s="830"/>
      <c r="K478" s="830"/>
      <c r="L478" s="830"/>
      <c r="M478" s="830"/>
    </row>
    <row r="479" spans="1:13" ht="19.5" x14ac:dyDescent="0.2">
      <c r="A479" s="830"/>
      <c r="B479" s="830"/>
      <c r="C479" s="830"/>
      <c r="D479" s="830"/>
      <c r="E479" s="830"/>
      <c r="F479" s="830"/>
      <c r="G479" s="830"/>
      <c r="H479" s="830"/>
      <c r="I479" s="830"/>
      <c r="J479" s="830"/>
      <c r="K479" s="830"/>
      <c r="L479" s="830"/>
      <c r="M479" s="830"/>
    </row>
    <row r="480" spans="1:13" ht="19.5" x14ac:dyDescent="0.2">
      <c r="A480" s="830"/>
      <c r="B480" s="830"/>
      <c r="C480" s="830"/>
      <c r="D480" s="830"/>
      <c r="E480" s="830"/>
      <c r="F480" s="830"/>
      <c r="G480" s="830"/>
      <c r="H480" s="830"/>
      <c r="I480" s="830"/>
      <c r="J480" s="830"/>
      <c r="K480" s="830"/>
      <c r="L480" s="830"/>
      <c r="M480" s="830"/>
    </row>
    <row r="481" spans="1:13" ht="19.5" x14ac:dyDescent="0.2">
      <c r="A481" s="830"/>
      <c r="B481" s="830"/>
      <c r="C481" s="830"/>
      <c r="D481" s="830"/>
      <c r="E481" s="830"/>
      <c r="F481" s="830"/>
      <c r="G481" s="830"/>
      <c r="H481" s="830"/>
      <c r="I481" s="830"/>
      <c r="J481" s="830"/>
      <c r="K481" s="830"/>
      <c r="L481" s="830"/>
      <c r="M481" s="830"/>
    </row>
    <row r="482" spans="1:13" ht="19.5" x14ac:dyDescent="0.2">
      <c r="A482" s="830"/>
      <c r="B482" s="830"/>
      <c r="C482" s="830"/>
      <c r="D482" s="830"/>
      <c r="E482" s="830"/>
      <c r="F482" s="830"/>
      <c r="G482" s="830"/>
      <c r="H482" s="830"/>
      <c r="I482" s="830"/>
      <c r="J482" s="830"/>
      <c r="K482" s="830"/>
      <c r="L482" s="830"/>
      <c r="M482" s="830"/>
    </row>
    <row r="483" spans="1:13" ht="19.5" x14ac:dyDescent="0.2">
      <c r="A483" s="830"/>
      <c r="B483" s="830"/>
      <c r="C483" s="830"/>
      <c r="D483" s="830"/>
      <c r="E483" s="830"/>
      <c r="F483" s="830"/>
      <c r="G483" s="830"/>
      <c r="H483" s="830"/>
      <c r="I483" s="830"/>
      <c r="J483" s="830"/>
      <c r="K483" s="830"/>
      <c r="L483" s="830"/>
      <c r="M483" s="830"/>
    </row>
    <row r="484" spans="1:13" ht="19.5" x14ac:dyDescent="0.2">
      <c r="A484" s="830"/>
      <c r="B484" s="830"/>
      <c r="C484" s="830"/>
      <c r="D484" s="830"/>
      <c r="E484" s="830"/>
      <c r="F484" s="830"/>
      <c r="G484" s="830"/>
      <c r="H484" s="830"/>
      <c r="I484" s="830"/>
      <c r="J484" s="830"/>
      <c r="K484" s="830"/>
      <c r="L484" s="830"/>
      <c r="M484" s="830"/>
    </row>
    <row r="485" spans="1:13" ht="19.5" x14ac:dyDescent="0.2">
      <c r="A485" s="830"/>
      <c r="B485" s="830"/>
      <c r="C485" s="830"/>
      <c r="D485" s="830"/>
      <c r="E485" s="830"/>
      <c r="F485" s="830"/>
      <c r="G485" s="830"/>
      <c r="H485" s="830"/>
      <c r="I485" s="830"/>
      <c r="J485" s="830"/>
      <c r="K485" s="830"/>
      <c r="L485" s="830"/>
      <c r="M485" s="830"/>
    </row>
    <row r="486" spans="1:13" ht="19.5" x14ac:dyDescent="0.2">
      <c r="A486" s="830"/>
      <c r="B486" s="830"/>
      <c r="C486" s="830"/>
      <c r="D486" s="830"/>
      <c r="E486" s="830"/>
      <c r="F486" s="830"/>
      <c r="G486" s="830"/>
      <c r="H486" s="830"/>
      <c r="I486" s="830"/>
      <c r="J486" s="830"/>
      <c r="K486" s="830"/>
      <c r="L486" s="830"/>
      <c r="M486" s="830"/>
    </row>
    <row r="487" spans="1:13" ht="19.5" x14ac:dyDescent="0.2">
      <c r="A487" s="830"/>
      <c r="B487" s="830"/>
      <c r="C487" s="830"/>
      <c r="D487" s="830"/>
      <c r="E487" s="830"/>
      <c r="F487" s="830"/>
      <c r="G487" s="830"/>
      <c r="H487" s="830"/>
      <c r="I487" s="830"/>
      <c r="J487" s="830"/>
      <c r="K487" s="830"/>
      <c r="L487" s="830"/>
      <c r="M487" s="830"/>
    </row>
    <row r="488" spans="1:13" ht="19.5" x14ac:dyDescent="0.2">
      <c r="A488" s="830"/>
      <c r="B488" s="830"/>
      <c r="C488" s="830"/>
      <c r="D488" s="830"/>
      <c r="E488" s="830"/>
      <c r="F488" s="830"/>
      <c r="G488" s="830"/>
      <c r="H488" s="830"/>
      <c r="I488" s="830"/>
      <c r="J488" s="830"/>
      <c r="K488" s="830"/>
      <c r="L488" s="830"/>
      <c r="M488" s="830"/>
    </row>
    <row r="489" spans="1:13" ht="19.5" x14ac:dyDescent="0.2">
      <c r="A489" s="830"/>
      <c r="B489" s="830"/>
      <c r="C489" s="830"/>
      <c r="D489" s="830"/>
      <c r="E489" s="830"/>
      <c r="F489" s="830"/>
      <c r="G489" s="830"/>
      <c r="H489" s="830"/>
      <c r="I489" s="830"/>
      <c r="J489" s="830"/>
      <c r="K489" s="830"/>
      <c r="L489" s="830"/>
      <c r="M489" s="830"/>
    </row>
    <row r="490" spans="1:13" ht="19.5" x14ac:dyDescent="0.2">
      <c r="A490" s="830"/>
      <c r="B490" s="830"/>
      <c r="C490" s="830"/>
      <c r="D490" s="830"/>
      <c r="E490" s="830"/>
      <c r="F490" s="830"/>
      <c r="G490" s="830"/>
      <c r="H490" s="830"/>
      <c r="I490" s="830"/>
      <c r="J490" s="830"/>
      <c r="K490" s="830"/>
      <c r="L490" s="830"/>
      <c r="M490" s="830"/>
    </row>
    <row r="491" spans="1:13" ht="19.5" x14ac:dyDescent="0.2">
      <c r="A491" s="830"/>
      <c r="B491" s="830"/>
      <c r="C491" s="830"/>
      <c r="D491" s="830"/>
      <c r="E491" s="830"/>
      <c r="F491" s="830"/>
      <c r="G491" s="830"/>
      <c r="H491" s="830"/>
      <c r="I491" s="830"/>
      <c r="J491" s="830"/>
      <c r="K491" s="830"/>
      <c r="L491" s="830"/>
      <c r="M491" s="830"/>
    </row>
    <row r="492" spans="1:13" ht="19.5" x14ac:dyDescent="0.2">
      <c r="A492" s="830"/>
      <c r="B492" s="830"/>
      <c r="C492" s="830"/>
      <c r="D492" s="830"/>
      <c r="E492" s="830"/>
      <c r="F492" s="830"/>
      <c r="G492" s="830"/>
      <c r="H492" s="830"/>
      <c r="I492" s="830"/>
      <c r="J492" s="830"/>
      <c r="K492" s="830"/>
      <c r="L492" s="830"/>
      <c r="M492" s="830"/>
    </row>
    <row r="493" spans="1:13" ht="19.5" x14ac:dyDescent="0.2">
      <c r="A493" s="830"/>
      <c r="B493" s="830"/>
      <c r="C493" s="830"/>
      <c r="D493" s="830"/>
      <c r="E493" s="830"/>
      <c r="F493" s="830"/>
      <c r="G493" s="830"/>
      <c r="H493" s="830"/>
      <c r="I493" s="830"/>
      <c r="J493" s="830"/>
      <c r="K493" s="830"/>
      <c r="L493" s="830"/>
      <c r="M493" s="830"/>
    </row>
    <row r="494" spans="1:13" ht="19.5" x14ac:dyDescent="0.2">
      <c r="A494" s="830"/>
      <c r="B494" s="830"/>
      <c r="C494" s="830"/>
      <c r="D494" s="830"/>
      <c r="E494" s="830"/>
      <c r="F494" s="830"/>
      <c r="G494" s="830"/>
      <c r="H494" s="830"/>
      <c r="I494" s="830"/>
      <c r="J494" s="830"/>
      <c r="K494" s="830"/>
      <c r="L494" s="830"/>
      <c r="M494" s="830"/>
    </row>
    <row r="495" spans="1:13" ht="19.5" x14ac:dyDescent="0.2">
      <c r="A495" s="830"/>
      <c r="B495" s="830"/>
      <c r="C495" s="830"/>
      <c r="D495" s="830"/>
      <c r="E495" s="830"/>
      <c r="F495" s="830"/>
      <c r="G495" s="830"/>
      <c r="H495" s="830"/>
      <c r="I495" s="830"/>
      <c r="J495" s="830"/>
      <c r="K495" s="830"/>
      <c r="L495" s="830"/>
      <c r="M495" s="830"/>
    </row>
    <row r="496" spans="1:13" ht="19.5" x14ac:dyDescent="0.2">
      <c r="A496" s="830"/>
      <c r="B496" s="830"/>
      <c r="C496" s="830"/>
      <c r="D496" s="830"/>
      <c r="E496" s="830"/>
      <c r="F496" s="830"/>
      <c r="G496" s="830"/>
      <c r="H496" s="830"/>
      <c r="I496" s="830"/>
      <c r="J496" s="830"/>
      <c r="K496" s="830"/>
      <c r="L496" s="830"/>
      <c r="M496" s="830"/>
    </row>
    <row r="497" spans="1:13" ht="19.5" x14ac:dyDescent="0.2">
      <c r="A497" s="830"/>
      <c r="B497" s="830"/>
      <c r="C497" s="830"/>
      <c r="D497" s="830"/>
      <c r="E497" s="830"/>
      <c r="F497" s="830"/>
      <c r="G497" s="830"/>
      <c r="H497" s="830"/>
      <c r="I497" s="830"/>
      <c r="J497" s="830"/>
      <c r="K497" s="830"/>
      <c r="L497" s="830"/>
      <c r="M497" s="830"/>
    </row>
    <row r="498" spans="1:13" ht="19.5" x14ac:dyDescent="0.2">
      <c r="A498" s="830"/>
      <c r="B498" s="830"/>
      <c r="C498" s="830"/>
      <c r="D498" s="830"/>
      <c r="E498" s="830"/>
      <c r="F498" s="830"/>
      <c r="G498" s="830"/>
      <c r="H498" s="830"/>
      <c r="I498" s="830"/>
      <c r="J498" s="830"/>
      <c r="K498" s="830"/>
      <c r="L498" s="830"/>
      <c r="M498" s="830"/>
    </row>
    <row r="499" spans="1:13" ht="19.5" x14ac:dyDescent="0.2">
      <c r="A499" s="830"/>
      <c r="B499" s="830"/>
      <c r="C499" s="830"/>
      <c r="D499" s="830"/>
      <c r="E499" s="830"/>
      <c r="F499" s="830"/>
      <c r="G499" s="830"/>
      <c r="H499" s="830"/>
      <c r="I499" s="830"/>
      <c r="J499" s="830"/>
      <c r="K499" s="830"/>
      <c r="L499" s="830"/>
      <c r="M499" s="830"/>
    </row>
    <row r="500" spans="1:13" ht="19.5" x14ac:dyDescent="0.2">
      <c r="A500" s="830"/>
      <c r="B500" s="830"/>
      <c r="C500" s="830"/>
      <c r="D500" s="830"/>
      <c r="E500" s="830"/>
      <c r="F500" s="830"/>
      <c r="G500" s="830"/>
      <c r="H500" s="830"/>
      <c r="I500" s="830"/>
      <c r="J500" s="830"/>
      <c r="K500" s="830"/>
      <c r="L500" s="830"/>
      <c r="M500" s="830"/>
    </row>
    <row r="501" spans="1:13" ht="19.5" x14ac:dyDescent="0.2">
      <c r="A501" s="830"/>
      <c r="B501" s="830"/>
      <c r="C501" s="830"/>
      <c r="D501" s="830"/>
      <c r="E501" s="830"/>
      <c r="F501" s="830"/>
      <c r="G501" s="830"/>
      <c r="H501" s="830"/>
      <c r="I501" s="830"/>
      <c r="J501" s="830"/>
      <c r="K501" s="830"/>
      <c r="L501" s="830"/>
      <c r="M501" s="830"/>
    </row>
    <row r="502" spans="1:13" ht="19.5" x14ac:dyDescent="0.2">
      <c r="A502" s="830"/>
      <c r="B502" s="830"/>
      <c r="C502" s="830"/>
      <c r="D502" s="830"/>
      <c r="E502" s="830"/>
      <c r="F502" s="830"/>
      <c r="G502" s="830"/>
      <c r="H502" s="830"/>
      <c r="I502" s="830"/>
      <c r="J502" s="830"/>
      <c r="K502" s="830"/>
      <c r="L502" s="830"/>
      <c r="M502" s="830"/>
    </row>
    <row r="503" spans="1:13" ht="19.5" x14ac:dyDescent="0.2">
      <c r="A503" s="830"/>
      <c r="B503" s="830"/>
      <c r="C503" s="830"/>
      <c r="D503" s="830"/>
      <c r="E503" s="830"/>
      <c r="F503" s="830"/>
      <c r="G503" s="830"/>
      <c r="H503" s="830"/>
      <c r="I503" s="830"/>
      <c r="J503" s="830"/>
      <c r="K503" s="830"/>
      <c r="L503" s="830"/>
      <c r="M503" s="830"/>
    </row>
    <row r="504" spans="1:13" ht="19.5" x14ac:dyDescent="0.2">
      <c r="A504" s="830"/>
      <c r="B504" s="830"/>
      <c r="C504" s="830"/>
      <c r="D504" s="830"/>
      <c r="E504" s="830"/>
      <c r="F504" s="830"/>
      <c r="G504" s="830"/>
      <c r="H504" s="830"/>
      <c r="I504" s="830"/>
      <c r="J504" s="830"/>
      <c r="K504" s="830"/>
      <c r="L504" s="830"/>
      <c r="M504" s="830"/>
    </row>
    <row r="505" spans="1:13" ht="19.5" x14ac:dyDescent="0.2">
      <c r="A505" s="830"/>
      <c r="B505" s="830"/>
      <c r="C505" s="830"/>
      <c r="D505" s="830"/>
      <c r="E505" s="830"/>
      <c r="F505" s="830"/>
      <c r="G505" s="830"/>
      <c r="H505" s="830"/>
      <c r="I505" s="830"/>
      <c r="J505" s="830"/>
      <c r="K505" s="830"/>
      <c r="L505" s="830"/>
      <c r="M505" s="830"/>
    </row>
    <row r="506" spans="1:13" ht="19.5" x14ac:dyDescent="0.2">
      <c r="A506" s="830"/>
      <c r="B506" s="830"/>
      <c r="C506" s="830"/>
      <c r="D506" s="830"/>
      <c r="E506" s="830"/>
      <c r="F506" s="830"/>
      <c r="G506" s="830"/>
      <c r="H506" s="830"/>
      <c r="I506" s="830"/>
      <c r="J506" s="830"/>
      <c r="K506" s="830"/>
      <c r="L506" s="830"/>
      <c r="M506" s="830"/>
    </row>
    <row r="507" spans="1:13" ht="19.5" x14ac:dyDescent="0.2">
      <c r="A507" s="830"/>
      <c r="B507" s="830"/>
      <c r="C507" s="830"/>
      <c r="D507" s="830"/>
      <c r="E507" s="830"/>
      <c r="F507" s="830"/>
      <c r="G507" s="830"/>
      <c r="H507" s="830"/>
      <c r="I507" s="830"/>
      <c r="J507" s="830"/>
      <c r="K507" s="830"/>
      <c r="L507" s="830"/>
      <c r="M507" s="830"/>
    </row>
    <row r="508" spans="1:13" ht="19.5" x14ac:dyDescent="0.2">
      <c r="A508" s="830"/>
      <c r="B508" s="830"/>
      <c r="C508" s="830"/>
      <c r="D508" s="830"/>
      <c r="E508" s="830"/>
      <c r="F508" s="830"/>
      <c r="G508" s="830"/>
      <c r="H508" s="830"/>
      <c r="I508" s="830"/>
      <c r="J508" s="830"/>
      <c r="K508" s="830"/>
      <c r="L508" s="830"/>
      <c r="M508" s="830"/>
    </row>
    <row r="509" spans="1:13" ht="19.5" x14ac:dyDescent="0.2">
      <c r="A509" s="830"/>
      <c r="B509" s="830"/>
      <c r="C509" s="830"/>
      <c r="D509" s="830"/>
      <c r="E509" s="830"/>
      <c r="F509" s="830"/>
      <c r="G509" s="830"/>
      <c r="H509" s="830"/>
      <c r="I509" s="830"/>
      <c r="J509" s="830"/>
      <c r="K509" s="830"/>
      <c r="L509" s="830"/>
      <c r="M509" s="830"/>
    </row>
    <row r="510" spans="1:13" ht="19.5" x14ac:dyDescent="0.2">
      <c r="A510" s="830"/>
      <c r="B510" s="830"/>
      <c r="C510" s="830"/>
      <c r="D510" s="830"/>
      <c r="E510" s="830"/>
      <c r="F510" s="830"/>
      <c r="G510" s="830"/>
      <c r="H510" s="830"/>
      <c r="I510" s="830"/>
      <c r="J510" s="830"/>
      <c r="K510" s="830"/>
      <c r="L510" s="830"/>
      <c r="M510" s="830"/>
    </row>
    <row r="511" spans="1:13" ht="19.5" x14ac:dyDescent="0.2">
      <c r="A511" s="830"/>
      <c r="B511" s="830"/>
      <c r="C511" s="830"/>
      <c r="D511" s="830"/>
      <c r="E511" s="830"/>
      <c r="F511" s="830"/>
      <c r="G511" s="830"/>
      <c r="H511" s="830"/>
      <c r="I511" s="830"/>
      <c r="J511" s="830"/>
      <c r="K511" s="830"/>
      <c r="L511" s="830"/>
      <c r="M511" s="830"/>
    </row>
    <row r="512" spans="1:13" ht="19.5" x14ac:dyDescent="0.2">
      <c r="A512" s="830"/>
      <c r="B512" s="830"/>
      <c r="C512" s="830"/>
      <c r="D512" s="830"/>
      <c r="E512" s="830"/>
      <c r="F512" s="830"/>
      <c r="G512" s="830"/>
      <c r="H512" s="830"/>
      <c r="I512" s="830"/>
      <c r="J512" s="830"/>
      <c r="K512" s="830"/>
      <c r="L512" s="830"/>
      <c r="M512" s="830"/>
    </row>
    <row r="513" spans="1:13" ht="19.5" x14ac:dyDescent="0.2">
      <c r="A513" s="830"/>
      <c r="B513" s="830"/>
      <c r="C513" s="830"/>
      <c r="D513" s="830"/>
      <c r="E513" s="830"/>
      <c r="F513" s="830"/>
      <c r="G513" s="830"/>
      <c r="H513" s="830"/>
      <c r="I513" s="830"/>
      <c r="J513" s="830"/>
      <c r="K513" s="830"/>
      <c r="L513" s="830"/>
      <c r="M513" s="830"/>
    </row>
    <row r="514" spans="1:13" ht="19.5" x14ac:dyDescent="0.2">
      <c r="A514" s="830"/>
      <c r="B514" s="830"/>
      <c r="C514" s="830"/>
      <c r="D514" s="830"/>
      <c r="E514" s="830"/>
      <c r="F514" s="830"/>
      <c r="G514" s="830"/>
      <c r="H514" s="830"/>
      <c r="I514" s="830"/>
      <c r="J514" s="830"/>
      <c r="K514" s="830"/>
      <c r="L514" s="830"/>
      <c r="M514" s="830"/>
    </row>
    <row r="515" spans="1:13" ht="19.5" x14ac:dyDescent="0.2">
      <c r="A515" s="830"/>
      <c r="B515" s="830"/>
      <c r="C515" s="830"/>
      <c r="D515" s="830"/>
      <c r="E515" s="830"/>
      <c r="F515" s="830"/>
      <c r="G515" s="830"/>
      <c r="H515" s="830"/>
      <c r="I515" s="830"/>
      <c r="J515" s="830"/>
      <c r="K515" s="830"/>
      <c r="L515" s="830"/>
      <c r="M515" s="830"/>
    </row>
    <row r="516" spans="1:13" ht="19.5" x14ac:dyDescent="0.2">
      <c r="A516" s="830"/>
      <c r="B516" s="830"/>
      <c r="C516" s="830"/>
      <c r="D516" s="830"/>
      <c r="E516" s="830"/>
      <c r="F516" s="830"/>
      <c r="G516" s="830"/>
      <c r="H516" s="830"/>
      <c r="I516" s="830"/>
      <c r="J516" s="830"/>
      <c r="K516" s="830"/>
      <c r="L516" s="830"/>
      <c r="M516" s="830"/>
    </row>
    <row r="517" spans="1:13" ht="19.5" x14ac:dyDescent="0.2">
      <c r="A517" s="830"/>
      <c r="B517" s="830"/>
      <c r="C517" s="830"/>
      <c r="D517" s="830"/>
      <c r="E517" s="830"/>
      <c r="F517" s="830"/>
      <c r="G517" s="830"/>
      <c r="H517" s="830"/>
      <c r="I517" s="830"/>
      <c r="J517" s="830"/>
      <c r="K517" s="830"/>
      <c r="L517" s="830"/>
      <c r="M517" s="830"/>
    </row>
    <row r="518" spans="1:13" ht="19.5" x14ac:dyDescent="0.2">
      <c r="A518" s="830"/>
      <c r="B518" s="830"/>
      <c r="C518" s="830"/>
      <c r="D518" s="830"/>
      <c r="E518" s="830"/>
      <c r="F518" s="830"/>
      <c r="G518" s="830"/>
      <c r="H518" s="830"/>
      <c r="I518" s="830"/>
      <c r="J518" s="830"/>
      <c r="K518" s="830"/>
      <c r="L518" s="830"/>
      <c r="M518" s="830"/>
    </row>
    <row r="519" spans="1:13" ht="19.5" x14ac:dyDescent="0.2">
      <c r="A519" s="830"/>
      <c r="B519" s="830"/>
      <c r="C519" s="830"/>
      <c r="D519" s="830"/>
      <c r="E519" s="830"/>
      <c r="F519" s="830"/>
      <c r="G519" s="830"/>
      <c r="H519" s="830"/>
      <c r="I519" s="830"/>
      <c r="J519" s="830"/>
      <c r="K519" s="830"/>
      <c r="L519" s="830"/>
      <c r="M519" s="830"/>
    </row>
    <row r="520" spans="1:13" ht="19.5" x14ac:dyDescent="0.2">
      <c r="A520" s="830"/>
      <c r="B520" s="830"/>
      <c r="C520" s="830"/>
      <c r="D520" s="830"/>
      <c r="E520" s="830"/>
      <c r="F520" s="830"/>
      <c r="G520" s="830"/>
      <c r="H520" s="830"/>
      <c r="I520" s="830"/>
      <c r="J520" s="830"/>
      <c r="K520" s="830"/>
      <c r="L520" s="830"/>
      <c r="M520" s="830"/>
    </row>
    <row r="521" spans="1:13" ht="19.5" x14ac:dyDescent="0.2">
      <c r="A521" s="830"/>
      <c r="B521" s="830"/>
      <c r="C521" s="830"/>
      <c r="D521" s="830"/>
      <c r="E521" s="830"/>
      <c r="F521" s="830"/>
      <c r="G521" s="830"/>
      <c r="H521" s="830"/>
      <c r="I521" s="830"/>
      <c r="J521" s="830"/>
      <c r="K521" s="830"/>
      <c r="L521" s="830"/>
      <c r="M521" s="830"/>
    </row>
    <row r="522" spans="1:13" ht="19.5" x14ac:dyDescent="0.2">
      <c r="A522" s="830"/>
      <c r="B522" s="830"/>
      <c r="C522" s="830"/>
      <c r="D522" s="830"/>
      <c r="E522" s="830"/>
      <c r="F522" s="830"/>
      <c r="G522" s="830"/>
      <c r="H522" s="830"/>
      <c r="I522" s="830"/>
      <c r="J522" s="830"/>
      <c r="K522" s="830"/>
      <c r="L522" s="830"/>
      <c r="M522" s="830"/>
    </row>
    <row r="523" spans="1:13" ht="19.5" x14ac:dyDescent="0.2">
      <c r="A523" s="830"/>
      <c r="B523" s="830"/>
      <c r="C523" s="830"/>
      <c r="D523" s="830"/>
      <c r="E523" s="830"/>
      <c r="F523" s="830"/>
      <c r="G523" s="830"/>
      <c r="H523" s="830"/>
      <c r="I523" s="830"/>
      <c r="J523" s="830"/>
      <c r="K523" s="830"/>
      <c r="L523" s="830"/>
      <c r="M523" s="830"/>
    </row>
    <row r="524" spans="1:13" ht="19.5" x14ac:dyDescent="0.2">
      <c r="A524" s="830"/>
      <c r="B524" s="830"/>
      <c r="C524" s="830"/>
      <c r="D524" s="830"/>
      <c r="E524" s="830"/>
      <c r="F524" s="830"/>
      <c r="G524" s="830"/>
      <c r="H524" s="830"/>
      <c r="I524" s="830"/>
      <c r="J524" s="830"/>
      <c r="K524" s="830"/>
      <c r="L524" s="830"/>
      <c r="M524" s="830"/>
    </row>
    <row r="525" spans="1:13" ht="19.5" x14ac:dyDescent="0.2">
      <c r="A525" s="830"/>
      <c r="B525" s="830"/>
      <c r="C525" s="830"/>
      <c r="D525" s="830"/>
      <c r="E525" s="830"/>
      <c r="F525" s="830"/>
      <c r="G525" s="830"/>
      <c r="H525" s="830"/>
      <c r="I525" s="830"/>
      <c r="J525" s="830"/>
      <c r="K525" s="830"/>
      <c r="L525" s="830"/>
      <c r="M525" s="830"/>
    </row>
    <row r="526" spans="1:13" ht="19.5" x14ac:dyDescent="0.2">
      <c r="A526" s="830"/>
      <c r="B526" s="830"/>
      <c r="C526" s="830"/>
      <c r="D526" s="830"/>
      <c r="E526" s="830"/>
      <c r="F526" s="830"/>
      <c r="G526" s="830"/>
      <c r="H526" s="830"/>
      <c r="I526" s="830"/>
      <c r="J526" s="830"/>
      <c r="K526" s="830"/>
      <c r="L526" s="830"/>
      <c r="M526" s="830"/>
    </row>
    <row r="527" spans="1:13" ht="19.5" x14ac:dyDescent="0.2">
      <c r="A527" s="830"/>
      <c r="B527" s="830"/>
      <c r="C527" s="830"/>
      <c r="D527" s="830"/>
      <c r="E527" s="830"/>
      <c r="F527" s="830"/>
      <c r="G527" s="830"/>
      <c r="H527" s="830"/>
      <c r="I527" s="830"/>
      <c r="J527" s="830"/>
      <c r="K527" s="830"/>
      <c r="L527" s="830"/>
      <c r="M527" s="830"/>
    </row>
    <row r="528" spans="1:13" ht="19.5" x14ac:dyDescent="0.2">
      <c r="A528" s="830"/>
      <c r="B528" s="830"/>
      <c r="C528" s="830"/>
      <c r="D528" s="830"/>
      <c r="E528" s="830"/>
      <c r="F528" s="830"/>
      <c r="G528" s="830"/>
      <c r="H528" s="830"/>
      <c r="I528" s="830"/>
      <c r="J528" s="830"/>
      <c r="K528" s="830"/>
      <c r="L528" s="830"/>
      <c r="M528" s="830"/>
    </row>
    <row r="529" spans="1:13" ht="19.5" x14ac:dyDescent="0.2">
      <c r="A529" s="830"/>
      <c r="B529" s="830"/>
      <c r="C529" s="830"/>
      <c r="D529" s="830"/>
      <c r="E529" s="830"/>
      <c r="F529" s="830"/>
      <c r="G529" s="830"/>
      <c r="H529" s="830"/>
      <c r="I529" s="830"/>
      <c r="J529" s="830"/>
      <c r="K529" s="830"/>
      <c r="L529" s="830"/>
      <c r="M529" s="830"/>
    </row>
    <row r="530" spans="1:13" ht="19.5" x14ac:dyDescent="0.2">
      <c r="A530" s="830"/>
      <c r="B530" s="830"/>
      <c r="C530" s="830"/>
      <c r="D530" s="830"/>
      <c r="E530" s="830"/>
      <c r="F530" s="830"/>
      <c r="G530" s="830"/>
      <c r="H530" s="830"/>
      <c r="I530" s="830"/>
      <c r="J530" s="830"/>
      <c r="K530" s="830"/>
      <c r="L530" s="830"/>
      <c r="M530" s="830"/>
    </row>
    <row r="531" spans="1:13" ht="19.5" x14ac:dyDescent="0.2">
      <c r="A531" s="830"/>
      <c r="B531" s="830"/>
      <c r="C531" s="830"/>
      <c r="D531" s="830"/>
      <c r="E531" s="830"/>
      <c r="F531" s="830"/>
      <c r="G531" s="830"/>
      <c r="H531" s="830"/>
      <c r="I531" s="830"/>
      <c r="J531" s="830"/>
      <c r="K531" s="830"/>
      <c r="L531" s="830"/>
      <c r="M531" s="830"/>
    </row>
    <row r="532" spans="1:13" ht="19.5" x14ac:dyDescent="0.2">
      <c r="A532" s="830"/>
      <c r="B532" s="830"/>
      <c r="C532" s="830"/>
      <c r="D532" s="830"/>
      <c r="E532" s="830"/>
      <c r="F532" s="830"/>
      <c r="G532" s="830"/>
      <c r="H532" s="830"/>
      <c r="I532" s="830"/>
      <c r="J532" s="830"/>
      <c r="K532" s="830"/>
      <c r="L532" s="830"/>
      <c r="M532" s="830"/>
    </row>
    <row r="533" spans="1:13" ht="19.5" x14ac:dyDescent="0.2">
      <c r="A533" s="830"/>
      <c r="B533" s="830"/>
      <c r="C533" s="830"/>
      <c r="D533" s="830"/>
      <c r="E533" s="830"/>
      <c r="F533" s="830"/>
      <c r="G533" s="830"/>
      <c r="H533" s="830"/>
      <c r="I533" s="830"/>
      <c r="J533" s="830"/>
      <c r="K533" s="830"/>
      <c r="L533" s="830"/>
      <c r="M533" s="830"/>
    </row>
    <row r="534" spans="1:13" ht="19.5" x14ac:dyDescent="0.2">
      <c r="A534" s="830"/>
      <c r="B534" s="830"/>
      <c r="C534" s="830"/>
      <c r="D534" s="830"/>
      <c r="E534" s="830"/>
      <c r="F534" s="830"/>
      <c r="G534" s="830"/>
      <c r="H534" s="830"/>
      <c r="I534" s="830"/>
      <c r="J534" s="830"/>
      <c r="K534" s="830"/>
      <c r="L534" s="830"/>
      <c r="M534" s="830"/>
    </row>
    <row r="535" spans="1:13" ht="19.5" x14ac:dyDescent="0.2">
      <c r="A535" s="830"/>
      <c r="B535" s="830"/>
      <c r="C535" s="830"/>
      <c r="D535" s="830"/>
      <c r="E535" s="830"/>
      <c r="F535" s="830"/>
      <c r="G535" s="830"/>
      <c r="H535" s="830"/>
      <c r="I535" s="830"/>
      <c r="J535" s="830"/>
      <c r="K535" s="830"/>
      <c r="L535" s="830"/>
      <c r="M535" s="830"/>
    </row>
    <row r="536" spans="1:13" ht="19.5" x14ac:dyDescent="0.2">
      <c r="A536" s="830"/>
      <c r="B536" s="830"/>
      <c r="C536" s="830"/>
      <c r="D536" s="830"/>
      <c r="E536" s="830"/>
      <c r="F536" s="830"/>
      <c r="G536" s="830"/>
      <c r="H536" s="830"/>
      <c r="I536" s="830"/>
      <c r="J536" s="830"/>
      <c r="K536" s="830"/>
      <c r="L536" s="830"/>
      <c r="M536" s="830"/>
    </row>
    <row r="537" spans="1:13" ht="19.5" x14ac:dyDescent="0.2">
      <c r="A537" s="830"/>
      <c r="B537" s="830"/>
      <c r="C537" s="830"/>
      <c r="D537" s="830"/>
      <c r="E537" s="830"/>
      <c r="F537" s="830"/>
      <c r="G537" s="830"/>
      <c r="H537" s="830"/>
      <c r="I537" s="830"/>
      <c r="J537" s="830"/>
      <c r="K537" s="830"/>
      <c r="L537" s="830"/>
      <c r="M537" s="830"/>
    </row>
    <row r="538" spans="1:13" ht="19.5" x14ac:dyDescent="0.2">
      <c r="A538" s="830"/>
      <c r="B538" s="830"/>
      <c r="C538" s="830"/>
      <c r="D538" s="830"/>
      <c r="E538" s="830"/>
      <c r="F538" s="830"/>
      <c r="G538" s="830"/>
      <c r="H538" s="830"/>
      <c r="I538" s="830"/>
      <c r="J538" s="830"/>
      <c r="K538" s="830"/>
      <c r="L538" s="830"/>
      <c r="M538" s="830"/>
    </row>
    <row r="539" spans="1:13" ht="19.5" x14ac:dyDescent="0.2">
      <c r="A539" s="830"/>
      <c r="B539" s="830"/>
      <c r="C539" s="830"/>
      <c r="D539" s="830"/>
      <c r="E539" s="830"/>
      <c r="F539" s="830"/>
      <c r="G539" s="830"/>
      <c r="H539" s="830"/>
      <c r="I539" s="830"/>
      <c r="J539" s="830"/>
      <c r="K539" s="830"/>
      <c r="L539" s="830"/>
      <c r="M539" s="830"/>
    </row>
    <row r="540" spans="1:13" ht="19.5" x14ac:dyDescent="0.2">
      <c r="A540" s="830"/>
      <c r="B540" s="830"/>
      <c r="C540" s="830"/>
      <c r="D540" s="830"/>
      <c r="E540" s="830"/>
      <c r="F540" s="830"/>
      <c r="G540" s="830"/>
      <c r="H540" s="830"/>
      <c r="I540" s="830"/>
      <c r="J540" s="830"/>
      <c r="K540" s="830"/>
      <c r="L540" s="830"/>
      <c r="M540" s="830"/>
    </row>
    <row r="541" spans="1:13" ht="19.5" x14ac:dyDescent="0.2">
      <c r="A541" s="830"/>
      <c r="B541" s="830"/>
      <c r="C541" s="830"/>
      <c r="D541" s="830"/>
      <c r="E541" s="830"/>
      <c r="F541" s="830"/>
      <c r="G541" s="830"/>
      <c r="H541" s="830"/>
      <c r="I541" s="830"/>
      <c r="J541" s="830"/>
      <c r="K541" s="830"/>
      <c r="L541" s="830"/>
      <c r="M541" s="830"/>
    </row>
    <row r="542" spans="1:13" ht="19.5" x14ac:dyDescent="0.2">
      <c r="A542" s="830"/>
      <c r="B542" s="830"/>
      <c r="C542" s="830"/>
      <c r="D542" s="830"/>
      <c r="E542" s="830"/>
      <c r="F542" s="830"/>
      <c r="G542" s="830"/>
      <c r="H542" s="830"/>
      <c r="I542" s="830"/>
      <c r="J542" s="830"/>
      <c r="K542" s="830"/>
      <c r="L542" s="830"/>
      <c r="M542" s="830"/>
    </row>
    <row r="543" spans="1:13" ht="19.5" x14ac:dyDescent="0.2">
      <c r="A543" s="830"/>
      <c r="B543" s="830"/>
      <c r="C543" s="830"/>
      <c r="D543" s="830"/>
      <c r="E543" s="830"/>
      <c r="F543" s="830"/>
      <c r="G543" s="830"/>
      <c r="H543" s="830"/>
      <c r="I543" s="830"/>
      <c r="J543" s="830"/>
      <c r="K543" s="830"/>
      <c r="L543" s="830"/>
      <c r="M543" s="830"/>
    </row>
    <row r="544" spans="1:13" ht="19.5" x14ac:dyDescent="0.2">
      <c r="A544" s="830"/>
      <c r="B544" s="830"/>
      <c r="C544" s="830"/>
      <c r="D544" s="830"/>
      <c r="E544" s="830"/>
      <c r="F544" s="830"/>
      <c r="G544" s="830"/>
      <c r="H544" s="830"/>
      <c r="I544" s="830"/>
      <c r="J544" s="830"/>
      <c r="K544" s="830"/>
      <c r="L544" s="830"/>
      <c r="M544" s="830"/>
    </row>
    <row r="545" spans="1:13" ht="19.5" x14ac:dyDescent="0.2">
      <c r="A545" s="830"/>
      <c r="B545" s="830"/>
      <c r="C545" s="830"/>
      <c r="D545" s="830"/>
      <c r="E545" s="830"/>
      <c r="F545" s="830"/>
      <c r="G545" s="830"/>
      <c r="H545" s="830"/>
      <c r="I545" s="830"/>
      <c r="J545" s="830"/>
      <c r="K545" s="830"/>
      <c r="L545" s="830"/>
      <c r="M545" s="830"/>
    </row>
    <row r="546" spans="1:13" ht="19.5" x14ac:dyDescent="0.2">
      <c r="A546" s="830"/>
      <c r="B546" s="830"/>
      <c r="C546" s="830"/>
      <c r="D546" s="830"/>
      <c r="E546" s="830"/>
      <c r="F546" s="830"/>
      <c r="G546" s="830"/>
      <c r="H546" s="830"/>
      <c r="I546" s="830"/>
      <c r="J546" s="830"/>
      <c r="K546" s="830"/>
      <c r="L546" s="830"/>
      <c r="M546" s="830"/>
    </row>
    <row r="547" spans="1:13" ht="19.5" x14ac:dyDescent="0.2">
      <c r="A547" s="830"/>
      <c r="B547" s="830"/>
      <c r="C547" s="830"/>
      <c r="D547" s="830"/>
      <c r="E547" s="830"/>
      <c r="F547" s="830"/>
      <c r="G547" s="830"/>
      <c r="H547" s="830"/>
      <c r="I547" s="830"/>
      <c r="J547" s="830"/>
      <c r="K547" s="830"/>
      <c r="L547" s="830"/>
      <c r="M547" s="830"/>
    </row>
    <row r="548" spans="1:13" ht="19.5" x14ac:dyDescent="0.2">
      <c r="A548" s="830"/>
      <c r="B548" s="830"/>
      <c r="C548" s="830"/>
      <c r="D548" s="830"/>
      <c r="E548" s="830"/>
      <c r="F548" s="830"/>
      <c r="G548" s="830"/>
      <c r="H548" s="830"/>
      <c r="I548" s="830"/>
      <c r="J548" s="830"/>
      <c r="K548" s="830"/>
      <c r="L548" s="830"/>
      <c r="M548" s="830"/>
    </row>
    <row r="549" spans="1:13" ht="19.5" x14ac:dyDescent="0.2">
      <c r="A549" s="830"/>
      <c r="B549" s="830"/>
      <c r="C549" s="830"/>
      <c r="D549" s="830"/>
      <c r="E549" s="830"/>
      <c r="F549" s="830"/>
      <c r="G549" s="830"/>
      <c r="H549" s="830"/>
      <c r="I549" s="830"/>
      <c r="J549" s="830"/>
      <c r="K549" s="830"/>
      <c r="L549" s="830"/>
      <c r="M549" s="830"/>
    </row>
    <row r="550" spans="1:13" ht="19.5" x14ac:dyDescent="0.2">
      <c r="A550" s="830"/>
      <c r="B550" s="830"/>
      <c r="C550" s="830"/>
      <c r="D550" s="830"/>
      <c r="E550" s="830"/>
      <c r="F550" s="830"/>
      <c r="G550" s="830"/>
      <c r="H550" s="830"/>
      <c r="I550" s="830"/>
      <c r="J550" s="830"/>
      <c r="K550" s="830"/>
      <c r="L550" s="830"/>
      <c r="M550" s="830"/>
    </row>
    <row r="551" spans="1:13" ht="19.5" x14ac:dyDescent="0.2">
      <c r="A551" s="830"/>
      <c r="B551" s="830"/>
      <c r="C551" s="830"/>
      <c r="D551" s="830"/>
      <c r="E551" s="830"/>
      <c r="F551" s="830"/>
      <c r="G551" s="830"/>
      <c r="H551" s="830"/>
      <c r="I551" s="830"/>
      <c r="J551" s="830"/>
      <c r="K551" s="830"/>
      <c r="L551" s="830"/>
      <c r="M551" s="830"/>
    </row>
    <row r="552" spans="1:13" ht="19.5" x14ac:dyDescent="0.2">
      <c r="A552" s="830"/>
      <c r="B552" s="830"/>
      <c r="C552" s="830"/>
      <c r="D552" s="830"/>
      <c r="E552" s="830"/>
      <c r="F552" s="830"/>
      <c r="G552" s="830"/>
      <c r="H552" s="830"/>
      <c r="I552" s="830"/>
      <c r="J552" s="830"/>
      <c r="K552" s="830"/>
      <c r="L552" s="830"/>
      <c r="M552" s="830"/>
    </row>
    <row r="553" spans="1:13" ht="19.5" x14ac:dyDescent="0.2">
      <c r="A553" s="830"/>
      <c r="B553" s="830"/>
      <c r="C553" s="830"/>
      <c r="D553" s="830"/>
      <c r="E553" s="830"/>
      <c r="F553" s="830"/>
      <c r="G553" s="830"/>
      <c r="H553" s="830"/>
      <c r="I553" s="830"/>
      <c r="J553" s="830"/>
      <c r="K553" s="830"/>
      <c r="L553" s="830"/>
      <c r="M553" s="830"/>
    </row>
    <row r="554" spans="1:13" ht="19.5" x14ac:dyDescent="0.2">
      <c r="A554" s="830"/>
      <c r="B554" s="830"/>
      <c r="C554" s="830"/>
      <c r="D554" s="830"/>
      <c r="E554" s="830"/>
      <c r="F554" s="830"/>
      <c r="G554" s="830"/>
      <c r="H554" s="830"/>
      <c r="I554" s="830"/>
      <c r="J554" s="830"/>
      <c r="K554" s="830"/>
      <c r="L554" s="830"/>
      <c r="M554" s="830"/>
    </row>
    <row r="555" spans="1:13" ht="19.5" x14ac:dyDescent="0.2">
      <c r="A555" s="830"/>
      <c r="B555" s="830"/>
      <c r="C555" s="830"/>
      <c r="D555" s="830"/>
      <c r="E555" s="830"/>
      <c r="F555" s="830"/>
      <c r="G555" s="830"/>
      <c r="H555" s="830"/>
      <c r="I555" s="830"/>
      <c r="J555" s="830"/>
      <c r="K555" s="830"/>
      <c r="L555" s="830"/>
      <c r="M555" s="830"/>
    </row>
    <row r="556" spans="1:13" ht="19.5" x14ac:dyDescent="0.2">
      <c r="A556" s="830"/>
      <c r="B556" s="830"/>
      <c r="C556" s="830"/>
      <c r="D556" s="830"/>
      <c r="E556" s="830"/>
      <c r="F556" s="830"/>
      <c r="G556" s="830"/>
      <c r="H556" s="830"/>
      <c r="I556" s="830"/>
      <c r="J556" s="830"/>
      <c r="K556" s="830"/>
      <c r="L556" s="830"/>
      <c r="M556" s="830"/>
    </row>
    <row r="557" spans="1:13" ht="19.5" x14ac:dyDescent="0.2">
      <c r="A557" s="830"/>
      <c r="B557" s="830"/>
      <c r="C557" s="830"/>
      <c r="D557" s="830"/>
      <c r="E557" s="830"/>
      <c r="F557" s="830"/>
      <c r="G557" s="830"/>
      <c r="H557" s="830"/>
      <c r="I557" s="830"/>
      <c r="J557" s="830"/>
      <c r="K557" s="830"/>
      <c r="L557" s="830"/>
      <c r="M557" s="830"/>
    </row>
    <row r="558" spans="1:13" ht="19.5" x14ac:dyDescent="0.2">
      <c r="A558" s="830"/>
      <c r="B558" s="830"/>
      <c r="C558" s="830"/>
      <c r="D558" s="830"/>
      <c r="E558" s="830"/>
      <c r="F558" s="830"/>
      <c r="G558" s="830"/>
      <c r="H558" s="830"/>
      <c r="I558" s="830"/>
      <c r="J558" s="830"/>
      <c r="K558" s="830"/>
      <c r="L558" s="830"/>
      <c r="M558" s="830"/>
    </row>
    <row r="559" spans="1:13" ht="19.5" x14ac:dyDescent="0.2">
      <c r="A559" s="830"/>
      <c r="B559" s="830"/>
      <c r="C559" s="830"/>
      <c r="D559" s="830"/>
      <c r="E559" s="830"/>
      <c r="F559" s="830"/>
      <c r="G559" s="830"/>
      <c r="H559" s="830"/>
      <c r="I559" s="830"/>
      <c r="J559" s="830"/>
      <c r="K559" s="830"/>
      <c r="L559" s="830"/>
      <c r="M559" s="830"/>
    </row>
    <row r="560" spans="1:13" ht="19.5" x14ac:dyDescent="0.2">
      <c r="A560" s="830"/>
      <c r="B560" s="830"/>
      <c r="C560" s="830"/>
      <c r="D560" s="830"/>
      <c r="E560" s="830"/>
      <c r="F560" s="830"/>
      <c r="G560" s="830"/>
      <c r="H560" s="830"/>
      <c r="I560" s="830"/>
      <c r="J560" s="830"/>
      <c r="K560" s="830"/>
      <c r="L560" s="830"/>
      <c r="M560" s="830"/>
    </row>
    <row r="561" spans="1:13" ht="19.5" x14ac:dyDescent="0.2">
      <c r="A561" s="830"/>
      <c r="B561" s="830"/>
      <c r="C561" s="830"/>
      <c r="D561" s="830"/>
      <c r="E561" s="830"/>
      <c r="F561" s="830"/>
      <c r="G561" s="830"/>
      <c r="H561" s="830"/>
      <c r="I561" s="830"/>
      <c r="J561" s="830"/>
      <c r="K561" s="830"/>
      <c r="L561" s="830"/>
      <c r="M561" s="830"/>
    </row>
    <row r="562" spans="1:13" ht="19.5" x14ac:dyDescent="0.2">
      <c r="A562" s="830"/>
      <c r="B562" s="830"/>
      <c r="C562" s="830"/>
      <c r="D562" s="830"/>
      <c r="E562" s="830"/>
      <c r="F562" s="830"/>
      <c r="G562" s="830"/>
      <c r="H562" s="830"/>
      <c r="I562" s="830"/>
      <c r="J562" s="830"/>
      <c r="K562" s="830"/>
      <c r="L562" s="830"/>
      <c r="M562" s="830"/>
    </row>
    <row r="563" spans="1:13" ht="19.5" x14ac:dyDescent="0.2">
      <c r="A563" s="830"/>
      <c r="B563" s="830"/>
      <c r="C563" s="830"/>
      <c r="D563" s="830"/>
      <c r="E563" s="830"/>
      <c r="F563" s="830"/>
      <c r="G563" s="830"/>
      <c r="H563" s="830"/>
      <c r="I563" s="830"/>
      <c r="J563" s="830"/>
      <c r="K563" s="830"/>
      <c r="L563" s="830"/>
      <c r="M563" s="830"/>
    </row>
    <row r="564" spans="1:13" ht="19.5" x14ac:dyDescent="0.2">
      <c r="A564" s="830"/>
      <c r="B564" s="830"/>
      <c r="C564" s="830"/>
      <c r="D564" s="830"/>
      <c r="E564" s="830"/>
      <c r="F564" s="830"/>
      <c r="G564" s="830"/>
      <c r="H564" s="830"/>
      <c r="I564" s="830"/>
      <c r="J564" s="830"/>
      <c r="K564" s="830"/>
      <c r="L564" s="830"/>
      <c r="M564" s="830"/>
    </row>
    <row r="565" spans="1:13" ht="19.5" x14ac:dyDescent="0.2">
      <c r="A565" s="830"/>
      <c r="B565" s="830"/>
      <c r="C565" s="830"/>
      <c r="D565" s="830"/>
      <c r="E565" s="830"/>
      <c r="F565" s="830"/>
      <c r="G565" s="830"/>
      <c r="H565" s="830"/>
      <c r="I565" s="830"/>
      <c r="J565" s="830"/>
      <c r="K565" s="830"/>
      <c r="L565" s="830"/>
      <c r="M565" s="830"/>
    </row>
    <row r="566" spans="1:13" ht="19.5" x14ac:dyDescent="0.2">
      <c r="A566" s="830"/>
      <c r="B566" s="830"/>
      <c r="C566" s="830"/>
      <c r="D566" s="830"/>
      <c r="E566" s="830"/>
      <c r="F566" s="830"/>
      <c r="G566" s="830"/>
      <c r="H566" s="830"/>
      <c r="I566" s="830"/>
      <c r="J566" s="830"/>
      <c r="K566" s="830"/>
      <c r="L566" s="830"/>
      <c r="M566" s="830"/>
    </row>
    <row r="567" spans="1:13" ht="19.5" x14ac:dyDescent="0.2">
      <c r="A567" s="830"/>
      <c r="B567" s="830"/>
      <c r="C567" s="830"/>
      <c r="D567" s="830"/>
      <c r="E567" s="830"/>
      <c r="F567" s="830"/>
      <c r="G567" s="830"/>
      <c r="H567" s="830"/>
      <c r="I567" s="830"/>
      <c r="J567" s="830"/>
      <c r="K567" s="830"/>
      <c r="L567" s="830"/>
      <c r="M567" s="830"/>
    </row>
    <row r="568" spans="1:13" ht="19.5" x14ac:dyDescent="0.2">
      <c r="A568" s="830"/>
      <c r="B568" s="830"/>
      <c r="C568" s="830"/>
      <c r="D568" s="830"/>
      <c r="E568" s="830"/>
      <c r="F568" s="830"/>
      <c r="G568" s="830"/>
      <c r="H568" s="830"/>
      <c r="I568" s="830"/>
      <c r="J568" s="830"/>
      <c r="K568" s="830"/>
      <c r="L568" s="830"/>
      <c r="M568" s="830"/>
    </row>
    <row r="569" spans="1:13" ht="19.5" x14ac:dyDescent="0.2">
      <c r="A569" s="830"/>
      <c r="B569" s="830"/>
      <c r="C569" s="830"/>
      <c r="D569" s="830"/>
      <c r="E569" s="830"/>
      <c r="F569" s="830"/>
      <c r="G569" s="830"/>
      <c r="H569" s="830"/>
      <c r="I569" s="830"/>
      <c r="J569" s="830"/>
      <c r="K569" s="830"/>
      <c r="L569" s="830"/>
      <c r="M569" s="830"/>
    </row>
    <row r="570" spans="1:13" ht="19.5" x14ac:dyDescent="0.2">
      <c r="A570" s="830"/>
      <c r="B570" s="830"/>
      <c r="C570" s="830"/>
      <c r="D570" s="830"/>
      <c r="E570" s="830"/>
      <c r="F570" s="830"/>
      <c r="G570" s="830"/>
      <c r="H570" s="830"/>
      <c r="I570" s="830"/>
      <c r="J570" s="830"/>
      <c r="K570" s="830"/>
      <c r="L570" s="830"/>
      <c r="M570" s="830"/>
    </row>
    <row r="571" spans="1:13" ht="19.5" x14ac:dyDescent="0.2">
      <c r="A571" s="830"/>
      <c r="B571" s="830"/>
      <c r="C571" s="830"/>
      <c r="D571" s="830"/>
      <c r="E571" s="830"/>
      <c r="F571" s="830"/>
      <c r="G571" s="830"/>
      <c r="H571" s="830"/>
      <c r="I571" s="830"/>
      <c r="J571" s="830"/>
      <c r="K571" s="830"/>
      <c r="L571" s="830"/>
      <c r="M571" s="830"/>
    </row>
    <row r="572" spans="1:13" ht="19.5" x14ac:dyDescent="0.2">
      <c r="A572" s="830"/>
      <c r="B572" s="830"/>
      <c r="C572" s="830"/>
      <c r="D572" s="830"/>
      <c r="E572" s="830"/>
      <c r="F572" s="830"/>
      <c r="G572" s="830"/>
      <c r="H572" s="830"/>
      <c r="I572" s="830"/>
      <c r="J572" s="830"/>
      <c r="K572" s="830"/>
      <c r="L572" s="830"/>
      <c r="M572" s="830"/>
    </row>
    <row r="573" spans="1:13" ht="19.5" x14ac:dyDescent="0.2">
      <c r="A573" s="830"/>
      <c r="B573" s="830"/>
      <c r="C573" s="830"/>
      <c r="D573" s="830"/>
      <c r="E573" s="830"/>
      <c r="F573" s="830"/>
      <c r="G573" s="830"/>
      <c r="H573" s="830"/>
      <c r="I573" s="830"/>
      <c r="J573" s="830"/>
      <c r="K573" s="830"/>
      <c r="L573" s="830"/>
      <c r="M573" s="830"/>
    </row>
    <row r="574" spans="1:13" ht="19.5" x14ac:dyDescent="0.2">
      <c r="A574" s="830"/>
      <c r="B574" s="830"/>
      <c r="C574" s="830"/>
      <c r="D574" s="830"/>
      <c r="E574" s="830"/>
      <c r="F574" s="830"/>
      <c r="G574" s="830"/>
      <c r="H574" s="830"/>
      <c r="I574" s="830"/>
      <c r="J574" s="830"/>
      <c r="K574" s="830"/>
      <c r="L574" s="830"/>
      <c r="M574" s="830"/>
    </row>
    <row r="575" spans="1:13" ht="19.5" x14ac:dyDescent="0.2">
      <c r="A575" s="830"/>
      <c r="B575" s="830"/>
      <c r="C575" s="830"/>
      <c r="D575" s="830"/>
      <c r="E575" s="830"/>
      <c r="F575" s="830"/>
      <c r="G575" s="830"/>
      <c r="H575" s="830"/>
      <c r="I575" s="830"/>
      <c r="J575" s="830"/>
      <c r="K575" s="830"/>
      <c r="L575" s="830"/>
      <c r="M575" s="830"/>
    </row>
    <row r="576" spans="1:13" ht="19.5" x14ac:dyDescent="0.2">
      <c r="A576" s="830"/>
      <c r="B576" s="830"/>
      <c r="C576" s="830"/>
      <c r="D576" s="830"/>
      <c r="E576" s="830"/>
      <c r="F576" s="830"/>
      <c r="G576" s="830"/>
      <c r="H576" s="830"/>
      <c r="I576" s="830"/>
      <c r="J576" s="830"/>
      <c r="K576" s="830"/>
      <c r="L576" s="830"/>
      <c r="M576" s="830"/>
    </row>
    <row r="577" spans="1:13" ht="19.5" x14ac:dyDescent="0.2">
      <c r="A577" s="830"/>
      <c r="B577" s="830"/>
      <c r="C577" s="830"/>
      <c r="D577" s="830"/>
      <c r="E577" s="830"/>
      <c r="F577" s="830"/>
      <c r="G577" s="830"/>
      <c r="H577" s="830"/>
      <c r="I577" s="830"/>
      <c r="J577" s="830"/>
      <c r="K577" s="830"/>
      <c r="L577" s="830"/>
      <c r="M577" s="830"/>
    </row>
    <row r="578" spans="1:13" ht="19.5" x14ac:dyDescent="0.2">
      <c r="A578" s="830"/>
      <c r="B578" s="830"/>
      <c r="C578" s="830"/>
      <c r="D578" s="830"/>
      <c r="E578" s="830"/>
      <c r="F578" s="830"/>
      <c r="G578" s="830"/>
      <c r="H578" s="830"/>
      <c r="I578" s="830"/>
      <c r="J578" s="830"/>
      <c r="K578" s="830"/>
      <c r="L578" s="830"/>
      <c r="M578" s="830"/>
    </row>
    <row r="579" spans="1:13" ht="19.5" x14ac:dyDescent="0.2">
      <c r="A579" s="830"/>
      <c r="B579" s="830"/>
      <c r="C579" s="830"/>
      <c r="D579" s="830"/>
      <c r="E579" s="830"/>
      <c r="F579" s="830"/>
      <c r="G579" s="830"/>
      <c r="H579" s="830"/>
      <c r="I579" s="830"/>
      <c r="J579" s="830"/>
      <c r="K579" s="830"/>
      <c r="L579" s="830"/>
      <c r="M579" s="830"/>
    </row>
    <row r="580" spans="1:13" ht="19.5" x14ac:dyDescent="0.2">
      <c r="A580" s="830"/>
      <c r="B580" s="830"/>
      <c r="C580" s="830"/>
      <c r="D580" s="830"/>
      <c r="E580" s="830"/>
      <c r="F580" s="830"/>
      <c r="G580" s="830"/>
      <c r="H580" s="830"/>
      <c r="I580" s="830"/>
      <c r="J580" s="830"/>
      <c r="K580" s="830"/>
      <c r="L580" s="830"/>
      <c r="M580" s="830"/>
    </row>
    <row r="581" spans="1:13" ht="19.5" x14ac:dyDescent="0.2">
      <c r="A581" s="830"/>
      <c r="B581" s="830"/>
      <c r="C581" s="830"/>
      <c r="D581" s="830"/>
      <c r="E581" s="830"/>
      <c r="F581" s="830"/>
      <c r="G581" s="830"/>
      <c r="H581" s="830"/>
      <c r="I581" s="830"/>
      <c r="J581" s="830"/>
      <c r="K581" s="830"/>
      <c r="L581" s="830"/>
      <c r="M581" s="830"/>
    </row>
    <row r="582" spans="1:13" ht="19.5" x14ac:dyDescent="0.2">
      <c r="A582" s="830"/>
      <c r="B582" s="830"/>
      <c r="C582" s="830"/>
      <c r="D582" s="830"/>
      <c r="E582" s="830"/>
      <c r="F582" s="830"/>
      <c r="G582" s="830"/>
      <c r="H582" s="830"/>
      <c r="I582" s="830"/>
      <c r="J582" s="830"/>
      <c r="K582" s="830"/>
      <c r="L582" s="830"/>
      <c r="M582" s="830"/>
    </row>
    <row r="583" spans="1:13" ht="19.5" x14ac:dyDescent="0.2">
      <c r="A583" s="830"/>
      <c r="B583" s="830"/>
      <c r="C583" s="830"/>
      <c r="D583" s="830"/>
      <c r="E583" s="830"/>
      <c r="F583" s="830"/>
      <c r="G583" s="830"/>
      <c r="H583" s="830"/>
      <c r="I583" s="830"/>
      <c r="J583" s="830"/>
      <c r="K583" s="830"/>
      <c r="L583" s="830"/>
      <c r="M583" s="830"/>
    </row>
    <row r="584" spans="1:13" ht="19.5" x14ac:dyDescent="0.2">
      <c r="A584" s="830"/>
      <c r="B584" s="830"/>
      <c r="C584" s="830"/>
      <c r="D584" s="830"/>
      <c r="E584" s="830"/>
      <c r="F584" s="830"/>
      <c r="G584" s="830"/>
      <c r="H584" s="830"/>
      <c r="I584" s="830"/>
      <c r="J584" s="830"/>
      <c r="K584" s="830"/>
      <c r="L584" s="830"/>
      <c r="M584" s="830"/>
    </row>
    <row r="585" spans="1:13" ht="19.5" x14ac:dyDescent="0.2">
      <c r="A585" s="830"/>
      <c r="B585" s="830"/>
      <c r="C585" s="830"/>
      <c r="D585" s="830"/>
      <c r="E585" s="830"/>
      <c r="F585" s="830"/>
      <c r="G585" s="830"/>
      <c r="H585" s="830"/>
      <c r="I585" s="830"/>
      <c r="J585" s="830"/>
      <c r="K585" s="830"/>
      <c r="L585" s="830"/>
      <c r="M585" s="830"/>
    </row>
    <row r="586" spans="1:13" ht="19.5" x14ac:dyDescent="0.2">
      <c r="A586" s="830"/>
      <c r="B586" s="830"/>
      <c r="C586" s="830"/>
      <c r="D586" s="830"/>
      <c r="E586" s="830"/>
      <c r="F586" s="830"/>
      <c r="G586" s="830"/>
      <c r="H586" s="830"/>
      <c r="I586" s="830"/>
      <c r="J586" s="830"/>
      <c r="K586" s="830"/>
      <c r="L586" s="830"/>
      <c r="M586" s="830"/>
    </row>
    <row r="587" spans="1:13" ht="19.5" x14ac:dyDescent="0.2">
      <c r="A587" s="830"/>
      <c r="B587" s="830"/>
      <c r="C587" s="830"/>
      <c r="D587" s="830"/>
      <c r="E587" s="830"/>
      <c r="F587" s="830"/>
      <c r="G587" s="830"/>
      <c r="H587" s="830"/>
      <c r="I587" s="830"/>
      <c r="J587" s="830"/>
      <c r="K587" s="830"/>
      <c r="L587" s="830"/>
      <c r="M587" s="830"/>
    </row>
    <row r="588" spans="1:13" ht="19.5" x14ac:dyDescent="0.2">
      <c r="A588" s="830"/>
      <c r="B588" s="830"/>
      <c r="C588" s="830"/>
      <c r="D588" s="830"/>
      <c r="E588" s="830"/>
      <c r="F588" s="830"/>
      <c r="G588" s="830"/>
      <c r="H588" s="830"/>
      <c r="I588" s="830"/>
      <c r="J588" s="830"/>
      <c r="K588" s="830"/>
      <c r="L588" s="830"/>
      <c r="M588" s="830"/>
    </row>
    <row r="589" spans="1:13" ht="19.5" x14ac:dyDescent="0.2">
      <c r="A589" s="830"/>
      <c r="B589" s="830"/>
      <c r="C589" s="830"/>
      <c r="D589" s="830"/>
      <c r="E589" s="830"/>
      <c r="F589" s="830"/>
      <c r="G589" s="830"/>
      <c r="H589" s="830"/>
      <c r="I589" s="830"/>
      <c r="J589" s="830"/>
      <c r="K589" s="830"/>
      <c r="L589" s="830"/>
      <c r="M589" s="830"/>
    </row>
    <row r="590" spans="1:13" ht="19.5" x14ac:dyDescent="0.2">
      <c r="A590" s="830"/>
      <c r="B590" s="830"/>
      <c r="C590" s="830"/>
      <c r="D590" s="830"/>
      <c r="E590" s="830"/>
      <c r="F590" s="830"/>
      <c r="G590" s="830"/>
      <c r="H590" s="830"/>
      <c r="I590" s="830"/>
      <c r="J590" s="830"/>
      <c r="K590" s="830"/>
      <c r="L590" s="830"/>
      <c r="M590" s="830"/>
    </row>
    <row r="591" spans="1:13" ht="19.5" x14ac:dyDescent="0.2">
      <c r="A591" s="830"/>
      <c r="B591" s="830"/>
      <c r="C591" s="830"/>
      <c r="D591" s="830"/>
      <c r="E591" s="830"/>
      <c r="F591" s="830"/>
      <c r="G591" s="830"/>
      <c r="H591" s="830"/>
      <c r="I591" s="830"/>
      <c r="J591" s="830"/>
      <c r="K591" s="830"/>
      <c r="L591" s="830"/>
      <c r="M591" s="830"/>
    </row>
    <row r="592" spans="1:13" ht="19.5" x14ac:dyDescent="0.2">
      <c r="A592" s="830"/>
      <c r="B592" s="830"/>
      <c r="C592" s="830"/>
      <c r="D592" s="830"/>
      <c r="E592" s="830"/>
      <c r="F592" s="830"/>
      <c r="G592" s="830"/>
      <c r="H592" s="830"/>
      <c r="I592" s="830"/>
      <c r="J592" s="830"/>
      <c r="K592" s="830"/>
      <c r="L592" s="830"/>
      <c r="M592" s="830"/>
    </row>
    <row r="593" spans="1:13" ht="19.5" x14ac:dyDescent="0.2">
      <c r="A593" s="830"/>
      <c r="B593" s="830"/>
      <c r="C593" s="830"/>
      <c r="D593" s="830"/>
      <c r="E593" s="830"/>
      <c r="F593" s="830"/>
      <c r="G593" s="830"/>
      <c r="H593" s="830"/>
      <c r="I593" s="830"/>
      <c r="J593" s="830"/>
      <c r="K593" s="830"/>
      <c r="L593" s="830"/>
      <c r="M593" s="830"/>
    </row>
    <row r="594" spans="1:13" ht="19.5" x14ac:dyDescent="0.2">
      <c r="A594" s="830"/>
      <c r="B594" s="830"/>
      <c r="C594" s="830"/>
      <c r="D594" s="830"/>
      <c r="E594" s="830"/>
      <c r="F594" s="830"/>
      <c r="G594" s="830"/>
      <c r="H594" s="830"/>
      <c r="I594" s="830"/>
      <c r="J594" s="830"/>
      <c r="K594" s="830"/>
      <c r="L594" s="830"/>
      <c r="M594" s="830"/>
    </row>
    <row r="595" spans="1:13" ht="19.5" x14ac:dyDescent="0.2">
      <c r="A595" s="830"/>
      <c r="B595" s="830"/>
      <c r="C595" s="830"/>
      <c r="D595" s="830"/>
      <c r="E595" s="830"/>
      <c r="F595" s="830"/>
      <c r="G595" s="830"/>
      <c r="H595" s="830"/>
      <c r="I595" s="830"/>
      <c r="J595" s="830"/>
      <c r="K595" s="830"/>
      <c r="L595" s="830"/>
      <c r="M595" s="830"/>
    </row>
    <row r="596" spans="1:13" ht="19.5" x14ac:dyDescent="0.2">
      <c r="A596" s="830"/>
      <c r="B596" s="830"/>
      <c r="C596" s="830"/>
      <c r="D596" s="830"/>
      <c r="E596" s="830"/>
      <c r="F596" s="830"/>
      <c r="G596" s="830"/>
      <c r="H596" s="830"/>
      <c r="I596" s="830"/>
      <c r="J596" s="830"/>
      <c r="K596" s="830"/>
      <c r="L596" s="830"/>
      <c r="M596" s="830"/>
    </row>
    <row r="597" spans="1:13" ht="19.5" x14ac:dyDescent="0.2">
      <c r="A597" s="830"/>
      <c r="B597" s="830"/>
      <c r="C597" s="830"/>
      <c r="D597" s="830"/>
      <c r="E597" s="830"/>
      <c r="F597" s="830"/>
      <c r="G597" s="830"/>
      <c r="H597" s="830"/>
      <c r="I597" s="830"/>
      <c r="J597" s="830"/>
      <c r="K597" s="830"/>
      <c r="L597" s="830"/>
      <c r="M597" s="830"/>
    </row>
    <row r="598" spans="1:13" ht="19.5" x14ac:dyDescent="0.2">
      <c r="A598" s="830"/>
      <c r="B598" s="830"/>
      <c r="C598" s="830"/>
      <c r="D598" s="830"/>
      <c r="E598" s="830"/>
      <c r="F598" s="830"/>
      <c r="G598" s="830"/>
      <c r="H598" s="830"/>
      <c r="I598" s="830"/>
      <c r="J598" s="830"/>
      <c r="K598" s="830"/>
      <c r="L598" s="830"/>
      <c r="M598" s="830"/>
    </row>
    <row r="599" spans="1:13" ht="19.5" x14ac:dyDescent="0.2">
      <c r="A599" s="830"/>
      <c r="B599" s="830"/>
      <c r="C599" s="830"/>
      <c r="D599" s="830"/>
      <c r="E599" s="830"/>
      <c r="F599" s="830"/>
      <c r="G599" s="830"/>
      <c r="H599" s="830"/>
      <c r="I599" s="830"/>
      <c r="J599" s="830"/>
      <c r="K599" s="830"/>
      <c r="L599" s="830"/>
      <c r="M599" s="830"/>
    </row>
    <row r="600" spans="1:13" ht="19.5" x14ac:dyDescent="0.2">
      <c r="A600" s="830"/>
      <c r="B600" s="830"/>
      <c r="C600" s="830"/>
      <c r="D600" s="830"/>
      <c r="E600" s="830"/>
      <c r="F600" s="830"/>
      <c r="G600" s="830"/>
      <c r="H600" s="830"/>
      <c r="I600" s="830"/>
      <c r="J600" s="830"/>
      <c r="K600" s="830"/>
      <c r="L600" s="830"/>
      <c r="M600" s="830"/>
    </row>
    <row r="601" spans="1:13" ht="19.5" x14ac:dyDescent="0.2">
      <c r="A601" s="830"/>
      <c r="B601" s="830"/>
      <c r="C601" s="830"/>
      <c r="D601" s="830"/>
      <c r="E601" s="830"/>
      <c r="F601" s="830"/>
      <c r="G601" s="830"/>
      <c r="H601" s="830"/>
      <c r="I601" s="830"/>
      <c r="J601" s="830"/>
      <c r="K601" s="830"/>
      <c r="L601" s="830"/>
      <c r="M601" s="830"/>
    </row>
    <row r="602" spans="1:13" ht="19.5" x14ac:dyDescent="0.2">
      <c r="A602" s="830"/>
      <c r="B602" s="830"/>
      <c r="C602" s="830"/>
      <c r="D602" s="830"/>
      <c r="E602" s="830"/>
      <c r="F602" s="830"/>
      <c r="G602" s="830"/>
      <c r="H602" s="830"/>
      <c r="I602" s="830"/>
      <c r="J602" s="830"/>
      <c r="K602" s="830"/>
      <c r="L602" s="830"/>
      <c r="M602" s="830"/>
    </row>
    <row r="603" spans="1:13" ht="19.5" x14ac:dyDescent="0.2">
      <c r="A603" s="830"/>
      <c r="B603" s="830"/>
      <c r="C603" s="830"/>
      <c r="D603" s="830"/>
      <c r="E603" s="830"/>
      <c r="F603" s="830"/>
      <c r="G603" s="830"/>
      <c r="H603" s="830"/>
      <c r="I603" s="830"/>
      <c r="J603" s="830"/>
      <c r="K603" s="830"/>
      <c r="L603" s="830"/>
      <c r="M603" s="830"/>
    </row>
    <row r="604" spans="1:13" ht="19.5" x14ac:dyDescent="0.2">
      <c r="A604" s="830"/>
      <c r="B604" s="830"/>
      <c r="C604" s="830"/>
      <c r="D604" s="830"/>
      <c r="E604" s="830"/>
      <c r="F604" s="830"/>
      <c r="G604" s="830"/>
      <c r="H604" s="830"/>
      <c r="I604" s="830"/>
      <c r="J604" s="830"/>
      <c r="K604" s="830"/>
      <c r="L604" s="830"/>
      <c r="M604" s="830"/>
    </row>
    <row r="605" spans="1:13" ht="19.5" x14ac:dyDescent="0.2">
      <c r="A605" s="830"/>
      <c r="B605" s="830"/>
      <c r="C605" s="830"/>
      <c r="D605" s="830"/>
      <c r="E605" s="830"/>
      <c r="F605" s="830"/>
      <c r="G605" s="830"/>
      <c r="H605" s="830"/>
      <c r="I605" s="830"/>
      <c r="J605" s="830"/>
      <c r="K605" s="830"/>
      <c r="L605" s="830"/>
      <c r="M605" s="830"/>
    </row>
    <row r="606" spans="1:13" ht="19.5" x14ac:dyDescent="0.2">
      <c r="A606" s="830"/>
      <c r="B606" s="830"/>
      <c r="C606" s="830"/>
      <c r="D606" s="830"/>
      <c r="E606" s="830"/>
      <c r="F606" s="830"/>
      <c r="G606" s="830"/>
      <c r="H606" s="830"/>
      <c r="I606" s="830"/>
      <c r="J606" s="830"/>
      <c r="K606" s="830"/>
      <c r="L606" s="830"/>
      <c r="M606" s="830"/>
    </row>
    <row r="607" spans="1:13" ht="19.5" x14ac:dyDescent="0.2">
      <c r="A607" s="830"/>
      <c r="B607" s="830"/>
      <c r="C607" s="830"/>
      <c r="D607" s="830"/>
      <c r="E607" s="830"/>
      <c r="F607" s="830"/>
      <c r="G607" s="830"/>
      <c r="H607" s="830"/>
      <c r="I607" s="830"/>
      <c r="J607" s="830"/>
      <c r="K607" s="830"/>
      <c r="L607" s="830"/>
      <c r="M607" s="830"/>
    </row>
    <row r="608" spans="1:13" ht="19.5" x14ac:dyDescent="0.2">
      <c r="A608" s="830"/>
      <c r="B608" s="830"/>
      <c r="C608" s="830"/>
      <c r="D608" s="830"/>
      <c r="E608" s="830"/>
      <c r="F608" s="830"/>
      <c r="G608" s="830"/>
      <c r="H608" s="830"/>
      <c r="I608" s="830"/>
      <c r="J608" s="830"/>
      <c r="K608" s="830"/>
      <c r="L608" s="830"/>
      <c r="M608" s="830"/>
    </row>
    <row r="609" spans="1:13" ht="19.5" x14ac:dyDescent="0.2">
      <c r="A609" s="830"/>
      <c r="B609" s="830"/>
      <c r="C609" s="830"/>
      <c r="D609" s="830"/>
      <c r="E609" s="830"/>
      <c r="F609" s="830"/>
      <c r="G609" s="830"/>
      <c r="H609" s="830"/>
      <c r="I609" s="830"/>
      <c r="J609" s="830"/>
      <c r="K609" s="830"/>
      <c r="L609" s="830"/>
      <c r="M609" s="830"/>
    </row>
    <row r="610" spans="1:13" ht="19.5" x14ac:dyDescent="0.2">
      <c r="A610" s="830"/>
      <c r="B610" s="830"/>
      <c r="C610" s="830"/>
      <c r="D610" s="830"/>
      <c r="E610" s="830"/>
      <c r="F610" s="830"/>
      <c r="G610" s="830"/>
      <c r="H610" s="830"/>
      <c r="I610" s="830"/>
      <c r="J610" s="830"/>
      <c r="K610" s="830"/>
      <c r="L610" s="830"/>
      <c r="M610" s="830"/>
    </row>
    <row r="611" spans="1:13" ht="19.5" x14ac:dyDescent="0.2">
      <c r="A611" s="830"/>
      <c r="B611" s="830"/>
      <c r="C611" s="830"/>
      <c r="D611" s="830"/>
      <c r="E611" s="830"/>
      <c r="F611" s="830"/>
      <c r="G611" s="830"/>
      <c r="H611" s="830"/>
      <c r="I611" s="830"/>
      <c r="J611" s="830"/>
      <c r="K611" s="830"/>
      <c r="L611" s="830"/>
      <c r="M611" s="830"/>
    </row>
    <row r="612" spans="1:13" ht="19.5" x14ac:dyDescent="0.2">
      <c r="A612" s="830"/>
      <c r="B612" s="830"/>
      <c r="C612" s="830"/>
      <c r="D612" s="830"/>
      <c r="E612" s="830"/>
      <c r="F612" s="830"/>
      <c r="G612" s="830"/>
      <c r="H612" s="830"/>
      <c r="I612" s="830"/>
      <c r="J612" s="830"/>
      <c r="K612" s="830"/>
      <c r="L612" s="830"/>
      <c r="M612" s="830"/>
    </row>
    <row r="613" spans="1:13" ht="19.5" x14ac:dyDescent="0.2">
      <c r="A613" s="830"/>
      <c r="B613" s="830"/>
      <c r="C613" s="830"/>
      <c r="D613" s="830"/>
      <c r="E613" s="830"/>
      <c r="F613" s="830"/>
      <c r="G613" s="830"/>
      <c r="H613" s="830"/>
      <c r="I613" s="830"/>
      <c r="J613" s="830"/>
      <c r="K613" s="830"/>
      <c r="L613" s="830"/>
      <c r="M613" s="830"/>
    </row>
    <row r="614" spans="1:13" ht="19.5" x14ac:dyDescent="0.2">
      <c r="A614" s="830"/>
      <c r="B614" s="830"/>
      <c r="C614" s="830"/>
      <c r="D614" s="830"/>
      <c r="E614" s="830"/>
      <c r="F614" s="830"/>
      <c r="G614" s="830"/>
      <c r="H614" s="830"/>
      <c r="I614" s="830"/>
      <c r="J614" s="830"/>
      <c r="K614" s="830"/>
      <c r="L614" s="830"/>
      <c r="M614" s="830"/>
    </row>
    <row r="615" spans="1:13" ht="19.5" x14ac:dyDescent="0.2">
      <c r="A615" s="830"/>
      <c r="B615" s="830"/>
      <c r="C615" s="830"/>
      <c r="D615" s="830"/>
      <c r="E615" s="830"/>
      <c r="F615" s="830"/>
      <c r="G615" s="830"/>
      <c r="H615" s="830"/>
      <c r="I615" s="830"/>
      <c r="J615" s="830"/>
      <c r="K615" s="830"/>
      <c r="L615" s="830"/>
      <c r="M615" s="830"/>
    </row>
    <row r="616" spans="1:13" ht="19.5" x14ac:dyDescent="0.2">
      <c r="A616" s="830"/>
      <c r="B616" s="830"/>
      <c r="C616" s="830"/>
      <c r="D616" s="830"/>
      <c r="E616" s="830"/>
      <c r="F616" s="830"/>
      <c r="G616" s="830"/>
      <c r="H616" s="830"/>
      <c r="I616" s="830"/>
      <c r="J616" s="830"/>
      <c r="K616" s="830"/>
      <c r="L616" s="830"/>
      <c r="M616" s="830"/>
    </row>
    <row r="617" spans="1:13" ht="19.5" x14ac:dyDescent="0.2">
      <c r="A617" s="830"/>
      <c r="B617" s="830"/>
      <c r="C617" s="830"/>
      <c r="D617" s="830"/>
      <c r="E617" s="830"/>
      <c r="F617" s="830"/>
      <c r="G617" s="830"/>
      <c r="H617" s="830"/>
      <c r="I617" s="830"/>
      <c r="J617" s="830"/>
      <c r="K617" s="830"/>
      <c r="L617" s="830"/>
      <c r="M617" s="830"/>
    </row>
    <row r="618" spans="1:13" ht="19.5" x14ac:dyDescent="0.2">
      <c r="A618" s="830"/>
      <c r="B618" s="830"/>
      <c r="C618" s="830"/>
      <c r="D618" s="830"/>
      <c r="E618" s="830"/>
      <c r="F618" s="830"/>
      <c r="G618" s="830"/>
      <c r="H618" s="830"/>
      <c r="I618" s="830"/>
      <c r="J618" s="830"/>
      <c r="K618" s="830"/>
      <c r="L618" s="830"/>
      <c r="M618" s="830"/>
    </row>
    <row r="619" spans="1:13" ht="19.5" x14ac:dyDescent="0.2">
      <c r="A619" s="830"/>
      <c r="B619" s="830"/>
      <c r="C619" s="830"/>
      <c r="D619" s="830"/>
      <c r="E619" s="830"/>
      <c r="F619" s="830"/>
      <c r="G619" s="830"/>
      <c r="H619" s="830"/>
      <c r="I619" s="830"/>
      <c r="J619" s="830"/>
      <c r="K619" s="830"/>
      <c r="L619" s="830"/>
      <c r="M619" s="830"/>
    </row>
    <row r="620" spans="1:13" ht="19.5" x14ac:dyDescent="0.2">
      <c r="A620" s="830"/>
      <c r="B620" s="830"/>
      <c r="C620" s="830"/>
      <c r="D620" s="830"/>
      <c r="E620" s="830"/>
      <c r="F620" s="830"/>
      <c r="G620" s="830"/>
      <c r="H620" s="830"/>
      <c r="I620" s="830"/>
      <c r="J620" s="830"/>
      <c r="K620" s="830"/>
      <c r="L620" s="830"/>
      <c r="M620" s="830"/>
    </row>
    <row r="621" spans="1:13" ht="19.5" x14ac:dyDescent="0.2">
      <c r="A621" s="830"/>
      <c r="B621" s="830"/>
      <c r="C621" s="830"/>
      <c r="D621" s="830"/>
      <c r="E621" s="830"/>
      <c r="F621" s="830"/>
      <c r="G621" s="830"/>
      <c r="H621" s="830"/>
      <c r="I621" s="830"/>
      <c r="J621" s="830"/>
      <c r="K621" s="830"/>
      <c r="L621" s="830"/>
      <c r="M621" s="830"/>
    </row>
    <row r="622" spans="1:13" ht="19.5" x14ac:dyDescent="0.2">
      <c r="A622" s="830"/>
      <c r="B622" s="830"/>
      <c r="C622" s="830"/>
      <c r="D622" s="830"/>
      <c r="E622" s="830"/>
      <c r="F622" s="830"/>
      <c r="G622" s="830"/>
      <c r="H622" s="830"/>
      <c r="I622" s="830"/>
      <c r="J622" s="830"/>
      <c r="K622" s="830"/>
      <c r="L622" s="830"/>
      <c r="M622" s="830"/>
    </row>
    <row r="623" spans="1:13" ht="19.5" x14ac:dyDescent="0.2">
      <c r="A623" s="830"/>
      <c r="B623" s="830"/>
      <c r="C623" s="830"/>
      <c r="D623" s="830"/>
      <c r="E623" s="830"/>
      <c r="F623" s="830"/>
      <c r="G623" s="830"/>
      <c r="H623" s="830"/>
      <c r="I623" s="830"/>
      <c r="J623" s="830"/>
      <c r="K623" s="830"/>
      <c r="L623" s="830"/>
      <c r="M623" s="830"/>
    </row>
    <row r="624" spans="1:13" ht="19.5" x14ac:dyDescent="0.2">
      <c r="A624" s="830"/>
      <c r="B624" s="830"/>
      <c r="C624" s="830"/>
      <c r="D624" s="830"/>
      <c r="E624" s="830"/>
      <c r="F624" s="830"/>
      <c r="G624" s="830"/>
      <c r="H624" s="830"/>
      <c r="I624" s="830"/>
      <c r="J624" s="830"/>
      <c r="K624" s="830"/>
      <c r="L624" s="830"/>
      <c r="M624" s="830"/>
    </row>
    <row r="625" spans="1:13" ht="19.5" x14ac:dyDescent="0.2">
      <c r="A625" s="830"/>
      <c r="B625" s="830"/>
      <c r="C625" s="830"/>
      <c r="D625" s="830"/>
      <c r="E625" s="830"/>
      <c r="F625" s="830"/>
      <c r="G625" s="830"/>
      <c r="H625" s="830"/>
      <c r="I625" s="830"/>
      <c r="J625" s="830"/>
      <c r="K625" s="830"/>
      <c r="L625" s="830"/>
      <c r="M625" s="830"/>
    </row>
    <row r="626" spans="1:13" ht="19.5" x14ac:dyDescent="0.2">
      <c r="A626" s="830"/>
      <c r="B626" s="830"/>
      <c r="C626" s="830"/>
      <c r="D626" s="830"/>
      <c r="E626" s="830"/>
      <c r="F626" s="830"/>
      <c r="G626" s="830"/>
      <c r="H626" s="830"/>
      <c r="I626" s="830"/>
      <c r="J626" s="830"/>
      <c r="K626" s="830"/>
      <c r="L626" s="830"/>
      <c r="M626" s="830"/>
    </row>
    <row r="627" spans="1:13" ht="19.5" x14ac:dyDescent="0.2">
      <c r="A627" s="830"/>
      <c r="B627" s="830"/>
      <c r="C627" s="830"/>
      <c r="D627" s="830"/>
      <c r="E627" s="830"/>
      <c r="F627" s="830"/>
      <c r="G627" s="830"/>
      <c r="H627" s="830"/>
      <c r="I627" s="830"/>
      <c r="J627" s="830"/>
      <c r="K627" s="830"/>
      <c r="L627" s="830"/>
      <c r="M627" s="830"/>
    </row>
    <row r="628" spans="1:13" ht="19.5" x14ac:dyDescent="0.2">
      <c r="A628" s="830"/>
      <c r="B628" s="830"/>
      <c r="C628" s="830"/>
      <c r="D628" s="830"/>
      <c r="E628" s="830"/>
      <c r="F628" s="830"/>
      <c r="G628" s="830"/>
      <c r="H628" s="830"/>
      <c r="I628" s="830"/>
      <c r="J628" s="830"/>
      <c r="K628" s="830"/>
      <c r="L628" s="830"/>
      <c r="M628" s="830"/>
    </row>
    <row r="629" spans="1:13" ht="19.5" x14ac:dyDescent="0.2">
      <c r="A629" s="830"/>
      <c r="B629" s="830"/>
      <c r="C629" s="830"/>
      <c r="D629" s="830"/>
      <c r="E629" s="830"/>
      <c r="F629" s="830"/>
      <c r="G629" s="830"/>
      <c r="H629" s="830"/>
      <c r="I629" s="830"/>
      <c r="J629" s="830"/>
      <c r="K629" s="830"/>
      <c r="L629" s="830"/>
      <c r="M629" s="830"/>
    </row>
    <row r="630" spans="1:13" ht="19.5" x14ac:dyDescent="0.2">
      <c r="A630" s="830"/>
      <c r="B630" s="830"/>
      <c r="C630" s="830"/>
      <c r="D630" s="830"/>
      <c r="E630" s="830"/>
      <c r="F630" s="830"/>
      <c r="G630" s="830"/>
      <c r="H630" s="830"/>
      <c r="I630" s="830"/>
      <c r="J630" s="830"/>
      <c r="K630" s="830"/>
      <c r="L630" s="830"/>
      <c r="M630" s="830"/>
    </row>
    <row r="631" spans="1:13" ht="19.5" x14ac:dyDescent="0.2">
      <c r="A631" s="830"/>
      <c r="B631" s="830"/>
      <c r="C631" s="830"/>
      <c r="D631" s="830"/>
      <c r="E631" s="830"/>
      <c r="F631" s="830"/>
      <c r="G631" s="830"/>
      <c r="H631" s="830"/>
      <c r="I631" s="830"/>
      <c r="J631" s="830"/>
      <c r="K631" s="830"/>
      <c r="L631" s="830"/>
      <c r="M631" s="830"/>
    </row>
    <row r="632" spans="1:13" ht="19.5" x14ac:dyDescent="0.2">
      <c r="A632" s="830"/>
      <c r="B632" s="830"/>
      <c r="C632" s="830"/>
      <c r="D632" s="830"/>
      <c r="E632" s="830"/>
      <c r="F632" s="830"/>
      <c r="G632" s="830"/>
      <c r="H632" s="830"/>
      <c r="I632" s="830"/>
      <c r="J632" s="830"/>
      <c r="K632" s="830"/>
      <c r="L632" s="830"/>
      <c r="M632" s="830"/>
    </row>
    <row r="633" spans="1:13" ht="19.5" x14ac:dyDescent="0.2">
      <c r="A633" s="830"/>
      <c r="B633" s="830"/>
      <c r="C633" s="830"/>
      <c r="D633" s="830"/>
      <c r="E633" s="830"/>
      <c r="F633" s="830"/>
      <c r="G633" s="830"/>
      <c r="H633" s="830"/>
      <c r="I633" s="830"/>
      <c r="J633" s="830"/>
      <c r="K633" s="830"/>
      <c r="L633" s="830"/>
      <c r="M633" s="830"/>
    </row>
    <row r="634" spans="1:13" ht="19.5" x14ac:dyDescent="0.2">
      <c r="A634" s="830"/>
      <c r="B634" s="830"/>
      <c r="C634" s="830"/>
      <c r="D634" s="830"/>
      <c r="E634" s="830"/>
      <c r="F634" s="830"/>
      <c r="G634" s="830"/>
      <c r="H634" s="830"/>
      <c r="I634" s="830"/>
      <c r="J634" s="830"/>
      <c r="K634" s="830"/>
      <c r="L634" s="830"/>
      <c r="M634" s="830"/>
    </row>
    <row r="635" spans="1:13" ht="19.5" x14ac:dyDescent="0.2">
      <c r="A635" s="830"/>
      <c r="B635" s="830"/>
      <c r="C635" s="830"/>
      <c r="D635" s="830"/>
      <c r="E635" s="830"/>
      <c r="F635" s="830"/>
      <c r="G635" s="830"/>
      <c r="H635" s="830"/>
      <c r="I635" s="830"/>
      <c r="J635" s="830"/>
      <c r="K635" s="830"/>
      <c r="L635" s="830"/>
      <c r="M635" s="830"/>
    </row>
    <row r="636" spans="1:13" ht="19.5" x14ac:dyDescent="0.2">
      <c r="A636" s="830"/>
      <c r="B636" s="830"/>
      <c r="C636" s="830"/>
      <c r="D636" s="830"/>
      <c r="E636" s="830"/>
      <c r="F636" s="830"/>
      <c r="G636" s="830"/>
      <c r="H636" s="830"/>
      <c r="I636" s="830"/>
      <c r="J636" s="830"/>
      <c r="K636" s="830"/>
      <c r="L636" s="830"/>
      <c r="M636" s="830"/>
    </row>
    <row r="637" spans="1:13" ht="19.5" x14ac:dyDescent="0.2">
      <c r="A637" s="830"/>
      <c r="B637" s="830"/>
      <c r="C637" s="830"/>
      <c r="D637" s="830"/>
      <c r="E637" s="830"/>
      <c r="F637" s="830"/>
      <c r="G637" s="830"/>
      <c r="H637" s="830"/>
      <c r="I637" s="830"/>
      <c r="J637" s="830"/>
      <c r="K637" s="830"/>
      <c r="L637" s="830"/>
      <c r="M637" s="830"/>
    </row>
    <row r="638" spans="1:13" ht="19.5" x14ac:dyDescent="0.2">
      <c r="A638" s="830"/>
      <c r="B638" s="830"/>
      <c r="C638" s="830"/>
      <c r="D638" s="830"/>
      <c r="E638" s="830"/>
      <c r="F638" s="830"/>
      <c r="G638" s="830"/>
      <c r="H638" s="830"/>
      <c r="I638" s="830"/>
      <c r="J638" s="830"/>
      <c r="K638" s="830"/>
      <c r="L638" s="830"/>
      <c r="M638" s="830"/>
    </row>
    <row r="639" spans="1:13" ht="19.5" x14ac:dyDescent="0.2">
      <c r="A639" s="830"/>
      <c r="B639" s="830"/>
      <c r="C639" s="830"/>
      <c r="D639" s="830"/>
      <c r="E639" s="830"/>
      <c r="F639" s="830"/>
      <c r="G639" s="830"/>
      <c r="H639" s="830"/>
      <c r="I639" s="830"/>
      <c r="J639" s="830"/>
      <c r="K639" s="830"/>
      <c r="L639" s="830"/>
      <c r="M639" s="830"/>
    </row>
    <row r="640" spans="1:13" ht="19.5" x14ac:dyDescent="0.2">
      <c r="A640" s="830"/>
      <c r="B640" s="830"/>
      <c r="C640" s="830"/>
      <c r="D640" s="830"/>
      <c r="E640" s="830"/>
      <c r="F640" s="830"/>
      <c r="G640" s="830"/>
      <c r="H640" s="830"/>
      <c r="I640" s="830"/>
      <c r="J640" s="830"/>
      <c r="K640" s="830"/>
      <c r="L640" s="830"/>
      <c r="M640" s="830"/>
    </row>
    <row r="641" spans="1:13" ht="19.5" x14ac:dyDescent="0.2">
      <c r="A641" s="830"/>
      <c r="B641" s="830"/>
      <c r="C641" s="830"/>
      <c r="D641" s="830"/>
      <c r="E641" s="830"/>
      <c r="F641" s="830"/>
      <c r="G641" s="830"/>
      <c r="H641" s="830"/>
      <c r="I641" s="830"/>
      <c r="J641" s="830"/>
      <c r="K641" s="830"/>
      <c r="L641" s="830"/>
      <c r="M641" s="830"/>
    </row>
    <row r="642" spans="1:13" ht="19.5" x14ac:dyDescent="0.2">
      <c r="A642" s="830"/>
      <c r="B642" s="830"/>
      <c r="C642" s="830"/>
      <c r="D642" s="830"/>
      <c r="E642" s="830"/>
      <c r="F642" s="830"/>
      <c r="G642" s="830"/>
      <c r="H642" s="830"/>
      <c r="I642" s="830"/>
      <c r="J642" s="830"/>
      <c r="K642" s="830"/>
      <c r="L642" s="830"/>
      <c r="M642" s="830"/>
    </row>
    <row r="643" spans="1:13" ht="19.5" x14ac:dyDescent="0.2">
      <c r="A643" s="830"/>
      <c r="B643" s="830"/>
      <c r="C643" s="830"/>
      <c r="D643" s="830"/>
      <c r="E643" s="830"/>
      <c r="F643" s="830"/>
      <c r="G643" s="830"/>
      <c r="H643" s="830"/>
      <c r="I643" s="830"/>
      <c r="J643" s="830"/>
      <c r="K643" s="830"/>
      <c r="L643" s="830"/>
      <c r="M643" s="830"/>
    </row>
    <row r="644" spans="1:13" ht="19.5" x14ac:dyDescent="0.2">
      <c r="A644" s="830"/>
      <c r="B644" s="830"/>
      <c r="C644" s="830"/>
      <c r="D644" s="830"/>
      <c r="E644" s="830"/>
      <c r="F644" s="830"/>
      <c r="G644" s="830"/>
      <c r="H644" s="830"/>
      <c r="I644" s="830"/>
      <c r="J644" s="830"/>
      <c r="K644" s="830"/>
      <c r="L644" s="830"/>
      <c r="M644" s="830"/>
    </row>
    <row r="645" spans="1:13" ht="19.5" x14ac:dyDescent="0.2">
      <c r="A645" s="830"/>
      <c r="B645" s="830"/>
      <c r="C645" s="830"/>
      <c r="D645" s="830"/>
      <c r="E645" s="830"/>
      <c r="F645" s="830"/>
      <c r="G645" s="830"/>
      <c r="H645" s="830"/>
      <c r="I645" s="830"/>
      <c r="J645" s="830"/>
      <c r="K645" s="830"/>
      <c r="L645" s="830"/>
      <c r="M645" s="830"/>
    </row>
    <row r="646" spans="1:13" ht="19.5" x14ac:dyDescent="0.2">
      <c r="A646" s="830"/>
      <c r="B646" s="830"/>
      <c r="C646" s="830"/>
      <c r="D646" s="830"/>
      <c r="E646" s="830"/>
      <c r="F646" s="830"/>
      <c r="G646" s="830"/>
      <c r="H646" s="830"/>
      <c r="I646" s="830"/>
      <c r="J646" s="830"/>
      <c r="K646" s="830"/>
      <c r="L646" s="830"/>
      <c r="M646" s="830"/>
    </row>
    <row r="647" spans="1:13" ht="19.5" x14ac:dyDescent="0.2">
      <c r="A647" s="830"/>
      <c r="B647" s="830"/>
      <c r="C647" s="830"/>
      <c r="D647" s="830"/>
      <c r="E647" s="830"/>
      <c r="F647" s="830"/>
      <c r="G647" s="830"/>
      <c r="H647" s="830"/>
      <c r="I647" s="830"/>
      <c r="J647" s="830"/>
      <c r="K647" s="830"/>
      <c r="L647" s="830"/>
      <c r="M647" s="830"/>
    </row>
    <row r="648" spans="1:13" ht="19.5" x14ac:dyDescent="0.2">
      <c r="A648" s="830"/>
      <c r="B648" s="830"/>
      <c r="C648" s="830"/>
      <c r="D648" s="830"/>
      <c r="E648" s="830"/>
      <c r="F648" s="830"/>
      <c r="G648" s="830"/>
      <c r="H648" s="830"/>
      <c r="I648" s="830"/>
      <c r="J648" s="830"/>
      <c r="K648" s="830"/>
      <c r="L648" s="830"/>
      <c r="M648" s="830"/>
    </row>
    <row r="649" spans="1:13" ht="19.5" x14ac:dyDescent="0.2">
      <c r="A649" s="830"/>
      <c r="B649" s="830"/>
      <c r="C649" s="830"/>
      <c r="D649" s="830"/>
      <c r="E649" s="830"/>
      <c r="F649" s="830"/>
      <c r="G649" s="830"/>
      <c r="H649" s="830"/>
      <c r="I649" s="830"/>
      <c r="J649" s="830"/>
      <c r="K649" s="830"/>
      <c r="L649" s="830"/>
      <c r="M649" s="830"/>
    </row>
    <row r="650" spans="1:13" ht="19.5" x14ac:dyDescent="0.2">
      <c r="A650" s="830"/>
      <c r="B650" s="830"/>
      <c r="C650" s="830"/>
      <c r="D650" s="830"/>
      <c r="E650" s="830"/>
      <c r="F650" s="830"/>
      <c r="G650" s="830"/>
      <c r="H650" s="830"/>
      <c r="I650" s="830"/>
      <c r="J650" s="830"/>
      <c r="K650" s="830"/>
      <c r="L650" s="830"/>
      <c r="M650" s="830"/>
    </row>
    <row r="651" spans="1:13" ht="19.5" x14ac:dyDescent="0.2">
      <c r="A651" s="830"/>
      <c r="B651" s="830"/>
      <c r="C651" s="830"/>
      <c r="D651" s="830"/>
      <c r="E651" s="830"/>
      <c r="F651" s="830"/>
      <c r="G651" s="830"/>
      <c r="H651" s="830"/>
      <c r="I651" s="830"/>
      <c r="J651" s="830"/>
      <c r="K651" s="830"/>
      <c r="L651" s="830"/>
      <c r="M651" s="830"/>
    </row>
    <row r="652" spans="1:13" ht="19.5" x14ac:dyDescent="0.2">
      <c r="A652" s="830"/>
      <c r="B652" s="830"/>
      <c r="C652" s="830"/>
      <c r="D652" s="830"/>
      <c r="E652" s="830"/>
      <c r="F652" s="830"/>
      <c r="G652" s="830"/>
      <c r="H652" s="830"/>
      <c r="I652" s="830"/>
      <c r="J652" s="830"/>
      <c r="K652" s="830"/>
      <c r="L652" s="830"/>
      <c r="M652" s="830"/>
    </row>
    <row r="653" spans="1:13" ht="19.5" x14ac:dyDescent="0.2">
      <c r="A653" s="830"/>
      <c r="B653" s="830"/>
      <c r="C653" s="830"/>
      <c r="D653" s="830"/>
      <c r="E653" s="830"/>
      <c r="F653" s="830"/>
      <c r="G653" s="830"/>
      <c r="H653" s="830"/>
      <c r="I653" s="830"/>
      <c r="J653" s="830"/>
      <c r="K653" s="830"/>
      <c r="L653" s="830"/>
      <c r="M653" s="830"/>
    </row>
    <row r="654" spans="1:13" ht="19.5" x14ac:dyDescent="0.2">
      <c r="A654" s="830"/>
      <c r="B654" s="830"/>
      <c r="C654" s="830"/>
      <c r="D654" s="830"/>
      <c r="E654" s="830"/>
      <c r="F654" s="830"/>
      <c r="G654" s="830"/>
      <c r="H654" s="830"/>
      <c r="I654" s="830"/>
      <c r="J654" s="830"/>
      <c r="K654" s="830"/>
      <c r="L654" s="830"/>
      <c r="M654" s="830"/>
    </row>
    <row r="655" spans="1:13" ht="19.5" x14ac:dyDescent="0.2">
      <c r="A655" s="830"/>
      <c r="B655" s="830"/>
      <c r="C655" s="830"/>
      <c r="D655" s="830"/>
      <c r="E655" s="830"/>
      <c r="F655" s="830"/>
      <c r="G655" s="830"/>
      <c r="H655" s="830"/>
      <c r="I655" s="830"/>
      <c r="J655" s="830"/>
      <c r="K655" s="830"/>
      <c r="L655" s="830"/>
      <c r="M655" s="830"/>
    </row>
    <row r="656" spans="1:13" ht="19.5" x14ac:dyDescent="0.2">
      <c r="A656" s="830"/>
      <c r="B656" s="830"/>
      <c r="C656" s="830"/>
      <c r="D656" s="830"/>
      <c r="E656" s="830"/>
      <c r="F656" s="830"/>
      <c r="G656" s="830"/>
      <c r="H656" s="830"/>
      <c r="I656" s="830"/>
      <c r="J656" s="830"/>
      <c r="K656" s="830"/>
      <c r="L656" s="830"/>
      <c r="M656" s="830"/>
    </row>
    <row r="657" spans="1:13" ht="19.5" x14ac:dyDescent="0.2">
      <c r="A657" s="830"/>
      <c r="B657" s="830"/>
      <c r="C657" s="830"/>
      <c r="D657" s="830"/>
      <c r="E657" s="830"/>
      <c r="F657" s="830"/>
      <c r="G657" s="830"/>
      <c r="H657" s="830"/>
      <c r="I657" s="830"/>
      <c r="J657" s="830"/>
      <c r="K657" s="830"/>
      <c r="L657" s="830"/>
      <c r="M657" s="830"/>
    </row>
    <row r="658" spans="1:13" ht="19.5" x14ac:dyDescent="0.2">
      <c r="A658" s="830"/>
      <c r="B658" s="830"/>
      <c r="C658" s="830"/>
      <c r="D658" s="830"/>
      <c r="E658" s="830"/>
      <c r="F658" s="830"/>
      <c r="G658" s="830"/>
      <c r="H658" s="830"/>
      <c r="I658" s="830"/>
      <c r="J658" s="830"/>
      <c r="K658" s="830"/>
      <c r="L658" s="830"/>
      <c r="M658" s="830"/>
    </row>
    <row r="659" spans="1:13" ht="19.5" x14ac:dyDescent="0.2">
      <c r="A659" s="830"/>
      <c r="B659" s="830"/>
      <c r="C659" s="830"/>
      <c r="D659" s="830"/>
      <c r="E659" s="830"/>
      <c r="F659" s="830"/>
      <c r="G659" s="830"/>
      <c r="H659" s="830"/>
      <c r="I659" s="830"/>
      <c r="J659" s="830"/>
      <c r="K659" s="830"/>
      <c r="L659" s="830"/>
      <c r="M659" s="830"/>
    </row>
    <row r="660" spans="1:13" ht="19.5" x14ac:dyDescent="0.2">
      <c r="A660" s="830"/>
      <c r="B660" s="830"/>
      <c r="C660" s="830"/>
      <c r="D660" s="830"/>
      <c r="E660" s="830"/>
      <c r="F660" s="830"/>
      <c r="G660" s="830"/>
      <c r="H660" s="830"/>
      <c r="I660" s="830"/>
      <c r="J660" s="830"/>
      <c r="K660" s="830"/>
      <c r="L660" s="830"/>
      <c r="M660" s="830"/>
    </row>
    <row r="661" spans="1:13" ht="19.5" x14ac:dyDescent="0.2">
      <c r="A661" s="830"/>
      <c r="B661" s="830"/>
      <c r="C661" s="830"/>
      <c r="D661" s="830"/>
      <c r="E661" s="830"/>
      <c r="F661" s="830"/>
      <c r="G661" s="830"/>
      <c r="H661" s="830"/>
      <c r="I661" s="830"/>
      <c r="J661" s="830"/>
      <c r="K661" s="830"/>
      <c r="L661" s="830"/>
      <c r="M661" s="830"/>
    </row>
    <row r="662" spans="1:13" ht="19.5" x14ac:dyDescent="0.2">
      <c r="A662" s="830"/>
      <c r="B662" s="830"/>
      <c r="C662" s="830"/>
      <c r="D662" s="830"/>
      <c r="E662" s="830"/>
      <c r="F662" s="830"/>
      <c r="G662" s="830"/>
      <c r="H662" s="830"/>
      <c r="I662" s="830"/>
      <c r="J662" s="830"/>
      <c r="K662" s="830"/>
      <c r="L662" s="830"/>
      <c r="M662" s="830"/>
    </row>
    <row r="663" spans="1:13" ht="19.5" x14ac:dyDescent="0.2">
      <c r="A663" s="830"/>
      <c r="B663" s="830"/>
      <c r="C663" s="830"/>
      <c r="D663" s="830"/>
      <c r="E663" s="830"/>
      <c r="F663" s="830"/>
      <c r="G663" s="830"/>
      <c r="H663" s="830"/>
      <c r="I663" s="830"/>
      <c r="J663" s="830"/>
      <c r="K663" s="830"/>
      <c r="L663" s="830"/>
      <c r="M663" s="830"/>
    </row>
    <row r="664" spans="1:13" ht="19.5" x14ac:dyDescent="0.2">
      <c r="A664" s="830"/>
      <c r="B664" s="830"/>
      <c r="C664" s="830"/>
      <c r="D664" s="830"/>
      <c r="E664" s="830"/>
      <c r="F664" s="830"/>
      <c r="G664" s="830"/>
      <c r="H664" s="830"/>
      <c r="I664" s="830"/>
      <c r="J664" s="830"/>
      <c r="K664" s="830"/>
      <c r="L664" s="830"/>
      <c r="M664" s="830"/>
    </row>
    <row r="665" spans="1:13" ht="19.5" x14ac:dyDescent="0.2">
      <c r="A665" s="830"/>
      <c r="B665" s="830"/>
      <c r="C665" s="830"/>
      <c r="D665" s="830"/>
      <c r="E665" s="830"/>
      <c r="F665" s="830"/>
      <c r="G665" s="830"/>
      <c r="H665" s="830"/>
      <c r="I665" s="830"/>
      <c r="J665" s="830"/>
      <c r="K665" s="830"/>
      <c r="L665" s="830"/>
      <c r="M665" s="830"/>
    </row>
    <row r="666" spans="1:13" ht="19.5" x14ac:dyDescent="0.2">
      <c r="A666" s="830"/>
      <c r="B666" s="830"/>
      <c r="C666" s="830"/>
      <c r="D666" s="830"/>
      <c r="E666" s="830"/>
      <c r="F666" s="830"/>
      <c r="G666" s="830"/>
      <c r="H666" s="830"/>
      <c r="I666" s="830"/>
      <c r="J666" s="830"/>
      <c r="K666" s="830"/>
      <c r="L666" s="830"/>
      <c r="M666" s="830"/>
    </row>
    <row r="667" spans="1:13" ht="19.5" x14ac:dyDescent="0.2">
      <c r="A667" s="830"/>
      <c r="B667" s="830"/>
      <c r="C667" s="830"/>
      <c r="D667" s="830"/>
      <c r="E667" s="830"/>
      <c r="F667" s="830"/>
      <c r="G667" s="830"/>
      <c r="H667" s="830"/>
      <c r="I667" s="830"/>
      <c r="J667" s="830"/>
      <c r="K667" s="830"/>
      <c r="L667" s="830"/>
      <c r="M667" s="830"/>
    </row>
    <row r="668" spans="1:13" ht="19.5" x14ac:dyDescent="0.2">
      <c r="A668" s="830"/>
      <c r="B668" s="830"/>
      <c r="C668" s="830"/>
      <c r="D668" s="830"/>
      <c r="E668" s="830"/>
      <c r="F668" s="830"/>
      <c r="G668" s="830"/>
      <c r="H668" s="830"/>
      <c r="I668" s="830"/>
      <c r="J668" s="830"/>
      <c r="K668" s="830"/>
      <c r="L668" s="830"/>
      <c r="M668" s="830"/>
    </row>
    <row r="669" spans="1:13" ht="19.5" x14ac:dyDescent="0.2">
      <c r="A669" s="830"/>
      <c r="B669" s="830"/>
      <c r="C669" s="830"/>
      <c r="D669" s="830"/>
      <c r="E669" s="830"/>
      <c r="F669" s="830"/>
      <c r="G669" s="830"/>
      <c r="H669" s="830"/>
      <c r="I669" s="830"/>
      <c r="J669" s="830"/>
      <c r="K669" s="830"/>
      <c r="L669" s="830"/>
      <c r="M669" s="830"/>
    </row>
    <row r="670" spans="1:13" ht="19.5" x14ac:dyDescent="0.2">
      <c r="A670" s="830"/>
      <c r="B670" s="830"/>
      <c r="C670" s="830"/>
      <c r="D670" s="830"/>
      <c r="E670" s="830"/>
      <c r="F670" s="830"/>
      <c r="G670" s="830"/>
      <c r="H670" s="830"/>
      <c r="I670" s="830"/>
      <c r="J670" s="830"/>
      <c r="K670" s="830"/>
      <c r="L670" s="830"/>
      <c r="M670" s="830"/>
    </row>
    <row r="671" spans="1:13" ht="19.5" x14ac:dyDescent="0.2">
      <c r="A671" s="830"/>
      <c r="B671" s="830"/>
      <c r="C671" s="830"/>
      <c r="D671" s="830"/>
      <c r="E671" s="830"/>
      <c r="F671" s="830"/>
      <c r="G671" s="830"/>
      <c r="H671" s="830"/>
      <c r="I671" s="830"/>
      <c r="J671" s="830"/>
      <c r="K671" s="830"/>
      <c r="L671" s="830"/>
      <c r="M671" s="830"/>
    </row>
    <row r="672" spans="1:13" ht="19.5" x14ac:dyDescent="0.2">
      <c r="A672" s="830"/>
      <c r="B672" s="830"/>
      <c r="C672" s="830"/>
      <c r="D672" s="830"/>
      <c r="E672" s="830"/>
      <c r="F672" s="830"/>
      <c r="G672" s="830"/>
      <c r="H672" s="830"/>
      <c r="I672" s="830"/>
      <c r="J672" s="830"/>
      <c r="K672" s="830"/>
      <c r="L672" s="830"/>
      <c r="M672" s="830"/>
    </row>
    <row r="673" spans="1:13" ht="19.5" x14ac:dyDescent="0.2">
      <c r="A673" s="830"/>
      <c r="B673" s="830"/>
      <c r="C673" s="830"/>
      <c r="D673" s="830"/>
      <c r="E673" s="830"/>
      <c r="F673" s="830"/>
      <c r="G673" s="830"/>
      <c r="H673" s="830"/>
      <c r="I673" s="830"/>
      <c r="J673" s="830"/>
      <c r="K673" s="830"/>
      <c r="L673" s="830"/>
      <c r="M673" s="830"/>
    </row>
    <row r="674" spans="1:13" ht="19.5" x14ac:dyDescent="0.2">
      <c r="A674" s="830"/>
      <c r="B674" s="830"/>
      <c r="C674" s="830"/>
      <c r="D674" s="830"/>
      <c r="E674" s="830"/>
      <c r="F674" s="830"/>
      <c r="G674" s="830"/>
      <c r="H674" s="830"/>
      <c r="I674" s="830"/>
      <c r="J674" s="830"/>
      <c r="K674" s="830"/>
      <c r="L674" s="830"/>
      <c r="M674" s="830"/>
    </row>
    <row r="675" spans="1:13" ht="19.5" x14ac:dyDescent="0.2">
      <c r="A675" s="830"/>
      <c r="B675" s="830"/>
      <c r="C675" s="830"/>
      <c r="D675" s="830"/>
      <c r="E675" s="830"/>
      <c r="F675" s="830"/>
      <c r="G675" s="830"/>
      <c r="H675" s="830"/>
      <c r="I675" s="830"/>
      <c r="J675" s="830"/>
      <c r="K675" s="830"/>
      <c r="L675" s="830"/>
      <c r="M675" s="830"/>
    </row>
    <row r="676" spans="1:13" ht="19.5" x14ac:dyDescent="0.2">
      <c r="A676" s="830"/>
      <c r="B676" s="830"/>
      <c r="C676" s="830"/>
      <c r="D676" s="830"/>
      <c r="E676" s="830"/>
      <c r="F676" s="830"/>
      <c r="G676" s="830"/>
      <c r="H676" s="830"/>
      <c r="I676" s="830"/>
      <c r="J676" s="830"/>
      <c r="K676" s="830"/>
      <c r="L676" s="830"/>
      <c r="M676" s="830"/>
    </row>
    <row r="677" spans="1:13" ht="19.5" x14ac:dyDescent="0.2">
      <c r="A677" s="830"/>
      <c r="B677" s="830"/>
      <c r="C677" s="830"/>
      <c r="D677" s="830"/>
      <c r="E677" s="830"/>
      <c r="F677" s="830"/>
      <c r="G677" s="830"/>
      <c r="H677" s="830"/>
      <c r="I677" s="830"/>
      <c r="J677" s="830"/>
      <c r="K677" s="830"/>
      <c r="L677" s="830"/>
      <c r="M677" s="830"/>
    </row>
    <row r="678" spans="1:13" ht="19.5" x14ac:dyDescent="0.2">
      <c r="A678" s="830"/>
      <c r="B678" s="830"/>
      <c r="C678" s="830"/>
      <c r="D678" s="830"/>
      <c r="E678" s="830"/>
      <c r="F678" s="830"/>
      <c r="G678" s="830"/>
      <c r="H678" s="830"/>
      <c r="I678" s="830"/>
      <c r="J678" s="830"/>
      <c r="K678" s="830"/>
      <c r="L678" s="830"/>
      <c r="M678" s="830"/>
    </row>
    <row r="679" spans="1:13" ht="19.5" x14ac:dyDescent="0.2">
      <c r="A679" s="830"/>
      <c r="B679" s="830"/>
      <c r="C679" s="830"/>
      <c r="D679" s="830"/>
      <c r="E679" s="830"/>
      <c r="F679" s="830"/>
      <c r="G679" s="830"/>
      <c r="H679" s="830"/>
      <c r="I679" s="830"/>
      <c r="J679" s="830"/>
      <c r="K679" s="830"/>
      <c r="L679" s="830"/>
      <c r="M679" s="830"/>
    </row>
    <row r="680" spans="1:13" ht="19.5" x14ac:dyDescent="0.2">
      <c r="A680" s="830"/>
      <c r="B680" s="830"/>
      <c r="C680" s="830"/>
      <c r="D680" s="830"/>
      <c r="E680" s="830"/>
      <c r="F680" s="830"/>
      <c r="G680" s="830"/>
      <c r="H680" s="830"/>
      <c r="I680" s="830"/>
      <c r="J680" s="830"/>
      <c r="K680" s="830"/>
      <c r="L680" s="830"/>
      <c r="M680" s="830"/>
    </row>
    <row r="681" spans="1:13" ht="19.5" x14ac:dyDescent="0.2">
      <c r="A681" s="830"/>
      <c r="B681" s="830"/>
      <c r="C681" s="830"/>
      <c r="D681" s="830"/>
      <c r="E681" s="830"/>
      <c r="F681" s="830"/>
      <c r="G681" s="830"/>
      <c r="H681" s="830"/>
      <c r="I681" s="830"/>
      <c r="J681" s="830"/>
      <c r="K681" s="830"/>
      <c r="L681" s="830"/>
      <c r="M681" s="830"/>
    </row>
    <row r="682" spans="1:13" ht="19.5" x14ac:dyDescent="0.2">
      <c r="A682" s="830"/>
      <c r="B682" s="830"/>
      <c r="C682" s="830"/>
      <c r="D682" s="830"/>
      <c r="E682" s="830"/>
      <c r="F682" s="830"/>
      <c r="G682" s="830"/>
      <c r="H682" s="830"/>
      <c r="I682" s="830"/>
      <c r="J682" s="830"/>
      <c r="K682" s="830"/>
      <c r="L682" s="830"/>
      <c r="M682" s="830"/>
    </row>
    <row r="683" spans="1:13" ht="19.5" x14ac:dyDescent="0.2">
      <c r="A683" s="830"/>
      <c r="B683" s="830"/>
      <c r="C683" s="830"/>
      <c r="D683" s="830"/>
      <c r="E683" s="830"/>
      <c r="F683" s="830"/>
      <c r="G683" s="830"/>
      <c r="H683" s="830"/>
      <c r="I683" s="830"/>
      <c r="J683" s="830"/>
      <c r="K683" s="830"/>
      <c r="L683" s="830"/>
      <c r="M683" s="830"/>
    </row>
    <row r="684" spans="1:13" ht="19.5" x14ac:dyDescent="0.2">
      <c r="A684" s="830"/>
      <c r="B684" s="830"/>
      <c r="C684" s="830"/>
      <c r="D684" s="830"/>
      <c r="E684" s="830"/>
      <c r="F684" s="830"/>
      <c r="G684" s="830"/>
      <c r="H684" s="830"/>
      <c r="I684" s="830"/>
      <c r="J684" s="830"/>
      <c r="K684" s="830"/>
      <c r="L684" s="830"/>
      <c r="M684" s="830"/>
    </row>
    <row r="685" spans="1:13" ht="19.5" x14ac:dyDescent="0.2">
      <c r="A685" s="830"/>
      <c r="B685" s="830"/>
      <c r="C685" s="830"/>
      <c r="D685" s="830"/>
      <c r="E685" s="830"/>
      <c r="F685" s="830"/>
      <c r="G685" s="830"/>
      <c r="H685" s="830"/>
      <c r="I685" s="830"/>
      <c r="J685" s="830"/>
      <c r="K685" s="830"/>
      <c r="L685" s="830"/>
      <c r="M685" s="830"/>
    </row>
    <row r="686" spans="1:13" ht="19.5" x14ac:dyDescent="0.2">
      <c r="A686" s="830"/>
      <c r="B686" s="830"/>
      <c r="C686" s="830"/>
      <c r="D686" s="830"/>
      <c r="E686" s="830"/>
      <c r="F686" s="830"/>
      <c r="G686" s="830"/>
      <c r="H686" s="830"/>
      <c r="I686" s="830"/>
      <c r="J686" s="830"/>
      <c r="K686" s="830"/>
      <c r="L686" s="830"/>
      <c r="M686" s="830"/>
    </row>
    <row r="687" spans="1:13" ht="19.5" x14ac:dyDescent="0.2">
      <c r="A687" s="830"/>
      <c r="B687" s="830"/>
      <c r="C687" s="830"/>
      <c r="D687" s="830"/>
      <c r="E687" s="830"/>
      <c r="F687" s="830"/>
      <c r="G687" s="830"/>
      <c r="H687" s="830"/>
      <c r="I687" s="830"/>
      <c r="J687" s="830"/>
      <c r="K687" s="830"/>
      <c r="L687" s="830"/>
      <c r="M687" s="830"/>
    </row>
    <row r="688" spans="1:13" ht="19.5" x14ac:dyDescent="0.2">
      <c r="A688" s="830"/>
      <c r="B688" s="830"/>
      <c r="C688" s="830"/>
      <c r="D688" s="830"/>
      <c r="E688" s="830"/>
      <c r="F688" s="830"/>
      <c r="G688" s="830"/>
      <c r="H688" s="830"/>
      <c r="I688" s="830"/>
      <c r="J688" s="830"/>
      <c r="K688" s="830"/>
      <c r="L688" s="830"/>
      <c r="M688" s="830"/>
    </row>
    <row r="689" spans="1:13" ht="19.5" x14ac:dyDescent="0.2">
      <c r="A689" s="830"/>
      <c r="B689" s="830"/>
      <c r="C689" s="830"/>
      <c r="D689" s="830"/>
      <c r="E689" s="830"/>
      <c r="F689" s="830"/>
      <c r="G689" s="830"/>
      <c r="H689" s="830"/>
      <c r="I689" s="830"/>
      <c r="J689" s="830"/>
      <c r="K689" s="830"/>
      <c r="L689" s="830"/>
      <c r="M689" s="830"/>
    </row>
    <row r="690" spans="1:13" ht="19.5" x14ac:dyDescent="0.2">
      <c r="A690" s="830"/>
      <c r="B690" s="830"/>
      <c r="C690" s="830"/>
      <c r="D690" s="830"/>
      <c r="E690" s="830"/>
      <c r="F690" s="830"/>
      <c r="G690" s="830"/>
      <c r="H690" s="830"/>
      <c r="I690" s="830"/>
      <c r="J690" s="830"/>
      <c r="K690" s="830"/>
      <c r="L690" s="830"/>
      <c r="M690" s="830"/>
    </row>
    <row r="691" spans="1:13" ht="19.5" x14ac:dyDescent="0.2">
      <c r="A691" s="830"/>
      <c r="B691" s="830"/>
      <c r="C691" s="830"/>
      <c r="D691" s="830"/>
      <c r="E691" s="830"/>
      <c r="F691" s="830"/>
      <c r="G691" s="830"/>
      <c r="H691" s="830"/>
      <c r="I691" s="830"/>
      <c r="J691" s="830"/>
      <c r="K691" s="830"/>
      <c r="L691" s="830"/>
      <c r="M691" s="830"/>
    </row>
    <row r="692" spans="1:13" ht="19.5" x14ac:dyDescent="0.2">
      <c r="A692" s="830"/>
      <c r="B692" s="830"/>
      <c r="C692" s="830"/>
      <c r="D692" s="830"/>
      <c r="E692" s="830"/>
      <c r="F692" s="830"/>
      <c r="G692" s="830"/>
      <c r="H692" s="830"/>
      <c r="I692" s="830"/>
      <c r="J692" s="830"/>
      <c r="K692" s="830"/>
      <c r="L692" s="830"/>
      <c r="M692" s="830"/>
    </row>
    <row r="693" spans="1:13" ht="19.5" x14ac:dyDescent="0.2">
      <c r="A693" s="830"/>
      <c r="B693" s="830"/>
      <c r="C693" s="830"/>
      <c r="D693" s="830"/>
      <c r="E693" s="830"/>
      <c r="F693" s="830"/>
      <c r="G693" s="830"/>
      <c r="H693" s="830"/>
      <c r="I693" s="830"/>
      <c r="J693" s="830"/>
      <c r="K693" s="830"/>
      <c r="L693" s="830"/>
      <c r="M693" s="830"/>
    </row>
    <row r="694" spans="1:13" ht="19.5" x14ac:dyDescent="0.2">
      <c r="A694" s="830"/>
      <c r="B694" s="830"/>
      <c r="C694" s="830"/>
      <c r="D694" s="830"/>
      <c r="E694" s="830"/>
      <c r="F694" s="830"/>
      <c r="G694" s="830"/>
      <c r="H694" s="830"/>
      <c r="I694" s="830"/>
      <c r="J694" s="830"/>
      <c r="K694" s="830"/>
      <c r="L694" s="830"/>
      <c r="M694" s="830"/>
    </row>
    <row r="695" spans="1:13" ht="19.5" x14ac:dyDescent="0.2">
      <c r="A695" s="830"/>
      <c r="B695" s="830"/>
      <c r="C695" s="830"/>
      <c r="D695" s="830"/>
      <c r="E695" s="830"/>
      <c r="F695" s="830"/>
      <c r="G695" s="830"/>
      <c r="H695" s="830"/>
      <c r="I695" s="830"/>
      <c r="J695" s="830"/>
      <c r="K695" s="830"/>
      <c r="L695" s="830"/>
      <c r="M695" s="830"/>
    </row>
    <row r="696" spans="1:13" ht="19.5" x14ac:dyDescent="0.2">
      <c r="A696" s="830"/>
      <c r="B696" s="830"/>
      <c r="C696" s="830"/>
      <c r="D696" s="830"/>
      <c r="E696" s="830"/>
      <c r="F696" s="830"/>
      <c r="G696" s="830"/>
      <c r="H696" s="830"/>
      <c r="I696" s="830"/>
      <c r="J696" s="830"/>
      <c r="K696" s="830"/>
      <c r="L696" s="830"/>
      <c r="M696" s="830"/>
    </row>
    <row r="697" spans="1:13" ht="19.5" x14ac:dyDescent="0.2">
      <c r="A697" s="830"/>
      <c r="B697" s="830"/>
      <c r="C697" s="830"/>
      <c r="D697" s="830"/>
      <c r="E697" s="830"/>
      <c r="F697" s="830"/>
      <c r="G697" s="830"/>
      <c r="H697" s="830"/>
      <c r="I697" s="830"/>
      <c r="J697" s="830"/>
      <c r="K697" s="830"/>
      <c r="L697" s="830"/>
      <c r="M697" s="830"/>
    </row>
    <row r="698" spans="1:13" ht="19.5" x14ac:dyDescent="0.2">
      <c r="A698" s="830"/>
      <c r="B698" s="830"/>
      <c r="C698" s="830"/>
      <c r="D698" s="830"/>
      <c r="E698" s="830"/>
      <c r="F698" s="830"/>
      <c r="G698" s="830"/>
      <c r="H698" s="830"/>
      <c r="I698" s="830"/>
      <c r="J698" s="830"/>
      <c r="K698" s="830"/>
      <c r="L698" s="830"/>
      <c r="M698" s="830"/>
    </row>
    <row r="699" spans="1:13" ht="19.5" x14ac:dyDescent="0.2">
      <c r="A699" s="830"/>
      <c r="B699" s="830"/>
      <c r="C699" s="830"/>
      <c r="D699" s="830"/>
      <c r="E699" s="830"/>
      <c r="F699" s="830"/>
      <c r="G699" s="830"/>
      <c r="H699" s="830"/>
      <c r="I699" s="830"/>
      <c r="J699" s="830"/>
      <c r="K699" s="830"/>
      <c r="L699" s="830"/>
      <c r="M699" s="830"/>
    </row>
    <row r="700" spans="1:13" ht="19.5" x14ac:dyDescent="0.2">
      <c r="A700" s="830"/>
      <c r="B700" s="830"/>
      <c r="C700" s="830"/>
      <c r="D700" s="830"/>
      <c r="E700" s="830"/>
      <c r="F700" s="830"/>
      <c r="G700" s="830"/>
      <c r="H700" s="830"/>
      <c r="I700" s="830"/>
      <c r="J700" s="830"/>
      <c r="K700" s="830"/>
      <c r="L700" s="830"/>
      <c r="M700" s="830"/>
    </row>
    <row r="701" spans="1:13" ht="19.5" x14ac:dyDescent="0.2">
      <c r="A701" s="830"/>
      <c r="B701" s="830"/>
      <c r="C701" s="830"/>
      <c r="D701" s="830"/>
      <c r="E701" s="830"/>
      <c r="F701" s="830"/>
      <c r="G701" s="830"/>
      <c r="H701" s="830"/>
      <c r="I701" s="830"/>
      <c r="J701" s="830"/>
      <c r="K701" s="830"/>
      <c r="L701" s="830"/>
      <c r="M701" s="830"/>
    </row>
    <row r="702" spans="1:13" ht="19.5" x14ac:dyDescent="0.2">
      <c r="A702" s="830"/>
      <c r="B702" s="830"/>
      <c r="C702" s="830"/>
      <c r="D702" s="830"/>
      <c r="E702" s="830"/>
      <c r="F702" s="830"/>
      <c r="G702" s="830"/>
      <c r="H702" s="830"/>
      <c r="I702" s="830"/>
      <c r="J702" s="830"/>
      <c r="K702" s="830"/>
      <c r="L702" s="830"/>
      <c r="M702" s="830"/>
    </row>
    <row r="703" spans="1:13" ht="19.5" x14ac:dyDescent="0.2">
      <c r="A703" s="830"/>
      <c r="B703" s="830"/>
      <c r="C703" s="830"/>
      <c r="D703" s="830"/>
      <c r="E703" s="830"/>
      <c r="F703" s="830"/>
      <c r="G703" s="830"/>
      <c r="H703" s="830"/>
      <c r="I703" s="830"/>
      <c r="J703" s="830"/>
      <c r="K703" s="830"/>
      <c r="L703" s="830"/>
      <c r="M703" s="830"/>
    </row>
    <row r="704" spans="1:13" ht="19.5" x14ac:dyDescent="0.2">
      <c r="A704" s="830"/>
      <c r="B704" s="830"/>
      <c r="C704" s="830"/>
      <c r="D704" s="830"/>
      <c r="E704" s="830"/>
      <c r="F704" s="830"/>
      <c r="G704" s="830"/>
      <c r="H704" s="830"/>
      <c r="I704" s="830"/>
      <c r="J704" s="830"/>
      <c r="K704" s="830"/>
      <c r="L704" s="830"/>
      <c r="M704" s="830"/>
    </row>
    <row r="705" spans="1:13" ht="19.5" x14ac:dyDescent="0.2">
      <c r="A705" s="830"/>
      <c r="B705" s="830"/>
      <c r="C705" s="830"/>
      <c r="D705" s="830"/>
      <c r="E705" s="830"/>
      <c r="F705" s="830"/>
      <c r="G705" s="830"/>
      <c r="H705" s="830"/>
      <c r="I705" s="830"/>
      <c r="J705" s="830"/>
      <c r="K705" s="830"/>
      <c r="L705" s="830"/>
      <c r="M705" s="830"/>
    </row>
    <row r="706" spans="1:13" ht="19.5" x14ac:dyDescent="0.2">
      <c r="A706" s="830"/>
      <c r="B706" s="830"/>
      <c r="C706" s="830"/>
      <c r="D706" s="830"/>
      <c r="E706" s="830"/>
      <c r="F706" s="830"/>
      <c r="G706" s="830"/>
      <c r="H706" s="830"/>
      <c r="I706" s="830"/>
      <c r="J706" s="830"/>
      <c r="K706" s="830"/>
      <c r="L706" s="830"/>
      <c r="M706" s="830"/>
    </row>
    <row r="707" spans="1:13" ht="19.5" x14ac:dyDescent="0.2">
      <c r="A707" s="830"/>
      <c r="B707" s="830"/>
      <c r="C707" s="830"/>
      <c r="D707" s="830"/>
      <c r="E707" s="830"/>
      <c r="F707" s="830"/>
      <c r="G707" s="830"/>
      <c r="H707" s="830"/>
      <c r="I707" s="830"/>
      <c r="J707" s="830"/>
      <c r="K707" s="830"/>
      <c r="L707" s="830"/>
      <c r="M707" s="830"/>
    </row>
    <row r="708" spans="1:13" ht="19.5" x14ac:dyDescent="0.2">
      <c r="A708" s="830"/>
      <c r="B708" s="830"/>
      <c r="C708" s="830"/>
      <c r="D708" s="830"/>
      <c r="E708" s="830"/>
      <c r="F708" s="830"/>
      <c r="G708" s="830"/>
      <c r="H708" s="830"/>
      <c r="I708" s="830"/>
      <c r="J708" s="830"/>
      <c r="K708" s="830"/>
      <c r="L708" s="830"/>
      <c r="M708" s="830"/>
    </row>
    <row r="709" spans="1:13" ht="19.5" x14ac:dyDescent="0.2">
      <c r="A709" s="830"/>
      <c r="B709" s="830"/>
      <c r="C709" s="830"/>
      <c r="D709" s="830"/>
      <c r="E709" s="830"/>
      <c r="F709" s="830"/>
      <c r="G709" s="830"/>
      <c r="H709" s="830"/>
      <c r="I709" s="830"/>
      <c r="J709" s="830"/>
      <c r="K709" s="830"/>
      <c r="L709" s="830"/>
      <c r="M709" s="830"/>
    </row>
    <row r="710" spans="1:13" ht="19.5" x14ac:dyDescent="0.2">
      <c r="A710" s="830"/>
      <c r="B710" s="830"/>
      <c r="C710" s="830"/>
      <c r="D710" s="830"/>
      <c r="E710" s="830"/>
      <c r="F710" s="830"/>
      <c r="G710" s="830"/>
      <c r="H710" s="830"/>
      <c r="I710" s="830"/>
      <c r="J710" s="830"/>
      <c r="K710" s="830"/>
      <c r="L710" s="830"/>
      <c r="M710" s="830"/>
    </row>
    <row r="711" spans="1:13" ht="19.5" x14ac:dyDescent="0.2">
      <c r="A711" s="830"/>
      <c r="B711" s="830"/>
      <c r="C711" s="830"/>
      <c r="D711" s="830"/>
      <c r="E711" s="830"/>
      <c r="F711" s="830"/>
      <c r="G711" s="830"/>
      <c r="H711" s="830"/>
      <c r="I711" s="830"/>
      <c r="J711" s="830"/>
      <c r="K711" s="830"/>
      <c r="L711" s="830"/>
      <c r="M711" s="830"/>
    </row>
    <row r="712" spans="1:13" ht="19.5" x14ac:dyDescent="0.2">
      <c r="A712" s="830"/>
      <c r="B712" s="830"/>
      <c r="C712" s="830"/>
      <c r="D712" s="830"/>
      <c r="E712" s="830"/>
      <c r="F712" s="830"/>
      <c r="G712" s="830"/>
      <c r="H712" s="830"/>
      <c r="I712" s="830"/>
      <c r="J712" s="830"/>
      <c r="K712" s="830"/>
      <c r="L712" s="830"/>
      <c r="M712" s="830"/>
    </row>
    <row r="713" spans="1:13" ht="19.5" x14ac:dyDescent="0.2">
      <c r="A713" s="830"/>
      <c r="B713" s="830"/>
      <c r="C713" s="830"/>
      <c r="D713" s="830"/>
      <c r="E713" s="830"/>
      <c r="F713" s="830"/>
      <c r="G713" s="830"/>
      <c r="H713" s="830"/>
      <c r="I713" s="830"/>
      <c r="J713" s="830"/>
      <c r="K713" s="830"/>
      <c r="L713" s="830"/>
      <c r="M713" s="830"/>
    </row>
    <row r="714" spans="1:13" ht="19.5" x14ac:dyDescent="0.2">
      <c r="A714" s="830"/>
      <c r="B714" s="830"/>
      <c r="C714" s="830"/>
      <c r="D714" s="830"/>
      <c r="E714" s="830"/>
      <c r="F714" s="830"/>
      <c r="G714" s="830"/>
      <c r="H714" s="830"/>
      <c r="I714" s="830"/>
      <c r="J714" s="830"/>
      <c r="K714" s="830"/>
      <c r="L714" s="830"/>
      <c r="M714" s="830"/>
    </row>
    <row r="715" spans="1:13" ht="19.5" x14ac:dyDescent="0.2">
      <c r="A715" s="830"/>
      <c r="B715" s="830"/>
      <c r="C715" s="830"/>
      <c r="D715" s="830"/>
      <c r="E715" s="830"/>
      <c r="F715" s="830"/>
      <c r="G715" s="830"/>
      <c r="H715" s="830"/>
      <c r="I715" s="830"/>
      <c r="J715" s="830"/>
      <c r="K715" s="830"/>
      <c r="L715" s="830"/>
      <c r="M715" s="830"/>
    </row>
    <row r="716" spans="1:13" ht="19.5" x14ac:dyDescent="0.2">
      <c r="A716" s="830"/>
      <c r="B716" s="830"/>
      <c r="C716" s="830"/>
      <c r="D716" s="830"/>
      <c r="E716" s="830"/>
      <c r="F716" s="830"/>
      <c r="G716" s="830"/>
      <c r="H716" s="830"/>
      <c r="I716" s="830"/>
      <c r="J716" s="830"/>
      <c r="K716" s="830"/>
      <c r="L716" s="830"/>
      <c r="M716" s="830"/>
    </row>
    <row r="717" spans="1:13" ht="19.5" x14ac:dyDescent="0.2">
      <c r="A717" s="830"/>
      <c r="B717" s="830"/>
      <c r="C717" s="830"/>
      <c r="D717" s="830"/>
      <c r="E717" s="830"/>
      <c r="F717" s="830"/>
      <c r="G717" s="830"/>
      <c r="H717" s="830"/>
      <c r="I717" s="830"/>
      <c r="J717" s="830"/>
      <c r="K717" s="830"/>
      <c r="L717" s="830"/>
      <c r="M717" s="830"/>
    </row>
    <row r="718" spans="1:13" ht="19.5" x14ac:dyDescent="0.2">
      <c r="A718" s="830"/>
      <c r="B718" s="830"/>
      <c r="C718" s="830"/>
      <c r="D718" s="830"/>
      <c r="E718" s="830"/>
      <c r="F718" s="830"/>
      <c r="G718" s="830"/>
      <c r="H718" s="830"/>
      <c r="I718" s="830"/>
      <c r="J718" s="830"/>
      <c r="K718" s="830"/>
      <c r="L718" s="830"/>
      <c r="M718" s="830"/>
    </row>
    <row r="719" spans="1:13" ht="19.5" x14ac:dyDescent="0.2">
      <c r="A719" s="830"/>
      <c r="B719" s="830"/>
      <c r="C719" s="830"/>
      <c r="D719" s="830"/>
      <c r="E719" s="830"/>
      <c r="F719" s="830"/>
      <c r="G719" s="830"/>
      <c r="H719" s="830"/>
      <c r="I719" s="830"/>
      <c r="J719" s="830"/>
      <c r="K719" s="830"/>
      <c r="L719" s="830"/>
      <c r="M719" s="830"/>
    </row>
    <row r="720" spans="1:13" ht="19.5" x14ac:dyDescent="0.2">
      <c r="A720" s="830"/>
      <c r="B720" s="830"/>
      <c r="C720" s="830"/>
      <c r="D720" s="830"/>
      <c r="E720" s="830"/>
      <c r="F720" s="830"/>
      <c r="G720" s="830"/>
      <c r="H720" s="830"/>
      <c r="I720" s="830"/>
      <c r="J720" s="830"/>
      <c r="K720" s="830"/>
      <c r="L720" s="830"/>
      <c r="M720" s="830"/>
    </row>
    <row r="721" spans="1:13" ht="19.5" x14ac:dyDescent="0.2">
      <c r="A721" s="830"/>
      <c r="B721" s="830"/>
      <c r="C721" s="830"/>
      <c r="D721" s="830"/>
      <c r="E721" s="830"/>
      <c r="F721" s="830"/>
      <c r="G721" s="830"/>
      <c r="H721" s="830"/>
      <c r="I721" s="830"/>
      <c r="J721" s="830"/>
      <c r="K721" s="830"/>
      <c r="L721" s="830"/>
      <c r="M721" s="830"/>
    </row>
    <row r="722" spans="1:13" ht="19.5" x14ac:dyDescent="0.2">
      <c r="A722" s="830"/>
      <c r="B722" s="830"/>
      <c r="C722" s="830"/>
      <c r="D722" s="830"/>
      <c r="E722" s="830"/>
      <c r="F722" s="830"/>
      <c r="G722" s="830"/>
      <c r="H722" s="830"/>
      <c r="I722" s="830"/>
      <c r="J722" s="830"/>
      <c r="K722" s="830"/>
      <c r="L722" s="830"/>
      <c r="M722" s="830"/>
    </row>
    <row r="723" spans="1:13" ht="19.5" x14ac:dyDescent="0.2">
      <c r="A723" s="830"/>
      <c r="B723" s="830"/>
      <c r="C723" s="830"/>
      <c r="D723" s="830"/>
      <c r="E723" s="830"/>
      <c r="F723" s="830"/>
      <c r="G723" s="830"/>
      <c r="H723" s="830"/>
      <c r="I723" s="830"/>
      <c r="J723" s="830"/>
      <c r="K723" s="830"/>
      <c r="L723" s="830"/>
      <c r="M723" s="830"/>
    </row>
    <row r="724" spans="1:13" ht="19.5" x14ac:dyDescent="0.2">
      <c r="A724" s="830"/>
      <c r="B724" s="830"/>
      <c r="C724" s="830"/>
      <c r="D724" s="830"/>
      <c r="E724" s="830"/>
      <c r="F724" s="830"/>
      <c r="G724" s="830"/>
      <c r="H724" s="830"/>
      <c r="I724" s="830"/>
      <c r="J724" s="830"/>
      <c r="K724" s="830"/>
      <c r="L724" s="830"/>
      <c r="M724" s="830"/>
    </row>
    <row r="725" spans="1:13" ht="19.5" x14ac:dyDescent="0.2">
      <c r="A725" s="830"/>
      <c r="B725" s="830"/>
      <c r="C725" s="830"/>
      <c r="D725" s="830"/>
      <c r="E725" s="830"/>
      <c r="F725" s="830"/>
      <c r="G725" s="830"/>
      <c r="H725" s="830"/>
      <c r="I725" s="830"/>
      <c r="J725" s="830"/>
      <c r="K725" s="830"/>
      <c r="L725" s="830"/>
      <c r="M725" s="830"/>
    </row>
    <row r="726" spans="1:13" ht="19.5" x14ac:dyDescent="0.2">
      <c r="A726" s="830"/>
      <c r="B726" s="830"/>
      <c r="C726" s="830"/>
      <c r="D726" s="830"/>
      <c r="E726" s="830"/>
      <c r="F726" s="830"/>
      <c r="G726" s="830"/>
      <c r="H726" s="830"/>
      <c r="I726" s="830"/>
      <c r="J726" s="830"/>
      <c r="K726" s="830"/>
      <c r="L726" s="830"/>
      <c r="M726" s="830"/>
    </row>
    <row r="727" spans="1:13" ht="19.5" x14ac:dyDescent="0.2">
      <c r="A727" s="830"/>
      <c r="B727" s="830"/>
      <c r="C727" s="830"/>
      <c r="D727" s="830"/>
      <c r="E727" s="830"/>
      <c r="F727" s="830"/>
      <c r="G727" s="830"/>
      <c r="H727" s="830"/>
      <c r="I727" s="830"/>
      <c r="J727" s="830"/>
      <c r="K727" s="830"/>
      <c r="L727" s="830"/>
      <c r="M727" s="830"/>
    </row>
    <row r="728" spans="1:13" ht="19.5" x14ac:dyDescent="0.2">
      <c r="A728" s="830"/>
      <c r="B728" s="830"/>
      <c r="C728" s="830"/>
      <c r="D728" s="830"/>
      <c r="E728" s="830"/>
      <c r="F728" s="830"/>
      <c r="G728" s="830"/>
      <c r="H728" s="830"/>
      <c r="I728" s="830"/>
      <c r="J728" s="830"/>
      <c r="K728" s="830"/>
      <c r="L728" s="830"/>
      <c r="M728" s="830"/>
    </row>
    <row r="729" spans="1:13" ht="19.5" x14ac:dyDescent="0.2">
      <c r="A729" s="830"/>
      <c r="B729" s="830"/>
      <c r="C729" s="830"/>
      <c r="D729" s="830"/>
      <c r="E729" s="830"/>
      <c r="F729" s="830"/>
      <c r="G729" s="830"/>
      <c r="H729" s="830"/>
      <c r="I729" s="830"/>
      <c r="J729" s="830"/>
      <c r="K729" s="830"/>
      <c r="L729" s="830"/>
      <c r="M729" s="830"/>
    </row>
    <row r="730" spans="1:13" ht="19.5" x14ac:dyDescent="0.2">
      <c r="A730" s="830"/>
      <c r="B730" s="830"/>
      <c r="C730" s="830"/>
      <c r="D730" s="830"/>
      <c r="E730" s="830"/>
      <c r="F730" s="830"/>
      <c r="G730" s="830"/>
      <c r="H730" s="830"/>
      <c r="I730" s="830"/>
      <c r="J730" s="830"/>
      <c r="K730" s="830"/>
      <c r="L730" s="830"/>
      <c r="M730" s="830"/>
    </row>
    <row r="731" spans="1:13" ht="19.5" x14ac:dyDescent="0.2">
      <c r="A731" s="830"/>
      <c r="B731" s="830"/>
      <c r="C731" s="830"/>
      <c r="D731" s="830"/>
      <c r="E731" s="830"/>
      <c r="F731" s="830"/>
      <c r="G731" s="830"/>
      <c r="H731" s="830"/>
      <c r="I731" s="830"/>
      <c r="J731" s="830"/>
      <c r="K731" s="830"/>
      <c r="L731" s="830"/>
      <c r="M731" s="830"/>
    </row>
    <row r="732" spans="1:13" ht="19.5" x14ac:dyDescent="0.2">
      <c r="A732" s="830"/>
      <c r="B732" s="830"/>
      <c r="C732" s="830"/>
      <c r="D732" s="830"/>
      <c r="E732" s="830"/>
      <c r="F732" s="830"/>
      <c r="G732" s="830"/>
      <c r="H732" s="830"/>
      <c r="I732" s="830"/>
      <c r="J732" s="830"/>
      <c r="K732" s="830"/>
      <c r="L732" s="830"/>
      <c r="M732" s="830"/>
    </row>
    <row r="733" spans="1:13" ht="19.5" x14ac:dyDescent="0.2">
      <c r="A733" s="830"/>
      <c r="B733" s="830"/>
      <c r="C733" s="830"/>
      <c r="D733" s="830"/>
      <c r="E733" s="830"/>
      <c r="F733" s="830"/>
      <c r="G733" s="830"/>
      <c r="H733" s="830"/>
      <c r="I733" s="830"/>
      <c r="J733" s="830"/>
      <c r="K733" s="830"/>
      <c r="L733" s="830"/>
      <c r="M733" s="830"/>
    </row>
    <row r="734" spans="1:13" ht="19.5" x14ac:dyDescent="0.2">
      <c r="A734" s="830"/>
      <c r="B734" s="830"/>
      <c r="C734" s="830"/>
      <c r="D734" s="830"/>
      <c r="E734" s="830"/>
      <c r="F734" s="830"/>
      <c r="G734" s="830"/>
      <c r="H734" s="830"/>
      <c r="I734" s="830"/>
      <c r="J734" s="830"/>
      <c r="K734" s="830"/>
      <c r="L734" s="830"/>
      <c r="M734" s="830"/>
    </row>
    <row r="735" spans="1:13" ht="19.5" x14ac:dyDescent="0.2">
      <c r="A735" s="830"/>
      <c r="B735" s="830"/>
      <c r="C735" s="830"/>
      <c r="D735" s="830"/>
      <c r="E735" s="830"/>
      <c r="F735" s="830"/>
      <c r="G735" s="830"/>
      <c r="H735" s="830"/>
      <c r="I735" s="830"/>
      <c r="J735" s="830"/>
      <c r="K735" s="830"/>
      <c r="L735" s="830"/>
      <c r="M735" s="830"/>
    </row>
    <row r="736" spans="1:13" ht="19.5" x14ac:dyDescent="0.2">
      <c r="A736" s="830"/>
      <c r="B736" s="830"/>
      <c r="C736" s="830"/>
      <c r="D736" s="830"/>
      <c r="E736" s="830"/>
      <c r="F736" s="830"/>
      <c r="G736" s="830"/>
      <c r="H736" s="830"/>
      <c r="I736" s="830"/>
      <c r="J736" s="830"/>
      <c r="K736" s="830"/>
      <c r="L736" s="830"/>
      <c r="M736" s="830"/>
    </row>
    <row r="737" spans="1:13" ht="19.5" x14ac:dyDescent="0.2">
      <c r="A737" s="830"/>
      <c r="B737" s="830"/>
      <c r="C737" s="830"/>
      <c r="D737" s="830"/>
      <c r="E737" s="830"/>
      <c r="F737" s="830"/>
      <c r="G737" s="830"/>
      <c r="H737" s="830"/>
      <c r="I737" s="830"/>
      <c r="J737" s="830"/>
      <c r="K737" s="830"/>
      <c r="L737" s="830"/>
      <c r="M737" s="830"/>
    </row>
    <row r="738" spans="1:13" ht="19.5" x14ac:dyDescent="0.2">
      <c r="A738" s="830"/>
      <c r="B738" s="830"/>
      <c r="C738" s="830"/>
      <c r="D738" s="830"/>
      <c r="E738" s="830"/>
      <c r="F738" s="830"/>
      <c r="G738" s="830"/>
      <c r="H738" s="830"/>
      <c r="I738" s="830"/>
      <c r="J738" s="830"/>
      <c r="K738" s="830"/>
      <c r="L738" s="830"/>
      <c r="M738" s="830"/>
    </row>
    <row r="739" spans="1:13" ht="19.5" x14ac:dyDescent="0.2">
      <c r="A739" s="830"/>
      <c r="B739" s="830"/>
      <c r="C739" s="830"/>
      <c r="D739" s="830"/>
      <c r="E739" s="830"/>
      <c r="F739" s="830"/>
      <c r="G739" s="830"/>
      <c r="H739" s="830"/>
      <c r="I739" s="830"/>
      <c r="J739" s="830"/>
      <c r="K739" s="830"/>
      <c r="L739" s="830"/>
      <c r="M739" s="830"/>
    </row>
    <row r="740" spans="1:13" ht="19.5" x14ac:dyDescent="0.2">
      <c r="A740" s="830"/>
      <c r="B740" s="830"/>
      <c r="C740" s="830"/>
      <c r="D740" s="830"/>
      <c r="E740" s="830"/>
      <c r="F740" s="830"/>
      <c r="G740" s="830"/>
      <c r="H740" s="830"/>
      <c r="I740" s="830"/>
      <c r="J740" s="830"/>
      <c r="K740" s="830"/>
      <c r="L740" s="830"/>
      <c r="M740" s="830"/>
    </row>
    <row r="741" spans="1:13" ht="19.5" x14ac:dyDescent="0.2">
      <c r="A741" s="830"/>
      <c r="B741" s="830"/>
      <c r="C741" s="830"/>
      <c r="D741" s="830"/>
      <c r="E741" s="830"/>
      <c r="F741" s="830"/>
      <c r="G741" s="830"/>
      <c r="H741" s="830"/>
      <c r="I741" s="830"/>
      <c r="J741" s="830"/>
      <c r="K741" s="830"/>
      <c r="L741" s="830"/>
      <c r="M741" s="830"/>
    </row>
    <row r="742" spans="1:13" ht="19.5" x14ac:dyDescent="0.2">
      <c r="A742" s="830"/>
      <c r="B742" s="830"/>
      <c r="C742" s="830"/>
      <c r="D742" s="830"/>
      <c r="E742" s="830"/>
      <c r="F742" s="830"/>
      <c r="G742" s="830"/>
      <c r="H742" s="830"/>
      <c r="I742" s="830"/>
      <c r="J742" s="830"/>
      <c r="K742" s="830"/>
      <c r="L742" s="830"/>
      <c r="M742" s="830"/>
    </row>
    <row r="743" spans="1:13" ht="19.5" x14ac:dyDescent="0.2">
      <c r="A743" s="830"/>
      <c r="B743" s="830"/>
      <c r="C743" s="830"/>
      <c r="D743" s="830"/>
      <c r="E743" s="830"/>
      <c r="F743" s="830"/>
      <c r="G743" s="830"/>
      <c r="H743" s="830"/>
      <c r="I743" s="830"/>
      <c r="J743" s="830"/>
      <c r="K743" s="830"/>
      <c r="L743" s="830"/>
      <c r="M743" s="830"/>
    </row>
    <row r="744" spans="1:13" ht="19.5" x14ac:dyDescent="0.2">
      <c r="A744" s="830"/>
      <c r="B744" s="830"/>
      <c r="C744" s="830"/>
      <c r="D744" s="830"/>
      <c r="E744" s="830"/>
      <c r="F744" s="830"/>
      <c r="G744" s="830"/>
      <c r="H744" s="830"/>
      <c r="I744" s="830"/>
      <c r="J744" s="830"/>
      <c r="K744" s="830"/>
      <c r="L744" s="830"/>
      <c r="M744" s="830"/>
    </row>
    <row r="745" spans="1:13" ht="19.5" x14ac:dyDescent="0.2">
      <c r="A745" s="830"/>
      <c r="B745" s="830"/>
      <c r="C745" s="830"/>
      <c r="D745" s="830"/>
      <c r="E745" s="830"/>
      <c r="F745" s="830"/>
      <c r="G745" s="830"/>
      <c r="H745" s="830"/>
      <c r="I745" s="830"/>
      <c r="J745" s="830"/>
      <c r="K745" s="830"/>
      <c r="L745" s="830"/>
      <c r="M745" s="830"/>
    </row>
    <row r="746" spans="1:13" ht="19.5" x14ac:dyDescent="0.2">
      <c r="A746" s="830"/>
      <c r="B746" s="830"/>
      <c r="C746" s="830"/>
      <c r="D746" s="830"/>
      <c r="E746" s="830"/>
      <c r="F746" s="830"/>
      <c r="G746" s="830"/>
      <c r="H746" s="830"/>
      <c r="I746" s="830"/>
      <c r="J746" s="830"/>
      <c r="K746" s="830"/>
      <c r="L746" s="830"/>
      <c r="M746" s="830"/>
    </row>
    <row r="747" spans="1:13" ht="19.5" x14ac:dyDescent="0.2">
      <c r="A747" s="830"/>
      <c r="B747" s="830"/>
      <c r="C747" s="830"/>
      <c r="D747" s="830"/>
      <c r="E747" s="830"/>
      <c r="F747" s="830"/>
      <c r="G747" s="830"/>
      <c r="H747" s="830"/>
      <c r="I747" s="830"/>
      <c r="J747" s="830"/>
      <c r="K747" s="830"/>
      <c r="L747" s="830"/>
      <c r="M747" s="830"/>
    </row>
    <row r="748" spans="1:13" ht="19.5" x14ac:dyDescent="0.2">
      <c r="A748" s="830"/>
      <c r="B748" s="830"/>
      <c r="C748" s="830"/>
      <c r="D748" s="830"/>
      <c r="E748" s="830"/>
      <c r="F748" s="830"/>
      <c r="G748" s="830"/>
      <c r="H748" s="830"/>
      <c r="I748" s="830"/>
      <c r="J748" s="830"/>
      <c r="K748" s="830"/>
      <c r="L748" s="830"/>
      <c r="M748" s="830"/>
    </row>
    <row r="749" spans="1:13" ht="19.5" x14ac:dyDescent="0.2">
      <c r="A749" s="830"/>
      <c r="B749" s="830"/>
      <c r="C749" s="830"/>
      <c r="D749" s="830"/>
      <c r="E749" s="830"/>
      <c r="F749" s="830"/>
      <c r="G749" s="830"/>
      <c r="H749" s="830"/>
      <c r="I749" s="830"/>
      <c r="J749" s="830"/>
      <c r="K749" s="830"/>
      <c r="L749" s="830"/>
      <c r="M749" s="830"/>
    </row>
    <row r="750" spans="1:13" ht="19.5" x14ac:dyDescent="0.2">
      <c r="A750" s="830"/>
      <c r="B750" s="830"/>
      <c r="C750" s="830"/>
      <c r="D750" s="830"/>
      <c r="E750" s="830"/>
      <c r="F750" s="830"/>
      <c r="G750" s="830"/>
      <c r="H750" s="830"/>
      <c r="I750" s="830"/>
      <c r="J750" s="830"/>
      <c r="K750" s="830"/>
      <c r="L750" s="830"/>
      <c r="M750" s="830"/>
    </row>
    <row r="751" spans="1:13" ht="19.5" x14ac:dyDescent="0.2">
      <c r="A751" s="830"/>
      <c r="B751" s="830"/>
      <c r="C751" s="830"/>
      <c r="D751" s="830"/>
      <c r="E751" s="830"/>
      <c r="F751" s="830"/>
      <c r="G751" s="830"/>
      <c r="H751" s="830"/>
      <c r="I751" s="830"/>
      <c r="J751" s="830"/>
      <c r="K751" s="830"/>
      <c r="L751" s="830"/>
      <c r="M751" s="830"/>
    </row>
    <row r="752" spans="1:13" ht="19.5" x14ac:dyDescent="0.2">
      <c r="A752" s="830"/>
      <c r="B752" s="830"/>
      <c r="C752" s="830"/>
      <c r="D752" s="830"/>
      <c r="E752" s="830"/>
      <c r="F752" s="830"/>
      <c r="G752" s="830"/>
      <c r="H752" s="830"/>
      <c r="I752" s="830"/>
      <c r="J752" s="830"/>
      <c r="K752" s="830"/>
      <c r="L752" s="830"/>
      <c r="M752" s="830"/>
    </row>
    <row r="753" spans="1:13" ht="19.5" x14ac:dyDescent="0.2">
      <c r="A753" s="830"/>
      <c r="B753" s="830"/>
      <c r="C753" s="830"/>
      <c r="D753" s="830"/>
      <c r="E753" s="830"/>
      <c r="F753" s="830"/>
      <c r="G753" s="830"/>
      <c r="H753" s="830"/>
      <c r="I753" s="830"/>
      <c r="J753" s="830"/>
      <c r="K753" s="830"/>
      <c r="L753" s="830"/>
      <c r="M753" s="830"/>
    </row>
    <row r="754" spans="1:13" ht="19.5" x14ac:dyDescent="0.2">
      <c r="A754" s="830"/>
      <c r="B754" s="830"/>
      <c r="C754" s="830"/>
      <c r="D754" s="830"/>
      <c r="E754" s="830"/>
      <c r="F754" s="830"/>
      <c r="G754" s="830"/>
      <c r="H754" s="830"/>
      <c r="I754" s="830"/>
      <c r="J754" s="830"/>
      <c r="K754" s="830"/>
      <c r="L754" s="830"/>
      <c r="M754" s="830"/>
    </row>
    <row r="755" spans="1:13" ht="19.5" x14ac:dyDescent="0.2">
      <c r="A755" s="830"/>
      <c r="B755" s="830"/>
      <c r="C755" s="830"/>
      <c r="D755" s="830"/>
      <c r="E755" s="830"/>
      <c r="F755" s="830"/>
      <c r="G755" s="830"/>
      <c r="H755" s="830"/>
      <c r="I755" s="830"/>
      <c r="J755" s="830"/>
      <c r="K755" s="830"/>
      <c r="L755" s="830"/>
      <c r="M755" s="830"/>
    </row>
    <row r="756" spans="1:13" ht="19.5" x14ac:dyDescent="0.2">
      <c r="A756" s="830"/>
      <c r="B756" s="830"/>
      <c r="C756" s="830"/>
      <c r="D756" s="830"/>
      <c r="E756" s="830"/>
      <c r="F756" s="830"/>
      <c r="G756" s="830"/>
      <c r="H756" s="830"/>
      <c r="I756" s="830"/>
      <c r="J756" s="830"/>
      <c r="K756" s="830"/>
      <c r="L756" s="830"/>
      <c r="M756" s="830"/>
    </row>
    <row r="757" spans="1:13" ht="19.5" x14ac:dyDescent="0.2">
      <c r="A757" s="830"/>
      <c r="B757" s="830"/>
      <c r="C757" s="830"/>
      <c r="D757" s="830"/>
      <c r="E757" s="830"/>
      <c r="F757" s="830"/>
      <c r="G757" s="830"/>
      <c r="H757" s="830"/>
      <c r="I757" s="830"/>
      <c r="J757" s="830"/>
      <c r="K757" s="830"/>
      <c r="L757" s="830"/>
      <c r="M757" s="830"/>
    </row>
    <row r="758" spans="1:13" ht="19.5" x14ac:dyDescent="0.2">
      <c r="A758" s="830"/>
      <c r="B758" s="830"/>
      <c r="C758" s="830"/>
      <c r="D758" s="830"/>
      <c r="E758" s="830"/>
      <c r="F758" s="830"/>
      <c r="G758" s="830"/>
      <c r="H758" s="830"/>
      <c r="I758" s="830"/>
      <c r="J758" s="830"/>
      <c r="K758" s="830"/>
      <c r="L758" s="830"/>
      <c r="M758" s="830"/>
    </row>
    <row r="759" spans="1:13" ht="19.5" x14ac:dyDescent="0.2">
      <c r="A759" s="830"/>
      <c r="B759" s="830"/>
      <c r="C759" s="830"/>
      <c r="D759" s="830"/>
      <c r="E759" s="830"/>
      <c r="F759" s="830"/>
      <c r="G759" s="830"/>
      <c r="H759" s="830"/>
      <c r="I759" s="830"/>
      <c r="J759" s="830"/>
      <c r="K759" s="830"/>
      <c r="L759" s="830"/>
      <c r="M759" s="830"/>
    </row>
    <row r="760" spans="1:13" ht="19.5" x14ac:dyDescent="0.2">
      <c r="A760" s="830"/>
      <c r="B760" s="830"/>
      <c r="C760" s="830"/>
      <c r="D760" s="830"/>
      <c r="E760" s="830"/>
      <c r="F760" s="830"/>
      <c r="G760" s="830"/>
      <c r="H760" s="830"/>
      <c r="I760" s="830"/>
      <c r="J760" s="830"/>
      <c r="K760" s="830"/>
      <c r="L760" s="830"/>
      <c r="M760" s="830"/>
    </row>
    <row r="761" spans="1:13" ht="19.5" x14ac:dyDescent="0.2">
      <c r="A761" s="830"/>
      <c r="B761" s="830"/>
      <c r="C761" s="830"/>
      <c r="D761" s="830"/>
      <c r="E761" s="830"/>
      <c r="F761" s="830"/>
      <c r="G761" s="830"/>
      <c r="H761" s="830"/>
      <c r="I761" s="830"/>
      <c r="J761" s="830"/>
      <c r="K761" s="830"/>
      <c r="L761" s="830"/>
      <c r="M761" s="830"/>
    </row>
    <row r="762" spans="1:13" ht="19.5" x14ac:dyDescent="0.2">
      <c r="A762" s="830"/>
      <c r="B762" s="830"/>
      <c r="C762" s="830"/>
      <c r="D762" s="830"/>
      <c r="E762" s="830"/>
      <c r="F762" s="830"/>
      <c r="G762" s="830"/>
      <c r="H762" s="830"/>
      <c r="I762" s="830"/>
      <c r="J762" s="830"/>
      <c r="K762" s="830"/>
      <c r="L762" s="830"/>
      <c r="M762" s="830"/>
    </row>
    <row r="763" spans="1:13" ht="19.5" x14ac:dyDescent="0.2">
      <c r="A763" s="830"/>
      <c r="B763" s="830"/>
      <c r="C763" s="830"/>
      <c r="D763" s="830"/>
      <c r="E763" s="830"/>
      <c r="F763" s="830"/>
      <c r="G763" s="830"/>
      <c r="H763" s="830"/>
      <c r="I763" s="830"/>
      <c r="J763" s="830"/>
      <c r="K763" s="830"/>
      <c r="L763" s="830"/>
      <c r="M763" s="830"/>
    </row>
    <row r="764" spans="1:13" ht="19.5" x14ac:dyDescent="0.2">
      <c r="A764" s="830"/>
      <c r="B764" s="830"/>
      <c r="C764" s="830"/>
      <c r="D764" s="830"/>
      <c r="E764" s="830"/>
      <c r="F764" s="830"/>
      <c r="G764" s="830"/>
      <c r="H764" s="830"/>
      <c r="I764" s="830"/>
      <c r="J764" s="830"/>
      <c r="K764" s="830"/>
      <c r="L764" s="830"/>
      <c r="M764" s="830"/>
    </row>
    <row r="765" spans="1:13" ht="19.5" x14ac:dyDescent="0.2">
      <c r="A765" s="830"/>
      <c r="B765" s="830"/>
      <c r="C765" s="830"/>
      <c r="D765" s="830"/>
      <c r="E765" s="830"/>
      <c r="F765" s="830"/>
      <c r="G765" s="830"/>
      <c r="H765" s="830"/>
      <c r="I765" s="830"/>
      <c r="J765" s="830"/>
      <c r="K765" s="830"/>
      <c r="L765" s="830"/>
      <c r="M765" s="830"/>
    </row>
    <row r="766" spans="1:13" ht="19.5" x14ac:dyDescent="0.2">
      <c r="A766" s="830"/>
      <c r="B766" s="830"/>
      <c r="C766" s="830"/>
      <c r="D766" s="830"/>
      <c r="E766" s="830"/>
      <c r="F766" s="830"/>
      <c r="G766" s="830"/>
      <c r="H766" s="830"/>
      <c r="I766" s="830"/>
      <c r="J766" s="830"/>
      <c r="K766" s="830"/>
      <c r="L766" s="830"/>
      <c r="M766" s="830"/>
    </row>
    <row r="767" spans="1:13" ht="19.5" x14ac:dyDescent="0.2">
      <c r="A767" s="830"/>
      <c r="B767" s="830"/>
      <c r="C767" s="830"/>
      <c r="D767" s="830"/>
      <c r="E767" s="830"/>
      <c r="F767" s="830"/>
      <c r="G767" s="830"/>
      <c r="H767" s="830"/>
      <c r="I767" s="830"/>
      <c r="J767" s="830"/>
      <c r="K767" s="830"/>
      <c r="L767" s="830"/>
      <c r="M767" s="830"/>
    </row>
    <row r="768" spans="1:13" ht="19.5" x14ac:dyDescent="0.2">
      <c r="A768" s="830"/>
      <c r="B768" s="830"/>
      <c r="C768" s="830"/>
      <c r="D768" s="830"/>
      <c r="E768" s="830"/>
      <c r="F768" s="830"/>
      <c r="G768" s="830"/>
      <c r="H768" s="830"/>
      <c r="I768" s="830"/>
      <c r="J768" s="830"/>
      <c r="K768" s="830"/>
      <c r="L768" s="830"/>
      <c r="M768" s="830"/>
    </row>
    <row r="769" spans="1:13" ht="19.5" x14ac:dyDescent="0.2">
      <c r="A769" s="830"/>
      <c r="B769" s="830"/>
      <c r="C769" s="830"/>
      <c r="D769" s="830"/>
      <c r="E769" s="830"/>
      <c r="F769" s="830"/>
      <c r="G769" s="830"/>
      <c r="H769" s="830"/>
      <c r="I769" s="830"/>
      <c r="J769" s="830"/>
      <c r="K769" s="830"/>
      <c r="L769" s="830"/>
      <c r="M769" s="830"/>
    </row>
    <row r="770" spans="1:13" ht="19.5" x14ac:dyDescent="0.2">
      <c r="A770" s="830"/>
      <c r="B770" s="830"/>
      <c r="C770" s="830"/>
      <c r="D770" s="830"/>
      <c r="E770" s="830"/>
      <c r="F770" s="830"/>
      <c r="G770" s="830"/>
      <c r="H770" s="830"/>
      <c r="I770" s="830"/>
      <c r="J770" s="830"/>
      <c r="K770" s="830"/>
      <c r="L770" s="830"/>
      <c r="M770" s="830"/>
    </row>
    <row r="771" spans="1:13" ht="19.5" x14ac:dyDescent="0.2">
      <c r="A771" s="830"/>
      <c r="B771" s="830"/>
      <c r="C771" s="830"/>
      <c r="D771" s="830"/>
      <c r="E771" s="830"/>
      <c r="F771" s="830"/>
      <c r="G771" s="830"/>
      <c r="H771" s="830"/>
      <c r="I771" s="830"/>
      <c r="J771" s="830"/>
      <c r="K771" s="830"/>
      <c r="L771" s="830"/>
      <c r="M771" s="830"/>
    </row>
    <row r="772" spans="1:13" ht="19.5" x14ac:dyDescent="0.2">
      <c r="A772" s="830"/>
      <c r="B772" s="830"/>
      <c r="C772" s="830"/>
      <c r="D772" s="830"/>
      <c r="E772" s="830"/>
      <c r="F772" s="830"/>
      <c r="G772" s="830"/>
      <c r="H772" s="830"/>
      <c r="I772" s="830"/>
      <c r="J772" s="830"/>
      <c r="K772" s="830"/>
      <c r="L772" s="830"/>
      <c r="M772" s="830"/>
    </row>
    <row r="773" spans="1:13" ht="19.5" x14ac:dyDescent="0.2">
      <c r="A773" s="830"/>
      <c r="B773" s="830"/>
      <c r="C773" s="830"/>
      <c r="D773" s="830"/>
      <c r="E773" s="830"/>
      <c r="F773" s="830"/>
      <c r="G773" s="830"/>
      <c r="H773" s="830"/>
      <c r="I773" s="830"/>
      <c r="J773" s="830"/>
      <c r="K773" s="830"/>
      <c r="L773" s="830"/>
      <c r="M773" s="830"/>
    </row>
    <row r="774" spans="1:13" ht="19.5" x14ac:dyDescent="0.2">
      <c r="A774" s="830"/>
      <c r="B774" s="830"/>
      <c r="C774" s="830"/>
      <c r="D774" s="830"/>
      <c r="E774" s="830"/>
      <c r="F774" s="830"/>
      <c r="G774" s="830"/>
      <c r="H774" s="830"/>
      <c r="I774" s="830"/>
      <c r="J774" s="830"/>
      <c r="K774" s="830"/>
      <c r="L774" s="830"/>
      <c r="M774" s="830"/>
    </row>
    <row r="775" spans="1:13" ht="19.5" x14ac:dyDescent="0.2">
      <c r="A775" s="830"/>
      <c r="B775" s="830"/>
      <c r="C775" s="830"/>
      <c r="D775" s="830"/>
      <c r="E775" s="830"/>
      <c r="F775" s="830"/>
      <c r="G775" s="830"/>
      <c r="H775" s="830"/>
      <c r="I775" s="830"/>
      <c r="J775" s="830"/>
      <c r="K775" s="830"/>
      <c r="L775" s="830"/>
      <c r="M775" s="830"/>
    </row>
    <row r="776" spans="1:13" ht="19.5" x14ac:dyDescent="0.2">
      <c r="A776" s="830"/>
      <c r="B776" s="830"/>
      <c r="C776" s="830"/>
      <c r="D776" s="830"/>
      <c r="E776" s="830"/>
      <c r="F776" s="830"/>
      <c r="G776" s="830"/>
      <c r="H776" s="830"/>
      <c r="I776" s="830"/>
      <c r="J776" s="830"/>
      <c r="K776" s="830"/>
      <c r="L776" s="830"/>
      <c r="M776" s="830"/>
    </row>
    <row r="777" spans="1:13" ht="19.5" x14ac:dyDescent="0.2">
      <c r="A777" s="830"/>
      <c r="B777" s="830"/>
      <c r="C777" s="830"/>
      <c r="D777" s="830"/>
      <c r="E777" s="830"/>
      <c r="F777" s="830"/>
      <c r="G777" s="830"/>
      <c r="H777" s="830"/>
      <c r="I777" s="830"/>
      <c r="J777" s="830"/>
      <c r="K777" s="830"/>
      <c r="L777" s="830"/>
      <c r="M777" s="830"/>
    </row>
    <row r="778" spans="1:13" ht="19.5" x14ac:dyDescent="0.2">
      <c r="A778" s="830"/>
      <c r="B778" s="830"/>
      <c r="C778" s="830"/>
      <c r="D778" s="830"/>
      <c r="E778" s="830"/>
      <c r="F778" s="830"/>
      <c r="G778" s="830"/>
      <c r="H778" s="830"/>
      <c r="I778" s="830"/>
      <c r="J778" s="830"/>
      <c r="K778" s="830"/>
      <c r="L778" s="830"/>
      <c r="M778" s="830"/>
    </row>
    <row r="779" spans="1:13" ht="19.5" x14ac:dyDescent="0.2">
      <c r="A779" s="830"/>
      <c r="B779" s="830"/>
      <c r="C779" s="830"/>
      <c r="D779" s="830"/>
      <c r="E779" s="830"/>
      <c r="F779" s="830"/>
      <c r="G779" s="830"/>
      <c r="H779" s="830"/>
      <c r="I779" s="830"/>
      <c r="J779" s="830"/>
      <c r="K779" s="830"/>
      <c r="L779" s="830"/>
      <c r="M779" s="830"/>
    </row>
    <row r="780" spans="1:13" ht="19.5" x14ac:dyDescent="0.2">
      <c r="A780" s="830"/>
      <c r="B780" s="830"/>
      <c r="C780" s="830"/>
      <c r="D780" s="830"/>
      <c r="E780" s="830"/>
      <c r="F780" s="830"/>
      <c r="G780" s="830"/>
      <c r="H780" s="830"/>
      <c r="I780" s="830"/>
      <c r="J780" s="830"/>
      <c r="K780" s="830"/>
      <c r="L780" s="830"/>
      <c r="M780" s="830"/>
    </row>
    <row r="781" spans="1:13" ht="19.5" x14ac:dyDescent="0.2">
      <c r="A781" s="830"/>
      <c r="B781" s="830"/>
      <c r="C781" s="830"/>
      <c r="D781" s="830"/>
      <c r="E781" s="830"/>
      <c r="F781" s="830"/>
      <c r="G781" s="830"/>
      <c r="H781" s="830"/>
      <c r="I781" s="830"/>
      <c r="J781" s="830"/>
      <c r="K781" s="830"/>
      <c r="L781" s="830"/>
      <c r="M781" s="830"/>
    </row>
    <row r="782" spans="1:13" ht="19.5" x14ac:dyDescent="0.2">
      <c r="A782" s="830"/>
      <c r="B782" s="830"/>
      <c r="C782" s="830"/>
      <c r="D782" s="830"/>
      <c r="E782" s="830"/>
      <c r="F782" s="830"/>
      <c r="G782" s="830"/>
      <c r="H782" s="830"/>
      <c r="I782" s="830"/>
      <c r="J782" s="830"/>
      <c r="K782" s="830"/>
      <c r="L782" s="830"/>
      <c r="M782" s="830"/>
    </row>
    <row r="783" spans="1:13" ht="19.5" x14ac:dyDescent="0.2">
      <c r="A783" s="830"/>
      <c r="B783" s="830"/>
      <c r="C783" s="830"/>
      <c r="D783" s="830"/>
      <c r="E783" s="830"/>
      <c r="F783" s="830"/>
      <c r="G783" s="830"/>
      <c r="H783" s="830"/>
      <c r="I783" s="830"/>
      <c r="J783" s="830"/>
      <c r="K783" s="830"/>
      <c r="L783" s="830"/>
      <c r="M783" s="830"/>
    </row>
    <row r="784" spans="1:13" ht="19.5" x14ac:dyDescent="0.2">
      <c r="A784" s="830"/>
      <c r="B784" s="830"/>
      <c r="C784" s="830"/>
      <c r="D784" s="830"/>
      <c r="E784" s="830"/>
      <c r="F784" s="830"/>
      <c r="G784" s="830"/>
      <c r="H784" s="830"/>
      <c r="I784" s="830"/>
      <c r="J784" s="830"/>
      <c r="K784" s="830"/>
      <c r="L784" s="830"/>
      <c r="M784" s="830"/>
    </row>
    <row r="785" spans="1:13" ht="19.5" x14ac:dyDescent="0.2">
      <c r="A785" s="830"/>
      <c r="B785" s="830"/>
      <c r="C785" s="830"/>
      <c r="D785" s="830"/>
      <c r="E785" s="830"/>
      <c r="F785" s="830"/>
      <c r="G785" s="830"/>
      <c r="H785" s="830"/>
      <c r="I785" s="830"/>
      <c r="J785" s="830"/>
      <c r="K785" s="830"/>
      <c r="L785" s="830"/>
      <c r="M785" s="830"/>
    </row>
    <row r="786" spans="1:13" ht="19.5" x14ac:dyDescent="0.2">
      <c r="A786" s="830"/>
      <c r="B786" s="830"/>
      <c r="C786" s="830"/>
      <c r="D786" s="830"/>
      <c r="E786" s="830"/>
      <c r="F786" s="830"/>
      <c r="G786" s="830"/>
      <c r="H786" s="830"/>
      <c r="I786" s="830"/>
      <c r="J786" s="830"/>
      <c r="K786" s="830"/>
      <c r="L786" s="830"/>
      <c r="M786" s="830"/>
    </row>
    <row r="787" spans="1:13" ht="19.5" x14ac:dyDescent="0.2">
      <c r="A787" s="830"/>
      <c r="B787" s="830"/>
      <c r="C787" s="830"/>
      <c r="D787" s="830"/>
      <c r="E787" s="830"/>
      <c r="F787" s="830"/>
      <c r="G787" s="830"/>
      <c r="H787" s="830"/>
      <c r="I787" s="830"/>
      <c r="J787" s="830"/>
      <c r="K787" s="830"/>
      <c r="L787" s="830"/>
      <c r="M787" s="830"/>
    </row>
    <row r="788" spans="1:13" ht="19.5" x14ac:dyDescent="0.2">
      <c r="A788" s="830"/>
      <c r="B788" s="830"/>
      <c r="C788" s="830"/>
      <c r="D788" s="830"/>
      <c r="E788" s="830"/>
      <c r="F788" s="830"/>
      <c r="G788" s="830"/>
      <c r="H788" s="830"/>
      <c r="I788" s="830"/>
      <c r="J788" s="830"/>
      <c r="K788" s="830"/>
      <c r="L788" s="830"/>
      <c r="M788" s="830"/>
    </row>
    <row r="789" spans="1:13" ht="19.5" x14ac:dyDescent="0.2">
      <c r="A789" s="830"/>
      <c r="B789" s="830"/>
      <c r="C789" s="830"/>
      <c r="D789" s="830"/>
      <c r="E789" s="830"/>
      <c r="F789" s="830"/>
      <c r="G789" s="830"/>
      <c r="H789" s="830"/>
      <c r="I789" s="830"/>
      <c r="J789" s="830"/>
      <c r="K789" s="830"/>
      <c r="L789" s="830"/>
      <c r="M789" s="830"/>
    </row>
    <row r="790" spans="1:13" ht="19.5" x14ac:dyDescent="0.2">
      <c r="A790" s="830"/>
      <c r="B790" s="830"/>
      <c r="C790" s="830"/>
      <c r="D790" s="830"/>
      <c r="E790" s="830"/>
      <c r="F790" s="830"/>
      <c r="G790" s="830"/>
      <c r="H790" s="830"/>
      <c r="I790" s="830"/>
      <c r="J790" s="830"/>
      <c r="K790" s="830"/>
      <c r="L790" s="830"/>
      <c r="M790" s="830"/>
    </row>
    <row r="791" spans="1:13" ht="19.5" x14ac:dyDescent="0.2">
      <c r="A791" s="830"/>
      <c r="B791" s="830"/>
      <c r="C791" s="830"/>
      <c r="D791" s="830"/>
      <c r="E791" s="830"/>
      <c r="F791" s="830"/>
      <c r="G791" s="830"/>
      <c r="H791" s="830"/>
      <c r="I791" s="830"/>
      <c r="J791" s="830"/>
      <c r="K791" s="830"/>
      <c r="L791" s="830"/>
      <c r="M791" s="830"/>
    </row>
    <row r="792" spans="1:13" ht="19.5" x14ac:dyDescent="0.2">
      <c r="A792" s="830"/>
      <c r="B792" s="830"/>
      <c r="C792" s="830"/>
      <c r="D792" s="830"/>
      <c r="E792" s="830"/>
      <c r="F792" s="830"/>
      <c r="G792" s="830"/>
      <c r="H792" s="830"/>
      <c r="I792" s="830"/>
      <c r="J792" s="830"/>
      <c r="K792" s="830"/>
      <c r="L792" s="830"/>
      <c r="M792" s="830"/>
    </row>
    <row r="793" spans="1:13" ht="19.5" x14ac:dyDescent="0.2">
      <c r="A793" s="830"/>
      <c r="B793" s="830"/>
      <c r="C793" s="830"/>
      <c r="D793" s="830"/>
      <c r="E793" s="830"/>
      <c r="F793" s="830"/>
      <c r="G793" s="830"/>
      <c r="H793" s="830"/>
      <c r="I793" s="830"/>
      <c r="J793" s="830"/>
      <c r="K793" s="830"/>
      <c r="L793" s="830"/>
      <c r="M793" s="830"/>
    </row>
    <row r="794" spans="1:13" ht="19.5" x14ac:dyDescent="0.2">
      <c r="A794" s="830"/>
      <c r="B794" s="830"/>
      <c r="C794" s="830"/>
      <c r="D794" s="830"/>
      <c r="E794" s="830"/>
      <c r="F794" s="830"/>
      <c r="G794" s="830"/>
      <c r="H794" s="830"/>
      <c r="I794" s="830"/>
      <c r="J794" s="830"/>
      <c r="K794" s="830"/>
      <c r="L794" s="830"/>
      <c r="M794" s="830"/>
    </row>
    <row r="795" spans="1:13" ht="19.5" x14ac:dyDescent="0.2">
      <c r="A795" s="830"/>
      <c r="B795" s="830"/>
      <c r="C795" s="830"/>
      <c r="D795" s="830"/>
      <c r="E795" s="830"/>
      <c r="F795" s="830"/>
      <c r="G795" s="830"/>
      <c r="H795" s="830"/>
      <c r="I795" s="830"/>
      <c r="J795" s="830"/>
      <c r="K795" s="830"/>
      <c r="L795" s="830"/>
      <c r="M795" s="830"/>
    </row>
    <row r="796" spans="1:13" ht="19.5" x14ac:dyDescent="0.2">
      <c r="A796" s="830"/>
      <c r="B796" s="830"/>
      <c r="C796" s="830"/>
      <c r="D796" s="830"/>
      <c r="E796" s="830"/>
      <c r="F796" s="830"/>
      <c r="G796" s="830"/>
      <c r="H796" s="830"/>
      <c r="I796" s="830"/>
      <c r="J796" s="830"/>
      <c r="K796" s="830"/>
      <c r="L796" s="830"/>
      <c r="M796" s="830"/>
    </row>
    <row r="797" spans="1:13" ht="19.5" x14ac:dyDescent="0.2">
      <c r="A797" s="830"/>
      <c r="B797" s="830"/>
      <c r="C797" s="830"/>
      <c r="D797" s="830"/>
      <c r="E797" s="830"/>
      <c r="F797" s="830"/>
      <c r="G797" s="830"/>
      <c r="H797" s="830"/>
      <c r="I797" s="830"/>
      <c r="J797" s="830"/>
      <c r="K797" s="830"/>
      <c r="L797" s="830"/>
      <c r="M797" s="830"/>
    </row>
    <row r="798" spans="1:13" ht="19.5" x14ac:dyDescent="0.2">
      <c r="A798" s="830"/>
      <c r="B798" s="830"/>
      <c r="C798" s="830"/>
      <c r="D798" s="830"/>
      <c r="E798" s="830"/>
      <c r="F798" s="830"/>
      <c r="G798" s="830"/>
      <c r="H798" s="830"/>
      <c r="I798" s="830"/>
      <c r="J798" s="830"/>
      <c r="K798" s="830"/>
      <c r="L798" s="830"/>
      <c r="M798" s="830"/>
    </row>
    <row r="799" spans="1:13" ht="19.5" x14ac:dyDescent="0.2">
      <c r="A799" s="830"/>
      <c r="B799" s="830"/>
      <c r="C799" s="830"/>
      <c r="D799" s="830"/>
      <c r="E799" s="830"/>
      <c r="F799" s="830"/>
      <c r="G799" s="830"/>
      <c r="H799" s="830"/>
      <c r="I799" s="830"/>
      <c r="J799" s="830"/>
      <c r="K799" s="830"/>
      <c r="L799" s="830"/>
      <c r="M799" s="830"/>
    </row>
    <row r="800" spans="1:13" ht="19.5" x14ac:dyDescent="0.2">
      <c r="A800" s="830"/>
      <c r="B800" s="830"/>
      <c r="C800" s="830"/>
      <c r="D800" s="830"/>
      <c r="E800" s="830"/>
      <c r="F800" s="830"/>
      <c r="G800" s="830"/>
      <c r="H800" s="830"/>
      <c r="I800" s="830"/>
      <c r="J800" s="830"/>
      <c r="K800" s="830"/>
      <c r="L800" s="830"/>
      <c r="M800" s="830"/>
    </row>
    <row r="801" spans="1:13" ht="19.5" x14ac:dyDescent="0.2">
      <c r="A801" s="830"/>
      <c r="B801" s="830"/>
      <c r="C801" s="830"/>
      <c r="D801" s="830"/>
      <c r="E801" s="830"/>
      <c r="F801" s="830"/>
      <c r="G801" s="830"/>
      <c r="H801" s="830"/>
      <c r="I801" s="830"/>
      <c r="J801" s="830"/>
      <c r="K801" s="830"/>
      <c r="L801" s="830"/>
      <c r="M801" s="830"/>
    </row>
    <row r="802" spans="1:13" ht="19.5" x14ac:dyDescent="0.2">
      <c r="A802" s="830"/>
      <c r="B802" s="830"/>
      <c r="C802" s="830"/>
      <c r="D802" s="830"/>
      <c r="E802" s="830"/>
      <c r="F802" s="830"/>
      <c r="G802" s="830"/>
      <c r="H802" s="830"/>
      <c r="I802" s="830"/>
      <c r="J802" s="830"/>
      <c r="K802" s="830"/>
      <c r="L802" s="830"/>
      <c r="M802" s="830"/>
    </row>
    <row r="803" spans="1:13" ht="19.5" x14ac:dyDescent="0.2">
      <c r="A803" s="830"/>
      <c r="B803" s="830"/>
      <c r="C803" s="830"/>
      <c r="D803" s="830"/>
      <c r="E803" s="830"/>
      <c r="F803" s="830"/>
      <c r="G803" s="830"/>
      <c r="H803" s="830"/>
      <c r="I803" s="830"/>
      <c r="J803" s="830"/>
      <c r="K803" s="830"/>
      <c r="L803" s="830"/>
      <c r="M803" s="830"/>
    </row>
    <row r="804" spans="1:13" ht="19.5" x14ac:dyDescent="0.2">
      <c r="A804" s="830"/>
      <c r="B804" s="830"/>
      <c r="C804" s="830"/>
      <c r="D804" s="830"/>
      <c r="E804" s="830"/>
      <c r="F804" s="830"/>
      <c r="G804" s="830"/>
      <c r="H804" s="830"/>
      <c r="I804" s="830"/>
      <c r="J804" s="830"/>
      <c r="K804" s="830"/>
      <c r="L804" s="830"/>
      <c r="M804" s="830"/>
    </row>
    <row r="805" spans="1:13" ht="19.5" x14ac:dyDescent="0.2">
      <c r="A805" s="830"/>
      <c r="B805" s="830"/>
      <c r="C805" s="830"/>
      <c r="D805" s="830"/>
      <c r="E805" s="830"/>
      <c r="F805" s="830"/>
      <c r="G805" s="830"/>
      <c r="H805" s="830"/>
      <c r="I805" s="830"/>
      <c r="J805" s="830"/>
      <c r="K805" s="830"/>
      <c r="L805" s="830"/>
      <c r="M805" s="830"/>
    </row>
    <row r="806" spans="1:13" ht="19.5" x14ac:dyDescent="0.2">
      <c r="A806" s="830"/>
      <c r="B806" s="830"/>
      <c r="C806" s="830"/>
      <c r="D806" s="830"/>
      <c r="E806" s="830"/>
      <c r="F806" s="830"/>
      <c r="G806" s="830"/>
      <c r="H806" s="830"/>
      <c r="I806" s="830"/>
      <c r="J806" s="830"/>
      <c r="K806" s="830"/>
      <c r="L806" s="830"/>
      <c r="M806" s="830"/>
    </row>
    <row r="807" spans="1:13" ht="19.5" x14ac:dyDescent="0.2">
      <c r="A807" s="830"/>
      <c r="B807" s="830"/>
      <c r="C807" s="830"/>
      <c r="D807" s="830"/>
      <c r="E807" s="830"/>
      <c r="F807" s="830"/>
      <c r="G807" s="830"/>
      <c r="H807" s="830"/>
      <c r="I807" s="830"/>
      <c r="J807" s="830"/>
      <c r="K807" s="830"/>
      <c r="L807" s="830"/>
      <c r="M807" s="830"/>
    </row>
    <row r="808" spans="1:13" ht="19.5" x14ac:dyDescent="0.2">
      <c r="A808" s="830"/>
      <c r="B808" s="830"/>
      <c r="C808" s="830"/>
      <c r="D808" s="830"/>
      <c r="E808" s="830"/>
      <c r="F808" s="830"/>
      <c r="G808" s="830"/>
      <c r="H808" s="830"/>
      <c r="I808" s="830"/>
      <c r="J808" s="830"/>
      <c r="K808" s="830"/>
      <c r="L808" s="830"/>
      <c r="M808" s="830"/>
    </row>
    <row r="809" spans="1:13" ht="19.5" x14ac:dyDescent="0.2">
      <c r="A809" s="830"/>
      <c r="B809" s="830"/>
      <c r="C809" s="830"/>
      <c r="D809" s="830"/>
      <c r="E809" s="830"/>
      <c r="F809" s="830"/>
      <c r="G809" s="830"/>
      <c r="H809" s="830"/>
      <c r="I809" s="830"/>
      <c r="J809" s="830"/>
      <c r="K809" s="830"/>
      <c r="L809" s="830"/>
      <c r="M809" s="830"/>
    </row>
    <row r="810" spans="1:13" ht="19.5" x14ac:dyDescent="0.2">
      <c r="A810" s="830"/>
      <c r="B810" s="830"/>
      <c r="C810" s="830"/>
      <c r="D810" s="830"/>
      <c r="E810" s="830"/>
      <c r="F810" s="830"/>
      <c r="G810" s="830"/>
      <c r="H810" s="830"/>
      <c r="I810" s="830"/>
      <c r="J810" s="830"/>
      <c r="K810" s="830"/>
      <c r="L810" s="830"/>
      <c r="M810" s="830"/>
    </row>
    <row r="811" spans="1:13" ht="19.5" x14ac:dyDescent="0.2">
      <c r="A811" s="830"/>
      <c r="B811" s="830"/>
      <c r="C811" s="830"/>
      <c r="D811" s="830"/>
      <c r="E811" s="830"/>
      <c r="F811" s="830"/>
      <c r="G811" s="830"/>
      <c r="H811" s="830"/>
      <c r="I811" s="830"/>
      <c r="J811" s="830"/>
      <c r="K811" s="830"/>
      <c r="L811" s="830"/>
      <c r="M811" s="830"/>
    </row>
    <row r="812" spans="1:13" ht="19.5" x14ac:dyDescent="0.2">
      <c r="A812" s="830"/>
      <c r="B812" s="830"/>
      <c r="C812" s="830"/>
      <c r="D812" s="830"/>
      <c r="E812" s="830"/>
      <c r="F812" s="830"/>
      <c r="G812" s="830"/>
      <c r="H812" s="830"/>
      <c r="I812" s="830"/>
      <c r="J812" s="830"/>
      <c r="K812" s="830"/>
      <c r="L812" s="830"/>
      <c r="M812" s="830"/>
    </row>
    <row r="813" spans="1:13" ht="19.5" x14ac:dyDescent="0.2">
      <c r="A813" s="830"/>
      <c r="B813" s="830"/>
      <c r="C813" s="830"/>
      <c r="D813" s="830"/>
      <c r="E813" s="830"/>
      <c r="F813" s="830"/>
      <c r="G813" s="830"/>
      <c r="H813" s="830"/>
      <c r="I813" s="830"/>
      <c r="J813" s="830"/>
      <c r="K813" s="830"/>
      <c r="L813" s="830"/>
      <c r="M813" s="830"/>
    </row>
    <row r="814" spans="1:13" ht="19.5" x14ac:dyDescent="0.2">
      <c r="A814" s="830"/>
      <c r="B814" s="830"/>
      <c r="C814" s="830"/>
      <c r="D814" s="830"/>
      <c r="E814" s="830"/>
      <c r="F814" s="830"/>
      <c r="G814" s="830"/>
      <c r="H814" s="830"/>
      <c r="I814" s="830"/>
      <c r="J814" s="830"/>
      <c r="K814" s="830"/>
      <c r="L814" s="830"/>
      <c r="M814" s="830"/>
    </row>
    <row r="815" spans="1:13" ht="19.5" x14ac:dyDescent="0.2">
      <c r="A815" s="830"/>
      <c r="B815" s="830"/>
      <c r="C815" s="830"/>
      <c r="D815" s="830"/>
      <c r="E815" s="830"/>
      <c r="F815" s="830"/>
      <c r="G815" s="830"/>
      <c r="H815" s="830"/>
      <c r="I815" s="830"/>
      <c r="J815" s="830"/>
      <c r="K815" s="830"/>
      <c r="L815" s="830"/>
      <c r="M815" s="830"/>
    </row>
    <row r="816" spans="1:13" ht="19.5" x14ac:dyDescent="0.2">
      <c r="A816" s="830"/>
      <c r="B816" s="830"/>
      <c r="C816" s="830"/>
      <c r="D816" s="830"/>
      <c r="E816" s="830"/>
      <c r="F816" s="830"/>
      <c r="G816" s="830"/>
      <c r="H816" s="830"/>
      <c r="I816" s="830"/>
      <c r="J816" s="830"/>
      <c r="K816" s="830"/>
      <c r="L816" s="830"/>
      <c r="M816" s="830"/>
    </row>
    <row r="817" spans="1:13" ht="19.5" x14ac:dyDescent="0.2">
      <c r="A817" s="830"/>
      <c r="B817" s="830"/>
      <c r="C817" s="830"/>
      <c r="D817" s="830"/>
      <c r="E817" s="830"/>
      <c r="F817" s="830"/>
      <c r="G817" s="830"/>
      <c r="H817" s="830"/>
      <c r="I817" s="830"/>
      <c r="J817" s="830"/>
      <c r="K817" s="830"/>
      <c r="L817" s="830"/>
      <c r="M817" s="830"/>
    </row>
    <row r="818" spans="1:13" ht="19.5" x14ac:dyDescent="0.2">
      <c r="A818" s="830"/>
      <c r="B818" s="830"/>
      <c r="C818" s="830"/>
      <c r="D818" s="830"/>
      <c r="E818" s="830"/>
      <c r="F818" s="830"/>
      <c r="G818" s="830"/>
      <c r="H818" s="830"/>
      <c r="I818" s="830"/>
      <c r="J818" s="830"/>
      <c r="K818" s="830"/>
      <c r="L818" s="830"/>
      <c r="M818" s="830"/>
    </row>
    <row r="819" spans="1:13" ht="19.5" x14ac:dyDescent="0.2">
      <c r="A819" s="830"/>
      <c r="B819" s="830"/>
      <c r="C819" s="830"/>
      <c r="D819" s="830"/>
      <c r="E819" s="830"/>
      <c r="F819" s="830"/>
      <c r="G819" s="830"/>
      <c r="H819" s="830"/>
      <c r="I819" s="830"/>
      <c r="J819" s="830"/>
      <c r="K819" s="830"/>
      <c r="L819" s="830"/>
      <c r="M819" s="830"/>
    </row>
    <row r="820" spans="1:13" ht="19.5" x14ac:dyDescent="0.2">
      <c r="A820" s="830"/>
      <c r="B820" s="830"/>
      <c r="C820" s="830"/>
      <c r="D820" s="830"/>
      <c r="E820" s="830"/>
      <c r="F820" s="830"/>
      <c r="G820" s="830"/>
      <c r="H820" s="830"/>
      <c r="I820" s="830"/>
      <c r="J820" s="830"/>
      <c r="K820" s="830"/>
      <c r="L820" s="830"/>
      <c r="M820" s="830"/>
    </row>
    <row r="821" spans="1:13" ht="19.5" x14ac:dyDescent="0.2">
      <c r="A821" s="830"/>
      <c r="B821" s="830"/>
      <c r="C821" s="830"/>
      <c r="D821" s="830"/>
      <c r="E821" s="830"/>
      <c r="F821" s="830"/>
      <c r="G821" s="830"/>
      <c r="H821" s="830"/>
      <c r="I821" s="830"/>
      <c r="J821" s="830"/>
      <c r="K821" s="830"/>
      <c r="L821" s="830"/>
      <c r="M821" s="830"/>
    </row>
    <row r="822" spans="1:13" ht="19.5" x14ac:dyDescent="0.2">
      <c r="A822" s="830"/>
      <c r="B822" s="830"/>
      <c r="C822" s="830"/>
      <c r="D822" s="830"/>
      <c r="E822" s="830"/>
      <c r="F822" s="830"/>
      <c r="G822" s="830"/>
      <c r="H822" s="830"/>
      <c r="I822" s="830"/>
      <c r="J822" s="830"/>
      <c r="K822" s="830"/>
      <c r="L822" s="830"/>
      <c r="M822" s="830"/>
    </row>
    <row r="823" spans="1:13" ht="19.5" x14ac:dyDescent="0.2">
      <c r="A823" s="830"/>
      <c r="B823" s="830"/>
      <c r="C823" s="830"/>
      <c r="D823" s="830"/>
      <c r="E823" s="830"/>
      <c r="F823" s="830"/>
      <c r="G823" s="830"/>
      <c r="H823" s="830"/>
      <c r="I823" s="830"/>
      <c r="J823" s="830"/>
      <c r="K823" s="830"/>
      <c r="L823" s="830"/>
      <c r="M823" s="830"/>
    </row>
    <row r="824" spans="1:13" ht="19.5" x14ac:dyDescent="0.2">
      <c r="A824" s="830"/>
      <c r="B824" s="830"/>
      <c r="C824" s="830"/>
      <c r="D824" s="830"/>
      <c r="E824" s="830"/>
      <c r="F824" s="830"/>
      <c r="G824" s="830"/>
      <c r="H824" s="830"/>
      <c r="I824" s="830"/>
      <c r="J824" s="830"/>
      <c r="K824" s="830"/>
      <c r="L824" s="830"/>
      <c r="M824" s="830"/>
    </row>
    <row r="825" spans="1:13" ht="19.5" x14ac:dyDescent="0.2">
      <c r="A825" s="830"/>
      <c r="B825" s="830"/>
      <c r="C825" s="830"/>
      <c r="D825" s="830"/>
      <c r="E825" s="830"/>
      <c r="F825" s="830"/>
      <c r="G825" s="830"/>
      <c r="H825" s="830"/>
      <c r="I825" s="830"/>
      <c r="J825" s="830"/>
      <c r="K825" s="830"/>
      <c r="L825" s="830"/>
      <c r="M825" s="830"/>
    </row>
    <row r="826" spans="1:13" ht="19.5" x14ac:dyDescent="0.2">
      <c r="A826" s="830"/>
      <c r="B826" s="830"/>
      <c r="C826" s="830"/>
      <c r="D826" s="830"/>
      <c r="E826" s="830"/>
      <c r="F826" s="830"/>
      <c r="G826" s="830"/>
      <c r="H826" s="830"/>
      <c r="I826" s="830"/>
      <c r="J826" s="830"/>
      <c r="K826" s="830"/>
      <c r="L826" s="830"/>
      <c r="M826" s="830"/>
    </row>
    <row r="827" spans="1:13" ht="19.5" x14ac:dyDescent="0.2">
      <c r="A827" s="830"/>
      <c r="B827" s="830"/>
      <c r="C827" s="830"/>
      <c r="D827" s="830"/>
      <c r="E827" s="830"/>
      <c r="F827" s="830"/>
      <c r="G827" s="830"/>
      <c r="H827" s="830"/>
      <c r="I827" s="830"/>
      <c r="J827" s="830"/>
      <c r="K827" s="830"/>
      <c r="L827" s="830"/>
      <c r="M827" s="830"/>
    </row>
    <row r="828" spans="1:13" ht="19.5" x14ac:dyDescent="0.2">
      <c r="A828" s="830"/>
      <c r="B828" s="830"/>
      <c r="C828" s="830"/>
      <c r="D828" s="830"/>
      <c r="E828" s="830"/>
      <c r="F828" s="830"/>
      <c r="G828" s="830"/>
      <c r="H828" s="830"/>
      <c r="I828" s="830"/>
      <c r="J828" s="830"/>
      <c r="K828" s="830"/>
      <c r="L828" s="830"/>
      <c r="M828" s="830"/>
    </row>
    <row r="829" spans="1:13" ht="19.5" x14ac:dyDescent="0.2">
      <c r="A829" s="830"/>
      <c r="B829" s="830"/>
      <c r="C829" s="830"/>
      <c r="D829" s="830"/>
      <c r="E829" s="830"/>
      <c r="F829" s="830"/>
      <c r="G829" s="830"/>
      <c r="H829" s="830"/>
      <c r="I829" s="830"/>
      <c r="J829" s="830"/>
      <c r="K829" s="830"/>
      <c r="L829" s="830"/>
      <c r="M829" s="830"/>
    </row>
    <row r="830" spans="1:13" ht="19.5" x14ac:dyDescent="0.2">
      <c r="A830" s="830"/>
      <c r="B830" s="830"/>
      <c r="C830" s="830"/>
      <c r="D830" s="830"/>
      <c r="E830" s="830"/>
      <c r="F830" s="830"/>
      <c r="G830" s="830"/>
      <c r="H830" s="830"/>
      <c r="I830" s="830"/>
      <c r="J830" s="830"/>
      <c r="K830" s="830"/>
      <c r="L830" s="830"/>
      <c r="M830" s="830"/>
    </row>
    <row r="831" spans="1:13" ht="19.5" x14ac:dyDescent="0.2">
      <c r="A831" s="830"/>
      <c r="B831" s="830"/>
      <c r="C831" s="830"/>
      <c r="D831" s="830"/>
      <c r="E831" s="830"/>
      <c r="F831" s="830"/>
      <c r="G831" s="830"/>
      <c r="H831" s="830"/>
      <c r="I831" s="830"/>
      <c r="J831" s="830"/>
      <c r="K831" s="830"/>
      <c r="L831" s="830"/>
      <c r="M831" s="830"/>
    </row>
    <row r="832" spans="1:13" ht="19.5" x14ac:dyDescent="0.2">
      <c r="A832" s="830"/>
      <c r="B832" s="830"/>
      <c r="C832" s="830"/>
      <c r="D832" s="830"/>
      <c r="E832" s="830"/>
      <c r="F832" s="830"/>
      <c r="G832" s="830"/>
      <c r="H832" s="830"/>
      <c r="I832" s="830"/>
      <c r="J832" s="830"/>
      <c r="K832" s="830"/>
      <c r="L832" s="830"/>
      <c r="M832" s="830"/>
    </row>
    <row r="833" spans="1:13" ht="19.5" x14ac:dyDescent="0.2">
      <c r="A833" s="830"/>
      <c r="B833" s="830"/>
      <c r="C833" s="830"/>
      <c r="D833" s="830"/>
      <c r="E833" s="830"/>
      <c r="F833" s="830"/>
      <c r="G833" s="830"/>
      <c r="H833" s="830"/>
      <c r="I833" s="830"/>
      <c r="J833" s="830"/>
      <c r="K833" s="830"/>
      <c r="L833" s="830"/>
      <c r="M833" s="830"/>
    </row>
    <row r="834" spans="1:13" ht="19.5" x14ac:dyDescent="0.2">
      <c r="A834" s="830"/>
      <c r="B834" s="830"/>
      <c r="C834" s="830"/>
      <c r="D834" s="830"/>
      <c r="E834" s="830"/>
      <c r="F834" s="830"/>
      <c r="G834" s="830"/>
      <c r="H834" s="830"/>
      <c r="I834" s="830"/>
      <c r="J834" s="830"/>
      <c r="K834" s="830"/>
      <c r="L834" s="830"/>
      <c r="M834" s="830"/>
    </row>
    <row r="835" spans="1:13" ht="19.5" x14ac:dyDescent="0.2">
      <c r="A835" s="830"/>
      <c r="B835" s="830"/>
      <c r="C835" s="830"/>
      <c r="D835" s="830"/>
      <c r="E835" s="830"/>
      <c r="F835" s="830"/>
      <c r="G835" s="830"/>
      <c r="H835" s="830"/>
      <c r="I835" s="830"/>
      <c r="J835" s="830"/>
      <c r="K835" s="830"/>
      <c r="L835" s="830"/>
      <c r="M835" s="830"/>
    </row>
    <row r="836" spans="1:13" ht="19.5" x14ac:dyDescent="0.2">
      <c r="A836" s="830"/>
      <c r="B836" s="830"/>
      <c r="C836" s="830"/>
      <c r="D836" s="830"/>
      <c r="E836" s="830"/>
      <c r="F836" s="830"/>
      <c r="G836" s="830"/>
      <c r="H836" s="830"/>
      <c r="I836" s="830"/>
      <c r="J836" s="830"/>
      <c r="K836" s="830"/>
      <c r="L836" s="830"/>
      <c r="M836" s="830"/>
    </row>
    <row r="837" spans="1:13" ht="19.5" x14ac:dyDescent="0.2">
      <c r="A837" s="830"/>
      <c r="B837" s="830"/>
      <c r="C837" s="830"/>
      <c r="D837" s="830"/>
      <c r="E837" s="830"/>
      <c r="F837" s="830"/>
      <c r="G837" s="830"/>
      <c r="H837" s="830"/>
      <c r="I837" s="830"/>
      <c r="J837" s="830"/>
      <c r="K837" s="830"/>
      <c r="L837" s="830"/>
      <c r="M837" s="830"/>
    </row>
    <row r="838" spans="1:13" ht="19.5" x14ac:dyDescent="0.2">
      <c r="A838" s="830"/>
      <c r="B838" s="830"/>
      <c r="C838" s="830"/>
      <c r="D838" s="830"/>
      <c r="E838" s="830"/>
      <c r="F838" s="830"/>
      <c r="G838" s="830"/>
      <c r="H838" s="830"/>
      <c r="I838" s="830"/>
      <c r="J838" s="830"/>
      <c r="K838" s="830"/>
      <c r="L838" s="830"/>
      <c r="M838" s="830"/>
    </row>
    <row r="839" spans="1:13" ht="19.5" x14ac:dyDescent="0.2">
      <c r="A839" s="830"/>
      <c r="B839" s="830"/>
      <c r="C839" s="830"/>
      <c r="D839" s="830"/>
      <c r="E839" s="830"/>
      <c r="F839" s="830"/>
      <c r="G839" s="830"/>
      <c r="H839" s="830"/>
      <c r="I839" s="830"/>
      <c r="J839" s="830"/>
      <c r="K839" s="830"/>
      <c r="L839" s="830"/>
      <c r="M839" s="830"/>
    </row>
    <row r="840" spans="1:13" ht="19.5" x14ac:dyDescent="0.2">
      <c r="A840" s="830"/>
      <c r="B840" s="830"/>
      <c r="C840" s="830"/>
      <c r="D840" s="830"/>
      <c r="E840" s="830"/>
      <c r="F840" s="830"/>
      <c r="G840" s="830"/>
      <c r="H840" s="830"/>
      <c r="I840" s="830"/>
      <c r="J840" s="830"/>
      <c r="K840" s="830"/>
      <c r="L840" s="830"/>
      <c r="M840" s="830"/>
    </row>
    <row r="841" spans="1:13" ht="19.5" x14ac:dyDescent="0.2">
      <c r="A841" s="830"/>
      <c r="B841" s="830"/>
      <c r="C841" s="830"/>
      <c r="D841" s="830"/>
      <c r="E841" s="830"/>
      <c r="F841" s="830"/>
      <c r="G841" s="830"/>
      <c r="H841" s="830"/>
      <c r="I841" s="830"/>
      <c r="J841" s="830"/>
      <c r="K841" s="830"/>
      <c r="L841" s="830"/>
      <c r="M841" s="830"/>
    </row>
    <row r="842" spans="1:13" ht="19.5" x14ac:dyDescent="0.2">
      <c r="A842" s="830"/>
      <c r="B842" s="830"/>
      <c r="C842" s="830"/>
      <c r="D842" s="830"/>
      <c r="E842" s="830"/>
      <c r="F842" s="830"/>
      <c r="G842" s="830"/>
      <c r="H842" s="830"/>
      <c r="I842" s="830"/>
      <c r="J842" s="830"/>
      <c r="K842" s="830"/>
      <c r="L842" s="830"/>
      <c r="M842" s="830"/>
    </row>
    <row r="843" spans="1:13" ht="19.5" x14ac:dyDescent="0.2">
      <c r="A843" s="830"/>
      <c r="B843" s="830"/>
      <c r="C843" s="830"/>
      <c r="D843" s="830"/>
      <c r="E843" s="830"/>
      <c r="F843" s="830"/>
      <c r="G843" s="830"/>
      <c r="H843" s="830"/>
      <c r="I843" s="830"/>
      <c r="J843" s="830"/>
      <c r="K843" s="830"/>
      <c r="L843" s="830"/>
      <c r="M843" s="830"/>
    </row>
    <row r="844" spans="1:13" ht="19.5" x14ac:dyDescent="0.2">
      <c r="A844" s="830"/>
      <c r="B844" s="830"/>
      <c r="C844" s="830"/>
      <c r="D844" s="830"/>
      <c r="E844" s="830"/>
      <c r="F844" s="830"/>
      <c r="G844" s="830"/>
      <c r="H844" s="830"/>
      <c r="I844" s="830"/>
      <c r="J844" s="830"/>
      <c r="K844" s="830"/>
      <c r="L844" s="830"/>
      <c r="M844" s="830"/>
    </row>
    <row r="845" spans="1:13" ht="19.5" x14ac:dyDescent="0.2">
      <c r="A845" s="830"/>
      <c r="B845" s="830"/>
      <c r="C845" s="830"/>
      <c r="D845" s="830"/>
      <c r="E845" s="830"/>
      <c r="F845" s="830"/>
      <c r="G845" s="830"/>
      <c r="H845" s="830"/>
      <c r="I845" s="830"/>
      <c r="J845" s="830"/>
      <c r="K845" s="830"/>
      <c r="L845" s="830"/>
      <c r="M845" s="830"/>
    </row>
    <row r="846" spans="1:13" ht="19.5" x14ac:dyDescent="0.2">
      <c r="A846" s="830"/>
      <c r="B846" s="830"/>
      <c r="C846" s="830"/>
      <c r="D846" s="830"/>
      <c r="E846" s="830"/>
      <c r="F846" s="830"/>
      <c r="G846" s="830"/>
      <c r="H846" s="830"/>
      <c r="I846" s="830"/>
      <c r="J846" s="830"/>
      <c r="K846" s="830"/>
      <c r="L846" s="830"/>
      <c r="M846" s="830"/>
    </row>
    <row r="847" spans="1:13" ht="19.5" x14ac:dyDescent="0.2">
      <c r="A847" s="830"/>
      <c r="B847" s="830"/>
      <c r="C847" s="830"/>
      <c r="D847" s="830"/>
      <c r="E847" s="830"/>
      <c r="F847" s="830"/>
      <c r="G847" s="830"/>
      <c r="H847" s="830"/>
      <c r="I847" s="830"/>
      <c r="J847" s="830"/>
      <c r="K847" s="830"/>
      <c r="L847" s="830"/>
      <c r="M847" s="830"/>
    </row>
    <row r="848" spans="1:13" ht="19.5" x14ac:dyDescent="0.2">
      <c r="A848" s="830"/>
      <c r="B848" s="830"/>
      <c r="C848" s="830"/>
      <c r="D848" s="830"/>
      <c r="E848" s="830"/>
      <c r="F848" s="830"/>
      <c r="G848" s="830"/>
      <c r="H848" s="830"/>
      <c r="I848" s="830"/>
      <c r="J848" s="830"/>
      <c r="K848" s="830"/>
      <c r="L848" s="830"/>
      <c r="M848" s="830"/>
    </row>
    <row r="849" spans="1:13" ht="19.5" x14ac:dyDescent="0.2">
      <c r="A849" s="830"/>
      <c r="B849" s="830"/>
      <c r="C849" s="830"/>
      <c r="D849" s="830"/>
      <c r="E849" s="830"/>
      <c r="F849" s="830"/>
      <c r="G849" s="830"/>
      <c r="H849" s="830"/>
      <c r="I849" s="830"/>
      <c r="J849" s="830"/>
      <c r="K849" s="830"/>
      <c r="L849" s="830"/>
      <c r="M849" s="830"/>
    </row>
    <row r="850" spans="1:13" ht="19.5" x14ac:dyDescent="0.2">
      <c r="A850" s="830"/>
      <c r="B850" s="830"/>
      <c r="C850" s="830"/>
      <c r="D850" s="830"/>
      <c r="E850" s="830"/>
      <c r="F850" s="830"/>
      <c r="G850" s="830"/>
      <c r="H850" s="830"/>
      <c r="I850" s="830"/>
      <c r="J850" s="830"/>
      <c r="K850" s="830"/>
      <c r="L850" s="830"/>
      <c r="M850" s="830"/>
    </row>
    <row r="851" spans="1:13" ht="19.5" x14ac:dyDescent="0.2">
      <c r="A851" s="830"/>
      <c r="B851" s="830"/>
      <c r="C851" s="830"/>
      <c r="D851" s="830"/>
      <c r="E851" s="830"/>
      <c r="F851" s="830"/>
      <c r="G851" s="830"/>
      <c r="H851" s="830"/>
      <c r="I851" s="830"/>
      <c r="J851" s="830"/>
      <c r="K851" s="830"/>
      <c r="L851" s="830"/>
      <c r="M851" s="830"/>
    </row>
    <row r="852" spans="1:13" ht="19.5" x14ac:dyDescent="0.2">
      <c r="A852" s="830"/>
      <c r="B852" s="830"/>
      <c r="C852" s="830"/>
      <c r="D852" s="830"/>
      <c r="E852" s="830"/>
      <c r="F852" s="830"/>
      <c r="G852" s="830"/>
      <c r="H852" s="830"/>
      <c r="I852" s="830"/>
      <c r="J852" s="830"/>
      <c r="K852" s="830"/>
      <c r="L852" s="830"/>
      <c r="M852" s="830"/>
    </row>
    <row r="853" spans="1:13" ht="19.5" x14ac:dyDescent="0.2">
      <c r="A853" s="830"/>
      <c r="B853" s="830"/>
      <c r="C853" s="830"/>
      <c r="D853" s="830"/>
      <c r="E853" s="830"/>
      <c r="F853" s="830"/>
      <c r="G853" s="830"/>
      <c r="H853" s="830"/>
      <c r="I853" s="830"/>
      <c r="J853" s="830"/>
      <c r="K853" s="830"/>
      <c r="L853" s="830"/>
      <c r="M853" s="830"/>
    </row>
    <row r="854" spans="1:13" ht="19.5" x14ac:dyDescent="0.2">
      <c r="A854" s="830"/>
      <c r="B854" s="830"/>
      <c r="C854" s="830"/>
      <c r="D854" s="830"/>
      <c r="E854" s="830"/>
      <c r="F854" s="830"/>
      <c r="G854" s="830"/>
      <c r="H854" s="830"/>
      <c r="I854" s="830"/>
      <c r="J854" s="830"/>
      <c r="K854" s="830"/>
      <c r="L854" s="830"/>
      <c r="M854" s="830"/>
    </row>
    <row r="855" spans="1:13" ht="19.5" x14ac:dyDescent="0.2">
      <c r="A855" s="830"/>
      <c r="B855" s="830"/>
      <c r="C855" s="830"/>
      <c r="D855" s="830"/>
      <c r="E855" s="830"/>
      <c r="F855" s="830"/>
      <c r="G855" s="830"/>
      <c r="H855" s="830"/>
      <c r="I855" s="830"/>
      <c r="J855" s="830"/>
      <c r="K855" s="830"/>
      <c r="L855" s="830"/>
      <c r="M855" s="830"/>
    </row>
    <row r="856" spans="1:13" ht="19.5" x14ac:dyDescent="0.2">
      <c r="A856" s="830"/>
      <c r="B856" s="830"/>
      <c r="C856" s="830"/>
      <c r="D856" s="830"/>
      <c r="E856" s="830"/>
      <c r="F856" s="830"/>
      <c r="G856" s="830"/>
      <c r="H856" s="830"/>
      <c r="I856" s="830"/>
      <c r="J856" s="830"/>
      <c r="K856" s="830"/>
      <c r="L856" s="830"/>
      <c r="M856" s="830"/>
    </row>
    <row r="857" spans="1:13" ht="19.5" x14ac:dyDescent="0.2">
      <c r="A857" s="830"/>
      <c r="B857" s="830"/>
      <c r="C857" s="830"/>
      <c r="D857" s="830"/>
      <c r="E857" s="830"/>
      <c r="F857" s="830"/>
      <c r="G857" s="830"/>
      <c r="H857" s="830"/>
      <c r="I857" s="830"/>
      <c r="J857" s="830"/>
      <c r="K857" s="830"/>
      <c r="L857" s="830"/>
      <c r="M857" s="830"/>
    </row>
    <row r="858" spans="1:13" ht="19.5" x14ac:dyDescent="0.2">
      <c r="A858" s="830"/>
      <c r="B858" s="830"/>
      <c r="C858" s="830"/>
      <c r="D858" s="830"/>
      <c r="E858" s="830"/>
      <c r="F858" s="830"/>
      <c r="G858" s="830"/>
      <c r="H858" s="830"/>
      <c r="I858" s="830"/>
      <c r="J858" s="830"/>
      <c r="K858" s="830"/>
      <c r="L858" s="830"/>
      <c r="M858" s="830"/>
    </row>
    <row r="859" spans="1:13" ht="19.5" x14ac:dyDescent="0.2">
      <c r="A859" s="830"/>
      <c r="B859" s="830"/>
      <c r="C859" s="830"/>
      <c r="D859" s="830"/>
      <c r="E859" s="830"/>
      <c r="F859" s="830"/>
      <c r="G859" s="830"/>
      <c r="H859" s="830"/>
      <c r="I859" s="830"/>
      <c r="J859" s="830"/>
      <c r="K859" s="830"/>
      <c r="L859" s="830"/>
      <c r="M859" s="830"/>
    </row>
    <row r="860" spans="1:13" ht="19.5" x14ac:dyDescent="0.2">
      <c r="A860" s="830"/>
      <c r="B860" s="830"/>
      <c r="C860" s="830"/>
      <c r="D860" s="830"/>
      <c r="E860" s="830"/>
      <c r="F860" s="830"/>
      <c r="G860" s="830"/>
      <c r="H860" s="830"/>
      <c r="I860" s="830"/>
      <c r="J860" s="830"/>
      <c r="K860" s="830"/>
      <c r="L860" s="830"/>
      <c r="M860" s="830"/>
    </row>
    <row r="861" spans="1:13" ht="19.5" x14ac:dyDescent="0.2">
      <c r="A861" s="830"/>
      <c r="B861" s="830"/>
      <c r="C861" s="830"/>
      <c r="D861" s="830"/>
      <c r="E861" s="830"/>
      <c r="F861" s="830"/>
      <c r="G861" s="830"/>
      <c r="H861" s="830"/>
      <c r="I861" s="830"/>
      <c r="J861" s="830"/>
      <c r="K861" s="830"/>
      <c r="L861" s="830"/>
      <c r="M861" s="830"/>
    </row>
    <row r="862" spans="1:13" ht="19.5" x14ac:dyDescent="0.2">
      <c r="A862" s="830"/>
      <c r="B862" s="830"/>
      <c r="C862" s="830"/>
      <c r="D862" s="830"/>
      <c r="E862" s="830"/>
      <c r="F862" s="830"/>
      <c r="G862" s="830"/>
      <c r="H862" s="830"/>
      <c r="I862" s="830"/>
      <c r="J862" s="830"/>
      <c r="K862" s="830"/>
      <c r="L862" s="830"/>
      <c r="M862" s="830"/>
    </row>
    <row r="863" spans="1:13" ht="19.5" x14ac:dyDescent="0.2">
      <c r="A863" s="830"/>
      <c r="B863" s="830"/>
      <c r="C863" s="830"/>
      <c r="D863" s="830"/>
      <c r="E863" s="830"/>
      <c r="F863" s="830"/>
      <c r="G863" s="830"/>
      <c r="H863" s="830"/>
      <c r="I863" s="830"/>
      <c r="J863" s="830"/>
      <c r="K863" s="830"/>
      <c r="L863" s="830"/>
      <c r="M863" s="830"/>
    </row>
    <row r="864" spans="1:13" ht="19.5" x14ac:dyDescent="0.2">
      <c r="A864" s="830"/>
      <c r="B864" s="830"/>
      <c r="C864" s="830"/>
      <c r="D864" s="830"/>
      <c r="E864" s="830"/>
      <c r="F864" s="830"/>
      <c r="G864" s="830"/>
      <c r="H864" s="830"/>
      <c r="I864" s="830"/>
      <c r="J864" s="830"/>
      <c r="K864" s="830"/>
      <c r="L864" s="830"/>
      <c r="M864" s="830"/>
    </row>
    <row r="865" spans="1:13" ht="19.5" x14ac:dyDescent="0.2">
      <c r="A865" s="830"/>
      <c r="B865" s="830"/>
      <c r="C865" s="830"/>
      <c r="D865" s="830"/>
      <c r="E865" s="830"/>
      <c r="F865" s="830"/>
      <c r="G865" s="830"/>
      <c r="H865" s="830"/>
      <c r="I865" s="830"/>
      <c r="J865" s="830"/>
      <c r="K865" s="830"/>
      <c r="L865" s="830"/>
      <c r="M865" s="830"/>
    </row>
    <row r="866" spans="1:13" ht="19.5" x14ac:dyDescent="0.2">
      <c r="A866" s="830"/>
      <c r="B866" s="830"/>
      <c r="C866" s="830"/>
      <c r="D866" s="830"/>
      <c r="E866" s="830"/>
      <c r="F866" s="830"/>
      <c r="G866" s="830"/>
      <c r="H866" s="830"/>
      <c r="I866" s="830"/>
      <c r="J866" s="830"/>
      <c r="K866" s="830"/>
      <c r="L866" s="830"/>
      <c r="M866" s="830"/>
    </row>
    <row r="867" spans="1:13" ht="19.5" x14ac:dyDescent="0.2">
      <c r="A867" s="830"/>
      <c r="B867" s="830"/>
      <c r="C867" s="830"/>
      <c r="D867" s="830"/>
      <c r="E867" s="830"/>
      <c r="F867" s="830"/>
      <c r="G867" s="830"/>
      <c r="H867" s="830"/>
      <c r="I867" s="830"/>
      <c r="J867" s="830"/>
      <c r="K867" s="830"/>
      <c r="L867" s="830"/>
      <c r="M867" s="830"/>
    </row>
    <row r="868" spans="1:13" ht="19.5" x14ac:dyDescent="0.2">
      <c r="A868" s="830"/>
      <c r="B868" s="830"/>
      <c r="C868" s="830"/>
      <c r="D868" s="830"/>
      <c r="E868" s="830"/>
      <c r="F868" s="830"/>
      <c r="G868" s="830"/>
      <c r="H868" s="830"/>
      <c r="I868" s="830"/>
      <c r="J868" s="830"/>
      <c r="K868" s="830"/>
      <c r="L868" s="830"/>
      <c r="M868" s="830"/>
    </row>
    <row r="869" spans="1:13" ht="19.5" x14ac:dyDescent="0.2">
      <c r="A869" s="830"/>
      <c r="B869" s="830"/>
      <c r="C869" s="830"/>
      <c r="D869" s="830"/>
      <c r="E869" s="830"/>
      <c r="F869" s="830"/>
      <c r="G869" s="830"/>
      <c r="H869" s="830"/>
      <c r="I869" s="830"/>
      <c r="J869" s="830"/>
      <c r="K869" s="830"/>
      <c r="L869" s="830"/>
      <c r="M869" s="830"/>
    </row>
    <row r="870" spans="1:13" ht="19.5" x14ac:dyDescent="0.2">
      <c r="A870" s="830"/>
      <c r="B870" s="830"/>
      <c r="C870" s="830"/>
      <c r="D870" s="830"/>
      <c r="E870" s="830"/>
      <c r="F870" s="830"/>
      <c r="G870" s="830"/>
      <c r="H870" s="830"/>
      <c r="I870" s="830"/>
      <c r="J870" s="830"/>
      <c r="K870" s="830"/>
      <c r="L870" s="830"/>
      <c r="M870" s="830"/>
    </row>
    <row r="871" spans="1:13" ht="19.5" x14ac:dyDescent="0.2">
      <c r="A871" s="830"/>
      <c r="B871" s="830"/>
      <c r="C871" s="830"/>
      <c r="D871" s="830"/>
      <c r="E871" s="830"/>
      <c r="F871" s="830"/>
      <c r="G871" s="830"/>
      <c r="H871" s="830"/>
      <c r="I871" s="830"/>
      <c r="J871" s="830"/>
      <c r="K871" s="830"/>
      <c r="L871" s="830"/>
      <c r="M871" s="830"/>
    </row>
    <row r="872" spans="1:13" ht="19.5" x14ac:dyDescent="0.2">
      <c r="A872" s="830"/>
      <c r="B872" s="830"/>
      <c r="C872" s="830"/>
      <c r="D872" s="830"/>
      <c r="E872" s="830"/>
      <c r="F872" s="830"/>
      <c r="G872" s="830"/>
      <c r="H872" s="830"/>
      <c r="I872" s="830"/>
      <c r="J872" s="830"/>
      <c r="K872" s="830"/>
      <c r="L872" s="830"/>
      <c r="M872" s="830"/>
    </row>
    <row r="873" spans="1:13" ht="19.5" x14ac:dyDescent="0.2">
      <c r="A873" s="830"/>
      <c r="B873" s="830"/>
      <c r="C873" s="830"/>
      <c r="D873" s="830"/>
      <c r="E873" s="830"/>
      <c r="F873" s="830"/>
      <c r="G873" s="830"/>
      <c r="H873" s="830"/>
      <c r="I873" s="830"/>
      <c r="J873" s="830"/>
      <c r="K873" s="830"/>
      <c r="L873" s="830"/>
      <c r="M873" s="830"/>
    </row>
    <row r="874" spans="1:13" ht="19.5" x14ac:dyDescent="0.2">
      <c r="A874" s="830"/>
      <c r="B874" s="830"/>
      <c r="C874" s="830"/>
      <c r="D874" s="830"/>
      <c r="E874" s="830"/>
      <c r="F874" s="830"/>
      <c r="G874" s="830"/>
      <c r="H874" s="830"/>
      <c r="I874" s="830"/>
      <c r="J874" s="830"/>
      <c r="K874" s="830"/>
      <c r="L874" s="830"/>
      <c r="M874" s="830"/>
    </row>
    <row r="875" spans="1:13" ht="19.5" x14ac:dyDescent="0.2">
      <c r="A875" s="830"/>
      <c r="B875" s="830"/>
      <c r="C875" s="830"/>
      <c r="D875" s="830"/>
      <c r="E875" s="830"/>
      <c r="F875" s="830"/>
      <c r="G875" s="830"/>
      <c r="H875" s="830"/>
      <c r="I875" s="830"/>
      <c r="J875" s="830"/>
      <c r="K875" s="830"/>
      <c r="L875" s="830"/>
      <c r="M875" s="830"/>
    </row>
    <row r="876" spans="1:13" ht="19.5" x14ac:dyDescent="0.2">
      <c r="A876" s="830"/>
      <c r="B876" s="830"/>
      <c r="C876" s="830"/>
      <c r="D876" s="830"/>
      <c r="E876" s="830"/>
      <c r="F876" s="830"/>
      <c r="G876" s="830"/>
      <c r="H876" s="830"/>
      <c r="I876" s="830"/>
      <c r="J876" s="830"/>
      <c r="K876" s="830"/>
      <c r="L876" s="830"/>
      <c r="M876" s="830"/>
    </row>
    <row r="877" spans="1:13" ht="19.5" x14ac:dyDescent="0.2">
      <c r="A877" s="830"/>
      <c r="B877" s="830"/>
      <c r="C877" s="830"/>
      <c r="D877" s="830"/>
      <c r="E877" s="830"/>
      <c r="F877" s="830"/>
      <c r="G877" s="830"/>
      <c r="H877" s="830"/>
      <c r="I877" s="830"/>
      <c r="J877" s="830"/>
      <c r="K877" s="830"/>
      <c r="L877" s="830"/>
      <c r="M877" s="830"/>
    </row>
    <row r="878" spans="1:13" ht="19.5" x14ac:dyDescent="0.2">
      <c r="A878" s="830"/>
      <c r="B878" s="830"/>
      <c r="C878" s="830"/>
      <c r="D878" s="830"/>
      <c r="E878" s="830"/>
      <c r="F878" s="830"/>
      <c r="G878" s="830"/>
      <c r="H878" s="830"/>
      <c r="I878" s="830"/>
      <c r="J878" s="830"/>
      <c r="K878" s="830"/>
      <c r="L878" s="830"/>
      <c r="M878" s="830"/>
    </row>
    <row r="879" spans="1:13" ht="19.5" x14ac:dyDescent="0.2">
      <c r="A879" s="830"/>
      <c r="B879" s="830"/>
      <c r="C879" s="830"/>
      <c r="D879" s="830"/>
      <c r="E879" s="830"/>
      <c r="F879" s="830"/>
      <c r="G879" s="830"/>
      <c r="H879" s="830"/>
      <c r="I879" s="830"/>
      <c r="J879" s="830"/>
      <c r="K879" s="830"/>
      <c r="L879" s="830"/>
      <c r="M879" s="830"/>
    </row>
    <row r="880" spans="1:13" ht="19.5" x14ac:dyDescent="0.2">
      <c r="A880" s="830"/>
      <c r="B880" s="830"/>
      <c r="C880" s="830"/>
      <c r="D880" s="830"/>
      <c r="E880" s="830"/>
      <c r="F880" s="830"/>
      <c r="G880" s="830"/>
      <c r="H880" s="830"/>
      <c r="I880" s="830"/>
      <c r="J880" s="830"/>
      <c r="K880" s="830"/>
      <c r="L880" s="830"/>
      <c r="M880" s="830"/>
    </row>
    <row r="881" spans="1:13" ht="19.5" x14ac:dyDescent="0.2">
      <c r="A881" s="830"/>
      <c r="B881" s="830"/>
      <c r="C881" s="830"/>
      <c r="D881" s="830"/>
      <c r="E881" s="830"/>
      <c r="F881" s="830"/>
      <c r="G881" s="830"/>
      <c r="H881" s="830"/>
      <c r="I881" s="830"/>
      <c r="J881" s="830"/>
      <c r="K881" s="830"/>
      <c r="L881" s="830"/>
      <c r="M881" s="830"/>
    </row>
    <row r="882" spans="1:13" ht="19.5" x14ac:dyDescent="0.2">
      <c r="A882" s="830"/>
      <c r="B882" s="830"/>
      <c r="C882" s="830"/>
      <c r="D882" s="830"/>
      <c r="E882" s="830"/>
      <c r="F882" s="830"/>
      <c r="G882" s="830"/>
      <c r="H882" s="830"/>
      <c r="I882" s="830"/>
      <c r="J882" s="830"/>
      <c r="K882" s="830"/>
      <c r="L882" s="830"/>
      <c r="M882" s="830"/>
    </row>
    <row r="883" spans="1:13" ht="19.5" x14ac:dyDescent="0.2">
      <c r="A883" s="830"/>
      <c r="B883" s="830"/>
      <c r="C883" s="830"/>
      <c r="D883" s="830"/>
      <c r="E883" s="830"/>
      <c r="F883" s="830"/>
      <c r="G883" s="830"/>
      <c r="H883" s="830"/>
      <c r="I883" s="830"/>
      <c r="J883" s="830"/>
      <c r="K883" s="830"/>
      <c r="L883" s="830"/>
      <c r="M883" s="830"/>
    </row>
    <row r="884" spans="1:13" ht="19.5" x14ac:dyDescent="0.2">
      <c r="A884" s="830"/>
      <c r="B884" s="830"/>
      <c r="C884" s="830"/>
      <c r="D884" s="830"/>
      <c r="E884" s="830"/>
      <c r="F884" s="830"/>
      <c r="G884" s="830"/>
      <c r="H884" s="830"/>
      <c r="I884" s="830"/>
      <c r="J884" s="830"/>
      <c r="K884" s="830"/>
      <c r="L884" s="830"/>
      <c r="M884" s="830"/>
    </row>
    <row r="885" spans="1:13" ht="19.5" x14ac:dyDescent="0.2">
      <c r="A885" s="830"/>
      <c r="B885" s="830"/>
      <c r="C885" s="830"/>
      <c r="D885" s="830"/>
      <c r="E885" s="830"/>
      <c r="F885" s="830"/>
      <c r="G885" s="830"/>
      <c r="H885" s="830"/>
      <c r="I885" s="830"/>
      <c r="J885" s="830"/>
      <c r="K885" s="830"/>
      <c r="L885" s="830"/>
      <c r="M885" s="830"/>
    </row>
    <row r="886" spans="1:13" ht="19.5" x14ac:dyDescent="0.2">
      <c r="A886" s="830"/>
      <c r="B886" s="830"/>
      <c r="C886" s="830"/>
      <c r="D886" s="830"/>
      <c r="E886" s="830"/>
      <c r="F886" s="830"/>
      <c r="G886" s="830"/>
      <c r="H886" s="830"/>
      <c r="I886" s="830"/>
      <c r="J886" s="830"/>
      <c r="K886" s="830"/>
      <c r="L886" s="830"/>
      <c r="M886" s="830"/>
    </row>
    <row r="887" spans="1:13" ht="19.5" x14ac:dyDescent="0.2">
      <c r="A887" s="830"/>
      <c r="B887" s="830"/>
      <c r="C887" s="830"/>
      <c r="D887" s="830"/>
      <c r="E887" s="830"/>
      <c r="F887" s="830"/>
      <c r="G887" s="830"/>
      <c r="H887" s="830"/>
      <c r="I887" s="830"/>
      <c r="J887" s="830"/>
      <c r="K887" s="830"/>
      <c r="L887" s="830"/>
      <c r="M887" s="830"/>
    </row>
    <row r="888" spans="1:13" ht="19.5" x14ac:dyDescent="0.2">
      <c r="A888" s="830"/>
      <c r="B888" s="830"/>
      <c r="C888" s="830"/>
      <c r="D888" s="830"/>
      <c r="E888" s="830"/>
      <c r="F888" s="830"/>
      <c r="G888" s="830"/>
      <c r="H888" s="830"/>
      <c r="I888" s="830"/>
      <c r="J888" s="830"/>
      <c r="K888" s="830"/>
      <c r="L888" s="830"/>
      <c r="M888" s="830"/>
    </row>
    <row r="889" spans="1:13" ht="19.5" x14ac:dyDescent="0.2">
      <c r="A889" s="830"/>
      <c r="B889" s="830"/>
      <c r="C889" s="830"/>
      <c r="D889" s="830"/>
      <c r="E889" s="830"/>
      <c r="F889" s="830"/>
      <c r="G889" s="830"/>
      <c r="H889" s="830"/>
      <c r="I889" s="830"/>
      <c r="J889" s="830"/>
      <c r="K889" s="830"/>
      <c r="L889" s="830"/>
      <c r="M889" s="830"/>
    </row>
    <row r="890" spans="1:13" ht="19.5" x14ac:dyDescent="0.2">
      <c r="A890" s="830"/>
      <c r="B890" s="830"/>
      <c r="C890" s="830"/>
      <c r="D890" s="830"/>
      <c r="E890" s="830"/>
      <c r="F890" s="830"/>
      <c r="G890" s="830"/>
      <c r="H890" s="830"/>
      <c r="I890" s="830"/>
      <c r="J890" s="830"/>
      <c r="K890" s="830"/>
      <c r="L890" s="830"/>
      <c r="M890" s="830"/>
    </row>
    <row r="891" spans="1:13" ht="19.5" x14ac:dyDescent="0.2">
      <c r="A891" s="830"/>
      <c r="B891" s="830"/>
      <c r="C891" s="830"/>
      <c r="D891" s="830"/>
      <c r="E891" s="830"/>
      <c r="F891" s="830"/>
      <c r="G891" s="830"/>
      <c r="H891" s="830"/>
      <c r="I891" s="830"/>
      <c r="J891" s="830"/>
      <c r="K891" s="830"/>
      <c r="L891" s="830"/>
      <c r="M891" s="830"/>
    </row>
    <row r="892" spans="1:13" ht="19.5" x14ac:dyDescent="0.2">
      <c r="A892" s="830"/>
      <c r="B892" s="830"/>
      <c r="C892" s="830"/>
      <c r="D892" s="830"/>
      <c r="E892" s="830"/>
      <c r="F892" s="830"/>
      <c r="G892" s="830"/>
      <c r="H892" s="830"/>
      <c r="I892" s="830"/>
      <c r="J892" s="830"/>
      <c r="K892" s="830"/>
      <c r="L892" s="830"/>
      <c r="M892" s="830"/>
    </row>
    <row r="893" spans="1:13" ht="19.5" x14ac:dyDescent="0.2">
      <c r="A893" s="830"/>
      <c r="B893" s="830"/>
      <c r="C893" s="830"/>
      <c r="D893" s="830"/>
      <c r="E893" s="830"/>
      <c r="F893" s="830"/>
      <c r="G893" s="830"/>
      <c r="H893" s="830"/>
      <c r="I893" s="830"/>
      <c r="J893" s="830"/>
      <c r="K893" s="830"/>
      <c r="L893" s="830"/>
      <c r="M893" s="830"/>
    </row>
    <row r="894" spans="1:13" ht="19.5" x14ac:dyDescent="0.2">
      <c r="A894" s="830"/>
      <c r="B894" s="830"/>
      <c r="C894" s="830"/>
      <c r="D894" s="830"/>
      <c r="E894" s="830"/>
      <c r="F894" s="830"/>
      <c r="G894" s="830"/>
      <c r="H894" s="830"/>
      <c r="I894" s="830"/>
      <c r="J894" s="830"/>
      <c r="K894" s="830"/>
      <c r="L894" s="830"/>
      <c r="M894" s="830"/>
    </row>
    <row r="895" spans="1:13" ht="19.5" x14ac:dyDescent="0.2">
      <c r="A895" s="830"/>
      <c r="B895" s="830"/>
      <c r="C895" s="830"/>
      <c r="D895" s="830"/>
      <c r="E895" s="830"/>
      <c r="F895" s="830"/>
      <c r="G895" s="830"/>
      <c r="H895" s="830"/>
      <c r="I895" s="830"/>
      <c r="J895" s="830"/>
      <c r="K895" s="830"/>
      <c r="L895" s="830"/>
      <c r="M895" s="830"/>
    </row>
    <row r="896" spans="1:13" ht="19.5" x14ac:dyDescent="0.2">
      <c r="A896" s="830"/>
      <c r="B896" s="830"/>
      <c r="C896" s="830"/>
      <c r="D896" s="830"/>
      <c r="E896" s="830"/>
      <c r="F896" s="830"/>
      <c r="G896" s="830"/>
      <c r="H896" s="830"/>
      <c r="I896" s="830"/>
      <c r="J896" s="830"/>
      <c r="K896" s="830"/>
      <c r="L896" s="830"/>
      <c r="M896" s="830"/>
    </row>
    <row r="897" spans="1:13" ht="19.5" x14ac:dyDescent="0.2">
      <c r="A897" s="830"/>
      <c r="B897" s="830"/>
      <c r="C897" s="830"/>
      <c r="D897" s="830"/>
      <c r="E897" s="830"/>
      <c r="F897" s="830"/>
      <c r="G897" s="830"/>
      <c r="H897" s="830"/>
      <c r="I897" s="830"/>
      <c r="J897" s="830"/>
      <c r="K897" s="830"/>
      <c r="L897" s="830"/>
      <c r="M897" s="830"/>
    </row>
    <row r="898" spans="1:13" ht="19.5" x14ac:dyDescent="0.2">
      <c r="A898" s="830"/>
      <c r="B898" s="830"/>
      <c r="C898" s="830"/>
      <c r="D898" s="830"/>
      <c r="E898" s="830"/>
      <c r="F898" s="830"/>
      <c r="G898" s="830"/>
      <c r="H898" s="830"/>
      <c r="I898" s="830"/>
      <c r="J898" s="830"/>
      <c r="K898" s="830"/>
      <c r="L898" s="830"/>
      <c r="M898" s="830"/>
    </row>
    <row r="899" spans="1:13" ht="19.5" x14ac:dyDescent="0.2">
      <c r="A899" s="830"/>
      <c r="B899" s="830"/>
      <c r="C899" s="830"/>
      <c r="D899" s="830"/>
      <c r="E899" s="830"/>
      <c r="F899" s="830"/>
      <c r="G899" s="830"/>
      <c r="H899" s="830"/>
      <c r="I899" s="830"/>
      <c r="J899" s="830"/>
      <c r="K899" s="830"/>
      <c r="L899" s="830"/>
      <c r="M899" s="830"/>
    </row>
    <row r="900" spans="1:13" ht="19.5" x14ac:dyDescent="0.2">
      <c r="A900" s="830"/>
      <c r="B900" s="830"/>
      <c r="C900" s="830"/>
      <c r="D900" s="830"/>
      <c r="E900" s="830"/>
      <c r="F900" s="830"/>
      <c r="G900" s="830"/>
      <c r="H900" s="830"/>
      <c r="I900" s="830"/>
      <c r="J900" s="830"/>
      <c r="K900" s="830"/>
      <c r="L900" s="830"/>
      <c r="M900" s="830"/>
    </row>
    <row r="901" spans="1:13" ht="19.5" x14ac:dyDescent="0.2">
      <c r="A901" s="830"/>
      <c r="B901" s="830"/>
      <c r="C901" s="830"/>
      <c r="D901" s="830"/>
      <c r="E901" s="830"/>
      <c r="F901" s="830"/>
      <c r="G901" s="830"/>
      <c r="H901" s="830"/>
      <c r="I901" s="830"/>
      <c r="J901" s="830"/>
      <c r="K901" s="830"/>
      <c r="L901" s="830"/>
      <c r="M901" s="830"/>
    </row>
    <row r="902" spans="1:13" ht="19.5" x14ac:dyDescent="0.2">
      <c r="A902" s="830"/>
      <c r="B902" s="830"/>
      <c r="C902" s="830"/>
      <c r="D902" s="830"/>
      <c r="E902" s="830"/>
      <c r="F902" s="830"/>
      <c r="G902" s="830"/>
      <c r="H902" s="830"/>
      <c r="I902" s="830"/>
      <c r="J902" s="830"/>
      <c r="K902" s="830"/>
      <c r="L902" s="830"/>
      <c r="M902" s="830"/>
    </row>
    <row r="903" spans="1:13" ht="19.5" x14ac:dyDescent="0.2">
      <c r="A903" s="830"/>
      <c r="B903" s="830"/>
      <c r="C903" s="830"/>
      <c r="D903" s="830"/>
      <c r="E903" s="830"/>
      <c r="F903" s="830"/>
      <c r="G903" s="830"/>
      <c r="H903" s="830"/>
      <c r="I903" s="830"/>
      <c r="J903" s="830"/>
      <c r="K903" s="830"/>
      <c r="L903" s="830"/>
      <c r="M903" s="830"/>
    </row>
    <row r="904" spans="1:13" ht="19.5" x14ac:dyDescent="0.2">
      <c r="A904" s="830"/>
      <c r="B904" s="830"/>
      <c r="C904" s="830"/>
      <c r="D904" s="830"/>
      <c r="E904" s="830"/>
      <c r="F904" s="830"/>
      <c r="G904" s="830"/>
      <c r="H904" s="830"/>
      <c r="I904" s="830"/>
      <c r="J904" s="830"/>
      <c r="K904" s="830"/>
      <c r="L904" s="830"/>
      <c r="M904" s="830"/>
    </row>
    <row r="905" spans="1:13" ht="19.5" x14ac:dyDescent="0.2">
      <c r="A905" s="830"/>
      <c r="B905" s="830"/>
      <c r="C905" s="830"/>
      <c r="D905" s="830"/>
      <c r="E905" s="830"/>
      <c r="F905" s="830"/>
      <c r="G905" s="830"/>
      <c r="H905" s="830"/>
      <c r="I905" s="830"/>
      <c r="J905" s="830"/>
      <c r="K905" s="830"/>
      <c r="L905" s="830"/>
      <c r="M905" s="830"/>
    </row>
    <row r="906" spans="1:13" ht="19.5" x14ac:dyDescent="0.2">
      <c r="A906" s="830"/>
      <c r="B906" s="830"/>
      <c r="C906" s="830"/>
      <c r="D906" s="830"/>
      <c r="E906" s="830"/>
      <c r="F906" s="830"/>
      <c r="G906" s="830"/>
      <c r="H906" s="830"/>
      <c r="I906" s="830"/>
      <c r="J906" s="830"/>
      <c r="K906" s="830"/>
      <c r="L906" s="830"/>
      <c r="M906" s="830"/>
    </row>
    <row r="907" spans="1:13" ht="19.5" x14ac:dyDescent="0.2">
      <c r="A907" s="830"/>
      <c r="B907" s="830"/>
      <c r="C907" s="830"/>
      <c r="D907" s="830"/>
      <c r="E907" s="830"/>
      <c r="F907" s="830"/>
      <c r="G907" s="830"/>
      <c r="H907" s="830"/>
      <c r="I907" s="830"/>
      <c r="J907" s="830"/>
      <c r="K907" s="830"/>
      <c r="L907" s="830"/>
      <c r="M907" s="830"/>
    </row>
    <row r="908" spans="1:13" ht="19.5" x14ac:dyDescent="0.2">
      <c r="A908" s="830"/>
      <c r="B908" s="830"/>
      <c r="C908" s="830"/>
      <c r="D908" s="830"/>
      <c r="E908" s="830"/>
      <c r="F908" s="830"/>
      <c r="G908" s="830"/>
      <c r="H908" s="830"/>
      <c r="I908" s="830"/>
      <c r="J908" s="830"/>
      <c r="K908" s="830"/>
      <c r="L908" s="830"/>
      <c r="M908" s="830"/>
    </row>
    <row r="909" spans="1:13" ht="19.5" x14ac:dyDescent="0.2">
      <c r="A909" s="830"/>
      <c r="B909" s="830"/>
      <c r="C909" s="830"/>
      <c r="D909" s="830"/>
      <c r="E909" s="830"/>
      <c r="F909" s="830"/>
      <c r="G909" s="830"/>
      <c r="H909" s="830"/>
      <c r="I909" s="830"/>
      <c r="J909" s="830"/>
      <c r="K909" s="830"/>
      <c r="L909" s="830"/>
      <c r="M909" s="830"/>
    </row>
    <row r="910" spans="1:13" ht="19.5" x14ac:dyDescent="0.2">
      <c r="A910" s="830"/>
      <c r="B910" s="830"/>
      <c r="C910" s="830"/>
      <c r="D910" s="830"/>
      <c r="E910" s="830"/>
      <c r="F910" s="830"/>
      <c r="G910" s="830"/>
      <c r="H910" s="830"/>
      <c r="I910" s="830"/>
      <c r="J910" s="830"/>
      <c r="K910" s="830"/>
      <c r="L910" s="830"/>
      <c r="M910" s="830"/>
    </row>
    <row r="911" spans="1:13" ht="19.5" x14ac:dyDescent="0.2">
      <c r="A911" s="830"/>
      <c r="B911" s="830"/>
      <c r="C911" s="830"/>
      <c r="D911" s="830"/>
      <c r="E911" s="830"/>
      <c r="F911" s="830"/>
      <c r="G911" s="830"/>
      <c r="H911" s="830"/>
      <c r="I911" s="830"/>
      <c r="J911" s="830"/>
      <c r="K911" s="830"/>
      <c r="L911" s="830"/>
      <c r="M911" s="830"/>
    </row>
    <row r="912" spans="1:13" ht="19.5" x14ac:dyDescent="0.2">
      <c r="A912" s="830"/>
      <c r="B912" s="830"/>
      <c r="C912" s="830"/>
      <c r="D912" s="830"/>
      <c r="E912" s="830"/>
      <c r="F912" s="830"/>
      <c r="G912" s="830"/>
      <c r="H912" s="830"/>
      <c r="I912" s="830"/>
      <c r="J912" s="830"/>
      <c r="K912" s="830"/>
      <c r="L912" s="830"/>
      <c r="M912" s="830"/>
    </row>
    <row r="913" spans="1:13" ht="19.5" x14ac:dyDescent="0.2">
      <c r="A913" s="830"/>
      <c r="B913" s="830"/>
      <c r="C913" s="830"/>
      <c r="D913" s="830"/>
      <c r="E913" s="830"/>
      <c r="F913" s="830"/>
      <c r="G913" s="830"/>
      <c r="H913" s="830"/>
      <c r="I913" s="830"/>
      <c r="J913" s="830"/>
      <c r="K913" s="830"/>
      <c r="L913" s="830"/>
      <c r="M913" s="830"/>
    </row>
    <row r="914" spans="1:13" ht="19.5" x14ac:dyDescent="0.2">
      <c r="A914" s="830"/>
      <c r="B914" s="830"/>
      <c r="C914" s="830"/>
      <c r="D914" s="830"/>
      <c r="E914" s="830"/>
      <c r="F914" s="830"/>
      <c r="G914" s="830"/>
      <c r="H914" s="830"/>
      <c r="I914" s="830"/>
      <c r="J914" s="830"/>
      <c r="K914" s="830"/>
      <c r="L914" s="830"/>
      <c r="M914" s="830"/>
    </row>
    <row r="915" spans="1:13" ht="19.5" x14ac:dyDescent="0.2">
      <c r="A915" s="830"/>
      <c r="B915" s="830"/>
      <c r="C915" s="830"/>
      <c r="D915" s="830"/>
      <c r="E915" s="830"/>
      <c r="F915" s="830"/>
      <c r="G915" s="830"/>
      <c r="H915" s="830"/>
      <c r="I915" s="830"/>
      <c r="J915" s="830"/>
      <c r="K915" s="830"/>
      <c r="L915" s="830"/>
      <c r="M915" s="830"/>
    </row>
    <row r="916" spans="1:13" ht="19.5" x14ac:dyDescent="0.2">
      <c r="A916" s="830"/>
      <c r="B916" s="830"/>
      <c r="C916" s="830"/>
      <c r="D916" s="830"/>
      <c r="E916" s="830"/>
      <c r="F916" s="830"/>
      <c r="G916" s="830"/>
      <c r="H916" s="830"/>
      <c r="I916" s="830"/>
      <c r="J916" s="830"/>
      <c r="K916" s="830"/>
      <c r="L916" s="830"/>
      <c r="M916" s="830"/>
    </row>
    <row r="917" spans="1:13" ht="19.5" x14ac:dyDescent="0.2">
      <c r="A917" s="830"/>
      <c r="B917" s="830"/>
      <c r="C917" s="830"/>
      <c r="D917" s="830"/>
      <c r="E917" s="830"/>
      <c r="F917" s="830"/>
      <c r="G917" s="830"/>
      <c r="H917" s="830"/>
      <c r="I917" s="830"/>
      <c r="J917" s="830"/>
      <c r="K917" s="830"/>
      <c r="L917" s="830"/>
      <c r="M917" s="830"/>
    </row>
    <row r="918" spans="1:13" ht="19.5" x14ac:dyDescent="0.2">
      <c r="A918" s="830"/>
      <c r="B918" s="830"/>
      <c r="C918" s="830"/>
      <c r="D918" s="830"/>
      <c r="E918" s="830"/>
      <c r="F918" s="830"/>
      <c r="G918" s="830"/>
      <c r="H918" s="830"/>
      <c r="I918" s="830"/>
      <c r="J918" s="830"/>
      <c r="K918" s="830"/>
      <c r="L918" s="830"/>
      <c r="M918" s="830"/>
    </row>
    <row r="919" spans="1:13" ht="19.5" x14ac:dyDescent="0.2">
      <c r="A919" s="830"/>
      <c r="B919" s="830"/>
      <c r="C919" s="830"/>
      <c r="D919" s="830"/>
      <c r="E919" s="830"/>
      <c r="F919" s="830"/>
      <c r="G919" s="830"/>
      <c r="H919" s="830"/>
      <c r="I919" s="830"/>
      <c r="J919" s="830"/>
      <c r="K919" s="830"/>
      <c r="L919" s="830"/>
      <c r="M919" s="830"/>
    </row>
    <row r="920" spans="1:13" ht="19.5" x14ac:dyDescent="0.2">
      <c r="A920" s="830"/>
      <c r="B920" s="830"/>
      <c r="C920" s="830"/>
      <c r="D920" s="830"/>
      <c r="E920" s="830"/>
      <c r="F920" s="830"/>
      <c r="G920" s="830"/>
      <c r="H920" s="830"/>
      <c r="I920" s="830"/>
      <c r="J920" s="830"/>
      <c r="K920" s="830"/>
      <c r="L920" s="830"/>
      <c r="M920" s="830"/>
    </row>
    <row r="921" spans="1:13" ht="19.5" x14ac:dyDescent="0.2">
      <c r="A921" s="830"/>
      <c r="B921" s="830"/>
      <c r="C921" s="830"/>
      <c r="D921" s="830"/>
      <c r="E921" s="830"/>
      <c r="F921" s="830"/>
      <c r="G921" s="830"/>
      <c r="H921" s="830"/>
      <c r="I921" s="830"/>
      <c r="J921" s="830"/>
      <c r="K921" s="830"/>
      <c r="L921" s="830"/>
      <c r="M921" s="830"/>
    </row>
    <row r="922" spans="1:13" ht="19.5" x14ac:dyDescent="0.2">
      <c r="A922" s="830"/>
      <c r="B922" s="830"/>
      <c r="C922" s="830"/>
      <c r="D922" s="830"/>
      <c r="E922" s="830"/>
      <c r="F922" s="830"/>
      <c r="G922" s="830"/>
      <c r="H922" s="830"/>
      <c r="I922" s="830"/>
      <c r="J922" s="830"/>
      <c r="K922" s="830"/>
      <c r="L922" s="830"/>
      <c r="M922" s="830"/>
    </row>
    <row r="923" spans="1:13" ht="19.5" x14ac:dyDescent="0.2">
      <c r="A923" s="830"/>
      <c r="B923" s="830"/>
      <c r="C923" s="830"/>
      <c r="D923" s="830"/>
      <c r="E923" s="830"/>
      <c r="F923" s="830"/>
      <c r="G923" s="830"/>
      <c r="H923" s="830"/>
      <c r="I923" s="830"/>
      <c r="J923" s="830"/>
      <c r="K923" s="830"/>
      <c r="L923" s="830"/>
      <c r="M923" s="830"/>
    </row>
    <row r="924" spans="1:13" ht="19.5" x14ac:dyDescent="0.2">
      <c r="A924" s="830"/>
      <c r="B924" s="830"/>
      <c r="C924" s="830"/>
      <c r="D924" s="830"/>
      <c r="E924" s="830"/>
      <c r="F924" s="830"/>
      <c r="G924" s="830"/>
      <c r="H924" s="830"/>
      <c r="I924" s="830"/>
      <c r="J924" s="830"/>
      <c r="K924" s="830"/>
      <c r="L924" s="830"/>
      <c r="M924" s="830"/>
    </row>
    <row r="925" spans="1:13" ht="19.5" x14ac:dyDescent="0.2">
      <c r="A925" s="830"/>
      <c r="B925" s="830"/>
      <c r="C925" s="830"/>
      <c r="D925" s="830"/>
      <c r="E925" s="830"/>
      <c r="F925" s="830"/>
      <c r="G925" s="830"/>
      <c r="H925" s="830"/>
      <c r="I925" s="830"/>
      <c r="J925" s="830"/>
      <c r="K925" s="830"/>
      <c r="L925" s="830"/>
      <c r="M925" s="830"/>
    </row>
    <row r="926" spans="1:13" ht="19.5" x14ac:dyDescent="0.2">
      <c r="A926" s="830"/>
      <c r="B926" s="830"/>
      <c r="C926" s="830"/>
      <c r="D926" s="830"/>
      <c r="E926" s="830"/>
      <c r="F926" s="830"/>
      <c r="G926" s="830"/>
      <c r="H926" s="830"/>
      <c r="I926" s="830"/>
      <c r="J926" s="830"/>
      <c r="K926" s="830"/>
      <c r="L926" s="830"/>
      <c r="M926" s="830"/>
    </row>
    <row r="927" spans="1:13" ht="19.5" x14ac:dyDescent="0.2">
      <c r="A927" s="830"/>
      <c r="B927" s="830"/>
      <c r="C927" s="830"/>
      <c r="D927" s="830"/>
      <c r="E927" s="830"/>
      <c r="F927" s="830"/>
      <c r="G927" s="830"/>
      <c r="H927" s="830"/>
      <c r="I927" s="830"/>
      <c r="J927" s="830"/>
      <c r="K927" s="830"/>
      <c r="L927" s="830"/>
      <c r="M927" s="830"/>
    </row>
    <row r="928" spans="1:13" ht="19.5" x14ac:dyDescent="0.2">
      <c r="A928" s="830"/>
      <c r="B928" s="830"/>
      <c r="C928" s="830"/>
      <c r="D928" s="830"/>
      <c r="E928" s="830"/>
      <c r="F928" s="830"/>
      <c r="G928" s="830"/>
      <c r="H928" s="830"/>
      <c r="I928" s="830"/>
      <c r="J928" s="830"/>
      <c r="K928" s="830"/>
      <c r="L928" s="830"/>
      <c r="M928" s="830"/>
    </row>
    <row r="929" spans="1:13" ht="19.5" x14ac:dyDescent="0.2">
      <c r="A929" s="830"/>
      <c r="B929" s="830"/>
      <c r="C929" s="830"/>
      <c r="D929" s="830"/>
      <c r="E929" s="830"/>
      <c r="F929" s="830"/>
      <c r="G929" s="830"/>
      <c r="H929" s="830"/>
      <c r="I929" s="830"/>
      <c r="J929" s="830"/>
      <c r="K929" s="830"/>
      <c r="L929" s="830"/>
      <c r="M929" s="830"/>
    </row>
    <row r="930" spans="1:13" ht="19.5" x14ac:dyDescent="0.2">
      <c r="A930" s="830"/>
      <c r="B930" s="830"/>
      <c r="C930" s="830"/>
      <c r="D930" s="830"/>
      <c r="E930" s="830"/>
      <c r="F930" s="830"/>
      <c r="G930" s="830"/>
      <c r="H930" s="830"/>
      <c r="I930" s="830"/>
      <c r="J930" s="830"/>
      <c r="K930" s="830"/>
      <c r="L930" s="830"/>
      <c r="M930" s="830"/>
    </row>
    <row r="931" spans="1:13" ht="19.5" x14ac:dyDescent="0.2">
      <c r="A931" s="830"/>
      <c r="B931" s="830"/>
      <c r="C931" s="830"/>
      <c r="D931" s="830"/>
      <c r="E931" s="830"/>
      <c r="F931" s="830"/>
      <c r="G931" s="830"/>
      <c r="H931" s="830"/>
      <c r="I931" s="830"/>
      <c r="J931" s="830"/>
      <c r="K931" s="830"/>
      <c r="L931" s="830"/>
      <c r="M931" s="830"/>
    </row>
    <row r="932" spans="1:13" ht="19.5" x14ac:dyDescent="0.2">
      <c r="A932" s="830"/>
      <c r="B932" s="830"/>
      <c r="C932" s="830"/>
      <c r="D932" s="830"/>
      <c r="E932" s="830"/>
      <c r="F932" s="830"/>
      <c r="G932" s="830"/>
      <c r="H932" s="830"/>
      <c r="I932" s="830"/>
      <c r="J932" s="830"/>
      <c r="K932" s="830"/>
      <c r="L932" s="830"/>
      <c r="M932" s="830"/>
    </row>
    <row r="933" spans="1:13" ht="19.5" x14ac:dyDescent="0.2">
      <c r="A933" s="830"/>
      <c r="B933" s="830"/>
      <c r="C933" s="830"/>
      <c r="D933" s="830"/>
      <c r="E933" s="830"/>
      <c r="F933" s="830"/>
      <c r="G933" s="830"/>
      <c r="H933" s="830"/>
      <c r="I933" s="830"/>
      <c r="J933" s="830"/>
      <c r="K933" s="830"/>
      <c r="L933" s="830"/>
      <c r="M933" s="830"/>
    </row>
    <row r="934" spans="1:13" ht="19.5" x14ac:dyDescent="0.2">
      <c r="A934" s="830"/>
      <c r="B934" s="830"/>
      <c r="C934" s="830"/>
      <c r="D934" s="830"/>
      <c r="E934" s="830"/>
      <c r="F934" s="830"/>
      <c r="G934" s="830"/>
      <c r="H934" s="830"/>
      <c r="I934" s="830"/>
      <c r="J934" s="830"/>
      <c r="K934" s="830"/>
      <c r="L934" s="830"/>
      <c r="M934" s="830"/>
    </row>
    <row r="935" spans="1:13" ht="19.5" x14ac:dyDescent="0.2">
      <c r="A935" s="830"/>
      <c r="B935" s="830"/>
      <c r="C935" s="830"/>
      <c r="D935" s="830"/>
      <c r="E935" s="830"/>
      <c r="F935" s="830"/>
      <c r="G935" s="830"/>
      <c r="H935" s="830"/>
      <c r="I935" s="830"/>
      <c r="J935" s="830"/>
      <c r="K935" s="830"/>
      <c r="L935" s="830"/>
      <c r="M935" s="830"/>
    </row>
    <row r="936" spans="1:13" ht="19.5" x14ac:dyDescent="0.2">
      <c r="A936" s="830"/>
      <c r="B936" s="830"/>
      <c r="C936" s="830"/>
      <c r="D936" s="830"/>
      <c r="E936" s="830"/>
      <c r="F936" s="830"/>
      <c r="G936" s="830"/>
      <c r="H936" s="830"/>
      <c r="I936" s="830"/>
      <c r="J936" s="830"/>
      <c r="K936" s="830"/>
      <c r="L936" s="830"/>
      <c r="M936" s="830"/>
    </row>
    <row r="937" spans="1:13" ht="19.5" x14ac:dyDescent="0.2">
      <c r="A937" s="830"/>
      <c r="B937" s="830"/>
      <c r="C937" s="830"/>
      <c r="D937" s="830"/>
      <c r="E937" s="830"/>
      <c r="F937" s="830"/>
      <c r="G937" s="830"/>
      <c r="H937" s="830"/>
      <c r="I937" s="830"/>
      <c r="J937" s="830"/>
      <c r="K937" s="830"/>
      <c r="L937" s="830"/>
      <c r="M937" s="830"/>
    </row>
    <row r="938" spans="1:13" ht="19.5" x14ac:dyDescent="0.2">
      <c r="A938" s="830"/>
      <c r="B938" s="830"/>
      <c r="C938" s="830"/>
      <c r="D938" s="830"/>
      <c r="E938" s="830"/>
      <c r="F938" s="830"/>
      <c r="G938" s="830"/>
      <c r="H938" s="830"/>
      <c r="I938" s="830"/>
      <c r="J938" s="830"/>
      <c r="K938" s="830"/>
      <c r="L938" s="830"/>
      <c r="M938" s="830"/>
    </row>
    <row r="939" spans="1:13" ht="19.5" x14ac:dyDescent="0.2">
      <c r="A939" s="830"/>
      <c r="B939" s="830"/>
      <c r="C939" s="830"/>
      <c r="D939" s="830"/>
      <c r="E939" s="830"/>
      <c r="F939" s="830"/>
      <c r="G939" s="830"/>
      <c r="H939" s="830"/>
      <c r="I939" s="830"/>
      <c r="J939" s="830"/>
      <c r="K939" s="830"/>
      <c r="L939" s="830"/>
      <c r="M939" s="830"/>
    </row>
    <row r="940" spans="1:13" ht="19.5" x14ac:dyDescent="0.2">
      <c r="A940" s="830"/>
      <c r="B940" s="830"/>
      <c r="C940" s="830"/>
      <c r="D940" s="830"/>
      <c r="E940" s="830"/>
      <c r="F940" s="830"/>
      <c r="G940" s="830"/>
      <c r="H940" s="830"/>
      <c r="I940" s="830"/>
      <c r="J940" s="830"/>
      <c r="K940" s="830"/>
      <c r="L940" s="830"/>
      <c r="M940" s="830"/>
    </row>
    <row r="941" spans="1:13" ht="19.5" x14ac:dyDescent="0.2">
      <c r="A941" s="830"/>
      <c r="B941" s="830"/>
      <c r="C941" s="830"/>
      <c r="D941" s="830"/>
      <c r="E941" s="830"/>
      <c r="F941" s="830"/>
      <c r="G941" s="830"/>
      <c r="H941" s="830"/>
      <c r="I941" s="830"/>
      <c r="J941" s="830"/>
      <c r="K941" s="830"/>
      <c r="L941" s="830"/>
      <c r="M941" s="830"/>
    </row>
    <row r="942" spans="1:13" ht="19.5" x14ac:dyDescent="0.2">
      <c r="A942" s="830"/>
      <c r="B942" s="830"/>
      <c r="C942" s="830"/>
      <c r="D942" s="830"/>
      <c r="E942" s="830"/>
      <c r="F942" s="830"/>
      <c r="G942" s="830"/>
      <c r="H942" s="830"/>
      <c r="I942" s="830"/>
      <c r="J942" s="830"/>
      <c r="K942" s="830"/>
      <c r="L942" s="830"/>
      <c r="M942" s="830"/>
    </row>
    <row r="943" spans="1:13" ht="19.5" x14ac:dyDescent="0.2">
      <c r="A943" s="830"/>
      <c r="B943" s="830"/>
      <c r="C943" s="830"/>
      <c r="D943" s="830"/>
      <c r="E943" s="830"/>
      <c r="F943" s="830"/>
      <c r="G943" s="830"/>
      <c r="H943" s="830"/>
      <c r="I943" s="830"/>
      <c r="J943" s="830"/>
      <c r="K943" s="830"/>
      <c r="L943" s="830"/>
      <c r="M943" s="830"/>
    </row>
    <row r="944" spans="1:13" ht="19.5" x14ac:dyDescent="0.2">
      <c r="A944" s="830"/>
      <c r="B944" s="830"/>
      <c r="C944" s="830"/>
      <c r="D944" s="830"/>
      <c r="E944" s="830"/>
      <c r="F944" s="830"/>
      <c r="G944" s="830"/>
      <c r="H944" s="830"/>
      <c r="I944" s="830"/>
      <c r="J944" s="830"/>
      <c r="K944" s="830"/>
      <c r="L944" s="830"/>
      <c r="M944" s="830"/>
    </row>
    <row r="945" spans="1:13" ht="19.5" x14ac:dyDescent="0.2">
      <c r="A945" s="830"/>
      <c r="B945" s="830"/>
      <c r="C945" s="830"/>
      <c r="D945" s="830"/>
      <c r="E945" s="830"/>
      <c r="F945" s="830"/>
      <c r="G945" s="830"/>
      <c r="H945" s="830"/>
      <c r="I945" s="830"/>
      <c r="J945" s="830"/>
      <c r="K945" s="830"/>
      <c r="L945" s="830"/>
      <c r="M945" s="830"/>
    </row>
    <row r="946" spans="1:13" ht="19.5" x14ac:dyDescent="0.2">
      <c r="A946" s="830"/>
      <c r="B946" s="830"/>
      <c r="C946" s="830"/>
      <c r="D946" s="830"/>
      <c r="E946" s="830"/>
      <c r="F946" s="830"/>
      <c r="G946" s="830"/>
      <c r="H946" s="830"/>
      <c r="I946" s="830"/>
      <c r="J946" s="830"/>
      <c r="K946" s="830"/>
      <c r="L946" s="830"/>
      <c r="M946" s="830"/>
    </row>
    <row r="947" spans="1:13" ht="19.5" x14ac:dyDescent="0.2">
      <c r="A947" s="830"/>
      <c r="B947" s="830"/>
      <c r="C947" s="830"/>
      <c r="D947" s="830"/>
      <c r="E947" s="830"/>
      <c r="F947" s="830"/>
      <c r="G947" s="830"/>
      <c r="H947" s="830"/>
      <c r="I947" s="830"/>
      <c r="J947" s="830"/>
      <c r="K947" s="830"/>
      <c r="L947" s="830"/>
      <c r="M947" s="830"/>
    </row>
    <row r="948" spans="1:13" ht="19.5" x14ac:dyDescent="0.2">
      <c r="A948" s="830"/>
      <c r="B948" s="830"/>
      <c r="C948" s="830"/>
      <c r="D948" s="830"/>
      <c r="E948" s="830"/>
      <c r="F948" s="830"/>
      <c r="G948" s="830"/>
      <c r="H948" s="830"/>
      <c r="I948" s="830"/>
      <c r="J948" s="830"/>
      <c r="K948" s="830"/>
      <c r="L948" s="830"/>
      <c r="M948" s="830"/>
    </row>
    <row r="949" spans="1:13" ht="19.5" x14ac:dyDescent="0.2">
      <c r="A949" s="830"/>
      <c r="B949" s="830"/>
      <c r="C949" s="830"/>
      <c r="D949" s="830"/>
      <c r="E949" s="830"/>
      <c r="F949" s="830"/>
      <c r="G949" s="830"/>
      <c r="H949" s="830"/>
      <c r="I949" s="830"/>
      <c r="J949" s="830"/>
      <c r="K949" s="830"/>
      <c r="L949" s="830"/>
      <c r="M949" s="830"/>
    </row>
    <row r="950" spans="1:13" ht="19.5" x14ac:dyDescent="0.2">
      <c r="A950" s="830"/>
      <c r="B950" s="830"/>
      <c r="C950" s="830"/>
      <c r="D950" s="830"/>
      <c r="E950" s="830"/>
      <c r="F950" s="830"/>
      <c r="G950" s="830"/>
      <c r="H950" s="830"/>
      <c r="I950" s="830"/>
      <c r="J950" s="830"/>
      <c r="K950" s="830"/>
      <c r="L950" s="830"/>
      <c r="M950" s="830"/>
    </row>
    <row r="951" spans="1:13" ht="19.5" x14ac:dyDescent="0.2">
      <c r="A951" s="830"/>
      <c r="B951" s="830"/>
      <c r="C951" s="830"/>
      <c r="D951" s="830"/>
      <c r="E951" s="830"/>
      <c r="F951" s="830"/>
      <c r="G951" s="830"/>
      <c r="H951" s="830"/>
      <c r="I951" s="830"/>
      <c r="J951" s="830"/>
      <c r="K951" s="830"/>
      <c r="L951" s="830"/>
      <c r="M951" s="830"/>
    </row>
    <row r="952" spans="1:13" ht="19.5" x14ac:dyDescent="0.2">
      <c r="A952" s="830"/>
      <c r="B952" s="830"/>
      <c r="C952" s="830"/>
      <c r="D952" s="830"/>
      <c r="E952" s="830"/>
      <c r="F952" s="830"/>
      <c r="G952" s="830"/>
      <c r="H952" s="830"/>
      <c r="I952" s="830"/>
      <c r="J952" s="830"/>
      <c r="K952" s="830"/>
      <c r="L952" s="830"/>
      <c r="M952" s="830"/>
    </row>
    <row r="953" spans="1:13" ht="19.5" x14ac:dyDescent="0.2">
      <c r="A953" s="830"/>
      <c r="B953" s="830"/>
      <c r="C953" s="830"/>
      <c r="D953" s="830"/>
      <c r="E953" s="830"/>
      <c r="F953" s="830"/>
      <c r="G953" s="830"/>
      <c r="H953" s="830"/>
      <c r="I953" s="830"/>
      <c r="J953" s="830"/>
      <c r="K953" s="830"/>
      <c r="L953" s="830"/>
      <c r="M953" s="830"/>
    </row>
    <row r="954" spans="1:13" ht="19.5" x14ac:dyDescent="0.2">
      <c r="A954" s="830"/>
      <c r="B954" s="830"/>
      <c r="C954" s="830"/>
      <c r="D954" s="830"/>
      <c r="E954" s="830"/>
      <c r="F954" s="830"/>
      <c r="G954" s="830"/>
      <c r="H954" s="830"/>
      <c r="I954" s="830"/>
      <c r="J954" s="830"/>
      <c r="K954" s="830"/>
      <c r="L954" s="830"/>
      <c r="M954" s="830"/>
    </row>
    <row r="955" spans="1:13" ht="19.5" x14ac:dyDescent="0.2">
      <c r="A955" s="830"/>
      <c r="B955" s="830"/>
      <c r="C955" s="830"/>
      <c r="D955" s="830"/>
      <c r="E955" s="830"/>
      <c r="F955" s="830"/>
      <c r="G955" s="830"/>
      <c r="H955" s="830"/>
      <c r="I955" s="830"/>
      <c r="J955" s="830"/>
      <c r="K955" s="830"/>
      <c r="L955" s="830"/>
      <c r="M955" s="830"/>
    </row>
    <row r="956" spans="1:13" ht="19.5" x14ac:dyDescent="0.2">
      <c r="A956" s="830"/>
      <c r="B956" s="830"/>
      <c r="C956" s="830"/>
      <c r="D956" s="830"/>
      <c r="E956" s="830"/>
      <c r="F956" s="830"/>
      <c r="G956" s="830"/>
      <c r="H956" s="830"/>
      <c r="I956" s="830"/>
      <c r="J956" s="830"/>
      <c r="K956" s="830"/>
      <c r="L956" s="830"/>
      <c r="M956" s="830"/>
    </row>
    <row r="957" spans="1:13" ht="19.5" x14ac:dyDescent="0.2">
      <c r="A957" s="830"/>
      <c r="B957" s="830"/>
      <c r="C957" s="830"/>
      <c r="D957" s="830"/>
      <c r="E957" s="830"/>
      <c r="F957" s="830"/>
      <c r="G957" s="830"/>
      <c r="H957" s="830"/>
      <c r="I957" s="830"/>
      <c r="J957" s="830"/>
      <c r="K957" s="830"/>
      <c r="L957" s="830"/>
      <c r="M957" s="830"/>
    </row>
    <row r="958" spans="1:13" ht="19.5" x14ac:dyDescent="0.2">
      <c r="A958" s="830"/>
      <c r="B958" s="830"/>
      <c r="C958" s="830"/>
      <c r="D958" s="830"/>
      <c r="E958" s="830"/>
      <c r="F958" s="830"/>
      <c r="G958" s="830"/>
      <c r="H958" s="830"/>
      <c r="I958" s="830"/>
      <c r="J958" s="830"/>
      <c r="K958" s="830"/>
      <c r="L958" s="830"/>
      <c r="M958" s="830"/>
    </row>
    <row r="959" spans="1:13" ht="19.5" x14ac:dyDescent="0.2">
      <c r="A959" s="830"/>
      <c r="B959" s="830"/>
      <c r="C959" s="830"/>
      <c r="D959" s="830"/>
      <c r="E959" s="830"/>
      <c r="F959" s="830"/>
      <c r="G959" s="830"/>
      <c r="H959" s="830"/>
      <c r="I959" s="830"/>
      <c r="J959" s="830"/>
      <c r="K959" s="830"/>
      <c r="L959" s="830"/>
      <c r="M959" s="830"/>
    </row>
    <row r="960" spans="1:13" ht="19.5" x14ac:dyDescent="0.2">
      <c r="A960" s="830"/>
      <c r="B960" s="830"/>
      <c r="C960" s="830"/>
      <c r="D960" s="830"/>
      <c r="E960" s="830"/>
      <c r="F960" s="830"/>
      <c r="G960" s="830"/>
      <c r="H960" s="830"/>
      <c r="I960" s="830"/>
      <c r="J960" s="830"/>
      <c r="K960" s="830"/>
      <c r="L960" s="830"/>
      <c r="M960" s="830"/>
    </row>
    <row r="961" spans="1:13" ht="19.5" x14ac:dyDescent="0.2">
      <c r="A961" s="830"/>
      <c r="B961" s="830"/>
      <c r="C961" s="830"/>
      <c r="D961" s="830"/>
      <c r="E961" s="830"/>
      <c r="F961" s="830"/>
      <c r="G961" s="830"/>
      <c r="H961" s="830"/>
      <c r="I961" s="830"/>
      <c r="J961" s="830"/>
      <c r="K961" s="830"/>
      <c r="L961" s="830"/>
      <c r="M961" s="830"/>
    </row>
    <row r="962" spans="1:13" ht="19.5" x14ac:dyDescent="0.2">
      <c r="A962" s="830"/>
      <c r="B962" s="830"/>
      <c r="C962" s="830"/>
      <c r="D962" s="830"/>
      <c r="E962" s="830"/>
      <c r="F962" s="830"/>
      <c r="G962" s="830"/>
      <c r="H962" s="830"/>
      <c r="I962" s="830"/>
      <c r="J962" s="830"/>
      <c r="K962" s="830"/>
      <c r="L962" s="830"/>
      <c r="M962" s="830"/>
    </row>
    <row r="963" spans="1:13" ht="19.5" x14ac:dyDescent="0.2">
      <c r="A963" s="830"/>
      <c r="B963" s="830"/>
      <c r="C963" s="830"/>
      <c r="D963" s="830"/>
      <c r="E963" s="830"/>
      <c r="F963" s="830"/>
      <c r="G963" s="830"/>
      <c r="H963" s="830"/>
      <c r="I963" s="830"/>
      <c r="J963" s="830"/>
      <c r="K963" s="830"/>
      <c r="L963" s="830"/>
      <c r="M963" s="830"/>
    </row>
    <row r="964" spans="1:13" ht="19.5" x14ac:dyDescent="0.2">
      <c r="A964" s="830"/>
      <c r="B964" s="830"/>
      <c r="C964" s="830"/>
      <c r="D964" s="830"/>
      <c r="E964" s="830"/>
      <c r="F964" s="830"/>
      <c r="G964" s="830"/>
      <c r="H964" s="830"/>
      <c r="I964" s="830"/>
      <c r="J964" s="830"/>
      <c r="K964" s="830"/>
      <c r="L964" s="830"/>
      <c r="M964" s="830"/>
    </row>
    <row r="965" spans="1:13" ht="19.5" x14ac:dyDescent="0.2">
      <c r="A965" s="830"/>
      <c r="B965" s="830"/>
      <c r="C965" s="830"/>
      <c r="D965" s="830"/>
      <c r="E965" s="830"/>
      <c r="F965" s="830"/>
      <c r="G965" s="830"/>
      <c r="H965" s="830"/>
      <c r="I965" s="830"/>
      <c r="J965" s="830"/>
      <c r="K965" s="830"/>
      <c r="L965" s="830"/>
      <c r="M965" s="830"/>
    </row>
    <row r="966" spans="1:13" ht="19.5" x14ac:dyDescent="0.2">
      <c r="A966" s="830"/>
      <c r="B966" s="830"/>
      <c r="C966" s="830"/>
      <c r="D966" s="830"/>
      <c r="E966" s="830"/>
      <c r="F966" s="830"/>
      <c r="G966" s="830"/>
      <c r="H966" s="830"/>
      <c r="I966" s="830"/>
      <c r="J966" s="830"/>
      <c r="K966" s="830"/>
      <c r="L966" s="830"/>
      <c r="M966" s="830"/>
    </row>
    <row r="967" spans="1:13" ht="19.5" x14ac:dyDescent="0.2">
      <c r="A967" s="830"/>
      <c r="B967" s="830"/>
      <c r="C967" s="830"/>
      <c r="D967" s="830"/>
      <c r="E967" s="830"/>
      <c r="F967" s="830"/>
      <c r="G967" s="830"/>
      <c r="H967" s="830"/>
      <c r="I967" s="830"/>
      <c r="J967" s="830"/>
      <c r="K967" s="830"/>
      <c r="L967" s="830"/>
      <c r="M967" s="830"/>
    </row>
    <row r="968" spans="1:13" ht="19.5" x14ac:dyDescent="0.2">
      <c r="A968" s="830"/>
      <c r="B968" s="830"/>
      <c r="C968" s="830"/>
      <c r="D968" s="830"/>
      <c r="E968" s="830"/>
      <c r="F968" s="830"/>
      <c r="G968" s="830"/>
      <c r="H968" s="830"/>
      <c r="I968" s="830"/>
      <c r="J968" s="830"/>
      <c r="K968" s="830"/>
      <c r="L968" s="830"/>
      <c r="M968" s="830"/>
    </row>
    <row r="969" spans="1:13" ht="19.5" x14ac:dyDescent="0.2">
      <c r="A969" s="830"/>
      <c r="B969" s="830"/>
      <c r="C969" s="830"/>
      <c r="D969" s="830"/>
      <c r="E969" s="830"/>
      <c r="F969" s="830"/>
      <c r="G969" s="830"/>
      <c r="H969" s="830"/>
      <c r="I969" s="830"/>
      <c r="J969" s="830"/>
      <c r="K969" s="830"/>
      <c r="L969" s="830"/>
      <c r="M969" s="830"/>
    </row>
    <row r="970" spans="1:13" ht="19.5" x14ac:dyDescent="0.2">
      <c r="A970" s="830"/>
      <c r="B970" s="830"/>
      <c r="C970" s="830"/>
      <c r="D970" s="830"/>
      <c r="E970" s="830"/>
      <c r="F970" s="830"/>
      <c r="G970" s="830"/>
      <c r="H970" s="830"/>
      <c r="I970" s="830"/>
      <c r="J970" s="830"/>
      <c r="K970" s="830"/>
      <c r="L970" s="830"/>
      <c r="M970" s="830"/>
    </row>
    <row r="971" spans="1:13" ht="19.5" x14ac:dyDescent="0.2">
      <c r="A971" s="830"/>
      <c r="B971" s="830"/>
      <c r="C971" s="830"/>
      <c r="D971" s="830"/>
      <c r="E971" s="830"/>
      <c r="F971" s="830"/>
      <c r="G971" s="830"/>
      <c r="H971" s="830"/>
      <c r="I971" s="830"/>
      <c r="J971" s="830"/>
      <c r="K971" s="830"/>
      <c r="L971" s="830"/>
      <c r="M971" s="830"/>
    </row>
    <row r="972" spans="1:13" ht="19.5" x14ac:dyDescent="0.2">
      <c r="A972" s="830"/>
      <c r="B972" s="830"/>
      <c r="C972" s="830"/>
      <c r="D972" s="830"/>
      <c r="E972" s="830"/>
      <c r="F972" s="830"/>
      <c r="G972" s="830"/>
      <c r="H972" s="830"/>
      <c r="I972" s="830"/>
      <c r="J972" s="830"/>
      <c r="K972" s="830"/>
      <c r="L972" s="830"/>
      <c r="M972" s="830"/>
    </row>
    <row r="973" spans="1:13" ht="19.5" x14ac:dyDescent="0.2">
      <c r="A973" s="830"/>
      <c r="B973" s="830"/>
      <c r="C973" s="830"/>
      <c r="D973" s="830"/>
      <c r="E973" s="830"/>
      <c r="F973" s="830"/>
      <c r="G973" s="830"/>
      <c r="H973" s="830"/>
      <c r="I973" s="830"/>
      <c r="J973" s="830"/>
      <c r="K973" s="830"/>
      <c r="L973" s="830"/>
      <c r="M973" s="830"/>
    </row>
    <row r="974" spans="1:13" ht="19.5" x14ac:dyDescent="0.2">
      <c r="A974" s="830"/>
      <c r="B974" s="830"/>
      <c r="C974" s="830"/>
      <c r="D974" s="830"/>
      <c r="E974" s="830"/>
      <c r="F974" s="830"/>
      <c r="G974" s="830"/>
      <c r="H974" s="830"/>
      <c r="I974" s="830"/>
      <c r="J974" s="830"/>
      <c r="K974" s="830"/>
      <c r="L974" s="830"/>
      <c r="M974" s="830"/>
    </row>
    <row r="975" spans="1:13" ht="19.5" x14ac:dyDescent="0.2">
      <c r="A975" s="830"/>
      <c r="B975" s="830"/>
      <c r="C975" s="830"/>
      <c r="D975" s="830"/>
      <c r="E975" s="830"/>
      <c r="F975" s="830"/>
      <c r="G975" s="830"/>
      <c r="H975" s="830"/>
      <c r="I975" s="830"/>
      <c r="J975" s="830"/>
      <c r="K975" s="830"/>
      <c r="L975" s="830"/>
      <c r="M975" s="830"/>
    </row>
    <row r="976" spans="1:13" ht="19.5" x14ac:dyDescent="0.2">
      <c r="A976" s="830"/>
      <c r="B976" s="830"/>
      <c r="C976" s="830"/>
      <c r="D976" s="830"/>
      <c r="E976" s="830"/>
      <c r="F976" s="830"/>
      <c r="G976" s="830"/>
      <c r="H976" s="830"/>
      <c r="I976" s="830"/>
      <c r="J976" s="830"/>
      <c r="K976" s="830"/>
      <c r="L976" s="830"/>
      <c r="M976" s="830"/>
    </row>
    <row r="977" spans="1:13" ht="19.5" x14ac:dyDescent="0.2">
      <c r="A977" s="830"/>
      <c r="B977" s="830"/>
      <c r="C977" s="830"/>
      <c r="D977" s="830"/>
      <c r="E977" s="830"/>
      <c r="F977" s="830"/>
      <c r="G977" s="830"/>
      <c r="H977" s="830"/>
      <c r="I977" s="830"/>
      <c r="J977" s="830"/>
      <c r="K977" s="830"/>
      <c r="L977" s="830"/>
      <c r="M977" s="830"/>
    </row>
    <row r="978" spans="1:13" ht="19.5" x14ac:dyDescent="0.2">
      <c r="A978" s="830"/>
      <c r="B978" s="830"/>
      <c r="C978" s="830"/>
      <c r="D978" s="830"/>
      <c r="E978" s="830"/>
      <c r="F978" s="830"/>
      <c r="G978" s="830"/>
      <c r="H978" s="830"/>
      <c r="I978" s="830"/>
      <c r="J978" s="830"/>
      <c r="K978" s="830"/>
      <c r="L978" s="830"/>
      <c r="M978" s="830"/>
    </row>
    <row r="979" spans="1:13" ht="19.5" x14ac:dyDescent="0.2">
      <c r="A979" s="830"/>
      <c r="B979" s="830"/>
      <c r="C979" s="830"/>
      <c r="D979" s="830"/>
      <c r="E979" s="830"/>
      <c r="F979" s="830"/>
      <c r="G979" s="830"/>
      <c r="H979" s="830"/>
      <c r="I979" s="830"/>
      <c r="J979" s="830"/>
      <c r="K979" s="830"/>
      <c r="L979" s="830"/>
      <c r="M979" s="830"/>
    </row>
    <row r="980" spans="1:13" ht="19.5" x14ac:dyDescent="0.2">
      <c r="A980" s="830"/>
      <c r="B980" s="830"/>
      <c r="C980" s="830"/>
      <c r="D980" s="830"/>
      <c r="E980" s="830"/>
      <c r="F980" s="830"/>
      <c r="G980" s="830"/>
      <c r="H980" s="830"/>
      <c r="I980" s="830"/>
      <c r="J980" s="830"/>
      <c r="K980" s="830"/>
      <c r="L980" s="830"/>
      <c r="M980" s="830"/>
    </row>
    <row r="981" spans="1:13" ht="19.5" x14ac:dyDescent="0.2">
      <c r="A981" s="830"/>
      <c r="B981" s="830"/>
      <c r="C981" s="830"/>
      <c r="D981" s="830"/>
      <c r="E981" s="830"/>
      <c r="F981" s="830"/>
      <c r="G981" s="830"/>
      <c r="H981" s="830"/>
      <c r="I981" s="830"/>
      <c r="J981" s="830"/>
      <c r="K981" s="830"/>
      <c r="L981" s="830"/>
      <c r="M981" s="830"/>
    </row>
    <row r="982" spans="1:13" ht="19.5" x14ac:dyDescent="0.2">
      <c r="A982" s="830"/>
      <c r="B982" s="830"/>
      <c r="C982" s="830"/>
      <c r="D982" s="830"/>
      <c r="E982" s="830"/>
      <c r="F982" s="830"/>
      <c r="G982" s="830"/>
      <c r="H982" s="830"/>
      <c r="I982" s="830"/>
      <c r="J982" s="830"/>
      <c r="K982" s="830"/>
      <c r="L982" s="830"/>
      <c r="M982" s="830"/>
    </row>
    <row r="983" spans="1:13" ht="19.5" x14ac:dyDescent="0.2">
      <c r="A983" s="830"/>
      <c r="B983" s="830"/>
      <c r="C983" s="830"/>
      <c r="D983" s="830"/>
      <c r="E983" s="830"/>
      <c r="F983" s="830"/>
      <c r="G983" s="830"/>
      <c r="H983" s="830"/>
      <c r="I983" s="830"/>
      <c r="J983" s="830"/>
      <c r="K983" s="830"/>
      <c r="L983" s="830"/>
      <c r="M983" s="830"/>
    </row>
    <row r="984" spans="1:13" ht="19.5" x14ac:dyDescent="0.2">
      <c r="A984" s="830"/>
      <c r="B984" s="830"/>
      <c r="C984" s="830"/>
      <c r="D984" s="830"/>
      <c r="E984" s="830"/>
      <c r="F984" s="830"/>
      <c r="G984" s="830"/>
      <c r="H984" s="830"/>
      <c r="I984" s="830"/>
      <c r="J984" s="830"/>
      <c r="K984" s="830"/>
      <c r="L984" s="830"/>
      <c r="M984" s="830"/>
    </row>
    <row r="985" spans="1:13" ht="19.5" x14ac:dyDescent="0.2">
      <c r="A985" s="830"/>
      <c r="B985" s="830"/>
      <c r="C985" s="830"/>
      <c r="D985" s="830"/>
      <c r="E985" s="830"/>
      <c r="F985" s="830"/>
      <c r="G985" s="830"/>
      <c r="H985" s="830"/>
      <c r="I985" s="830"/>
      <c r="J985" s="830"/>
      <c r="K985" s="830"/>
      <c r="L985" s="830"/>
      <c r="M985" s="830"/>
    </row>
    <row r="986" spans="1:13" ht="19.5" x14ac:dyDescent="0.2">
      <c r="A986" s="830"/>
      <c r="B986" s="830"/>
      <c r="C986" s="830"/>
      <c r="D986" s="830"/>
      <c r="E986" s="830"/>
      <c r="F986" s="830"/>
      <c r="G986" s="830"/>
      <c r="H986" s="830"/>
      <c r="I986" s="830"/>
      <c r="J986" s="830"/>
      <c r="K986" s="830"/>
      <c r="L986" s="830"/>
      <c r="M986" s="830"/>
    </row>
    <row r="987" spans="1:13" ht="19.5" x14ac:dyDescent="0.2">
      <c r="A987" s="830"/>
      <c r="B987" s="830"/>
      <c r="C987" s="830"/>
      <c r="D987" s="830"/>
      <c r="E987" s="830"/>
      <c r="F987" s="830"/>
      <c r="G987" s="830"/>
      <c r="H987" s="830"/>
      <c r="I987" s="830"/>
      <c r="J987" s="830"/>
      <c r="K987" s="830"/>
      <c r="L987" s="830"/>
      <c r="M987" s="830"/>
    </row>
    <row r="988" spans="1:13" ht="19.5" x14ac:dyDescent="0.2">
      <c r="A988" s="830"/>
      <c r="B988" s="830"/>
      <c r="C988" s="830"/>
      <c r="D988" s="830"/>
      <c r="E988" s="830"/>
      <c r="F988" s="830"/>
      <c r="G988" s="830"/>
      <c r="H988" s="830"/>
      <c r="I988" s="830"/>
      <c r="J988" s="830"/>
      <c r="K988" s="830"/>
      <c r="L988" s="830"/>
      <c r="M988" s="830"/>
    </row>
    <row r="989" spans="1:13" ht="19.5" x14ac:dyDescent="0.2">
      <c r="A989" s="830"/>
      <c r="B989" s="830"/>
      <c r="C989" s="830"/>
      <c r="D989" s="830"/>
      <c r="E989" s="830"/>
      <c r="F989" s="830"/>
      <c r="G989" s="830"/>
      <c r="H989" s="830"/>
      <c r="I989" s="830"/>
      <c r="J989" s="830"/>
      <c r="K989" s="830"/>
      <c r="L989" s="830"/>
      <c r="M989" s="830"/>
    </row>
    <row r="990" spans="1:13" ht="19.5" x14ac:dyDescent="0.2">
      <c r="A990" s="830"/>
      <c r="B990" s="830"/>
      <c r="C990" s="830"/>
      <c r="D990" s="830"/>
      <c r="E990" s="830"/>
      <c r="F990" s="830"/>
      <c r="G990" s="830"/>
      <c r="H990" s="830"/>
      <c r="I990" s="830"/>
      <c r="J990" s="830"/>
      <c r="K990" s="830"/>
      <c r="L990" s="830"/>
      <c r="M990" s="830"/>
    </row>
    <row r="991" spans="1:13" ht="19.5" x14ac:dyDescent="0.2">
      <c r="A991" s="830"/>
      <c r="B991" s="830"/>
      <c r="C991" s="830"/>
      <c r="D991" s="830"/>
      <c r="E991" s="830"/>
      <c r="F991" s="830"/>
      <c r="G991" s="830"/>
      <c r="H991" s="830"/>
      <c r="I991" s="830"/>
      <c r="J991" s="830"/>
      <c r="K991" s="830"/>
      <c r="L991" s="830"/>
      <c r="M991" s="830"/>
    </row>
    <row r="992" spans="1:13" ht="19.5" x14ac:dyDescent="0.2">
      <c r="A992" s="830"/>
      <c r="B992" s="830"/>
      <c r="C992" s="830"/>
      <c r="D992" s="830"/>
      <c r="E992" s="830"/>
      <c r="F992" s="830"/>
      <c r="G992" s="830"/>
      <c r="H992" s="830"/>
      <c r="I992" s="830"/>
      <c r="J992" s="830"/>
      <c r="K992" s="830"/>
      <c r="L992" s="830"/>
      <c r="M992" s="830"/>
    </row>
    <row r="993" spans="1:13" ht="19.5" x14ac:dyDescent="0.2">
      <c r="A993" s="830"/>
      <c r="B993" s="830"/>
      <c r="C993" s="830"/>
      <c r="D993" s="830"/>
      <c r="E993" s="830"/>
      <c r="F993" s="830"/>
      <c r="G993" s="830"/>
      <c r="H993" s="830"/>
      <c r="I993" s="830"/>
      <c r="J993" s="830"/>
      <c r="K993" s="830"/>
      <c r="L993" s="830"/>
      <c r="M993" s="830"/>
    </row>
    <row r="994" spans="1:13" ht="19.5" x14ac:dyDescent="0.2">
      <c r="A994" s="830"/>
      <c r="B994" s="830"/>
      <c r="C994" s="830"/>
      <c r="D994" s="830"/>
      <c r="E994" s="830"/>
      <c r="F994" s="830"/>
      <c r="G994" s="830"/>
      <c r="H994" s="830"/>
      <c r="I994" s="830"/>
      <c r="J994" s="830"/>
      <c r="K994" s="830"/>
      <c r="L994" s="830"/>
      <c r="M994" s="830"/>
    </row>
    <row r="995" spans="1:13" ht="19.5" x14ac:dyDescent="0.2">
      <c r="A995" s="830"/>
      <c r="B995" s="830"/>
      <c r="C995" s="830"/>
      <c r="D995" s="830"/>
      <c r="E995" s="830"/>
      <c r="F995" s="830"/>
      <c r="G995" s="830"/>
      <c r="H995" s="830"/>
      <c r="I995" s="830"/>
      <c r="J995" s="830"/>
      <c r="K995" s="830"/>
      <c r="L995" s="830"/>
      <c r="M995" s="830"/>
    </row>
    <row r="996" spans="1:13" ht="19.5" x14ac:dyDescent="0.2">
      <c r="A996" s="830"/>
      <c r="B996" s="830"/>
      <c r="C996" s="830"/>
      <c r="D996" s="830"/>
      <c r="E996" s="830"/>
      <c r="F996" s="830"/>
      <c r="G996" s="830"/>
      <c r="H996" s="830"/>
      <c r="I996" s="830"/>
      <c r="J996" s="830"/>
      <c r="K996" s="830"/>
      <c r="L996" s="830"/>
      <c r="M996" s="830"/>
    </row>
    <row r="997" spans="1:13" ht="19.5" x14ac:dyDescent="0.2">
      <c r="A997" s="830"/>
      <c r="B997" s="830"/>
      <c r="C997" s="830"/>
      <c r="D997" s="830"/>
      <c r="E997" s="830"/>
      <c r="F997" s="830"/>
      <c r="G997" s="830"/>
      <c r="H997" s="830"/>
      <c r="I997" s="830"/>
      <c r="J997" s="830"/>
      <c r="K997" s="830"/>
      <c r="L997" s="830"/>
      <c r="M997" s="830"/>
    </row>
    <row r="998" spans="1:13" ht="19.5" x14ac:dyDescent="0.2">
      <c r="A998" s="830"/>
      <c r="B998" s="830"/>
      <c r="C998" s="830"/>
      <c r="D998" s="830"/>
      <c r="E998" s="830"/>
      <c r="F998" s="830"/>
      <c r="G998" s="830"/>
      <c r="H998" s="830"/>
      <c r="I998" s="830"/>
      <c r="J998" s="830"/>
      <c r="K998" s="830"/>
      <c r="L998" s="830"/>
      <c r="M998" s="830"/>
    </row>
    <row r="999" spans="1:13" ht="19.5" x14ac:dyDescent="0.2">
      <c r="A999" s="830"/>
      <c r="B999" s="830"/>
      <c r="C999" s="830"/>
      <c r="D999" s="830"/>
      <c r="E999" s="830"/>
      <c r="F999" s="830"/>
      <c r="G999" s="830"/>
      <c r="H999" s="830"/>
      <c r="I999" s="830"/>
      <c r="J999" s="830"/>
      <c r="K999" s="830"/>
      <c r="L999" s="830"/>
      <c r="M999" s="830"/>
    </row>
    <row r="1000" spans="1:13" ht="19.5" x14ac:dyDescent="0.2">
      <c r="A1000" s="830"/>
      <c r="B1000" s="830"/>
      <c r="C1000" s="830"/>
      <c r="D1000" s="830"/>
      <c r="E1000" s="830"/>
      <c r="F1000" s="830"/>
      <c r="G1000" s="830"/>
      <c r="H1000" s="830"/>
      <c r="I1000" s="830"/>
      <c r="J1000" s="830"/>
      <c r="K1000" s="830"/>
      <c r="L1000" s="830"/>
      <c r="M1000" s="830"/>
    </row>
    <row r="1001" spans="1:13" ht="19.5" x14ac:dyDescent="0.2">
      <c r="A1001" s="830"/>
      <c r="B1001" s="830"/>
      <c r="C1001" s="830"/>
      <c r="D1001" s="830"/>
      <c r="E1001" s="830"/>
      <c r="F1001" s="830"/>
      <c r="G1001" s="830"/>
      <c r="H1001" s="830"/>
      <c r="I1001" s="830"/>
      <c r="J1001" s="830"/>
      <c r="K1001" s="830"/>
      <c r="L1001" s="830"/>
      <c r="M1001" s="830"/>
    </row>
    <row r="1002" spans="1:13" ht="19.5" x14ac:dyDescent="0.2">
      <c r="A1002" s="830"/>
      <c r="B1002" s="830"/>
      <c r="C1002" s="830"/>
      <c r="D1002" s="830"/>
      <c r="E1002" s="830"/>
      <c r="F1002" s="830"/>
      <c r="G1002" s="830"/>
      <c r="H1002" s="830"/>
      <c r="I1002" s="830"/>
      <c r="J1002" s="830"/>
      <c r="K1002" s="830"/>
      <c r="L1002" s="830"/>
      <c r="M1002" s="830"/>
    </row>
    <row r="1003" spans="1:13" ht="19.5" x14ac:dyDescent="0.2">
      <c r="A1003" s="830"/>
      <c r="B1003" s="830"/>
      <c r="C1003" s="830"/>
      <c r="D1003" s="830"/>
      <c r="E1003" s="830"/>
      <c r="F1003" s="830"/>
      <c r="G1003" s="830"/>
      <c r="H1003" s="830"/>
      <c r="I1003" s="830"/>
      <c r="J1003" s="830"/>
      <c r="K1003" s="830"/>
      <c r="L1003" s="830"/>
      <c r="M1003" s="830"/>
    </row>
    <row r="1004" spans="1:13" ht="19.5" x14ac:dyDescent="0.2">
      <c r="A1004" s="830"/>
      <c r="B1004" s="830"/>
      <c r="C1004" s="830"/>
      <c r="D1004" s="830"/>
      <c r="E1004" s="830"/>
      <c r="F1004" s="830"/>
      <c r="G1004" s="830"/>
      <c r="H1004" s="830"/>
      <c r="I1004" s="830"/>
      <c r="J1004" s="830"/>
      <c r="K1004" s="830"/>
      <c r="L1004" s="830"/>
      <c r="M1004" s="830"/>
    </row>
    <row r="1005" spans="1:13" ht="19.5" x14ac:dyDescent="0.2">
      <c r="A1005" s="830"/>
      <c r="B1005" s="830"/>
      <c r="C1005" s="830"/>
      <c r="D1005" s="830"/>
      <c r="E1005" s="830"/>
      <c r="F1005" s="830"/>
      <c r="G1005" s="830"/>
      <c r="H1005" s="830"/>
      <c r="I1005" s="830"/>
      <c r="J1005" s="830"/>
      <c r="K1005" s="830"/>
      <c r="L1005" s="830"/>
      <c r="M1005" s="830"/>
    </row>
    <row r="1006" spans="1:13" ht="19.5" x14ac:dyDescent="0.2">
      <c r="A1006" s="830"/>
      <c r="B1006" s="830"/>
      <c r="C1006" s="830"/>
      <c r="D1006" s="830"/>
      <c r="E1006" s="830"/>
      <c r="F1006" s="830"/>
      <c r="G1006" s="830"/>
      <c r="H1006" s="830"/>
      <c r="I1006" s="830"/>
      <c r="J1006" s="830"/>
      <c r="K1006" s="830"/>
      <c r="L1006" s="830"/>
      <c r="M1006" s="830"/>
    </row>
    <row r="1007" spans="1:13" ht="19.5" x14ac:dyDescent="0.2">
      <c r="A1007" s="830"/>
      <c r="B1007" s="830"/>
      <c r="C1007" s="830"/>
      <c r="D1007" s="830"/>
      <c r="E1007" s="830"/>
      <c r="F1007" s="830"/>
      <c r="G1007" s="830"/>
      <c r="H1007" s="830"/>
      <c r="I1007" s="830"/>
      <c r="J1007" s="830"/>
      <c r="K1007" s="830"/>
      <c r="L1007" s="830"/>
      <c r="M1007" s="830"/>
    </row>
    <row r="1008" spans="1:13" ht="19.5" x14ac:dyDescent="0.2">
      <c r="A1008" s="830"/>
      <c r="B1008" s="830"/>
      <c r="C1008" s="830"/>
      <c r="D1008" s="830"/>
      <c r="E1008" s="830"/>
      <c r="F1008" s="830"/>
      <c r="G1008" s="830"/>
      <c r="H1008" s="830"/>
      <c r="I1008" s="830"/>
      <c r="J1008" s="830"/>
      <c r="K1008" s="830"/>
      <c r="L1008" s="830"/>
      <c r="M1008" s="830"/>
    </row>
    <row r="1009" spans="1:13" ht="19.5" x14ac:dyDescent="0.2">
      <c r="A1009" s="830"/>
      <c r="B1009" s="830"/>
      <c r="C1009" s="830"/>
      <c r="D1009" s="830"/>
      <c r="E1009" s="830"/>
      <c r="F1009" s="830"/>
      <c r="G1009" s="830"/>
      <c r="H1009" s="830"/>
      <c r="I1009" s="830"/>
      <c r="J1009" s="830"/>
      <c r="K1009" s="830"/>
      <c r="L1009" s="830"/>
      <c r="M1009" s="830"/>
    </row>
    <row r="1010" spans="1:13" ht="19.5" x14ac:dyDescent="0.2">
      <c r="A1010" s="830"/>
      <c r="B1010" s="830"/>
      <c r="C1010" s="830"/>
      <c r="D1010" s="830"/>
      <c r="E1010" s="830"/>
      <c r="F1010" s="830"/>
      <c r="G1010" s="830"/>
      <c r="H1010" s="830"/>
      <c r="I1010" s="830"/>
      <c r="J1010" s="830"/>
      <c r="K1010" s="830"/>
      <c r="L1010" s="830"/>
      <c r="M1010" s="830"/>
    </row>
    <row r="1011" spans="1:13" ht="19.5" x14ac:dyDescent="0.2">
      <c r="A1011" s="830"/>
      <c r="B1011" s="830"/>
      <c r="C1011" s="830"/>
      <c r="D1011" s="830"/>
      <c r="E1011" s="830"/>
      <c r="F1011" s="830"/>
      <c r="G1011" s="830"/>
      <c r="H1011" s="830"/>
      <c r="I1011" s="830"/>
      <c r="J1011" s="830"/>
      <c r="K1011" s="830"/>
      <c r="L1011" s="830"/>
      <c r="M1011" s="830"/>
    </row>
    <row r="1012" spans="1:13" ht="19.5" x14ac:dyDescent="0.2">
      <c r="A1012" s="830"/>
      <c r="B1012" s="830"/>
      <c r="C1012" s="830"/>
      <c r="D1012" s="830"/>
      <c r="E1012" s="830"/>
      <c r="F1012" s="830"/>
      <c r="G1012" s="830"/>
      <c r="H1012" s="830"/>
      <c r="I1012" s="830"/>
      <c r="J1012" s="830"/>
      <c r="K1012" s="830"/>
      <c r="L1012" s="830"/>
      <c r="M1012" s="830"/>
    </row>
    <row r="1013" spans="1:13" ht="19.5" x14ac:dyDescent="0.2">
      <c r="A1013" s="830"/>
      <c r="B1013" s="830"/>
      <c r="C1013" s="830"/>
      <c r="D1013" s="830"/>
      <c r="E1013" s="830"/>
      <c r="F1013" s="830"/>
      <c r="G1013" s="830"/>
      <c r="H1013" s="830"/>
      <c r="I1013" s="830"/>
      <c r="J1013" s="830"/>
      <c r="K1013" s="830"/>
      <c r="L1013" s="830"/>
      <c r="M1013" s="830"/>
    </row>
    <row r="1014" spans="1:13" ht="19.5" x14ac:dyDescent="0.2">
      <c r="A1014" s="830"/>
      <c r="B1014" s="830"/>
      <c r="C1014" s="830"/>
      <c r="D1014" s="830"/>
      <c r="E1014" s="830"/>
      <c r="F1014" s="830"/>
      <c r="G1014" s="830"/>
      <c r="H1014" s="830"/>
      <c r="I1014" s="830"/>
      <c r="J1014" s="830"/>
      <c r="K1014" s="830"/>
      <c r="L1014" s="830"/>
      <c r="M1014" s="830"/>
    </row>
    <row r="1015" spans="1:13" ht="19.5" x14ac:dyDescent="0.2">
      <c r="A1015" s="830"/>
      <c r="B1015" s="830"/>
      <c r="C1015" s="830"/>
      <c r="D1015" s="830"/>
      <c r="E1015" s="830"/>
      <c r="F1015" s="830"/>
      <c r="G1015" s="830"/>
      <c r="H1015" s="830"/>
      <c r="I1015" s="830"/>
      <c r="J1015" s="830"/>
      <c r="K1015" s="830"/>
      <c r="L1015" s="830"/>
      <c r="M1015" s="830"/>
    </row>
    <row r="1016" spans="1:13" ht="19.5" x14ac:dyDescent="0.2">
      <c r="A1016" s="830"/>
      <c r="B1016" s="830"/>
      <c r="C1016" s="830"/>
      <c r="D1016" s="830"/>
      <c r="E1016" s="830"/>
      <c r="F1016" s="830"/>
      <c r="G1016" s="830"/>
      <c r="H1016" s="830"/>
      <c r="I1016" s="830"/>
      <c r="J1016" s="830"/>
      <c r="K1016" s="830"/>
      <c r="L1016" s="830"/>
      <c r="M1016" s="830"/>
    </row>
    <row r="1017" spans="1:13" ht="19.5" x14ac:dyDescent="0.2">
      <c r="A1017" s="830"/>
      <c r="B1017" s="830"/>
      <c r="C1017" s="830"/>
      <c r="D1017" s="830"/>
      <c r="E1017" s="830"/>
      <c r="F1017" s="830"/>
      <c r="G1017" s="830"/>
      <c r="H1017" s="830"/>
      <c r="I1017" s="830"/>
      <c r="J1017" s="830"/>
      <c r="K1017" s="830"/>
      <c r="L1017" s="830"/>
      <c r="M1017" s="830"/>
    </row>
    <row r="1018" spans="1:13" ht="19.5" x14ac:dyDescent="0.2">
      <c r="A1018" s="830"/>
      <c r="B1018" s="830"/>
      <c r="C1018" s="830"/>
      <c r="D1018" s="830"/>
      <c r="E1018" s="830"/>
      <c r="F1018" s="830"/>
      <c r="G1018" s="830"/>
      <c r="H1018" s="830"/>
      <c r="I1018" s="830"/>
      <c r="J1018" s="830"/>
      <c r="K1018" s="830"/>
      <c r="L1018" s="830"/>
      <c r="M1018" s="830"/>
    </row>
    <row r="1019" spans="1:13" ht="19.5" x14ac:dyDescent="0.2">
      <c r="A1019" s="830"/>
      <c r="B1019" s="830"/>
      <c r="C1019" s="830"/>
      <c r="D1019" s="830"/>
      <c r="E1019" s="830"/>
      <c r="F1019" s="830"/>
      <c r="G1019" s="830"/>
      <c r="H1019" s="830"/>
      <c r="I1019" s="830"/>
      <c r="J1019" s="830"/>
      <c r="K1019" s="830"/>
      <c r="L1019" s="830"/>
      <c r="M1019" s="830"/>
    </row>
    <row r="1020" spans="1:13" ht="19.5" x14ac:dyDescent="0.2">
      <c r="A1020" s="830"/>
      <c r="B1020" s="830"/>
      <c r="C1020" s="830"/>
      <c r="D1020" s="830"/>
      <c r="E1020" s="830"/>
      <c r="F1020" s="830"/>
      <c r="G1020" s="830"/>
      <c r="H1020" s="830"/>
      <c r="I1020" s="830"/>
      <c r="J1020" s="830"/>
      <c r="K1020" s="830"/>
      <c r="L1020" s="830"/>
      <c r="M1020" s="830"/>
    </row>
    <row r="1021" spans="1:13" ht="19.5" x14ac:dyDescent="0.2">
      <c r="A1021" s="830"/>
      <c r="B1021" s="830"/>
      <c r="C1021" s="830"/>
      <c r="D1021" s="830"/>
      <c r="E1021" s="830"/>
      <c r="F1021" s="830"/>
      <c r="G1021" s="830"/>
      <c r="H1021" s="830"/>
      <c r="I1021" s="830"/>
      <c r="J1021" s="830"/>
      <c r="K1021" s="830"/>
      <c r="L1021" s="830"/>
      <c r="M1021" s="830"/>
    </row>
    <row r="1022" spans="1:13" ht="19.5" x14ac:dyDescent="0.2">
      <c r="A1022" s="830"/>
      <c r="B1022" s="830"/>
      <c r="C1022" s="830"/>
      <c r="D1022" s="830"/>
      <c r="E1022" s="830"/>
      <c r="F1022" s="830"/>
      <c r="G1022" s="830"/>
      <c r="H1022" s="830"/>
      <c r="I1022" s="830"/>
      <c r="J1022" s="830"/>
      <c r="K1022" s="830"/>
      <c r="L1022" s="830"/>
      <c r="M1022" s="830"/>
    </row>
    <row r="1023" spans="1:13" ht="19.5" x14ac:dyDescent="0.2">
      <c r="A1023" s="830"/>
      <c r="B1023" s="830"/>
      <c r="C1023" s="830"/>
      <c r="D1023" s="830"/>
      <c r="E1023" s="830"/>
      <c r="F1023" s="830"/>
      <c r="G1023" s="830"/>
      <c r="H1023" s="830"/>
      <c r="I1023" s="830"/>
      <c r="J1023" s="830"/>
      <c r="K1023" s="830"/>
      <c r="L1023" s="830"/>
      <c r="M1023" s="830"/>
    </row>
    <row r="1024" spans="1:13" ht="19.5" x14ac:dyDescent="0.2">
      <c r="A1024" s="830"/>
      <c r="B1024" s="830"/>
      <c r="C1024" s="830"/>
      <c r="D1024" s="830"/>
      <c r="E1024" s="830"/>
      <c r="F1024" s="830"/>
      <c r="G1024" s="830"/>
      <c r="H1024" s="830"/>
      <c r="I1024" s="830"/>
      <c r="J1024" s="830"/>
      <c r="K1024" s="830"/>
      <c r="L1024" s="830"/>
      <c r="M1024" s="830"/>
    </row>
    <row r="1025" spans="1:13" ht="19.5" x14ac:dyDescent="0.2">
      <c r="A1025" s="830"/>
      <c r="B1025" s="830"/>
      <c r="C1025" s="830"/>
      <c r="D1025" s="830"/>
      <c r="E1025" s="830"/>
      <c r="F1025" s="830"/>
      <c r="G1025" s="830"/>
      <c r="H1025" s="830"/>
      <c r="I1025" s="830"/>
      <c r="J1025" s="830"/>
      <c r="K1025" s="830"/>
      <c r="L1025" s="830"/>
      <c r="M1025" s="830"/>
    </row>
    <row r="1026" spans="1:13" ht="19.5" x14ac:dyDescent="0.2">
      <c r="A1026" s="830"/>
      <c r="B1026" s="830"/>
      <c r="C1026" s="830"/>
      <c r="D1026" s="830"/>
      <c r="E1026" s="830"/>
      <c r="F1026" s="830"/>
      <c r="G1026" s="830"/>
      <c r="H1026" s="830"/>
      <c r="I1026" s="830"/>
      <c r="J1026" s="830"/>
      <c r="K1026" s="830"/>
      <c r="L1026" s="830"/>
      <c r="M1026" s="830"/>
    </row>
    <row r="1027" spans="1:13" ht="19.5" x14ac:dyDescent="0.2">
      <c r="A1027" s="830"/>
      <c r="B1027" s="830"/>
      <c r="C1027" s="830"/>
      <c r="D1027" s="830"/>
      <c r="E1027" s="830"/>
      <c r="F1027" s="830"/>
      <c r="G1027" s="830"/>
      <c r="H1027" s="830"/>
      <c r="I1027" s="830"/>
      <c r="J1027" s="830"/>
      <c r="K1027" s="830"/>
      <c r="L1027" s="830"/>
      <c r="M1027" s="830"/>
    </row>
    <row r="1028" spans="1:13" ht="19.5" x14ac:dyDescent="0.2">
      <c r="A1028" s="830"/>
      <c r="B1028" s="830"/>
      <c r="C1028" s="830"/>
      <c r="D1028" s="830"/>
      <c r="E1028" s="830"/>
      <c r="F1028" s="830"/>
      <c r="G1028" s="830"/>
      <c r="H1028" s="830"/>
      <c r="I1028" s="830"/>
      <c r="J1028" s="830"/>
      <c r="K1028" s="830"/>
      <c r="L1028" s="830"/>
      <c r="M1028" s="830"/>
    </row>
    <row r="1029" spans="1:13" ht="19.5" x14ac:dyDescent="0.2">
      <c r="A1029" s="830"/>
      <c r="B1029" s="830"/>
      <c r="C1029" s="830"/>
      <c r="D1029" s="830"/>
      <c r="E1029" s="830"/>
      <c r="F1029" s="830"/>
      <c r="G1029" s="830"/>
      <c r="H1029" s="830"/>
      <c r="I1029" s="830"/>
      <c r="J1029" s="830"/>
      <c r="K1029" s="830"/>
      <c r="L1029" s="830"/>
      <c r="M1029" s="830"/>
    </row>
    <row r="1030" spans="1:13" ht="19.5" x14ac:dyDescent="0.2">
      <c r="A1030" s="830"/>
      <c r="B1030" s="830"/>
      <c r="C1030" s="830"/>
      <c r="D1030" s="830"/>
      <c r="E1030" s="830"/>
      <c r="F1030" s="830"/>
      <c r="G1030" s="830"/>
      <c r="H1030" s="830"/>
      <c r="I1030" s="830"/>
      <c r="J1030" s="830"/>
      <c r="K1030" s="830"/>
      <c r="L1030" s="830"/>
      <c r="M1030" s="830"/>
    </row>
    <row r="1031" spans="1:13" ht="19.5" x14ac:dyDescent="0.2">
      <c r="A1031" s="830"/>
      <c r="B1031" s="830"/>
      <c r="C1031" s="830"/>
      <c r="D1031" s="830"/>
      <c r="E1031" s="830"/>
      <c r="F1031" s="830"/>
      <c r="G1031" s="830"/>
      <c r="H1031" s="830"/>
      <c r="I1031" s="830"/>
      <c r="J1031" s="830"/>
      <c r="K1031" s="830"/>
      <c r="L1031" s="830"/>
      <c r="M1031" s="830"/>
    </row>
    <row r="1032" spans="1:13" ht="19.5" x14ac:dyDescent="0.2">
      <c r="A1032" s="830"/>
      <c r="B1032" s="830"/>
      <c r="C1032" s="830"/>
      <c r="D1032" s="830"/>
      <c r="E1032" s="830"/>
      <c r="F1032" s="830"/>
      <c r="G1032" s="830"/>
      <c r="H1032" s="830"/>
      <c r="I1032" s="830"/>
      <c r="J1032" s="830"/>
      <c r="K1032" s="830"/>
      <c r="L1032" s="830"/>
      <c r="M1032" s="830"/>
    </row>
    <row r="1033" spans="1:13" ht="19.5" x14ac:dyDescent="0.2">
      <c r="A1033" s="830"/>
      <c r="B1033" s="830"/>
      <c r="C1033" s="830"/>
      <c r="D1033" s="830"/>
      <c r="E1033" s="830"/>
      <c r="F1033" s="830"/>
      <c r="G1033" s="830"/>
      <c r="H1033" s="830"/>
      <c r="I1033" s="830"/>
      <c r="J1033" s="830"/>
      <c r="K1033" s="830"/>
      <c r="L1033" s="830"/>
      <c r="M1033" s="830"/>
    </row>
    <row r="1034" spans="1:13" ht="19.5" x14ac:dyDescent="0.2">
      <c r="A1034" s="830"/>
      <c r="B1034" s="830"/>
      <c r="C1034" s="830"/>
      <c r="D1034" s="830"/>
      <c r="E1034" s="830"/>
      <c r="F1034" s="830"/>
      <c r="G1034" s="830"/>
      <c r="H1034" s="830"/>
      <c r="I1034" s="830"/>
      <c r="J1034" s="830"/>
      <c r="K1034" s="830"/>
      <c r="L1034" s="830"/>
      <c r="M1034" s="830"/>
    </row>
    <row r="1035" spans="1:13" ht="19.5" x14ac:dyDescent="0.2">
      <c r="A1035" s="830"/>
      <c r="B1035" s="830"/>
      <c r="C1035" s="830"/>
      <c r="D1035" s="830"/>
      <c r="E1035" s="830"/>
      <c r="F1035" s="830"/>
      <c r="G1035" s="830"/>
      <c r="H1035" s="830"/>
      <c r="I1035" s="830"/>
      <c r="J1035" s="830"/>
      <c r="K1035" s="830"/>
      <c r="L1035" s="830"/>
      <c r="M1035" s="830"/>
    </row>
    <row r="1036" spans="1:13" ht="19.5" x14ac:dyDescent="0.2">
      <c r="A1036" s="830"/>
      <c r="B1036" s="830"/>
      <c r="C1036" s="830"/>
      <c r="D1036" s="830"/>
      <c r="E1036" s="830"/>
      <c r="F1036" s="830"/>
      <c r="G1036" s="830"/>
      <c r="H1036" s="830"/>
      <c r="I1036" s="830"/>
      <c r="J1036" s="830"/>
      <c r="K1036" s="830"/>
      <c r="L1036" s="830"/>
      <c r="M1036" s="830"/>
    </row>
    <row r="1037" spans="1:13" ht="19.5" x14ac:dyDescent="0.2">
      <c r="A1037" s="830"/>
      <c r="B1037" s="830"/>
      <c r="C1037" s="830"/>
      <c r="D1037" s="830"/>
      <c r="E1037" s="830"/>
      <c r="F1037" s="830"/>
      <c r="G1037" s="830"/>
      <c r="H1037" s="830"/>
      <c r="I1037" s="830"/>
      <c r="J1037" s="830"/>
      <c r="K1037" s="830"/>
      <c r="L1037" s="830"/>
      <c r="M1037" s="830"/>
    </row>
    <row r="1038" spans="1:13" ht="19.5" x14ac:dyDescent="0.2">
      <c r="A1038" s="830"/>
      <c r="B1038" s="830"/>
      <c r="C1038" s="830"/>
      <c r="D1038" s="830"/>
      <c r="E1038" s="830"/>
      <c r="F1038" s="830"/>
      <c r="G1038" s="830"/>
      <c r="H1038" s="830"/>
      <c r="I1038" s="830"/>
      <c r="J1038" s="830"/>
      <c r="K1038" s="830"/>
      <c r="L1038" s="830"/>
      <c r="M1038" s="830"/>
    </row>
    <row r="1039" spans="1:13" ht="19.5" x14ac:dyDescent="0.2">
      <c r="A1039" s="830"/>
      <c r="B1039" s="830"/>
      <c r="C1039" s="830"/>
      <c r="D1039" s="830"/>
      <c r="E1039" s="830"/>
      <c r="F1039" s="830"/>
      <c r="G1039" s="830"/>
      <c r="H1039" s="830"/>
      <c r="I1039" s="830"/>
      <c r="J1039" s="830"/>
      <c r="K1039" s="830"/>
      <c r="L1039" s="830"/>
      <c r="M1039" s="830"/>
    </row>
    <row r="1040" spans="1:13" ht="19.5" x14ac:dyDescent="0.2">
      <c r="A1040" s="830"/>
      <c r="B1040" s="830"/>
      <c r="C1040" s="830"/>
      <c r="D1040" s="830"/>
      <c r="E1040" s="830"/>
      <c r="F1040" s="830"/>
      <c r="G1040" s="830"/>
      <c r="H1040" s="830"/>
      <c r="I1040" s="830"/>
      <c r="J1040" s="830"/>
      <c r="K1040" s="830"/>
      <c r="L1040" s="830"/>
      <c r="M1040" s="830"/>
    </row>
    <row r="1041" spans="1:13" ht="19.5" x14ac:dyDescent="0.2">
      <c r="A1041" s="830"/>
      <c r="B1041" s="830"/>
      <c r="C1041" s="830"/>
      <c r="D1041" s="830"/>
      <c r="E1041" s="830"/>
      <c r="F1041" s="830"/>
      <c r="G1041" s="830"/>
      <c r="H1041" s="830"/>
      <c r="I1041" s="830"/>
      <c r="J1041" s="830"/>
      <c r="K1041" s="830"/>
      <c r="L1041" s="830"/>
      <c r="M1041" s="830"/>
    </row>
    <row r="1042" spans="1:13" ht="19.5" x14ac:dyDescent="0.2">
      <c r="A1042" s="830"/>
      <c r="B1042" s="830"/>
      <c r="C1042" s="830"/>
      <c r="D1042" s="830"/>
      <c r="E1042" s="830"/>
      <c r="F1042" s="830"/>
      <c r="G1042" s="830"/>
      <c r="H1042" s="830"/>
      <c r="I1042" s="830"/>
      <c r="J1042" s="830"/>
      <c r="K1042" s="830"/>
      <c r="L1042" s="830"/>
      <c r="M1042" s="830"/>
    </row>
    <row r="1043" spans="1:13" ht="19.5" x14ac:dyDescent="0.2">
      <c r="A1043" s="830"/>
      <c r="B1043" s="830"/>
      <c r="C1043" s="830"/>
      <c r="D1043" s="830"/>
      <c r="E1043" s="830"/>
      <c r="F1043" s="830"/>
      <c r="G1043" s="830"/>
      <c r="H1043" s="830"/>
      <c r="I1043" s="830"/>
      <c r="J1043" s="830"/>
      <c r="K1043" s="830"/>
      <c r="L1043" s="830"/>
      <c r="M1043" s="830"/>
    </row>
    <row r="1044" spans="1:13" ht="19.5" x14ac:dyDescent="0.2">
      <c r="A1044" s="830"/>
      <c r="B1044" s="830"/>
      <c r="C1044" s="830"/>
      <c r="D1044" s="830"/>
      <c r="E1044" s="830"/>
      <c r="F1044" s="830"/>
      <c r="G1044" s="830"/>
      <c r="H1044" s="830"/>
      <c r="I1044" s="830"/>
      <c r="J1044" s="830"/>
      <c r="K1044" s="830"/>
      <c r="L1044" s="830"/>
      <c r="M1044" s="830"/>
    </row>
    <row r="1045" spans="1:13" ht="19.5" x14ac:dyDescent="0.2">
      <c r="A1045" s="830"/>
      <c r="B1045" s="830"/>
      <c r="C1045" s="830"/>
      <c r="D1045" s="830"/>
      <c r="E1045" s="830"/>
      <c r="F1045" s="830"/>
      <c r="G1045" s="830"/>
      <c r="H1045" s="830"/>
      <c r="I1045" s="830"/>
      <c r="J1045" s="830"/>
      <c r="K1045" s="830"/>
      <c r="L1045" s="830"/>
      <c r="M1045" s="830"/>
    </row>
    <row r="1046" spans="1:13" ht="19.5" x14ac:dyDescent="0.2">
      <c r="A1046" s="830"/>
      <c r="B1046" s="830"/>
      <c r="C1046" s="830"/>
      <c r="D1046" s="830"/>
      <c r="E1046" s="830"/>
      <c r="F1046" s="830"/>
      <c r="G1046" s="830"/>
      <c r="H1046" s="830"/>
      <c r="I1046" s="830"/>
      <c r="J1046" s="830"/>
      <c r="K1046" s="830"/>
      <c r="L1046" s="830"/>
      <c r="M1046" s="830"/>
    </row>
    <row r="1047" spans="1:13" ht="19.5" x14ac:dyDescent="0.2">
      <c r="A1047" s="830"/>
      <c r="B1047" s="830"/>
      <c r="C1047" s="830"/>
      <c r="D1047" s="830"/>
      <c r="E1047" s="830"/>
      <c r="F1047" s="830"/>
      <c r="G1047" s="830"/>
      <c r="H1047" s="830"/>
      <c r="I1047" s="830"/>
      <c r="J1047" s="830"/>
      <c r="K1047" s="830"/>
      <c r="L1047" s="830"/>
      <c r="M1047" s="830"/>
    </row>
    <row r="1048" spans="1:13" ht="19.5" x14ac:dyDescent="0.2">
      <c r="A1048" s="830"/>
      <c r="B1048" s="830"/>
      <c r="C1048" s="830"/>
      <c r="D1048" s="830"/>
      <c r="E1048" s="830"/>
      <c r="F1048" s="830"/>
      <c r="G1048" s="830"/>
      <c r="H1048" s="830"/>
      <c r="I1048" s="830"/>
      <c r="J1048" s="830"/>
      <c r="K1048" s="830"/>
      <c r="L1048" s="830"/>
      <c r="M1048" s="830"/>
    </row>
    <row r="1049" spans="1:13" ht="19.5" x14ac:dyDescent="0.2">
      <c r="A1049" s="830"/>
      <c r="B1049" s="830"/>
      <c r="C1049" s="830"/>
      <c r="D1049" s="830"/>
      <c r="E1049" s="830"/>
      <c r="F1049" s="830"/>
      <c r="G1049" s="830"/>
      <c r="H1049" s="830"/>
      <c r="I1049" s="830"/>
      <c r="J1049" s="830"/>
      <c r="K1049" s="830"/>
      <c r="L1049" s="830"/>
      <c r="M1049" s="830"/>
    </row>
    <row r="1050" spans="1:13" ht="19.5" x14ac:dyDescent="0.2">
      <c r="A1050" s="830"/>
      <c r="B1050" s="830"/>
      <c r="C1050" s="830"/>
      <c r="D1050" s="830"/>
      <c r="E1050" s="830"/>
      <c r="F1050" s="830"/>
      <c r="G1050" s="830"/>
      <c r="H1050" s="830"/>
      <c r="I1050" s="830"/>
      <c r="J1050" s="830"/>
      <c r="K1050" s="830"/>
      <c r="L1050" s="830"/>
      <c r="M1050" s="830"/>
    </row>
    <row r="1051" spans="1:13" ht="19.5" x14ac:dyDescent="0.2">
      <c r="A1051" s="830"/>
      <c r="B1051" s="830"/>
      <c r="C1051" s="830"/>
      <c r="D1051" s="830"/>
      <c r="E1051" s="830"/>
      <c r="F1051" s="830"/>
      <c r="G1051" s="830"/>
      <c r="H1051" s="830"/>
      <c r="I1051" s="830"/>
      <c r="J1051" s="830"/>
      <c r="K1051" s="830"/>
      <c r="L1051" s="830"/>
      <c r="M1051" s="830"/>
    </row>
    <row r="1052" spans="1:13" ht="19.5" x14ac:dyDescent="0.2">
      <c r="A1052" s="830"/>
      <c r="B1052" s="830"/>
      <c r="C1052" s="830"/>
      <c r="D1052" s="830"/>
      <c r="E1052" s="830"/>
      <c r="F1052" s="830"/>
      <c r="G1052" s="830"/>
      <c r="H1052" s="830"/>
      <c r="I1052" s="830"/>
      <c r="J1052" s="830"/>
      <c r="K1052" s="830"/>
      <c r="L1052" s="830"/>
      <c r="M1052" s="830"/>
    </row>
    <row r="1053" spans="1:13" ht="19.5" x14ac:dyDescent="0.2">
      <c r="A1053" s="830"/>
      <c r="B1053" s="830"/>
      <c r="C1053" s="830"/>
      <c r="D1053" s="830"/>
      <c r="E1053" s="830"/>
      <c r="F1053" s="830"/>
      <c r="G1053" s="830"/>
      <c r="H1053" s="830"/>
      <c r="I1053" s="830"/>
      <c r="J1053" s="830"/>
      <c r="K1053" s="830"/>
      <c r="L1053" s="830"/>
      <c r="M1053" s="830"/>
    </row>
    <row r="1054" spans="1:13" ht="19.5" x14ac:dyDescent="0.2">
      <c r="A1054" s="830"/>
      <c r="B1054" s="830"/>
      <c r="C1054" s="830"/>
      <c r="D1054" s="830"/>
      <c r="E1054" s="830"/>
      <c r="F1054" s="830"/>
      <c r="G1054" s="830"/>
      <c r="H1054" s="830"/>
      <c r="I1054" s="830"/>
      <c r="J1054" s="830"/>
      <c r="K1054" s="830"/>
      <c r="L1054" s="830"/>
      <c r="M1054" s="830"/>
    </row>
    <row r="1055" spans="1:13" ht="19.5" x14ac:dyDescent="0.2">
      <c r="A1055" s="830"/>
      <c r="B1055" s="830"/>
      <c r="C1055" s="830"/>
      <c r="D1055" s="830"/>
      <c r="E1055" s="830"/>
      <c r="F1055" s="830"/>
      <c r="G1055" s="830"/>
      <c r="H1055" s="830"/>
      <c r="I1055" s="830"/>
      <c r="J1055" s="830"/>
      <c r="K1055" s="830"/>
      <c r="L1055" s="830"/>
      <c r="M1055" s="830"/>
    </row>
    <row r="1056" spans="1:13" ht="19.5" x14ac:dyDescent="0.2">
      <c r="A1056" s="830"/>
      <c r="B1056" s="830"/>
      <c r="C1056" s="830"/>
      <c r="D1056" s="830"/>
      <c r="E1056" s="830"/>
      <c r="F1056" s="830"/>
      <c r="G1056" s="830"/>
      <c r="H1056" s="830"/>
      <c r="I1056" s="830"/>
      <c r="J1056" s="830"/>
      <c r="K1056" s="830"/>
      <c r="L1056" s="830"/>
      <c r="M1056" s="830"/>
    </row>
    <row r="1057" spans="1:13" ht="19.5" x14ac:dyDescent="0.2">
      <c r="A1057" s="830"/>
      <c r="B1057" s="830"/>
      <c r="C1057" s="830"/>
      <c r="D1057" s="830"/>
      <c r="E1057" s="830"/>
      <c r="F1057" s="830"/>
      <c r="G1057" s="830"/>
      <c r="H1057" s="830"/>
      <c r="I1057" s="830"/>
      <c r="J1057" s="830"/>
      <c r="K1057" s="830"/>
      <c r="L1057" s="830"/>
      <c r="M1057" s="830"/>
    </row>
    <row r="1058" spans="1:13" ht="19.5" x14ac:dyDescent="0.2">
      <c r="A1058" s="830"/>
      <c r="B1058" s="830"/>
      <c r="C1058" s="830"/>
      <c r="D1058" s="830"/>
      <c r="E1058" s="830"/>
      <c r="F1058" s="830"/>
      <c r="G1058" s="830"/>
      <c r="H1058" s="830"/>
      <c r="I1058" s="830"/>
      <c r="J1058" s="830"/>
      <c r="K1058" s="830"/>
      <c r="L1058" s="830"/>
      <c r="M1058" s="830"/>
    </row>
    <row r="1059" spans="1:13" ht="19.5" x14ac:dyDescent="0.2">
      <c r="A1059" s="830"/>
      <c r="B1059" s="830"/>
      <c r="C1059" s="830"/>
      <c r="D1059" s="830"/>
      <c r="E1059" s="830"/>
      <c r="F1059" s="830"/>
      <c r="G1059" s="830"/>
      <c r="H1059" s="830"/>
      <c r="I1059" s="830"/>
      <c r="J1059" s="830"/>
      <c r="K1059" s="830"/>
      <c r="L1059" s="830"/>
      <c r="M1059" s="830"/>
    </row>
    <row r="1060" spans="1:13" ht="19.5" x14ac:dyDescent="0.2">
      <c r="A1060" s="830"/>
      <c r="B1060" s="830"/>
      <c r="C1060" s="830"/>
      <c r="D1060" s="830"/>
      <c r="E1060" s="830"/>
      <c r="F1060" s="830"/>
      <c r="G1060" s="830"/>
      <c r="H1060" s="830"/>
      <c r="I1060" s="830"/>
      <c r="J1060" s="830"/>
      <c r="K1060" s="830"/>
      <c r="L1060" s="830"/>
      <c r="M1060" s="830"/>
    </row>
    <row r="1061" spans="1:13" ht="19.5" x14ac:dyDescent="0.2">
      <c r="A1061" s="830"/>
      <c r="B1061" s="830"/>
      <c r="C1061" s="830"/>
      <c r="D1061" s="830"/>
      <c r="E1061" s="830"/>
      <c r="F1061" s="830"/>
      <c r="G1061" s="830"/>
      <c r="H1061" s="830"/>
      <c r="I1061" s="830"/>
      <c r="J1061" s="830"/>
      <c r="K1061" s="830"/>
      <c r="L1061" s="830"/>
      <c r="M1061" s="830"/>
    </row>
    <row r="1062" spans="1:13" ht="19.5" x14ac:dyDescent="0.2">
      <c r="A1062" s="830"/>
      <c r="B1062" s="830"/>
      <c r="C1062" s="830"/>
      <c r="D1062" s="830"/>
      <c r="E1062" s="830"/>
      <c r="F1062" s="830"/>
      <c r="G1062" s="830"/>
      <c r="H1062" s="830"/>
      <c r="I1062" s="830"/>
      <c r="J1062" s="830"/>
      <c r="K1062" s="830"/>
      <c r="L1062" s="830"/>
      <c r="M1062" s="830"/>
    </row>
    <row r="1063" spans="1:13" ht="19.5" x14ac:dyDescent="0.2">
      <c r="A1063" s="830"/>
      <c r="B1063" s="830"/>
      <c r="C1063" s="830"/>
      <c r="D1063" s="830"/>
      <c r="E1063" s="830"/>
      <c r="F1063" s="830"/>
      <c r="G1063" s="830"/>
      <c r="H1063" s="830"/>
      <c r="I1063" s="830"/>
      <c r="J1063" s="830"/>
      <c r="K1063" s="830"/>
      <c r="L1063" s="830"/>
      <c r="M1063" s="830"/>
    </row>
    <row r="1064" spans="1:13" ht="19.5" x14ac:dyDescent="0.2">
      <c r="A1064" s="830"/>
      <c r="B1064" s="830"/>
      <c r="C1064" s="830"/>
      <c r="D1064" s="830"/>
      <c r="E1064" s="830"/>
      <c r="F1064" s="830"/>
      <c r="G1064" s="830"/>
      <c r="H1064" s="830"/>
      <c r="I1064" s="830"/>
      <c r="J1064" s="830"/>
      <c r="K1064" s="830"/>
      <c r="L1064" s="830"/>
      <c r="M1064" s="830"/>
    </row>
    <row r="1065" spans="1:13" ht="19.5" x14ac:dyDescent="0.2">
      <c r="A1065" s="830"/>
      <c r="B1065" s="830"/>
      <c r="C1065" s="830"/>
      <c r="D1065" s="830"/>
      <c r="E1065" s="830"/>
      <c r="F1065" s="830"/>
      <c r="G1065" s="830"/>
      <c r="H1065" s="830"/>
      <c r="I1065" s="830"/>
      <c r="J1065" s="830"/>
      <c r="K1065" s="830"/>
      <c r="L1065" s="830"/>
      <c r="M1065" s="830"/>
    </row>
    <row r="1066" spans="1:13" ht="19.5" x14ac:dyDescent="0.2">
      <c r="A1066" s="830"/>
      <c r="B1066" s="830"/>
      <c r="C1066" s="830"/>
      <c r="D1066" s="830"/>
      <c r="E1066" s="830"/>
      <c r="F1066" s="830"/>
      <c r="G1066" s="830"/>
      <c r="H1066" s="830"/>
      <c r="I1066" s="830"/>
      <c r="J1066" s="830"/>
      <c r="K1066" s="830"/>
      <c r="L1066" s="830"/>
      <c r="M1066" s="830"/>
    </row>
    <row r="1067" spans="1:13" ht="19.5" x14ac:dyDescent="0.2">
      <c r="A1067" s="830"/>
      <c r="B1067" s="830"/>
      <c r="C1067" s="830"/>
      <c r="D1067" s="830"/>
      <c r="E1067" s="830"/>
      <c r="F1067" s="830"/>
      <c r="G1067" s="830"/>
      <c r="H1067" s="830"/>
      <c r="I1067" s="830"/>
      <c r="J1067" s="830"/>
      <c r="K1067" s="830"/>
      <c r="L1067" s="830"/>
      <c r="M1067" s="830"/>
    </row>
    <row r="1068" spans="1:13" ht="19.5" x14ac:dyDescent="0.2">
      <c r="A1068" s="830"/>
      <c r="B1068" s="830"/>
      <c r="C1068" s="830"/>
      <c r="D1068" s="830"/>
      <c r="E1068" s="830"/>
      <c r="F1068" s="830"/>
      <c r="G1068" s="830"/>
      <c r="H1068" s="830"/>
      <c r="I1068" s="830"/>
      <c r="J1068" s="830"/>
      <c r="K1068" s="830"/>
      <c r="L1068" s="830"/>
      <c r="M1068" s="830"/>
    </row>
    <row r="1069" spans="1:13" ht="19.5" x14ac:dyDescent="0.2">
      <c r="A1069" s="830"/>
      <c r="B1069" s="830"/>
      <c r="C1069" s="830"/>
      <c r="D1069" s="830"/>
      <c r="E1069" s="830"/>
      <c r="F1069" s="830"/>
      <c r="G1069" s="830"/>
      <c r="H1069" s="830"/>
      <c r="I1069" s="830"/>
      <c r="J1069" s="830"/>
      <c r="K1069" s="830"/>
      <c r="L1069" s="830"/>
      <c r="M1069" s="830"/>
    </row>
    <row r="1070" spans="1:13" ht="19.5" x14ac:dyDescent="0.2">
      <c r="A1070" s="830"/>
      <c r="B1070" s="830"/>
      <c r="C1070" s="830"/>
      <c r="D1070" s="830"/>
      <c r="E1070" s="830"/>
      <c r="F1070" s="830"/>
      <c r="G1070" s="830"/>
      <c r="H1070" s="830"/>
      <c r="I1070" s="830"/>
      <c r="J1070" s="830"/>
      <c r="K1070" s="830"/>
      <c r="L1070" s="830"/>
      <c r="M1070" s="830"/>
    </row>
    <row r="1071" spans="1:13" ht="19.5" x14ac:dyDescent="0.2">
      <c r="A1071" s="830"/>
      <c r="B1071" s="830"/>
      <c r="C1071" s="830"/>
      <c r="D1071" s="830"/>
      <c r="E1071" s="830"/>
      <c r="F1071" s="830"/>
      <c r="G1071" s="830"/>
      <c r="H1071" s="830"/>
      <c r="I1071" s="830"/>
      <c r="J1071" s="830"/>
      <c r="K1071" s="830"/>
      <c r="L1071" s="830"/>
      <c r="M1071" s="830"/>
    </row>
    <row r="1072" spans="1:13" ht="19.5" x14ac:dyDescent="0.2">
      <c r="A1072" s="830"/>
      <c r="B1072" s="830"/>
      <c r="C1072" s="830"/>
      <c r="D1072" s="830"/>
      <c r="E1072" s="830"/>
      <c r="F1072" s="830"/>
      <c r="G1072" s="830"/>
      <c r="H1072" s="830"/>
      <c r="I1072" s="830"/>
      <c r="J1072" s="830"/>
      <c r="K1072" s="830"/>
      <c r="L1072" s="830"/>
      <c r="M1072" s="830"/>
    </row>
    <row r="1073" spans="1:13" ht="19.5" x14ac:dyDescent="0.2">
      <c r="A1073" s="830"/>
      <c r="B1073" s="830"/>
      <c r="C1073" s="830"/>
      <c r="D1073" s="830"/>
      <c r="E1073" s="830"/>
      <c r="F1073" s="830"/>
      <c r="G1073" s="830"/>
      <c r="H1073" s="830"/>
      <c r="I1073" s="830"/>
      <c r="J1073" s="830"/>
      <c r="K1073" s="830"/>
      <c r="L1073" s="830"/>
      <c r="M1073" s="830"/>
    </row>
    <row r="1074" spans="1:13" ht="19.5" x14ac:dyDescent="0.2">
      <c r="A1074" s="830"/>
      <c r="B1074" s="830"/>
      <c r="C1074" s="830"/>
      <c r="D1074" s="830"/>
      <c r="E1074" s="830"/>
      <c r="F1074" s="830"/>
      <c r="G1074" s="830"/>
      <c r="H1074" s="830"/>
      <c r="I1074" s="830"/>
      <c r="J1074" s="830"/>
      <c r="K1074" s="830"/>
      <c r="L1074" s="830"/>
      <c r="M1074" s="830"/>
    </row>
    <row r="1075" spans="1:13" ht="19.5" x14ac:dyDescent="0.2">
      <c r="A1075" s="830"/>
      <c r="B1075" s="830"/>
      <c r="C1075" s="830"/>
      <c r="D1075" s="830"/>
      <c r="E1075" s="830"/>
      <c r="F1075" s="830"/>
      <c r="G1075" s="830"/>
      <c r="H1075" s="830"/>
      <c r="I1075" s="830"/>
      <c r="J1075" s="830"/>
      <c r="K1075" s="830"/>
      <c r="L1075" s="830"/>
      <c r="M1075" s="830"/>
    </row>
    <row r="1076" spans="1:13" ht="19.5" x14ac:dyDescent="0.2">
      <c r="A1076" s="830"/>
      <c r="B1076" s="830"/>
      <c r="C1076" s="830"/>
      <c r="D1076" s="830"/>
      <c r="E1076" s="830"/>
      <c r="F1076" s="830"/>
      <c r="G1076" s="830"/>
      <c r="H1076" s="830"/>
      <c r="I1076" s="830"/>
      <c r="J1076" s="830"/>
      <c r="K1076" s="830"/>
      <c r="L1076" s="830"/>
      <c r="M1076" s="830"/>
    </row>
    <row r="1077" spans="1:13" ht="19.5" x14ac:dyDescent="0.2">
      <c r="A1077" s="830"/>
      <c r="B1077" s="830"/>
      <c r="C1077" s="830"/>
      <c r="D1077" s="830"/>
      <c r="E1077" s="830"/>
      <c r="F1077" s="830"/>
      <c r="G1077" s="830"/>
      <c r="H1077" s="830"/>
      <c r="I1077" s="830"/>
      <c r="J1077" s="830"/>
      <c r="K1077" s="830"/>
      <c r="L1077" s="830"/>
      <c r="M1077" s="830"/>
    </row>
    <row r="1078" spans="1:13" ht="19.5" x14ac:dyDescent="0.2">
      <c r="A1078" s="830"/>
      <c r="B1078" s="830"/>
      <c r="C1078" s="830"/>
      <c r="D1078" s="830"/>
      <c r="E1078" s="830"/>
      <c r="F1078" s="830"/>
      <c r="G1078" s="830"/>
      <c r="H1078" s="830"/>
      <c r="I1078" s="830"/>
      <c r="J1078" s="830"/>
      <c r="K1078" s="830"/>
      <c r="L1078" s="830"/>
      <c r="M1078" s="830"/>
    </row>
    <row r="1079" spans="1:13" ht="19.5" x14ac:dyDescent="0.2">
      <c r="A1079" s="830"/>
      <c r="B1079" s="830"/>
      <c r="C1079" s="830"/>
      <c r="D1079" s="830"/>
      <c r="E1079" s="830"/>
      <c r="F1079" s="830"/>
      <c r="G1079" s="830"/>
      <c r="H1079" s="830"/>
      <c r="I1079" s="830"/>
      <c r="J1079" s="830"/>
      <c r="K1079" s="830"/>
      <c r="L1079" s="830"/>
      <c r="M1079" s="830"/>
    </row>
    <row r="1080" spans="1:13" ht="19.5" x14ac:dyDescent="0.2">
      <c r="A1080" s="830"/>
      <c r="B1080" s="830"/>
      <c r="C1080" s="830"/>
      <c r="D1080" s="830"/>
      <c r="E1080" s="830"/>
      <c r="F1080" s="830"/>
      <c r="G1080" s="830"/>
      <c r="H1080" s="830"/>
      <c r="I1080" s="830"/>
      <c r="J1080" s="830"/>
      <c r="K1080" s="830"/>
      <c r="L1080" s="830"/>
      <c r="M1080" s="830"/>
    </row>
    <row r="1081" spans="1:13" ht="19.5" x14ac:dyDescent="0.2">
      <c r="A1081" s="830"/>
      <c r="B1081" s="830"/>
      <c r="C1081" s="830"/>
      <c r="D1081" s="830"/>
      <c r="E1081" s="830"/>
      <c r="F1081" s="830"/>
      <c r="G1081" s="830"/>
      <c r="H1081" s="830"/>
      <c r="I1081" s="830"/>
      <c r="J1081" s="830"/>
      <c r="K1081" s="830"/>
      <c r="L1081" s="830"/>
      <c r="M1081" s="830"/>
    </row>
    <row r="1082" spans="1:13" ht="19.5" x14ac:dyDescent="0.2">
      <c r="A1082" s="830"/>
      <c r="B1082" s="830"/>
      <c r="C1082" s="830"/>
      <c r="D1082" s="830"/>
      <c r="E1082" s="830"/>
      <c r="F1082" s="830"/>
      <c r="G1082" s="830"/>
      <c r="H1082" s="830"/>
      <c r="I1082" s="830"/>
      <c r="J1082" s="830"/>
      <c r="K1082" s="830"/>
      <c r="L1082" s="830"/>
      <c r="M1082" s="830"/>
    </row>
    <row r="1083" spans="1:13" ht="19.5" x14ac:dyDescent="0.2">
      <c r="A1083" s="830"/>
      <c r="B1083" s="830"/>
      <c r="C1083" s="830"/>
      <c r="D1083" s="830"/>
      <c r="E1083" s="830"/>
      <c r="F1083" s="830"/>
      <c r="G1083" s="830"/>
      <c r="H1083" s="830"/>
      <c r="I1083" s="830"/>
      <c r="J1083" s="830"/>
      <c r="K1083" s="830"/>
      <c r="L1083" s="830"/>
      <c r="M1083" s="830"/>
    </row>
    <row r="1084" spans="1:13" ht="19.5" x14ac:dyDescent="0.2">
      <c r="A1084" s="830"/>
      <c r="B1084" s="830"/>
      <c r="C1084" s="830"/>
      <c r="D1084" s="830"/>
      <c r="E1084" s="830"/>
      <c r="F1084" s="830"/>
      <c r="G1084" s="830"/>
      <c r="H1084" s="830"/>
      <c r="I1084" s="830"/>
      <c r="J1084" s="830"/>
      <c r="K1084" s="830"/>
      <c r="L1084" s="830"/>
      <c r="M1084" s="830"/>
    </row>
    <row r="1085" spans="1:13" ht="19.5" x14ac:dyDescent="0.2">
      <c r="A1085" s="830"/>
      <c r="B1085" s="830"/>
      <c r="C1085" s="830"/>
      <c r="D1085" s="830"/>
      <c r="E1085" s="830"/>
      <c r="F1085" s="830"/>
      <c r="G1085" s="830"/>
      <c r="H1085" s="830"/>
      <c r="I1085" s="830"/>
      <c r="J1085" s="830"/>
      <c r="K1085" s="830"/>
      <c r="L1085" s="830"/>
      <c r="M1085" s="830"/>
    </row>
    <row r="1086" spans="1:13" ht="19.5" x14ac:dyDescent="0.2">
      <c r="A1086" s="830"/>
      <c r="B1086" s="830"/>
      <c r="C1086" s="830"/>
      <c r="D1086" s="830"/>
      <c r="E1086" s="830"/>
      <c r="F1086" s="830"/>
      <c r="G1086" s="830"/>
      <c r="H1086" s="830"/>
      <c r="I1086" s="830"/>
      <c r="J1086" s="830"/>
      <c r="K1086" s="830"/>
      <c r="L1086" s="830"/>
      <c r="M1086" s="830"/>
    </row>
    <row r="1087" spans="1:13" ht="19.5" x14ac:dyDescent="0.2">
      <c r="A1087" s="830"/>
      <c r="B1087" s="830"/>
      <c r="C1087" s="830"/>
      <c r="D1087" s="830"/>
      <c r="E1087" s="830"/>
      <c r="F1087" s="830"/>
      <c r="G1087" s="830"/>
      <c r="H1087" s="830"/>
      <c r="I1087" s="830"/>
      <c r="J1087" s="830"/>
      <c r="K1087" s="830"/>
      <c r="L1087" s="830"/>
      <c r="M1087" s="830"/>
    </row>
    <row r="1088" spans="1:13" ht="19.5" x14ac:dyDescent="0.2">
      <c r="A1088" s="830"/>
      <c r="B1088" s="830"/>
      <c r="C1088" s="830"/>
      <c r="D1088" s="830"/>
      <c r="E1088" s="830"/>
      <c r="F1088" s="830"/>
      <c r="G1088" s="830"/>
      <c r="H1088" s="830"/>
      <c r="I1088" s="830"/>
      <c r="J1088" s="830"/>
      <c r="K1088" s="830"/>
      <c r="L1088" s="830"/>
      <c r="M1088" s="830"/>
    </row>
    <row r="1089" spans="1:13" ht="19.5" x14ac:dyDescent="0.2">
      <c r="A1089" s="830"/>
      <c r="B1089" s="830"/>
      <c r="C1089" s="830"/>
      <c r="D1089" s="830"/>
      <c r="E1089" s="830"/>
      <c r="F1089" s="830"/>
      <c r="G1089" s="830"/>
      <c r="H1089" s="830"/>
      <c r="I1089" s="830"/>
      <c r="J1089" s="830"/>
      <c r="K1089" s="830"/>
      <c r="L1089" s="830"/>
      <c r="M1089" s="830"/>
    </row>
    <row r="1090" spans="1:13" ht="19.5" x14ac:dyDescent="0.2">
      <c r="A1090" s="830"/>
      <c r="B1090" s="830"/>
      <c r="C1090" s="830"/>
      <c r="D1090" s="830"/>
      <c r="E1090" s="830"/>
      <c r="F1090" s="830"/>
      <c r="G1090" s="830"/>
      <c r="H1090" s="830"/>
      <c r="I1090" s="830"/>
      <c r="J1090" s="830"/>
      <c r="K1090" s="830"/>
      <c r="L1090" s="830"/>
      <c r="M1090" s="830"/>
    </row>
    <row r="1091" spans="1:13" ht="19.5" x14ac:dyDescent="0.2">
      <c r="A1091" s="830"/>
      <c r="B1091" s="830"/>
      <c r="C1091" s="830"/>
      <c r="D1091" s="830"/>
      <c r="E1091" s="830"/>
      <c r="F1091" s="830"/>
      <c r="G1091" s="830"/>
      <c r="H1091" s="830"/>
      <c r="I1091" s="830"/>
      <c r="J1091" s="830"/>
      <c r="K1091" s="830"/>
      <c r="L1091" s="830"/>
      <c r="M1091" s="830"/>
    </row>
    <row r="1092" spans="1:13" ht="19.5" x14ac:dyDescent="0.2">
      <c r="A1092" s="830"/>
      <c r="B1092" s="830"/>
      <c r="C1092" s="830"/>
      <c r="D1092" s="830"/>
      <c r="E1092" s="830"/>
      <c r="F1092" s="830"/>
      <c r="G1092" s="830"/>
      <c r="H1092" s="830"/>
      <c r="I1092" s="830"/>
      <c r="J1092" s="830"/>
      <c r="K1092" s="830"/>
      <c r="L1092" s="830"/>
      <c r="M1092" s="830"/>
    </row>
    <row r="1093" spans="1:13" ht="19.5" x14ac:dyDescent="0.2">
      <c r="A1093" s="830"/>
      <c r="B1093" s="830"/>
      <c r="C1093" s="830"/>
      <c r="D1093" s="830"/>
      <c r="E1093" s="830"/>
      <c r="F1093" s="830"/>
      <c r="G1093" s="830"/>
      <c r="H1093" s="830"/>
      <c r="I1093" s="830"/>
      <c r="J1093" s="830"/>
      <c r="K1093" s="830"/>
      <c r="L1093" s="830"/>
      <c r="M1093" s="830"/>
    </row>
    <row r="1094" spans="1:13" ht="19.5" x14ac:dyDescent="0.2">
      <c r="A1094" s="830"/>
      <c r="B1094" s="830"/>
      <c r="C1094" s="830"/>
      <c r="D1094" s="830"/>
      <c r="E1094" s="830"/>
      <c r="F1094" s="830"/>
      <c r="G1094" s="830"/>
      <c r="H1094" s="830"/>
      <c r="I1094" s="830"/>
      <c r="J1094" s="830"/>
      <c r="K1094" s="830"/>
      <c r="L1094" s="830"/>
      <c r="M1094" s="830"/>
    </row>
    <row r="1095" spans="1:13" ht="19.5" x14ac:dyDescent="0.2">
      <c r="A1095" s="830"/>
      <c r="B1095" s="830"/>
      <c r="C1095" s="830"/>
      <c r="D1095" s="830"/>
      <c r="E1095" s="830"/>
      <c r="F1095" s="830"/>
      <c r="G1095" s="830"/>
      <c r="H1095" s="830"/>
      <c r="I1095" s="830"/>
      <c r="J1095" s="830"/>
      <c r="K1095" s="830"/>
      <c r="L1095" s="830"/>
      <c r="M1095" s="830"/>
    </row>
    <row r="1096" spans="1:13" ht="19.5" x14ac:dyDescent="0.2">
      <c r="A1096" s="830"/>
      <c r="B1096" s="830"/>
      <c r="C1096" s="830"/>
      <c r="D1096" s="830"/>
      <c r="E1096" s="830"/>
      <c r="F1096" s="830"/>
      <c r="G1096" s="830"/>
      <c r="H1096" s="830"/>
      <c r="I1096" s="830"/>
      <c r="J1096" s="830"/>
      <c r="K1096" s="830"/>
      <c r="L1096" s="830"/>
      <c r="M1096" s="830"/>
    </row>
    <row r="1097" spans="1:13" ht="19.5" x14ac:dyDescent="0.2">
      <c r="A1097" s="830"/>
      <c r="B1097" s="830"/>
      <c r="C1097" s="830"/>
      <c r="D1097" s="830"/>
      <c r="E1097" s="830"/>
      <c r="F1097" s="830"/>
      <c r="G1097" s="830"/>
      <c r="H1097" s="830"/>
      <c r="I1097" s="830"/>
      <c r="J1097" s="830"/>
      <c r="K1097" s="830"/>
      <c r="L1097" s="830"/>
      <c r="M1097" s="830"/>
    </row>
    <row r="1098" spans="1:13" ht="19.5" x14ac:dyDescent="0.2">
      <c r="A1098" s="830"/>
      <c r="B1098" s="830"/>
      <c r="C1098" s="830"/>
      <c r="D1098" s="830"/>
      <c r="E1098" s="830"/>
      <c r="F1098" s="830"/>
      <c r="G1098" s="830"/>
      <c r="H1098" s="830"/>
      <c r="I1098" s="830"/>
      <c r="J1098" s="830"/>
      <c r="K1098" s="830"/>
      <c r="L1098" s="830"/>
      <c r="M1098" s="830"/>
    </row>
    <row r="1099" spans="1:13" ht="19.5" x14ac:dyDescent="0.2">
      <c r="A1099" s="830"/>
      <c r="B1099" s="830"/>
      <c r="C1099" s="830"/>
      <c r="D1099" s="830"/>
      <c r="E1099" s="830"/>
      <c r="F1099" s="830"/>
      <c r="G1099" s="830"/>
      <c r="H1099" s="830"/>
      <c r="I1099" s="830"/>
      <c r="J1099" s="830"/>
      <c r="K1099" s="830"/>
      <c r="L1099" s="830"/>
      <c r="M1099" s="830"/>
    </row>
    <row r="1100" spans="1:13" ht="19.5" x14ac:dyDescent="0.2">
      <c r="A1100" s="830"/>
      <c r="B1100" s="830"/>
      <c r="C1100" s="830"/>
      <c r="D1100" s="830"/>
      <c r="E1100" s="830"/>
      <c r="F1100" s="830"/>
      <c r="G1100" s="830"/>
      <c r="H1100" s="830"/>
      <c r="I1100" s="830"/>
      <c r="J1100" s="830"/>
      <c r="K1100" s="830"/>
      <c r="L1100" s="830"/>
      <c r="M1100" s="830"/>
    </row>
    <row r="1101" spans="1:13" ht="19.5" x14ac:dyDescent="0.2">
      <c r="A1101" s="830"/>
      <c r="B1101" s="830"/>
      <c r="C1101" s="830"/>
      <c r="D1101" s="830"/>
      <c r="E1101" s="830"/>
      <c r="F1101" s="830"/>
      <c r="G1101" s="830"/>
      <c r="H1101" s="830"/>
      <c r="I1101" s="830"/>
      <c r="J1101" s="830"/>
      <c r="K1101" s="830"/>
      <c r="L1101" s="830"/>
      <c r="M1101" s="830"/>
    </row>
    <row r="1102" spans="1:13" ht="19.5" x14ac:dyDescent="0.2">
      <c r="A1102" s="830"/>
      <c r="B1102" s="830"/>
      <c r="C1102" s="830"/>
      <c r="D1102" s="830"/>
      <c r="E1102" s="830"/>
      <c r="F1102" s="830"/>
      <c r="G1102" s="830"/>
      <c r="H1102" s="830"/>
      <c r="I1102" s="830"/>
      <c r="J1102" s="830"/>
      <c r="K1102" s="830"/>
      <c r="L1102" s="830"/>
      <c r="M1102" s="830"/>
    </row>
    <row r="1103" spans="1:13" ht="19.5" x14ac:dyDescent="0.2">
      <c r="A1103" s="830"/>
      <c r="B1103" s="830"/>
      <c r="C1103" s="830"/>
      <c r="D1103" s="830"/>
      <c r="E1103" s="830"/>
      <c r="F1103" s="830"/>
      <c r="G1103" s="830"/>
      <c r="H1103" s="830"/>
      <c r="I1103" s="830"/>
      <c r="J1103" s="830"/>
      <c r="K1103" s="830"/>
      <c r="L1103" s="830"/>
      <c r="M1103" s="830"/>
    </row>
    <row r="1104" spans="1:13" ht="19.5" x14ac:dyDescent="0.2">
      <c r="A1104" s="830"/>
      <c r="B1104" s="830"/>
      <c r="C1104" s="830"/>
      <c r="D1104" s="830"/>
      <c r="E1104" s="830"/>
      <c r="F1104" s="830"/>
      <c r="G1104" s="830"/>
      <c r="H1104" s="830"/>
      <c r="I1104" s="830"/>
      <c r="J1104" s="830"/>
      <c r="K1104" s="830"/>
      <c r="L1104" s="830"/>
      <c r="M1104" s="830"/>
    </row>
    <row r="1105" spans="1:13" ht="19.5" x14ac:dyDescent="0.2">
      <c r="A1105" s="830"/>
      <c r="B1105" s="830"/>
      <c r="C1105" s="830"/>
      <c r="D1105" s="830"/>
      <c r="E1105" s="830"/>
      <c r="F1105" s="830"/>
      <c r="G1105" s="830"/>
      <c r="H1105" s="830"/>
      <c r="I1105" s="830"/>
      <c r="J1105" s="830"/>
      <c r="K1105" s="830"/>
      <c r="L1105" s="830"/>
      <c r="M1105" s="830"/>
    </row>
    <row r="1106" spans="1:13" ht="19.5" x14ac:dyDescent="0.2">
      <c r="A1106" s="830"/>
      <c r="B1106" s="830"/>
      <c r="C1106" s="830"/>
      <c r="D1106" s="830"/>
      <c r="E1106" s="830"/>
      <c r="F1106" s="830"/>
      <c r="G1106" s="830"/>
      <c r="H1106" s="830"/>
      <c r="I1106" s="830"/>
      <c r="J1106" s="830"/>
      <c r="K1106" s="830"/>
      <c r="L1106" s="830"/>
      <c r="M1106" s="830"/>
    </row>
    <row r="1107" spans="1:13" ht="19.5" x14ac:dyDescent="0.2">
      <c r="A1107" s="830"/>
      <c r="B1107" s="830"/>
      <c r="C1107" s="830"/>
      <c r="D1107" s="830"/>
      <c r="E1107" s="830"/>
      <c r="F1107" s="830"/>
      <c r="G1107" s="830"/>
      <c r="H1107" s="830"/>
      <c r="I1107" s="830"/>
      <c r="J1107" s="830"/>
      <c r="K1107" s="830"/>
      <c r="L1107" s="830"/>
      <c r="M1107" s="830"/>
    </row>
    <row r="1108" spans="1:13" ht="19.5" x14ac:dyDescent="0.2">
      <c r="A1108" s="830"/>
      <c r="B1108" s="830"/>
      <c r="C1108" s="830"/>
      <c r="D1108" s="830"/>
      <c r="E1108" s="830"/>
      <c r="F1108" s="830"/>
      <c r="G1108" s="830"/>
      <c r="H1108" s="830"/>
      <c r="I1108" s="830"/>
      <c r="J1108" s="830"/>
      <c r="K1108" s="830"/>
      <c r="L1108" s="830"/>
      <c r="M1108" s="830"/>
    </row>
    <row r="1109" spans="1:13" ht="19.5" x14ac:dyDescent="0.2">
      <c r="A1109" s="830"/>
      <c r="B1109" s="830"/>
      <c r="C1109" s="830"/>
      <c r="D1109" s="830"/>
      <c r="E1109" s="830"/>
      <c r="F1109" s="830"/>
      <c r="G1109" s="830"/>
      <c r="H1109" s="830"/>
      <c r="I1109" s="830"/>
      <c r="J1109" s="830"/>
      <c r="K1109" s="830"/>
      <c r="L1109" s="830"/>
      <c r="M1109" s="830"/>
    </row>
    <row r="1110" spans="1:13" ht="19.5" x14ac:dyDescent="0.2">
      <c r="A1110" s="830"/>
      <c r="B1110" s="830"/>
      <c r="C1110" s="830"/>
      <c r="D1110" s="830"/>
      <c r="E1110" s="830"/>
      <c r="F1110" s="830"/>
      <c r="G1110" s="830"/>
      <c r="H1110" s="830"/>
      <c r="I1110" s="830"/>
      <c r="J1110" s="830"/>
      <c r="K1110" s="830"/>
      <c r="L1110" s="830"/>
      <c r="M1110" s="830"/>
    </row>
    <row r="1111" spans="1:13" ht="19.5" x14ac:dyDescent="0.2">
      <c r="A1111" s="830"/>
      <c r="B1111" s="830"/>
      <c r="C1111" s="830"/>
      <c r="D1111" s="830"/>
      <c r="E1111" s="830"/>
      <c r="F1111" s="830"/>
      <c r="G1111" s="830"/>
      <c r="H1111" s="830"/>
      <c r="I1111" s="830"/>
      <c r="J1111" s="830"/>
      <c r="K1111" s="830"/>
      <c r="L1111" s="830"/>
      <c r="M1111" s="830"/>
    </row>
    <row r="1112" spans="1:13" ht="19.5" x14ac:dyDescent="0.2">
      <c r="A1112" s="830"/>
      <c r="B1112" s="830"/>
      <c r="C1112" s="830"/>
      <c r="D1112" s="830"/>
      <c r="E1112" s="830"/>
      <c r="F1112" s="830"/>
      <c r="G1112" s="830"/>
      <c r="H1112" s="830"/>
      <c r="I1112" s="830"/>
      <c r="J1112" s="830"/>
      <c r="K1112" s="830"/>
      <c r="L1112" s="830"/>
      <c r="M1112" s="830"/>
    </row>
    <row r="1113" spans="1:13" ht="19.5" x14ac:dyDescent="0.2">
      <c r="A1113" s="830"/>
      <c r="B1113" s="830"/>
      <c r="C1113" s="830"/>
      <c r="D1113" s="830"/>
      <c r="E1113" s="830"/>
      <c r="F1113" s="830"/>
      <c r="G1113" s="830"/>
      <c r="H1113" s="830"/>
      <c r="I1113" s="830"/>
      <c r="J1113" s="830"/>
      <c r="K1113" s="830"/>
      <c r="L1113" s="830"/>
      <c r="M1113" s="830"/>
    </row>
    <row r="1114" spans="1:13" ht="19.5" x14ac:dyDescent="0.2">
      <c r="A1114" s="830"/>
      <c r="B1114" s="830"/>
      <c r="C1114" s="830"/>
      <c r="D1114" s="830"/>
      <c r="E1114" s="830"/>
      <c r="F1114" s="830"/>
      <c r="G1114" s="830"/>
      <c r="H1114" s="830"/>
      <c r="I1114" s="830"/>
      <c r="J1114" s="830"/>
      <c r="K1114" s="830"/>
      <c r="L1114" s="830"/>
      <c r="M1114" s="830"/>
    </row>
    <row r="1115" spans="1:13" ht="19.5" x14ac:dyDescent="0.2">
      <c r="A1115" s="830"/>
      <c r="B1115" s="830"/>
      <c r="C1115" s="830"/>
      <c r="D1115" s="830"/>
      <c r="E1115" s="830"/>
      <c r="F1115" s="830"/>
      <c r="G1115" s="830"/>
      <c r="H1115" s="830"/>
      <c r="I1115" s="830"/>
      <c r="J1115" s="830"/>
      <c r="K1115" s="830"/>
      <c r="L1115" s="830"/>
      <c r="M1115" s="830"/>
    </row>
    <row r="1116" spans="1:13" ht="19.5" x14ac:dyDescent="0.2">
      <c r="A1116" s="830"/>
      <c r="B1116" s="830"/>
      <c r="C1116" s="830"/>
      <c r="D1116" s="830"/>
      <c r="E1116" s="830"/>
      <c r="F1116" s="830"/>
      <c r="G1116" s="830"/>
      <c r="H1116" s="830"/>
      <c r="I1116" s="830"/>
      <c r="J1116" s="830"/>
      <c r="K1116" s="830"/>
      <c r="L1116" s="830"/>
      <c r="M1116" s="830"/>
    </row>
    <row r="1117" spans="1:13" ht="19.5" x14ac:dyDescent="0.2">
      <c r="A1117" s="830"/>
      <c r="B1117" s="830"/>
      <c r="C1117" s="830"/>
      <c r="D1117" s="830"/>
      <c r="E1117" s="830"/>
      <c r="F1117" s="830"/>
      <c r="G1117" s="830"/>
      <c r="H1117" s="830"/>
      <c r="I1117" s="830"/>
      <c r="J1117" s="830"/>
      <c r="K1117" s="830"/>
      <c r="L1117" s="830"/>
      <c r="M1117" s="830"/>
    </row>
    <row r="1118" spans="1:13" ht="19.5" x14ac:dyDescent="0.2">
      <c r="A1118" s="830"/>
      <c r="B1118" s="830"/>
      <c r="C1118" s="830"/>
      <c r="D1118" s="830"/>
      <c r="E1118" s="830"/>
      <c r="F1118" s="830"/>
      <c r="G1118" s="830"/>
      <c r="H1118" s="830"/>
      <c r="I1118" s="830"/>
      <c r="J1118" s="830"/>
      <c r="K1118" s="830"/>
      <c r="L1118" s="830"/>
      <c r="M1118" s="830"/>
    </row>
    <row r="1119" spans="1:13" ht="19.5" x14ac:dyDescent="0.2">
      <c r="A1119" s="830"/>
      <c r="B1119" s="830"/>
      <c r="C1119" s="830"/>
      <c r="D1119" s="830"/>
      <c r="E1119" s="830"/>
      <c r="F1119" s="830"/>
      <c r="G1119" s="830"/>
      <c r="H1119" s="830"/>
      <c r="I1119" s="830"/>
      <c r="J1119" s="830"/>
      <c r="K1119" s="830"/>
      <c r="L1119" s="830"/>
      <c r="M1119" s="830"/>
    </row>
    <row r="1120" spans="1:13" ht="19.5" x14ac:dyDescent="0.2">
      <c r="A1120" s="830"/>
      <c r="B1120" s="830"/>
      <c r="C1120" s="830"/>
      <c r="D1120" s="830"/>
      <c r="E1120" s="830"/>
      <c r="F1120" s="830"/>
      <c r="G1120" s="830"/>
      <c r="H1120" s="830"/>
      <c r="I1120" s="830"/>
      <c r="J1120" s="830"/>
      <c r="K1120" s="830"/>
      <c r="L1120" s="830"/>
      <c r="M1120" s="830"/>
    </row>
    <row r="1121" spans="1:13" ht="19.5" x14ac:dyDescent="0.2">
      <c r="A1121" s="830"/>
      <c r="B1121" s="830"/>
      <c r="C1121" s="830"/>
      <c r="D1121" s="830"/>
      <c r="E1121" s="830"/>
      <c r="F1121" s="830"/>
      <c r="G1121" s="830"/>
      <c r="H1121" s="830"/>
      <c r="I1121" s="830"/>
      <c r="J1121" s="830"/>
      <c r="K1121" s="830"/>
      <c r="L1121" s="830"/>
      <c r="M1121" s="830"/>
    </row>
    <row r="1122" spans="1:13" ht="19.5" x14ac:dyDescent="0.2">
      <c r="A1122" s="830"/>
      <c r="B1122" s="830"/>
      <c r="C1122" s="830"/>
      <c r="D1122" s="830"/>
      <c r="E1122" s="830"/>
      <c r="F1122" s="830"/>
      <c r="G1122" s="830"/>
      <c r="H1122" s="830"/>
      <c r="I1122" s="830"/>
      <c r="J1122" s="830"/>
      <c r="K1122" s="830"/>
      <c r="L1122" s="830"/>
      <c r="M1122" s="830"/>
    </row>
    <row r="1123" spans="1:13" ht="19.5" x14ac:dyDescent="0.2">
      <c r="A1123" s="830"/>
      <c r="B1123" s="830"/>
      <c r="C1123" s="830"/>
      <c r="D1123" s="830"/>
      <c r="E1123" s="830"/>
      <c r="F1123" s="830"/>
      <c r="G1123" s="830"/>
      <c r="H1123" s="830"/>
      <c r="I1123" s="830"/>
      <c r="J1123" s="830"/>
      <c r="K1123" s="830"/>
      <c r="L1123" s="830"/>
      <c r="M1123" s="830"/>
    </row>
    <row r="1124" spans="1:13" ht="19.5" x14ac:dyDescent="0.2">
      <c r="A1124" s="830"/>
      <c r="B1124" s="830"/>
      <c r="C1124" s="830"/>
      <c r="D1124" s="830"/>
      <c r="E1124" s="830"/>
      <c r="F1124" s="830"/>
      <c r="G1124" s="830"/>
      <c r="H1124" s="830"/>
      <c r="I1124" s="830"/>
      <c r="J1124" s="830"/>
      <c r="K1124" s="830"/>
      <c r="L1124" s="830"/>
      <c r="M1124" s="830"/>
    </row>
    <row r="1125" spans="1:13" ht="19.5" x14ac:dyDescent="0.2">
      <c r="A1125" s="830"/>
      <c r="B1125" s="830"/>
      <c r="C1125" s="830"/>
      <c r="D1125" s="830"/>
      <c r="E1125" s="830"/>
      <c r="F1125" s="830"/>
      <c r="G1125" s="830"/>
      <c r="H1125" s="830"/>
      <c r="I1125" s="830"/>
      <c r="J1125" s="830"/>
      <c r="K1125" s="830"/>
      <c r="L1125" s="830"/>
      <c r="M1125" s="830"/>
    </row>
    <row r="1126" spans="1:13" ht="19.5" x14ac:dyDescent="0.2">
      <c r="A1126" s="830"/>
      <c r="B1126" s="830"/>
      <c r="C1126" s="830"/>
      <c r="D1126" s="830"/>
      <c r="E1126" s="830"/>
      <c r="F1126" s="830"/>
      <c r="G1126" s="830"/>
      <c r="H1126" s="830"/>
      <c r="I1126" s="830"/>
      <c r="J1126" s="830"/>
      <c r="K1126" s="830"/>
      <c r="L1126" s="830"/>
      <c r="M1126" s="830"/>
    </row>
    <row r="1127" spans="1:13" ht="19.5" x14ac:dyDescent="0.2">
      <c r="A1127" s="830"/>
      <c r="B1127" s="830"/>
      <c r="C1127" s="830"/>
      <c r="D1127" s="830"/>
      <c r="E1127" s="830"/>
      <c r="F1127" s="830"/>
      <c r="G1127" s="830"/>
      <c r="H1127" s="830"/>
      <c r="I1127" s="830"/>
      <c r="J1127" s="830"/>
      <c r="K1127" s="830"/>
      <c r="L1127" s="830"/>
      <c r="M1127" s="830"/>
    </row>
    <row r="1128" spans="1:13" ht="19.5" x14ac:dyDescent="0.2">
      <c r="A1128" s="830"/>
      <c r="B1128" s="830"/>
      <c r="C1128" s="830"/>
      <c r="D1128" s="830"/>
      <c r="E1128" s="830"/>
      <c r="F1128" s="830"/>
      <c r="G1128" s="830"/>
      <c r="H1128" s="830"/>
      <c r="I1128" s="830"/>
      <c r="J1128" s="830"/>
      <c r="K1128" s="830"/>
      <c r="L1128" s="830"/>
      <c r="M1128" s="830"/>
    </row>
    <row r="1129" spans="1:13" ht="19.5" x14ac:dyDescent="0.2">
      <c r="A1129" s="830"/>
      <c r="B1129" s="830"/>
      <c r="C1129" s="830"/>
      <c r="D1129" s="830"/>
      <c r="E1129" s="830"/>
      <c r="F1129" s="830"/>
      <c r="G1129" s="830"/>
      <c r="H1129" s="830"/>
      <c r="I1129" s="830"/>
      <c r="J1129" s="830"/>
      <c r="K1129" s="830"/>
      <c r="L1129" s="830"/>
      <c r="M1129" s="830"/>
    </row>
    <row r="1130" spans="1:13" ht="19.5" x14ac:dyDescent="0.2">
      <c r="A1130" s="830"/>
      <c r="B1130" s="830"/>
      <c r="C1130" s="830"/>
      <c r="D1130" s="830"/>
      <c r="E1130" s="830"/>
      <c r="F1130" s="830"/>
      <c r="G1130" s="830"/>
      <c r="H1130" s="830"/>
      <c r="I1130" s="830"/>
      <c r="J1130" s="830"/>
      <c r="K1130" s="830"/>
      <c r="L1130" s="830"/>
      <c r="M1130" s="830"/>
    </row>
    <row r="1131" spans="1:13" ht="19.5" x14ac:dyDescent="0.2">
      <c r="A1131" s="830"/>
      <c r="B1131" s="830"/>
      <c r="C1131" s="830"/>
      <c r="D1131" s="830"/>
      <c r="E1131" s="830"/>
      <c r="F1131" s="830"/>
      <c r="G1131" s="830"/>
      <c r="H1131" s="830"/>
      <c r="I1131" s="830"/>
      <c r="J1131" s="830"/>
      <c r="K1131" s="830"/>
      <c r="L1131" s="830"/>
      <c r="M1131" s="830"/>
    </row>
    <row r="1132" spans="1:13" ht="19.5" x14ac:dyDescent="0.2">
      <c r="A1132" s="830"/>
      <c r="B1132" s="830"/>
      <c r="C1132" s="830"/>
      <c r="D1132" s="830"/>
      <c r="E1132" s="830"/>
      <c r="F1132" s="830"/>
      <c r="G1132" s="830"/>
      <c r="H1132" s="830"/>
      <c r="I1132" s="830"/>
      <c r="J1132" s="830"/>
      <c r="K1132" s="830"/>
      <c r="L1132" s="830"/>
      <c r="M1132" s="830"/>
    </row>
    <row r="1133" spans="1:13" ht="19.5" x14ac:dyDescent="0.2">
      <c r="A1133" s="830"/>
      <c r="B1133" s="830"/>
      <c r="C1133" s="830"/>
      <c r="D1133" s="830"/>
      <c r="E1133" s="830"/>
      <c r="F1133" s="830"/>
      <c r="G1133" s="830"/>
      <c r="H1133" s="830"/>
      <c r="I1133" s="830"/>
      <c r="J1133" s="830"/>
      <c r="K1133" s="830"/>
      <c r="L1133" s="830"/>
      <c r="M1133" s="830"/>
    </row>
    <row r="1134" spans="1:13" ht="19.5" x14ac:dyDescent="0.2">
      <c r="A1134" s="830"/>
      <c r="B1134" s="830"/>
      <c r="C1134" s="830"/>
      <c r="D1134" s="830"/>
      <c r="E1134" s="830"/>
      <c r="F1134" s="830"/>
      <c r="G1134" s="830"/>
      <c r="H1134" s="830"/>
      <c r="I1134" s="830"/>
      <c r="J1134" s="830"/>
      <c r="K1134" s="830"/>
      <c r="L1134" s="830"/>
      <c r="M1134" s="830"/>
    </row>
    <row r="1135" spans="1:13" ht="19.5" x14ac:dyDescent="0.2">
      <c r="A1135" s="830"/>
      <c r="B1135" s="830"/>
      <c r="C1135" s="830"/>
      <c r="D1135" s="830"/>
      <c r="E1135" s="830"/>
      <c r="F1135" s="830"/>
      <c r="G1135" s="830"/>
      <c r="H1135" s="830"/>
      <c r="I1135" s="830"/>
      <c r="J1135" s="830"/>
      <c r="K1135" s="830"/>
      <c r="L1135" s="830"/>
      <c r="M1135" s="830"/>
    </row>
    <row r="1136" spans="1:13" ht="19.5" x14ac:dyDescent="0.2">
      <c r="A1136" s="830"/>
      <c r="B1136" s="830"/>
      <c r="C1136" s="830"/>
      <c r="D1136" s="830"/>
      <c r="E1136" s="830"/>
      <c r="F1136" s="830"/>
      <c r="G1136" s="830"/>
      <c r="H1136" s="830"/>
      <c r="I1136" s="830"/>
      <c r="J1136" s="830"/>
      <c r="K1136" s="830"/>
      <c r="L1136" s="830"/>
      <c r="M1136" s="830"/>
    </row>
    <row r="1137" spans="1:13" ht="19.5" x14ac:dyDescent="0.2">
      <c r="A1137" s="830"/>
      <c r="B1137" s="830"/>
      <c r="C1137" s="830"/>
      <c r="D1137" s="830"/>
      <c r="E1137" s="830"/>
      <c r="F1137" s="830"/>
      <c r="G1137" s="830"/>
      <c r="H1137" s="830"/>
      <c r="I1137" s="830"/>
      <c r="J1137" s="830"/>
      <c r="K1137" s="830"/>
      <c r="L1137" s="830"/>
      <c r="M1137" s="830"/>
    </row>
    <row r="1138" spans="1:13" ht="19.5" x14ac:dyDescent="0.2">
      <c r="A1138" s="830"/>
      <c r="B1138" s="830"/>
      <c r="C1138" s="830"/>
      <c r="D1138" s="830"/>
      <c r="E1138" s="830"/>
      <c r="F1138" s="830"/>
      <c r="G1138" s="830"/>
      <c r="H1138" s="830"/>
      <c r="I1138" s="830"/>
      <c r="J1138" s="830"/>
      <c r="K1138" s="830"/>
      <c r="L1138" s="830"/>
      <c r="M1138" s="830"/>
    </row>
    <row r="1139" spans="1:13" ht="19.5" x14ac:dyDescent="0.2">
      <c r="A1139" s="830"/>
      <c r="B1139" s="830"/>
      <c r="C1139" s="830"/>
      <c r="D1139" s="830"/>
      <c r="E1139" s="830"/>
      <c r="F1139" s="830"/>
      <c r="G1139" s="830"/>
      <c r="H1139" s="830"/>
      <c r="I1139" s="830"/>
      <c r="J1139" s="830"/>
      <c r="K1139" s="830"/>
      <c r="L1139" s="830"/>
      <c r="M1139" s="830"/>
    </row>
    <row r="1140" spans="1:13" ht="19.5" x14ac:dyDescent="0.2">
      <c r="A1140" s="830"/>
      <c r="B1140" s="830"/>
      <c r="C1140" s="830"/>
      <c r="D1140" s="830"/>
      <c r="E1140" s="830"/>
      <c r="F1140" s="830"/>
      <c r="G1140" s="830"/>
      <c r="H1140" s="830"/>
      <c r="I1140" s="830"/>
      <c r="J1140" s="830"/>
      <c r="K1140" s="830"/>
      <c r="L1140" s="830"/>
      <c r="M1140" s="830"/>
    </row>
    <row r="1141" spans="1:13" ht="19.5" x14ac:dyDescent="0.2">
      <c r="A1141" s="830"/>
      <c r="B1141" s="830"/>
      <c r="C1141" s="830"/>
      <c r="D1141" s="830"/>
      <c r="E1141" s="830"/>
      <c r="F1141" s="830"/>
      <c r="G1141" s="830"/>
      <c r="H1141" s="830"/>
      <c r="I1141" s="830"/>
      <c r="J1141" s="830"/>
      <c r="K1141" s="830"/>
      <c r="L1141" s="830"/>
      <c r="M1141" s="830"/>
    </row>
    <row r="1142" spans="1:13" ht="19.5" x14ac:dyDescent="0.2">
      <c r="A1142" s="830"/>
      <c r="B1142" s="830"/>
      <c r="C1142" s="830"/>
      <c r="D1142" s="830"/>
      <c r="E1142" s="830"/>
      <c r="F1142" s="830"/>
      <c r="G1142" s="830"/>
      <c r="H1142" s="830"/>
      <c r="I1142" s="830"/>
      <c r="J1142" s="830"/>
      <c r="K1142" s="830"/>
      <c r="L1142" s="830"/>
      <c r="M1142" s="830"/>
    </row>
    <row r="1143" spans="1:13" ht="19.5" x14ac:dyDescent="0.2">
      <c r="A1143" s="830"/>
      <c r="B1143" s="830"/>
      <c r="C1143" s="830"/>
      <c r="D1143" s="830"/>
      <c r="E1143" s="830"/>
      <c r="F1143" s="830"/>
      <c r="G1143" s="830"/>
      <c r="H1143" s="830"/>
      <c r="I1143" s="830"/>
      <c r="J1143" s="830"/>
      <c r="K1143" s="830"/>
      <c r="L1143" s="830"/>
      <c r="M1143" s="830"/>
    </row>
    <row r="1144" spans="1:13" ht="19.5" x14ac:dyDescent="0.2">
      <c r="A1144" s="830"/>
      <c r="B1144" s="830"/>
      <c r="C1144" s="830"/>
      <c r="D1144" s="830"/>
      <c r="E1144" s="830"/>
      <c r="F1144" s="830"/>
      <c r="G1144" s="830"/>
      <c r="H1144" s="830"/>
      <c r="I1144" s="830"/>
      <c r="J1144" s="830"/>
      <c r="K1144" s="830"/>
      <c r="L1144" s="830"/>
      <c r="M1144" s="830"/>
    </row>
    <row r="1145" spans="1:13" ht="19.5" x14ac:dyDescent="0.2">
      <c r="A1145" s="830"/>
      <c r="B1145" s="830"/>
      <c r="C1145" s="830"/>
      <c r="D1145" s="830"/>
      <c r="E1145" s="830"/>
      <c r="F1145" s="830"/>
      <c r="G1145" s="830"/>
      <c r="H1145" s="830"/>
      <c r="I1145" s="830"/>
      <c r="J1145" s="830"/>
      <c r="K1145" s="830"/>
      <c r="L1145" s="830"/>
      <c r="M1145" s="830"/>
    </row>
    <row r="1146" spans="1:13" ht="19.5" x14ac:dyDescent="0.2">
      <c r="A1146" s="830"/>
      <c r="B1146" s="830"/>
      <c r="C1146" s="830"/>
      <c r="D1146" s="830"/>
      <c r="E1146" s="830"/>
      <c r="F1146" s="830"/>
      <c r="G1146" s="830"/>
      <c r="H1146" s="830"/>
      <c r="I1146" s="830"/>
      <c r="J1146" s="830"/>
      <c r="K1146" s="830"/>
      <c r="L1146" s="830"/>
      <c r="M1146" s="830"/>
    </row>
    <row r="1147" spans="1:13" ht="19.5" x14ac:dyDescent="0.2">
      <c r="A1147" s="830"/>
      <c r="B1147" s="830"/>
      <c r="C1147" s="830"/>
      <c r="D1147" s="830"/>
      <c r="E1147" s="830"/>
      <c r="F1147" s="830"/>
      <c r="G1147" s="830"/>
      <c r="H1147" s="830"/>
      <c r="I1147" s="830"/>
      <c r="J1147" s="830"/>
      <c r="K1147" s="830"/>
      <c r="L1147" s="830"/>
      <c r="M1147" s="830"/>
    </row>
    <row r="1148" spans="1:13" ht="19.5" x14ac:dyDescent="0.2">
      <c r="A1148" s="830"/>
      <c r="B1148" s="830"/>
      <c r="C1148" s="830"/>
      <c r="D1148" s="830"/>
      <c r="E1148" s="830"/>
      <c r="F1148" s="830"/>
      <c r="G1148" s="830"/>
      <c r="H1148" s="830"/>
      <c r="I1148" s="830"/>
      <c r="J1148" s="830"/>
      <c r="K1148" s="830"/>
      <c r="L1148" s="830"/>
      <c r="M1148" s="830"/>
    </row>
    <row r="1149" spans="1:13" ht="19.5" x14ac:dyDescent="0.2">
      <c r="A1149" s="830"/>
      <c r="B1149" s="830"/>
      <c r="C1149" s="830"/>
      <c r="D1149" s="830"/>
      <c r="E1149" s="830"/>
      <c r="F1149" s="830"/>
      <c r="G1149" s="830"/>
      <c r="H1149" s="830"/>
      <c r="I1149" s="830"/>
      <c r="J1149" s="830"/>
      <c r="K1149" s="830"/>
      <c r="L1149" s="830"/>
      <c r="M1149" s="830"/>
    </row>
    <row r="1150" spans="1:13" ht="19.5" x14ac:dyDescent="0.2">
      <c r="A1150" s="830"/>
      <c r="B1150" s="830"/>
      <c r="C1150" s="830"/>
      <c r="D1150" s="830"/>
      <c r="E1150" s="830"/>
      <c r="F1150" s="830"/>
      <c r="G1150" s="830"/>
      <c r="H1150" s="830"/>
      <c r="I1150" s="830"/>
      <c r="J1150" s="830"/>
      <c r="K1150" s="830"/>
      <c r="L1150" s="830"/>
      <c r="M1150" s="830"/>
    </row>
    <row r="1151" spans="1:13" ht="19.5" x14ac:dyDescent="0.2">
      <c r="A1151" s="830"/>
      <c r="B1151" s="830"/>
      <c r="C1151" s="830"/>
      <c r="D1151" s="830"/>
      <c r="E1151" s="830"/>
      <c r="F1151" s="830"/>
      <c r="G1151" s="830"/>
      <c r="H1151" s="830"/>
      <c r="I1151" s="830"/>
      <c r="J1151" s="830"/>
      <c r="K1151" s="830"/>
      <c r="L1151" s="830"/>
      <c r="M1151" s="830"/>
    </row>
    <row r="1152" spans="1:13" ht="19.5" x14ac:dyDescent="0.2">
      <c r="A1152" s="830"/>
      <c r="B1152" s="830"/>
      <c r="C1152" s="830"/>
      <c r="D1152" s="830"/>
      <c r="E1152" s="830"/>
      <c r="F1152" s="830"/>
      <c r="G1152" s="830"/>
      <c r="H1152" s="830"/>
      <c r="I1152" s="830"/>
      <c r="J1152" s="830"/>
      <c r="K1152" s="830"/>
      <c r="L1152" s="830"/>
      <c r="M1152" s="830"/>
    </row>
    <row r="1153" spans="1:13" ht="19.5" x14ac:dyDescent="0.2">
      <c r="A1153" s="830"/>
      <c r="B1153" s="830"/>
      <c r="C1153" s="830"/>
      <c r="D1153" s="830"/>
      <c r="E1153" s="830"/>
      <c r="F1153" s="830"/>
      <c r="G1153" s="830"/>
      <c r="H1153" s="830"/>
      <c r="I1153" s="830"/>
      <c r="J1153" s="830"/>
      <c r="K1153" s="830"/>
      <c r="L1153" s="830"/>
      <c r="M1153" s="830"/>
    </row>
    <row r="1154" spans="1:13" ht="19.5" x14ac:dyDescent="0.2">
      <c r="A1154" s="830"/>
      <c r="B1154" s="830"/>
      <c r="C1154" s="830"/>
      <c r="D1154" s="830"/>
      <c r="E1154" s="830"/>
      <c r="F1154" s="830"/>
      <c r="G1154" s="830"/>
      <c r="H1154" s="830"/>
      <c r="I1154" s="830"/>
      <c r="J1154" s="830"/>
      <c r="K1154" s="830"/>
      <c r="L1154" s="830"/>
      <c r="M1154" s="830"/>
    </row>
    <row r="1155" spans="1:13" ht="19.5" x14ac:dyDescent="0.2">
      <c r="A1155" s="830"/>
      <c r="B1155" s="830"/>
      <c r="C1155" s="830"/>
      <c r="D1155" s="830"/>
      <c r="E1155" s="830"/>
      <c r="F1155" s="830"/>
      <c r="G1155" s="830"/>
      <c r="H1155" s="830"/>
      <c r="I1155" s="830"/>
      <c r="J1155" s="830"/>
      <c r="K1155" s="830"/>
      <c r="L1155" s="830"/>
      <c r="M1155" s="830"/>
    </row>
    <row r="1156" spans="1:13" ht="19.5" x14ac:dyDescent="0.2">
      <c r="A1156" s="830"/>
      <c r="B1156" s="830"/>
      <c r="C1156" s="830"/>
      <c r="D1156" s="830"/>
      <c r="E1156" s="830"/>
      <c r="F1156" s="830"/>
      <c r="G1156" s="830"/>
      <c r="H1156" s="830"/>
      <c r="I1156" s="830"/>
      <c r="J1156" s="830"/>
      <c r="K1156" s="830"/>
      <c r="L1156" s="830"/>
      <c r="M1156" s="830"/>
    </row>
    <row r="1157" spans="1:13" ht="19.5" x14ac:dyDescent="0.2">
      <c r="A1157" s="830"/>
      <c r="B1157" s="830"/>
      <c r="C1157" s="830"/>
      <c r="D1157" s="830"/>
      <c r="E1157" s="830"/>
      <c r="F1157" s="830"/>
      <c r="G1157" s="830"/>
      <c r="H1157" s="830"/>
      <c r="I1157" s="830"/>
      <c r="J1157" s="830"/>
      <c r="K1157" s="830"/>
      <c r="L1157" s="830"/>
      <c r="M1157" s="830"/>
    </row>
    <row r="1158" spans="1:13" ht="19.5" x14ac:dyDescent="0.2">
      <c r="A1158" s="830"/>
      <c r="B1158" s="830"/>
      <c r="C1158" s="830"/>
      <c r="D1158" s="830"/>
      <c r="E1158" s="830"/>
      <c r="F1158" s="830"/>
      <c r="G1158" s="830"/>
      <c r="H1158" s="830"/>
      <c r="I1158" s="830"/>
      <c r="J1158" s="830"/>
      <c r="K1158" s="830"/>
      <c r="L1158" s="830"/>
      <c r="M1158" s="830"/>
    </row>
    <row r="1159" spans="1:13" ht="19.5" x14ac:dyDescent="0.2">
      <c r="A1159" s="830"/>
      <c r="B1159" s="830"/>
      <c r="C1159" s="830"/>
      <c r="D1159" s="830"/>
      <c r="E1159" s="830"/>
      <c r="F1159" s="830"/>
      <c r="G1159" s="830"/>
      <c r="H1159" s="830"/>
      <c r="I1159" s="830"/>
      <c r="J1159" s="830"/>
      <c r="K1159" s="830"/>
      <c r="L1159" s="830"/>
      <c r="M1159" s="830"/>
    </row>
    <row r="1160" spans="1:13" ht="19.5" x14ac:dyDescent="0.2">
      <c r="A1160" s="830"/>
      <c r="B1160" s="830"/>
      <c r="C1160" s="830"/>
      <c r="D1160" s="830"/>
      <c r="E1160" s="830"/>
      <c r="F1160" s="830"/>
      <c r="G1160" s="830"/>
      <c r="H1160" s="830"/>
      <c r="I1160" s="830"/>
      <c r="J1160" s="830"/>
      <c r="K1160" s="830"/>
      <c r="L1160" s="830"/>
      <c r="M1160" s="830"/>
    </row>
    <row r="1161" spans="1:13" ht="19.5" x14ac:dyDescent="0.2">
      <c r="A1161" s="830"/>
      <c r="B1161" s="830"/>
      <c r="C1161" s="830"/>
      <c r="D1161" s="830"/>
      <c r="E1161" s="830"/>
      <c r="F1161" s="830"/>
      <c r="G1161" s="830"/>
      <c r="H1161" s="830"/>
      <c r="I1161" s="830"/>
      <c r="J1161" s="830"/>
      <c r="K1161" s="830"/>
      <c r="L1161" s="830"/>
      <c r="M1161" s="830"/>
    </row>
    <row r="1162" spans="1:13" ht="19.5" x14ac:dyDescent="0.2">
      <c r="A1162" s="830"/>
      <c r="B1162" s="830"/>
      <c r="C1162" s="830"/>
      <c r="D1162" s="830"/>
      <c r="E1162" s="830"/>
      <c r="F1162" s="830"/>
      <c r="G1162" s="830"/>
      <c r="H1162" s="830"/>
      <c r="I1162" s="830"/>
      <c r="J1162" s="830"/>
      <c r="K1162" s="830"/>
      <c r="L1162" s="830"/>
      <c r="M1162" s="830"/>
    </row>
    <row r="1163" spans="1:13" ht="19.5" x14ac:dyDescent="0.2">
      <c r="A1163" s="830"/>
      <c r="B1163" s="830"/>
      <c r="C1163" s="830"/>
      <c r="D1163" s="830"/>
      <c r="E1163" s="830"/>
      <c r="F1163" s="830"/>
      <c r="G1163" s="830"/>
      <c r="H1163" s="830"/>
      <c r="I1163" s="830"/>
      <c r="J1163" s="830"/>
      <c r="K1163" s="830"/>
      <c r="L1163" s="830"/>
      <c r="M1163" s="830"/>
    </row>
    <row r="1164" spans="1:13" ht="19.5" x14ac:dyDescent="0.2">
      <c r="A1164" s="830"/>
      <c r="B1164" s="830"/>
      <c r="C1164" s="830"/>
      <c r="D1164" s="830"/>
      <c r="E1164" s="830"/>
      <c r="F1164" s="830"/>
      <c r="G1164" s="830"/>
      <c r="H1164" s="830"/>
      <c r="I1164" s="830"/>
      <c r="J1164" s="830"/>
      <c r="K1164" s="830"/>
      <c r="L1164" s="830"/>
      <c r="M1164" s="830"/>
    </row>
    <row r="1165" spans="1:13" ht="19.5" x14ac:dyDescent="0.2">
      <c r="A1165" s="830"/>
      <c r="B1165" s="830"/>
      <c r="C1165" s="830"/>
      <c r="D1165" s="830"/>
      <c r="E1165" s="830"/>
      <c r="F1165" s="830"/>
      <c r="G1165" s="830"/>
      <c r="H1165" s="830"/>
      <c r="I1165" s="830"/>
      <c r="J1165" s="830"/>
      <c r="K1165" s="830"/>
      <c r="L1165" s="830"/>
      <c r="M1165" s="830"/>
    </row>
    <row r="1166" spans="1:13" ht="19.5" x14ac:dyDescent="0.2">
      <c r="A1166" s="830"/>
      <c r="B1166" s="830"/>
      <c r="C1166" s="830"/>
      <c r="D1166" s="830"/>
      <c r="E1166" s="830"/>
      <c r="F1166" s="830"/>
      <c r="G1166" s="830"/>
      <c r="H1166" s="830"/>
      <c r="I1166" s="830"/>
      <c r="J1166" s="830"/>
      <c r="K1166" s="830"/>
      <c r="L1166" s="830"/>
      <c r="M1166" s="830"/>
    </row>
    <row r="1167" spans="1:13" ht="19.5" x14ac:dyDescent="0.2">
      <c r="A1167" s="830"/>
      <c r="B1167" s="830"/>
      <c r="C1167" s="830"/>
      <c r="D1167" s="830"/>
      <c r="E1167" s="830"/>
      <c r="F1167" s="830"/>
      <c r="G1167" s="830"/>
      <c r="H1167" s="830"/>
      <c r="I1167" s="830"/>
      <c r="J1167" s="830"/>
      <c r="K1167" s="830"/>
      <c r="L1167" s="830"/>
      <c r="M1167" s="830"/>
    </row>
    <row r="1168" spans="1:13" ht="19.5" x14ac:dyDescent="0.2">
      <c r="A1168" s="830"/>
      <c r="B1168" s="830"/>
      <c r="C1168" s="830"/>
      <c r="D1168" s="830"/>
      <c r="E1168" s="830"/>
      <c r="F1168" s="830"/>
      <c r="G1168" s="830"/>
      <c r="H1168" s="830"/>
      <c r="I1168" s="830"/>
      <c r="J1168" s="830"/>
      <c r="K1168" s="830"/>
      <c r="L1168" s="830"/>
      <c r="M1168" s="830"/>
    </row>
    <row r="1169" spans="1:13" ht="19.5" x14ac:dyDescent="0.2">
      <c r="A1169" s="830"/>
      <c r="B1169" s="830"/>
      <c r="C1169" s="830"/>
      <c r="D1169" s="830"/>
      <c r="E1169" s="830"/>
      <c r="F1169" s="830"/>
      <c r="G1169" s="830"/>
      <c r="H1169" s="830"/>
      <c r="I1169" s="830"/>
      <c r="J1169" s="830"/>
      <c r="K1169" s="830"/>
      <c r="L1169" s="830"/>
      <c r="M1169" s="830"/>
    </row>
    <row r="1170" spans="1:13" ht="19.5" x14ac:dyDescent="0.2">
      <c r="A1170" s="830"/>
      <c r="B1170" s="830"/>
      <c r="C1170" s="830"/>
      <c r="D1170" s="830"/>
      <c r="E1170" s="830"/>
      <c r="F1170" s="830"/>
      <c r="G1170" s="830"/>
      <c r="H1170" s="830"/>
      <c r="I1170" s="830"/>
      <c r="J1170" s="830"/>
      <c r="K1170" s="830"/>
      <c r="L1170" s="830"/>
      <c r="M1170" s="830"/>
    </row>
    <row r="1171" spans="1:13" ht="19.5" x14ac:dyDescent="0.2">
      <c r="A1171" s="830"/>
      <c r="B1171" s="830"/>
      <c r="C1171" s="830"/>
      <c r="D1171" s="830"/>
      <c r="E1171" s="830"/>
      <c r="F1171" s="830"/>
      <c r="G1171" s="830"/>
      <c r="H1171" s="830"/>
      <c r="I1171" s="830"/>
      <c r="J1171" s="830"/>
      <c r="K1171" s="830"/>
      <c r="L1171" s="830"/>
      <c r="M1171" s="830"/>
    </row>
    <row r="1172" spans="1:13" ht="19.5" x14ac:dyDescent="0.2">
      <c r="A1172" s="830"/>
      <c r="B1172" s="830"/>
      <c r="C1172" s="830"/>
      <c r="D1172" s="830"/>
      <c r="E1172" s="830"/>
      <c r="F1172" s="830"/>
      <c r="G1172" s="830"/>
      <c r="H1172" s="830"/>
      <c r="I1172" s="830"/>
      <c r="J1172" s="830"/>
      <c r="K1172" s="830"/>
      <c r="L1172" s="830"/>
      <c r="M1172" s="830"/>
    </row>
    <row r="1173" spans="1:13" ht="19.5" x14ac:dyDescent="0.2">
      <c r="A1173" s="830"/>
      <c r="B1173" s="830"/>
      <c r="C1173" s="830"/>
      <c r="D1173" s="830"/>
      <c r="E1173" s="830"/>
      <c r="F1173" s="830"/>
      <c r="G1173" s="830"/>
      <c r="H1173" s="830"/>
      <c r="I1173" s="830"/>
      <c r="J1173" s="830"/>
      <c r="K1173" s="830"/>
      <c r="L1173" s="830"/>
      <c r="M1173" s="830"/>
    </row>
    <row r="1174" spans="1:13" ht="19.5" x14ac:dyDescent="0.2">
      <c r="A1174" s="830"/>
      <c r="B1174" s="830"/>
      <c r="C1174" s="830"/>
      <c r="D1174" s="830"/>
      <c r="E1174" s="830"/>
      <c r="F1174" s="830"/>
      <c r="G1174" s="830"/>
      <c r="H1174" s="830"/>
      <c r="I1174" s="830"/>
      <c r="J1174" s="830"/>
      <c r="K1174" s="830"/>
      <c r="L1174" s="830"/>
      <c r="M1174" s="830"/>
    </row>
    <row r="1175" spans="1:13" ht="19.5" x14ac:dyDescent="0.2">
      <c r="A1175" s="830"/>
      <c r="B1175" s="830"/>
      <c r="C1175" s="830"/>
      <c r="D1175" s="830"/>
      <c r="E1175" s="830"/>
      <c r="F1175" s="830"/>
      <c r="G1175" s="830"/>
      <c r="H1175" s="830"/>
      <c r="I1175" s="830"/>
      <c r="J1175" s="830"/>
      <c r="K1175" s="830"/>
      <c r="L1175" s="830"/>
      <c r="M1175" s="830"/>
    </row>
    <row r="1176" spans="1:13" ht="19.5" x14ac:dyDescent="0.2">
      <c r="A1176" s="830"/>
      <c r="B1176" s="830"/>
      <c r="C1176" s="830"/>
      <c r="D1176" s="830"/>
      <c r="E1176" s="830"/>
      <c r="F1176" s="830"/>
      <c r="G1176" s="830"/>
      <c r="H1176" s="830"/>
      <c r="I1176" s="830"/>
      <c r="J1176" s="830"/>
      <c r="K1176" s="830"/>
      <c r="L1176" s="830"/>
      <c r="M1176" s="830"/>
    </row>
    <row r="1177" spans="1:13" ht="19.5" x14ac:dyDescent="0.2">
      <c r="A1177" s="830"/>
      <c r="B1177" s="830"/>
      <c r="C1177" s="830"/>
      <c r="D1177" s="830"/>
      <c r="E1177" s="830"/>
      <c r="F1177" s="830"/>
      <c r="G1177" s="830"/>
      <c r="H1177" s="830"/>
      <c r="I1177" s="830"/>
      <c r="J1177" s="830"/>
      <c r="K1177" s="830"/>
      <c r="L1177" s="830"/>
      <c r="M1177" s="830"/>
    </row>
    <row r="1178" spans="1:13" ht="19.5" x14ac:dyDescent="0.2">
      <c r="A1178" s="830"/>
      <c r="B1178" s="830"/>
      <c r="C1178" s="830"/>
      <c r="D1178" s="830"/>
      <c r="E1178" s="830"/>
      <c r="F1178" s="830"/>
      <c r="G1178" s="830"/>
      <c r="H1178" s="830"/>
      <c r="I1178" s="830"/>
      <c r="J1178" s="830"/>
      <c r="K1178" s="830"/>
      <c r="L1178" s="830"/>
      <c r="M1178" s="830"/>
    </row>
    <row r="1179" spans="1:13" ht="19.5" x14ac:dyDescent="0.2">
      <c r="A1179" s="830"/>
      <c r="B1179" s="830"/>
      <c r="C1179" s="830"/>
      <c r="D1179" s="830"/>
      <c r="E1179" s="830"/>
      <c r="F1179" s="830"/>
      <c r="G1179" s="830"/>
      <c r="H1179" s="830"/>
      <c r="I1179" s="830"/>
      <c r="J1179" s="830"/>
      <c r="K1179" s="830"/>
      <c r="L1179" s="830"/>
      <c r="M1179" s="830"/>
    </row>
    <row r="1180" spans="1:13" ht="19.5" x14ac:dyDescent="0.2">
      <c r="A1180" s="830"/>
      <c r="B1180" s="830"/>
      <c r="C1180" s="830"/>
      <c r="D1180" s="830"/>
      <c r="E1180" s="830"/>
      <c r="F1180" s="830"/>
      <c r="G1180" s="830"/>
      <c r="H1180" s="830"/>
      <c r="I1180" s="830"/>
      <c r="J1180" s="830"/>
      <c r="K1180" s="830"/>
      <c r="L1180" s="830"/>
      <c r="M1180" s="830"/>
    </row>
    <row r="1181" spans="1:13" ht="19.5" x14ac:dyDescent="0.2">
      <c r="A1181" s="830"/>
      <c r="B1181" s="830"/>
      <c r="C1181" s="830"/>
      <c r="D1181" s="830"/>
      <c r="E1181" s="830"/>
      <c r="F1181" s="830"/>
      <c r="G1181" s="830"/>
      <c r="H1181" s="830"/>
      <c r="I1181" s="830"/>
      <c r="J1181" s="830"/>
      <c r="K1181" s="830"/>
      <c r="L1181" s="830"/>
      <c r="M1181" s="830"/>
    </row>
    <row r="1182" spans="1:13" ht="19.5" x14ac:dyDescent="0.2">
      <c r="A1182" s="830"/>
      <c r="B1182" s="830"/>
      <c r="C1182" s="830"/>
      <c r="D1182" s="830"/>
      <c r="E1182" s="830"/>
      <c r="F1182" s="830"/>
      <c r="G1182" s="830"/>
      <c r="H1182" s="830"/>
      <c r="I1182" s="830"/>
      <c r="J1182" s="830"/>
      <c r="K1182" s="830"/>
      <c r="L1182" s="830"/>
      <c r="M1182" s="830"/>
    </row>
    <row r="1183" spans="1:13" ht="19.5" x14ac:dyDescent="0.2">
      <c r="A1183" s="830"/>
      <c r="B1183" s="830"/>
      <c r="C1183" s="830"/>
      <c r="D1183" s="830"/>
      <c r="E1183" s="830"/>
      <c r="F1183" s="830"/>
      <c r="G1183" s="830"/>
      <c r="H1183" s="830"/>
      <c r="I1183" s="830"/>
      <c r="J1183" s="830"/>
      <c r="K1183" s="830"/>
      <c r="L1183" s="830"/>
      <c r="M1183" s="830"/>
    </row>
    <row r="1184" spans="1:13" ht="19.5" x14ac:dyDescent="0.2">
      <c r="A1184" s="830"/>
      <c r="B1184" s="830"/>
      <c r="C1184" s="830"/>
      <c r="D1184" s="830"/>
      <c r="E1184" s="830"/>
      <c r="F1184" s="830"/>
      <c r="G1184" s="830"/>
      <c r="H1184" s="830"/>
      <c r="I1184" s="830"/>
      <c r="J1184" s="830"/>
      <c r="K1184" s="830"/>
      <c r="L1184" s="830"/>
      <c r="M1184" s="830"/>
    </row>
    <row r="1185" spans="1:13" ht="19.5" x14ac:dyDescent="0.2">
      <c r="A1185" s="830"/>
      <c r="B1185" s="830"/>
      <c r="C1185" s="830"/>
      <c r="D1185" s="830"/>
      <c r="E1185" s="830"/>
      <c r="F1185" s="830"/>
      <c r="G1185" s="830"/>
      <c r="H1185" s="830"/>
      <c r="I1185" s="830"/>
      <c r="J1185" s="830"/>
      <c r="K1185" s="830"/>
      <c r="L1185" s="830"/>
      <c r="M1185" s="830"/>
    </row>
    <row r="1186" spans="1:13" ht="19.5" x14ac:dyDescent="0.2">
      <c r="A1186" s="830"/>
      <c r="B1186" s="830"/>
      <c r="C1186" s="830"/>
      <c r="D1186" s="830"/>
      <c r="E1186" s="830"/>
      <c r="F1186" s="830"/>
      <c r="G1186" s="830"/>
      <c r="H1186" s="830"/>
      <c r="I1186" s="830"/>
      <c r="J1186" s="830"/>
      <c r="K1186" s="830"/>
      <c r="L1186" s="830"/>
      <c r="M1186" s="830"/>
    </row>
    <row r="1187" spans="1:13" ht="19.5" x14ac:dyDescent="0.2">
      <c r="A1187" s="830"/>
      <c r="B1187" s="830"/>
      <c r="C1187" s="830"/>
      <c r="D1187" s="830"/>
      <c r="E1187" s="830"/>
      <c r="F1187" s="830"/>
      <c r="G1187" s="830"/>
      <c r="H1187" s="830"/>
      <c r="I1187" s="830"/>
      <c r="J1187" s="830"/>
      <c r="K1187" s="830"/>
      <c r="L1187" s="830"/>
      <c r="M1187" s="830"/>
    </row>
    <row r="1188" spans="1:13" ht="19.5" x14ac:dyDescent="0.2">
      <c r="A1188" s="830"/>
      <c r="B1188" s="830"/>
      <c r="C1188" s="830"/>
      <c r="D1188" s="830"/>
      <c r="E1188" s="830"/>
      <c r="F1188" s="830"/>
      <c r="G1188" s="830"/>
      <c r="H1188" s="830"/>
      <c r="I1188" s="830"/>
      <c r="J1188" s="830"/>
      <c r="K1188" s="830"/>
      <c r="L1188" s="830"/>
      <c r="M1188" s="830"/>
    </row>
    <row r="1189" spans="1:13" ht="19.5" x14ac:dyDescent="0.2">
      <c r="A1189" s="830"/>
      <c r="B1189" s="830"/>
      <c r="C1189" s="830"/>
      <c r="D1189" s="830"/>
      <c r="E1189" s="830"/>
      <c r="F1189" s="830"/>
      <c r="G1189" s="830"/>
      <c r="H1189" s="830"/>
      <c r="I1189" s="830"/>
      <c r="J1189" s="830"/>
      <c r="K1189" s="830"/>
      <c r="L1189" s="830"/>
      <c r="M1189" s="830"/>
    </row>
    <row r="1190" spans="1:13" ht="19.5" x14ac:dyDescent="0.2">
      <c r="A1190" s="830"/>
      <c r="B1190" s="830"/>
      <c r="C1190" s="830"/>
      <c r="D1190" s="830"/>
      <c r="E1190" s="830"/>
      <c r="F1190" s="830"/>
      <c r="G1190" s="830"/>
      <c r="H1190" s="830"/>
      <c r="I1190" s="830"/>
      <c r="J1190" s="830"/>
      <c r="K1190" s="830"/>
      <c r="L1190" s="830"/>
      <c r="M1190" s="830"/>
    </row>
    <row r="1191" spans="1:13" ht="19.5" x14ac:dyDescent="0.2">
      <c r="A1191" s="830"/>
      <c r="B1191" s="830"/>
      <c r="C1191" s="830"/>
      <c r="D1191" s="830"/>
      <c r="E1191" s="830"/>
      <c r="F1191" s="830"/>
      <c r="G1191" s="830"/>
      <c r="H1191" s="830"/>
      <c r="I1191" s="830"/>
      <c r="J1191" s="830"/>
      <c r="K1191" s="830"/>
      <c r="L1191" s="830"/>
      <c r="M1191" s="830"/>
    </row>
    <row r="1192" spans="1:13" ht="19.5" x14ac:dyDescent="0.2">
      <c r="A1192" s="830"/>
      <c r="B1192" s="830"/>
      <c r="C1192" s="830"/>
      <c r="D1192" s="830"/>
      <c r="E1192" s="830"/>
      <c r="F1192" s="830"/>
      <c r="G1192" s="830"/>
      <c r="H1192" s="830"/>
      <c r="I1192" s="830"/>
      <c r="J1192" s="830"/>
      <c r="K1192" s="830"/>
      <c r="L1192" s="830"/>
      <c r="M1192" s="830"/>
    </row>
    <row r="1193" spans="1:13" ht="19.5" x14ac:dyDescent="0.2">
      <c r="A1193" s="830"/>
      <c r="B1193" s="830"/>
      <c r="C1193" s="830"/>
      <c r="D1193" s="830"/>
      <c r="E1193" s="830"/>
      <c r="F1193" s="830"/>
      <c r="G1193" s="830"/>
      <c r="H1193" s="830"/>
      <c r="I1193" s="830"/>
      <c r="J1193" s="830"/>
      <c r="K1193" s="830"/>
      <c r="L1193" s="830"/>
      <c r="M1193" s="830"/>
    </row>
    <row r="1194" spans="1:13" ht="19.5" x14ac:dyDescent="0.2">
      <c r="A1194" s="830"/>
      <c r="B1194" s="830"/>
      <c r="C1194" s="830"/>
      <c r="D1194" s="830"/>
      <c r="E1194" s="830"/>
      <c r="F1194" s="830"/>
      <c r="G1194" s="830"/>
      <c r="H1194" s="830"/>
      <c r="I1194" s="830"/>
      <c r="J1194" s="830"/>
      <c r="K1194" s="830"/>
      <c r="L1194" s="830"/>
      <c r="M1194" s="830"/>
    </row>
    <row r="1195" spans="1:13" ht="19.5" x14ac:dyDescent="0.2">
      <c r="A1195" s="830"/>
      <c r="B1195" s="830"/>
      <c r="C1195" s="830"/>
      <c r="D1195" s="830"/>
      <c r="E1195" s="830"/>
      <c r="F1195" s="830"/>
      <c r="G1195" s="830"/>
      <c r="H1195" s="830"/>
      <c r="I1195" s="830"/>
      <c r="J1195" s="830"/>
      <c r="K1195" s="830"/>
      <c r="L1195" s="830"/>
      <c r="M1195" s="830"/>
    </row>
    <row r="1196" spans="1:13" ht="19.5" x14ac:dyDescent="0.2">
      <c r="A1196" s="830"/>
      <c r="B1196" s="830"/>
      <c r="C1196" s="830"/>
      <c r="D1196" s="830"/>
      <c r="E1196" s="830"/>
      <c r="F1196" s="830"/>
      <c r="G1196" s="830"/>
      <c r="H1196" s="830"/>
      <c r="I1196" s="830"/>
      <c r="J1196" s="830"/>
      <c r="K1196" s="830"/>
      <c r="L1196" s="830"/>
      <c r="M1196" s="830"/>
    </row>
  </sheetData>
  <mergeCells count="1">
    <mergeCell ref="L4:N5"/>
  </mergeCells>
  <conditionalFormatting sqref="M7:M35">
    <cfRule type="cellIs" dxfId="107" priority="26" operator="equal">
      <formula>"TERMINADA"</formula>
    </cfRule>
    <cfRule type="cellIs" dxfId="106" priority="28" operator="equal">
      <formula>"GESTIÓN NORMAL"</formula>
    </cfRule>
    <cfRule type="cellIs" dxfId="105" priority="30" operator="equal">
      <formula>"SIN INICIAR"</formula>
    </cfRule>
    <cfRule type="cellIs" dxfId="104" priority="32" operator="equal">
      <formula>"ADELANTADA"</formula>
    </cfRule>
    <cfRule type="containsText" dxfId="103" priority="34" operator="containsText" text="ATRASADA">
      <formula>NOT(ISERROR(SEARCH("ATRASADA",M7)))</formula>
    </cfRule>
    <cfRule type="cellIs" dxfId="102" priority="36" operator="equal">
      <formula>"CRÍTICA"</formula>
    </cfRule>
  </conditionalFormatting>
  <conditionalFormatting sqref="N7:N35">
    <cfRule type="cellIs" dxfId="101" priority="27" operator="equal">
      <formula>"J"</formula>
    </cfRule>
    <cfRule type="cellIs" dxfId="100" priority="29" operator="equal">
      <formula>6</formula>
    </cfRule>
    <cfRule type="cellIs" dxfId="99" priority="31" operator="equal">
      <formula>"Q"</formula>
    </cfRule>
    <cfRule type="cellIs" dxfId="98" priority="33" operator="equal">
      <formula>"K"</formula>
    </cfRule>
    <cfRule type="cellIs" dxfId="97" priority="35" operator="equal">
      <formula>"L"</formula>
    </cfRule>
  </conditionalFormatting>
  <conditionalFormatting sqref="N7:N35">
    <cfRule type="cellIs" dxfId="96" priority="25" operator="equal">
      <formula>"B"</formula>
    </cfRule>
  </conditionalFormatting>
  <conditionalFormatting sqref="M36:M119">
    <cfRule type="cellIs" dxfId="95" priority="14" operator="equal">
      <formula>"TERMINADA"</formula>
    </cfRule>
    <cfRule type="cellIs" dxfId="94" priority="16" operator="equal">
      <formula>"GESTIÓN NORMAL"</formula>
    </cfRule>
    <cfRule type="cellIs" dxfId="93" priority="18" operator="equal">
      <formula>"SIN INICIAR"</formula>
    </cfRule>
    <cfRule type="cellIs" dxfId="92" priority="20" operator="equal">
      <formula>"ADELANTADA"</formula>
    </cfRule>
    <cfRule type="containsText" dxfId="91" priority="22" operator="containsText" text="ATRASADA">
      <formula>NOT(ISERROR(SEARCH("ATRASADA",M36)))</formula>
    </cfRule>
    <cfRule type="cellIs" dxfId="90" priority="24" operator="equal">
      <formula>"CRÍTICA"</formula>
    </cfRule>
  </conditionalFormatting>
  <conditionalFormatting sqref="N36:N119">
    <cfRule type="cellIs" dxfId="89" priority="15" operator="equal">
      <formula>"J"</formula>
    </cfRule>
    <cfRule type="cellIs" dxfId="88" priority="17" operator="equal">
      <formula>6</formula>
    </cfRule>
    <cfRule type="cellIs" dxfId="87" priority="19" operator="equal">
      <formula>"Q"</formula>
    </cfRule>
    <cfRule type="cellIs" dxfId="86" priority="21" operator="equal">
      <formula>"K"</formula>
    </cfRule>
    <cfRule type="cellIs" dxfId="85" priority="23" operator="equal">
      <formula>"L"</formula>
    </cfRule>
  </conditionalFormatting>
  <conditionalFormatting sqref="N36:N119">
    <cfRule type="cellIs" dxfId="84" priority="13" operator="equal">
      <formula>"B"</formula>
    </cfRule>
  </conditionalFormatting>
  <conditionalFormatting sqref="M6">
    <cfRule type="cellIs" dxfId="83" priority="2" operator="equal">
      <formula>"TERMINADA"</formula>
    </cfRule>
    <cfRule type="cellIs" dxfId="82" priority="4" operator="equal">
      <formula>"GESTIÓN NORMAL"</formula>
    </cfRule>
    <cfRule type="cellIs" dxfId="81" priority="6" operator="equal">
      <formula>"SIN INICIAR"</formula>
    </cfRule>
    <cfRule type="cellIs" dxfId="80" priority="8" operator="equal">
      <formula>"ADELANTADA"</formula>
    </cfRule>
    <cfRule type="containsText" dxfId="79" priority="10" operator="containsText" text="ATRASADA">
      <formula>NOT(ISERROR(SEARCH("ATRASADA",M6)))</formula>
    </cfRule>
    <cfRule type="cellIs" dxfId="78" priority="12" operator="equal">
      <formula>"CRÍTICA"</formula>
    </cfRule>
  </conditionalFormatting>
  <conditionalFormatting sqref="N6">
    <cfRule type="cellIs" dxfId="77" priority="3" operator="equal">
      <formula>"J"</formula>
    </cfRule>
    <cfRule type="cellIs" dxfId="76" priority="5" operator="equal">
      <formula>6</formula>
    </cfRule>
    <cfRule type="cellIs" dxfId="75" priority="7" operator="equal">
      <formula>"Q"</formula>
    </cfRule>
    <cfRule type="cellIs" dxfId="74" priority="9" operator="equal">
      <formula>"K"</formula>
    </cfRule>
    <cfRule type="cellIs" dxfId="73" priority="11" operator="equal">
      <formula>"L"</formula>
    </cfRule>
  </conditionalFormatting>
  <conditionalFormatting sqref="N6">
    <cfRule type="cellIs" dxfId="72" priority="1" operator="equal">
      <formula>"B"</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P595"/>
  <sheetViews>
    <sheetView topLeftCell="V1" zoomScale="125" zoomScaleNormal="125" zoomScalePageLayoutView="125" workbookViewId="0">
      <pane xSplit="3" ySplit="1" topLeftCell="Y591" activePane="bottomRight" state="frozen"/>
      <selection activeCell="V1" sqref="V1"/>
      <selection pane="topRight" activeCell="Y1" sqref="Y1"/>
      <selection pane="bottomLeft" activeCell="V2" sqref="V2"/>
      <selection pane="bottomRight" activeCell="AD595" sqref="AD595"/>
    </sheetView>
  </sheetViews>
  <sheetFormatPr baseColWidth="10" defaultColWidth="10.875" defaultRowHeight="27.95" customHeight="1" outlineLevelCol="1" x14ac:dyDescent="0.2"/>
  <cols>
    <col min="1" max="4" width="1.5" style="759" hidden="1" customWidth="1"/>
    <col min="5" max="21" width="10.875" style="759" hidden="1" customWidth="1"/>
    <col min="22" max="22" width="21.125" style="759" customWidth="1"/>
    <col min="23" max="23" width="19.625" style="759" customWidth="1"/>
    <col min="24" max="24" width="4.125" style="819" hidden="1" customWidth="1"/>
    <col min="25" max="25" width="18.875" style="759" customWidth="1"/>
    <col min="26" max="26" width="35.5" style="759" customWidth="1"/>
    <col min="27" max="27" width="10.875" style="759" hidden="1" customWidth="1"/>
    <col min="28" max="29" width="10.375" style="759" hidden="1" customWidth="1"/>
    <col min="30" max="30" width="20.5" style="759" customWidth="1"/>
    <col min="31" max="31" width="10.875" style="759" customWidth="1" outlineLevel="1"/>
    <col min="32" max="32" width="27.375" style="759" customWidth="1" outlineLevel="1"/>
    <col min="33" max="33" width="10.875" style="759" customWidth="1" outlineLevel="1"/>
    <col min="34" max="34" width="22.875" style="759" customWidth="1" outlineLevel="1"/>
    <col min="35" max="35" width="13.5" style="759" customWidth="1" outlineLevel="1"/>
    <col min="36" max="36" width="7.625" style="759" customWidth="1"/>
    <col min="37" max="37" width="6.375" style="759" customWidth="1"/>
    <col min="38" max="38" width="3.375" style="759" customWidth="1" outlineLevel="1"/>
    <col min="39" max="39" width="4.625" style="759" customWidth="1" outlineLevel="1"/>
    <col min="40" max="40" width="5.625" style="759" customWidth="1" outlineLevel="1"/>
    <col min="41" max="49" width="3.375" style="759" customWidth="1" outlineLevel="1"/>
    <col min="50" max="50" width="10" style="759" customWidth="1"/>
    <col min="51" max="62" width="3.5" style="759" customWidth="1" outlineLevel="1"/>
    <col min="63" max="64" width="10.875" style="759"/>
    <col min="65" max="65" width="64.5" style="759" customWidth="1"/>
    <col min="66" max="16384" width="10.875" style="759"/>
  </cols>
  <sheetData>
    <row r="1" spans="1:68" s="766" customFormat="1" ht="63" customHeight="1" thickBot="1" x14ac:dyDescent="0.25">
      <c r="A1" s="1121" t="s">
        <v>244</v>
      </c>
      <c r="B1" s="1122"/>
      <c r="C1" s="1122"/>
      <c r="D1" s="1123"/>
      <c r="E1" s="760" t="s">
        <v>1203</v>
      </c>
      <c r="F1" s="760" t="s">
        <v>10</v>
      </c>
      <c r="G1" s="760" t="s">
        <v>11</v>
      </c>
      <c r="H1" s="760" t="s">
        <v>12</v>
      </c>
      <c r="I1" s="761" t="s">
        <v>13</v>
      </c>
      <c r="J1" s="762" t="s">
        <v>14</v>
      </c>
      <c r="K1" s="763" t="s">
        <v>15</v>
      </c>
      <c r="L1" s="764" t="s">
        <v>16</v>
      </c>
      <c r="M1" s="764" t="s">
        <v>17</v>
      </c>
      <c r="N1" s="764" t="s">
        <v>18</v>
      </c>
      <c r="O1" s="765" t="s">
        <v>19</v>
      </c>
      <c r="P1" s="774" t="s">
        <v>20</v>
      </c>
      <c r="Q1" s="815" t="s">
        <v>1204</v>
      </c>
      <c r="R1" s="766" t="s">
        <v>1205</v>
      </c>
      <c r="V1" s="775" t="s">
        <v>1206</v>
      </c>
      <c r="W1" s="775" t="s">
        <v>1207</v>
      </c>
      <c r="X1" s="817" t="s">
        <v>1203</v>
      </c>
      <c r="Y1" s="776" t="s">
        <v>10</v>
      </c>
      <c r="Z1" s="996" t="s">
        <v>11</v>
      </c>
      <c r="AA1" s="776" t="s">
        <v>12</v>
      </c>
      <c r="AB1" s="775" t="s">
        <v>13</v>
      </c>
      <c r="AC1" s="775" t="s">
        <v>14</v>
      </c>
      <c r="AD1" s="775" t="s">
        <v>15</v>
      </c>
      <c r="AE1" s="775" t="s">
        <v>16</v>
      </c>
      <c r="AF1" s="775" t="s">
        <v>17</v>
      </c>
      <c r="AG1" s="775" t="s">
        <v>18</v>
      </c>
      <c r="AH1" s="777" t="s">
        <v>19</v>
      </c>
      <c r="AI1" s="777" t="s">
        <v>20</v>
      </c>
      <c r="AJ1" s="808" t="s">
        <v>1208</v>
      </c>
      <c r="AK1" s="808" t="s">
        <v>1209</v>
      </c>
      <c r="AL1" s="809" t="s">
        <v>263</v>
      </c>
      <c r="AM1" s="809" t="s">
        <v>264</v>
      </c>
      <c r="AN1" s="809" t="s">
        <v>276</v>
      </c>
      <c r="AO1" s="809" t="s">
        <v>272</v>
      </c>
      <c r="AP1" s="809" t="s">
        <v>251</v>
      </c>
      <c r="AQ1" s="809" t="s">
        <v>1195</v>
      </c>
      <c r="AR1" s="809" t="s">
        <v>1196</v>
      </c>
      <c r="AS1" s="809" t="s">
        <v>252</v>
      </c>
      <c r="AT1" s="809" t="s">
        <v>267</v>
      </c>
      <c r="AU1" s="809" t="s">
        <v>1197</v>
      </c>
      <c r="AV1" s="809" t="s">
        <v>268</v>
      </c>
      <c r="AW1" s="809" t="s">
        <v>281</v>
      </c>
      <c r="AX1" s="810" t="s">
        <v>1210</v>
      </c>
      <c r="AY1" s="809" t="s">
        <v>263</v>
      </c>
      <c r="AZ1" s="809" t="s">
        <v>264</v>
      </c>
      <c r="BA1" s="809" t="s">
        <v>276</v>
      </c>
      <c r="BB1" s="809" t="s">
        <v>272</v>
      </c>
      <c r="BC1" s="809" t="s">
        <v>251</v>
      </c>
      <c r="BD1" s="809" t="s">
        <v>1195</v>
      </c>
      <c r="BE1" s="809" t="s">
        <v>1196</v>
      </c>
      <c r="BF1" s="809" t="s">
        <v>252</v>
      </c>
      <c r="BG1" s="809" t="s">
        <v>267</v>
      </c>
      <c r="BH1" s="809" t="s">
        <v>1197</v>
      </c>
      <c r="BI1" s="809" t="s">
        <v>268</v>
      </c>
      <c r="BJ1" s="809" t="s">
        <v>281</v>
      </c>
      <c r="BK1" s="810" t="s">
        <v>1211</v>
      </c>
      <c r="BL1" s="810" t="s">
        <v>1212</v>
      </c>
      <c r="BM1" s="808" t="s">
        <v>1213</v>
      </c>
    </row>
    <row r="2" spans="1:68" s="804" customFormat="1" ht="27.95" customHeight="1" thickBot="1" x14ac:dyDescent="0.25">
      <c r="A2" s="802"/>
      <c r="B2" s="767"/>
      <c r="C2" s="768"/>
      <c r="D2" s="768"/>
      <c r="E2" s="1124" t="s">
        <v>562</v>
      </c>
      <c r="F2" s="1127" t="s">
        <v>23</v>
      </c>
      <c r="G2" s="1127" t="s">
        <v>24</v>
      </c>
      <c r="H2" s="769" t="s">
        <v>1214</v>
      </c>
      <c r="I2" s="778">
        <v>42401</v>
      </c>
      <c r="J2" s="779">
        <v>42719</v>
      </c>
      <c r="K2" s="988" t="s">
        <v>25</v>
      </c>
      <c r="L2" s="769" t="s">
        <v>26</v>
      </c>
      <c r="M2" s="769" t="s">
        <v>27</v>
      </c>
      <c r="N2" s="769">
        <v>3</v>
      </c>
      <c r="O2" s="780">
        <v>2023272</v>
      </c>
      <c r="P2" s="781">
        <f>O2*N2</f>
        <v>6069816</v>
      </c>
      <c r="Q2" s="816"/>
      <c r="R2" s="816"/>
      <c r="S2" s="816"/>
      <c r="T2" s="816"/>
      <c r="U2" s="816"/>
      <c r="V2" s="803" t="s">
        <v>1462</v>
      </c>
      <c r="W2" s="803" t="s">
        <v>22</v>
      </c>
      <c r="X2" s="818" t="s">
        <v>562</v>
      </c>
      <c r="Y2" s="791" t="s">
        <v>23</v>
      </c>
      <c r="Z2" s="841" t="s">
        <v>24</v>
      </c>
      <c r="AA2" s="791" t="s">
        <v>1214</v>
      </c>
      <c r="AB2" s="782">
        <v>42401</v>
      </c>
      <c r="AC2" s="782">
        <v>42719</v>
      </c>
      <c r="AD2" s="791" t="s">
        <v>25</v>
      </c>
      <c r="AE2" s="791" t="s">
        <v>26</v>
      </c>
      <c r="AF2" s="791" t="s">
        <v>27</v>
      </c>
      <c r="AG2" s="791">
        <v>3</v>
      </c>
      <c r="AH2" s="783">
        <v>2023272</v>
      </c>
      <c r="AI2" s="783">
        <f>AH2*AG2</f>
        <v>6069816</v>
      </c>
      <c r="AJ2" s="812" t="s">
        <v>264</v>
      </c>
      <c r="AK2" s="812" t="s">
        <v>264</v>
      </c>
      <c r="AL2" s="813">
        <v>0</v>
      </c>
      <c r="AM2" s="813">
        <v>1</v>
      </c>
      <c r="AN2" s="813">
        <v>0</v>
      </c>
      <c r="AO2" s="813">
        <v>0</v>
      </c>
      <c r="AP2" s="813">
        <v>0</v>
      </c>
      <c r="AQ2" s="813">
        <v>0</v>
      </c>
      <c r="AR2" s="813">
        <v>0</v>
      </c>
      <c r="AS2" s="813">
        <v>0</v>
      </c>
      <c r="AT2" s="813">
        <v>0</v>
      </c>
      <c r="AU2" s="813">
        <v>0</v>
      </c>
      <c r="AV2" s="813">
        <v>0</v>
      </c>
      <c r="AW2" s="813">
        <v>0</v>
      </c>
      <c r="AX2" s="807">
        <f>SUM(AL2:AW2)</f>
        <v>1</v>
      </c>
      <c r="AY2" s="811">
        <v>0</v>
      </c>
      <c r="AZ2" s="811">
        <v>1</v>
      </c>
      <c r="BA2" s="811">
        <v>0</v>
      </c>
      <c r="BB2" s="811">
        <v>0</v>
      </c>
      <c r="BC2" s="811">
        <v>0</v>
      </c>
      <c r="BD2" s="811">
        <v>0</v>
      </c>
      <c r="BE2" s="811">
        <v>0</v>
      </c>
      <c r="BF2" s="811">
        <v>0</v>
      </c>
      <c r="BG2" s="811">
        <v>0</v>
      </c>
      <c r="BH2" s="811">
        <v>0</v>
      </c>
      <c r="BI2" s="811">
        <v>0</v>
      </c>
      <c r="BJ2" s="811">
        <v>0</v>
      </c>
      <c r="BK2" s="807">
        <f>SUM(AY2:BJ2)</f>
        <v>1</v>
      </c>
      <c r="BL2" s="807">
        <f>+AX2-BK2</f>
        <v>0</v>
      </c>
      <c r="BM2" s="840" t="s">
        <v>1215</v>
      </c>
      <c r="BP2" s="807"/>
    </row>
    <row r="3" spans="1:68" s="804" customFormat="1" ht="27.95" customHeight="1" thickBot="1" x14ac:dyDescent="0.25">
      <c r="A3" s="985"/>
      <c r="B3" s="987"/>
      <c r="C3" s="990"/>
      <c r="D3" s="990"/>
      <c r="E3" s="1125"/>
      <c r="F3" s="1128"/>
      <c r="G3" s="1128"/>
      <c r="H3" s="769" t="s">
        <v>1214</v>
      </c>
      <c r="I3" s="784">
        <v>42401</v>
      </c>
      <c r="J3" s="785">
        <v>42719</v>
      </c>
      <c r="K3" s="988" t="s">
        <v>25</v>
      </c>
      <c r="L3" s="988" t="s">
        <v>26</v>
      </c>
      <c r="M3" s="988" t="s">
        <v>28</v>
      </c>
      <c r="N3" s="988">
        <v>4</v>
      </c>
      <c r="O3" s="786">
        <v>2023272</v>
      </c>
      <c r="P3" s="787">
        <f>O3*N3</f>
        <v>8093088</v>
      </c>
      <c r="Q3" s="816"/>
      <c r="R3" s="816"/>
      <c r="S3" s="816"/>
      <c r="T3" s="816"/>
      <c r="U3" s="816"/>
      <c r="V3" s="803" t="s">
        <v>1462</v>
      </c>
      <c r="W3" s="803" t="s">
        <v>22</v>
      </c>
      <c r="X3" s="818"/>
      <c r="Y3" s="791" t="s">
        <v>23</v>
      </c>
      <c r="Z3" s="841" t="s">
        <v>24</v>
      </c>
      <c r="AA3" s="791" t="s">
        <v>1214</v>
      </c>
      <c r="AB3" s="782">
        <v>42401</v>
      </c>
      <c r="AC3" s="782">
        <v>42719</v>
      </c>
      <c r="AD3" s="791" t="s">
        <v>25</v>
      </c>
      <c r="AE3" s="791" t="s">
        <v>26</v>
      </c>
      <c r="AF3" s="791" t="s">
        <v>28</v>
      </c>
      <c r="AG3" s="791">
        <v>4</v>
      </c>
      <c r="AH3" s="783">
        <v>2023272</v>
      </c>
      <c r="AI3" s="783">
        <f>AH3*AG3</f>
        <v>8093088</v>
      </c>
      <c r="AJ3" s="812" t="s">
        <v>264</v>
      </c>
      <c r="AK3" s="812" t="s">
        <v>264</v>
      </c>
      <c r="AL3" s="813">
        <v>0</v>
      </c>
      <c r="AM3" s="813">
        <v>1</v>
      </c>
      <c r="AN3" s="813">
        <v>0</v>
      </c>
      <c r="AO3" s="813">
        <v>0</v>
      </c>
      <c r="AP3" s="813">
        <v>0</v>
      </c>
      <c r="AQ3" s="813">
        <v>0</v>
      </c>
      <c r="AR3" s="813">
        <v>0</v>
      </c>
      <c r="AS3" s="813">
        <v>0</v>
      </c>
      <c r="AT3" s="813">
        <v>0</v>
      </c>
      <c r="AU3" s="813">
        <v>0</v>
      </c>
      <c r="AV3" s="813">
        <v>0</v>
      </c>
      <c r="AW3" s="813">
        <v>0</v>
      </c>
      <c r="AX3" s="807">
        <f t="shared" ref="AX3:AX66" si="0">SUM(AL3:AW3)</f>
        <v>1</v>
      </c>
      <c r="AY3" s="811">
        <v>0</v>
      </c>
      <c r="AZ3" s="811">
        <v>1</v>
      </c>
      <c r="BA3" s="811">
        <v>0</v>
      </c>
      <c r="BB3" s="811">
        <v>0</v>
      </c>
      <c r="BC3" s="811">
        <v>0</v>
      </c>
      <c r="BD3" s="811">
        <v>0</v>
      </c>
      <c r="BE3" s="811">
        <v>0</v>
      </c>
      <c r="BF3" s="811">
        <v>0</v>
      </c>
      <c r="BG3" s="811">
        <v>0</v>
      </c>
      <c r="BH3" s="811">
        <v>0</v>
      </c>
      <c r="BI3" s="811">
        <v>0</v>
      </c>
      <c r="BJ3" s="811">
        <v>0</v>
      </c>
      <c r="BK3" s="807">
        <f t="shared" ref="BK3:BK66" si="1">SUM(AY3:BJ3)</f>
        <v>1</v>
      </c>
      <c r="BL3" s="807">
        <f t="shared" ref="BL3:BL66" si="2">+AX3-BK3</f>
        <v>0</v>
      </c>
      <c r="BM3" s="840" t="s">
        <v>1215</v>
      </c>
    </row>
    <row r="4" spans="1:68" s="804" customFormat="1" ht="27.95" customHeight="1" thickBot="1" x14ac:dyDescent="0.25">
      <c r="A4" s="985"/>
      <c r="B4" s="987"/>
      <c r="C4" s="990"/>
      <c r="D4" s="990"/>
      <c r="E4" s="1125"/>
      <c r="F4" s="1128"/>
      <c r="G4" s="1128"/>
      <c r="H4" s="769" t="s">
        <v>1214</v>
      </c>
      <c r="I4" s="784">
        <v>42401</v>
      </c>
      <c r="J4" s="785">
        <v>42719</v>
      </c>
      <c r="K4" s="988" t="s">
        <v>25</v>
      </c>
      <c r="L4" s="988" t="s">
        <v>26</v>
      </c>
      <c r="M4" s="988" t="s">
        <v>29</v>
      </c>
      <c r="N4" s="988">
        <v>1</v>
      </c>
      <c r="O4" s="786">
        <v>2023272</v>
      </c>
      <c r="P4" s="787">
        <f t="shared" ref="P4:P26" si="3">O4*N4</f>
        <v>2023272</v>
      </c>
      <c r="Q4" s="816"/>
      <c r="R4" s="816"/>
      <c r="S4" s="816"/>
      <c r="T4" s="816"/>
      <c r="U4" s="816"/>
      <c r="V4" s="803" t="s">
        <v>1462</v>
      </c>
      <c r="W4" s="803" t="s">
        <v>22</v>
      </c>
      <c r="X4" s="818"/>
      <c r="Y4" s="791" t="s">
        <v>23</v>
      </c>
      <c r="Z4" s="841" t="s">
        <v>24</v>
      </c>
      <c r="AA4" s="791" t="s">
        <v>1214</v>
      </c>
      <c r="AB4" s="782">
        <v>42401</v>
      </c>
      <c r="AC4" s="782">
        <v>42719</v>
      </c>
      <c r="AD4" s="791" t="s">
        <v>25</v>
      </c>
      <c r="AE4" s="791" t="s">
        <v>26</v>
      </c>
      <c r="AF4" s="791" t="s">
        <v>29</v>
      </c>
      <c r="AG4" s="791">
        <v>1</v>
      </c>
      <c r="AH4" s="783">
        <v>2023272</v>
      </c>
      <c r="AI4" s="783">
        <f t="shared" ref="AI4:AI26" si="4">AH4*AG4</f>
        <v>2023272</v>
      </c>
      <c r="AJ4" s="812" t="s">
        <v>264</v>
      </c>
      <c r="AK4" s="812" t="s">
        <v>264</v>
      </c>
      <c r="AL4" s="813">
        <v>0</v>
      </c>
      <c r="AM4" s="813">
        <v>1</v>
      </c>
      <c r="AN4" s="813">
        <v>0</v>
      </c>
      <c r="AO4" s="813">
        <v>0</v>
      </c>
      <c r="AP4" s="813">
        <v>0</v>
      </c>
      <c r="AQ4" s="813">
        <v>0</v>
      </c>
      <c r="AR4" s="813">
        <v>0</v>
      </c>
      <c r="AS4" s="813">
        <v>0</v>
      </c>
      <c r="AT4" s="813">
        <v>0</v>
      </c>
      <c r="AU4" s="813">
        <v>0</v>
      </c>
      <c r="AV4" s="813">
        <v>0</v>
      </c>
      <c r="AW4" s="813">
        <v>0</v>
      </c>
      <c r="AX4" s="807">
        <f t="shared" si="0"/>
        <v>1</v>
      </c>
      <c r="AY4" s="811">
        <v>0</v>
      </c>
      <c r="AZ4" s="811">
        <v>1</v>
      </c>
      <c r="BA4" s="811">
        <v>0</v>
      </c>
      <c r="BB4" s="811">
        <v>0</v>
      </c>
      <c r="BC4" s="811">
        <v>0</v>
      </c>
      <c r="BD4" s="811">
        <v>0</v>
      </c>
      <c r="BE4" s="811">
        <v>0</v>
      </c>
      <c r="BF4" s="811">
        <v>0</v>
      </c>
      <c r="BG4" s="811">
        <v>0</v>
      </c>
      <c r="BH4" s="811">
        <v>0</v>
      </c>
      <c r="BI4" s="811">
        <v>0</v>
      </c>
      <c r="BJ4" s="811">
        <v>0</v>
      </c>
      <c r="BK4" s="807">
        <f t="shared" si="1"/>
        <v>1</v>
      </c>
      <c r="BL4" s="807">
        <f t="shared" si="2"/>
        <v>0</v>
      </c>
      <c r="BM4" s="840" t="s">
        <v>1215</v>
      </c>
    </row>
    <row r="5" spans="1:68" s="804" customFormat="1" ht="27.95" customHeight="1" thickBot="1" x14ac:dyDescent="0.25">
      <c r="A5" s="985"/>
      <c r="B5" s="987"/>
      <c r="C5" s="990"/>
      <c r="D5" s="990"/>
      <c r="E5" s="1125"/>
      <c r="F5" s="1128"/>
      <c r="G5" s="1128"/>
      <c r="H5" s="769" t="s">
        <v>1214</v>
      </c>
      <c r="I5" s="784">
        <v>42401</v>
      </c>
      <c r="J5" s="785">
        <v>42719</v>
      </c>
      <c r="K5" s="988" t="s">
        <v>25</v>
      </c>
      <c r="L5" s="988" t="s">
        <v>26</v>
      </c>
      <c r="M5" s="988" t="s">
        <v>30</v>
      </c>
      <c r="N5" s="988">
        <v>4</v>
      </c>
      <c r="O5" s="786">
        <v>2023272</v>
      </c>
      <c r="P5" s="787">
        <f t="shared" si="3"/>
        <v>8093088</v>
      </c>
      <c r="Q5" s="816"/>
      <c r="R5" s="816"/>
      <c r="S5" s="816"/>
      <c r="T5" s="816"/>
      <c r="U5" s="816"/>
      <c r="V5" s="803" t="s">
        <v>1462</v>
      </c>
      <c r="W5" s="803" t="s">
        <v>22</v>
      </c>
      <c r="X5" s="818"/>
      <c r="Y5" s="791" t="s">
        <v>23</v>
      </c>
      <c r="Z5" s="841" t="s">
        <v>24</v>
      </c>
      <c r="AA5" s="791" t="s">
        <v>1214</v>
      </c>
      <c r="AB5" s="782">
        <v>42401</v>
      </c>
      <c r="AC5" s="782">
        <v>42719</v>
      </c>
      <c r="AD5" s="791" t="s">
        <v>25</v>
      </c>
      <c r="AE5" s="791" t="s">
        <v>26</v>
      </c>
      <c r="AF5" s="791" t="s">
        <v>30</v>
      </c>
      <c r="AG5" s="791">
        <v>4</v>
      </c>
      <c r="AH5" s="783">
        <v>2023272</v>
      </c>
      <c r="AI5" s="783">
        <f t="shared" si="4"/>
        <v>8093088</v>
      </c>
      <c r="AJ5" s="812" t="s">
        <v>264</v>
      </c>
      <c r="AK5" s="812" t="s">
        <v>264</v>
      </c>
      <c r="AL5" s="813">
        <v>0</v>
      </c>
      <c r="AM5" s="813">
        <v>1</v>
      </c>
      <c r="AN5" s="813">
        <v>0</v>
      </c>
      <c r="AO5" s="813">
        <v>0</v>
      </c>
      <c r="AP5" s="813">
        <v>0</v>
      </c>
      <c r="AQ5" s="813">
        <v>0</v>
      </c>
      <c r="AR5" s="813">
        <v>0</v>
      </c>
      <c r="AS5" s="813">
        <v>0</v>
      </c>
      <c r="AT5" s="813">
        <v>0</v>
      </c>
      <c r="AU5" s="813">
        <v>0</v>
      </c>
      <c r="AV5" s="813">
        <v>0</v>
      </c>
      <c r="AW5" s="813">
        <v>0</v>
      </c>
      <c r="AX5" s="807">
        <f t="shared" si="0"/>
        <v>1</v>
      </c>
      <c r="AY5" s="811">
        <v>0</v>
      </c>
      <c r="AZ5" s="811">
        <v>1</v>
      </c>
      <c r="BA5" s="811">
        <v>0</v>
      </c>
      <c r="BB5" s="811">
        <v>0</v>
      </c>
      <c r="BC5" s="811">
        <v>0</v>
      </c>
      <c r="BD5" s="811">
        <v>0</v>
      </c>
      <c r="BE5" s="811">
        <v>0</v>
      </c>
      <c r="BF5" s="811">
        <v>0</v>
      </c>
      <c r="BG5" s="811">
        <v>0</v>
      </c>
      <c r="BH5" s="811">
        <v>0</v>
      </c>
      <c r="BI5" s="811">
        <v>0</v>
      </c>
      <c r="BJ5" s="811">
        <v>0</v>
      </c>
      <c r="BK5" s="807">
        <f t="shared" si="1"/>
        <v>1</v>
      </c>
      <c r="BL5" s="807">
        <f t="shared" si="2"/>
        <v>0</v>
      </c>
      <c r="BM5" s="840" t="s">
        <v>1215</v>
      </c>
    </row>
    <row r="6" spans="1:68" s="804" customFormat="1" ht="27.95" customHeight="1" thickBot="1" x14ac:dyDescent="0.25">
      <c r="A6" s="985"/>
      <c r="B6" s="987"/>
      <c r="C6" s="990"/>
      <c r="D6" s="990"/>
      <c r="E6" s="1125"/>
      <c r="F6" s="1128"/>
      <c r="G6" s="1128"/>
      <c r="H6" s="769" t="s">
        <v>1214</v>
      </c>
      <c r="I6" s="784">
        <v>42401</v>
      </c>
      <c r="J6" s="785">
        <v>42719</v>
      </c>
      <c r="K6" s="988" t="s">
        <v>25</v>
      </c>
      <c r="L6" s="988" t="s">
        <v>26</v>
      </c>
      <c r="M6" s="988" t="s">
        <v>31</v>
      </c>
      <c r="N6" s="988">
        <v>1</v>
      </c>
      <c r="O6" s="786">
        <v>2023272</v>
      </c>
      <c r="P6" s="787">
        <f t="shared" si="3"/>
        <v>2023272</v>
      </c>
      <c r="Q6" s="816"/>
      <c r="R6" s="816"/>
      <c r="S6" s="816"/>
      <c r="T6" s="816"/>
      <c r="U6" s="816"/>
      <c r="V6" s="803" t="s">
        <v>1462</v>
      </c>
      <c r="W6" s="803" t="s">
        <v>22</v>
      </c>
      <c r="X6" s="818"/>
      <c r="Y6" s="791" t="s">
        <v>23</v>
      </c>
      <c r="Z6" s="841" t="s">
        <v>24</v>
      </c>
      <c r="AA6" s="791" t="s">
        <v>1214</v>
      </c>
      <c r="AB6" s="782">
        <v>42401</v>
      </c>
      <c r="AC6" s="782">
        <v>42719</v>
      </c>
      <c r="AD6" s="791" t="s">
        <v>25</v>
      </c>
      <c r="AE6" s="791" t="s">
        <v>26</v>
      </c>
      <c r="AF6" s="791" t="s">
        <v>31</v>
      </c>
      <c r="AG6" s="791">
        <v>1</v>
      </c>
      <c r="AH6" s="783">
        <v>2023272</v>
      </c>
      <c r="AI6" s="783">
        <f t="shared" si="4"/>
        <v>2023272</v>
      </c>
      <c r="AJ6" s="812" t="s">
        <v>264</v>
      </c>
      <c r="AK6" s="812" t="s">
        <v>264</v>
      </c>
      <c r="AL6" s="813">
        <v>0</v>
      </c>
      <c r="AM6" s="813">
        <v>1</v>
      </c>
      <c r="AN6" s="813">
        <v>0</v>
      </c>
      <c r="AO6" s="813">
        <v>0</v>
      </c>
      <c r="AP6" s="813">
        <v>0</v>
      </c>
      <c r="AQ6" s="813">
        <v>0</v>
      </c>
      <c r="AR6" s="813">
        <v>0</v>
      </c>
      <c r="AS6" s="813">
        <v>0</v>
      </c>
      <c r="AT6" s="813">
        <v>0</v>
      </c>
      <c r="AU6" s="813">
        <v>0</v>
      </c>
      <c r="AV6" s="813">
        <v>0</v>
      </c>
      <c r="AW6" s="813">
        <v>0</v>
      </c>
      <c r="AX6" s="807">
        <f t="shared" si="0"/>
        <v>1</v>
      </c>
      <c r="AY6" s="811">
        <v>0</v>
      </c>
      <c r="AZ6" s="811">
        <v>1</v>
      </c>
      <c r="BA6" s="811">
        <v>0</v>
      </c>
      <c r="BB6" s="811">
        <v>0</v>
      </c>
      <c r="BC6" s="811">
        <v>0</v>
      </c>
      <c r="BD6" s="811">
        <v>0</v>
      </c>
      <c r="BE6" s="811">
        <v>0</v>
      </c>
      <c r="BF6" s="811">
        <v>0</v>
      </c>
      <c r="BG6" s="811">
        <v>0</v>
      </c>
      <c r="BH6" s="811">
        <v>0</v>
      </c>
      <c r="BI6" s="811">
        <v>0</v>
      </c>
      <c r="BJ6" s="811">
        <v>0</v>
      </c>
      <c r="BK6" s="807">
        <f t="shared" si="1"/>
        <v>1</v>
      </c>
      <c r="BL6" s="807">
        <f t="shared" si="2"/>
        <v>0</v>
      </c>
      <c r="BM6" s="840" t="s">
        <v>1215</v>
      </c>
    </row>
    <row r="7" spans="1:68" s="804" customFormat="1" ht="27.95" customHeight="1" thickBot="1" x14ac:dyDescent="0.25">
      <c r="A7" s="985"/>
      <c r="B7" s="987"/>
      <c r="C7" s="990"/>
      <c r="D7" s="990"/>
      <c r="E7" s="1125"/>
      <c r="F7" s="1128"/>
      <c r="G7" s="1128"/>
      <c r="H7" s="769" t="s">
        <v>1214</v>
      </c>
      <c r="I7" s="784">
        <v>42401</v>
      </c>
      <c r="J7" s="785">
        <v>42719</v>
      </c>
      <c r="K7" s="988" t="s">
        <v>25</v>
      </c>
      <c r="L7" s="988" t="s">
        <v>26</v>
      </c>
      <c r="M7" s="988" t="s">
        <v>32</v>
      </c>
      <c r="N7" s="988">
        <v>1</v>
      </c>
      <c r="O7" s="786">
        <v>2023272</v>
      </c>
      <c r="P7" s="787">
        <f t="shared" si="3"/>
        <v>2023272</v>
      </c>
      <c r="Q7" s="816"/>
      <c r="R7" s="816"/>
      <c r="S7" s="816"/>
      <c r="T7" s="816"/>
      <c r="U7" s="816"/>
      <c r="V7" s="803" t="s">
        <v>1462</v>
      </c>
      <c r="W7" s="803" t="s">
        <v>22</v>
      </c>
      <c r="X7" s="818"/>
      <c r="Y7" s="791" t="s">
        <v>23</v>
      </c>
      <c r="Z7" s="841" t="s">
        <v>24</v>
      </c>
      <c r="AA7" s="791" t="s">
        <v>1214</v>
      </c>
      <c r="AB7" s="782">
        <v>42401</v>
      </c>
      <c r="AC7" s="782">
        <v>42719</v>
      </c>
      <c r="AD7" s="791" t="s">
        <v>25</v>
      </c>
      <c r="AE7" s="791" t="s">
        <v>26</v>
      </c>
      <c r="AF7" s="791" t="s">
        <v>32</v>
      </c>
      <c r="AG7" s="791">
        <v>1</v>
      </c>
      <c r="AH7" s="783">
        <v>2023272</v>
      </c>
      <c r="AI7" s="783">
        <f t="shared" si="4"/>
        <v>2023272</v>
      </c>
      <c r="AJ7" s="812" t="s">
        <v>264</v>
      </c>
      <c r="AK7" s="812" t="s">
        <v>264</v>
      </c>
      <c r="AL7" s="813">
        <v>0</v>
      </c>
      <c r="AM7" s="813">
        <v>1</v>
      </c>
      <c r="AN7" s="813">
        <v>0</v>
      </c>
      <c r="AO7" s="813">
        <v>0</v>
      </c>
      <c r="AP7" s="813">
        <v>0</v>
      </c>
      <c r="AQ7" s="813">
        <v>0</v>
      </c>
      <c r="AR7" s="813">
        <v>0</v>
      </c>
      <c r="AS7" s="813">
        <v>0</v>
      </c>
      <c r="AT7" s="813">
        <v>0</v>
      </c>
      <c r="AU7" s="813">
        <v>0</v>
      </c>
      <c r="AV7" s="813">
        <v>0</v>
      </c>
      <c r="AW7" s="813">
        <v>0</v>
      </c>
      <c r="AX7" s="807">
        <f t="shared" si="0"/>
        <v>1</v>
      </c>
      <c r="AY7" s="811">
        <v>0</v>
      </c>
      <c r="AZ7" s="811">
        <v>1</v>
      </c>
      <c r="BA7" s="811">
        <v>0</v>
      </c>
      <c r="BB7" s="811">
        <v>0</v>
      </c>
      <c r="BC7" s="811">
        <v>0</v>
      </c>
      <c r="BD7" s="811">
        <v>0</v>
      </c>
      <c r="BE7" s="811">
        <v>0</v>
      </c>
      <c r="BF7" s="811">
        <v>0</v>
      </c>
      <c r="BG7" s="811">
        <v>0</v>
      </c>
      <c r="BH7" s="811">
        <v>0</v>
      </c>
      <c r="BI7" s="811">
        <v>0</v>
      </c>
      <c r="BJ7" s="811">
        <v>0</v>
      </c>
      <c r="BK7" s="807">
        <f t="shared" si="1"/>
        <v>1</v>
      </c>
      <c r="BL7" s="807">
        <f t="shared" si="2"/>
        <v>0</v>
      </c>
      <c r="BM7" s="840" t="s">
        <v>1215</v>
      </c>
    </row>
    <row r="8" spans="1:68" s="804" customFormat="1" ht="27.95" customHeight="1" thickBot="1" x14ac:dyDescent="0.25">
      <c r="A8" s="985"/>
      <c r="B8" s="987"/>
      <c r="C8" s="990"/>
      <c r="D8" s="990"/>
      <c r="E8" s="1125"/>
      <c r="F8" s="1128"/>
      <c r="G8" s="1128"/>
      <c r="H8" s="769" t="s">
        <v>1214</v>
      </c>
      <c r="I8" s="784">
        <v>42401</v>
      </c>
      <c r="J8" s="785">
        <v>42719</v>
      </c>
      <c r="K8" s="988" t="s">
        <v>25</v>
      </c>
      <c r="L8" s="988" t="s">
        <v>26</v>
      </c>
      <c r="M8" s="988" t="s">
        <v>33</v>
      </c>
      <c r="N8" s="988">
        <v>1</v>
      </c>
      <c r="O8" s="786">
        <v>2023272</v>
      </c>
      <c r="P8" s="787">
        <f t="shared" si="3"/>
        <v>2023272</v>
      </c>
      <c r="Q8" s="816"/>
      <c r="R8" s="816"/>
      <c r="S8" s="816"/>
      <c r="T8" s="816"/>
      <c r="U8" s="816"/>
      <c r="V8" s="803" t="s">
        <v>1462</v>
      </c>
      <c r="W8" s="803" t="s">
        <v>22</v>
      </c>
      <c r="X8" s="818"/>
      <c r="Y8" s="791" t="s">
        <v>23</v>
      </c>
      <c r="Z8" s="841" t="s">
        <v>24</v>
      </c>
      <c r="AA8" s="791" t="s">
        <v>1214</v>
      </c>
      <c r="AB8" s="782">
        <v>42401</v>
      </c>
      <c r="AC8" s="782">
        <v>42719</v>
      </c>
      <c r="AD8" s="791" t="s">
        <v>25</v>
      </c>
      <c r="AE8" s="791" t="s">
        <v>26</v>
      </c>
      <c r="AF8" s="791" t="s">
        <v>33</v>
      </c>
      <c r="AG8" s="791">
        <v>1</v>
      </c>
      <c r="AH8" s="783">
        <v>2023272</v>
      </c>
      <c r="AI8" s="783">
        <f t="shared" si="4"/>
        <v>2023272</v>
      </c>
      <c r="AJ8" s="812" t="s">
        <v>264</v>
      </c>
      <c r="AK8" s="812" t="s">
        <v>264</v>
      </c>
      <c r="AL8" s="813">
        <v>0</v>
      </c>
      <c r="AM8" s="813">
        <v>1</v>
      </c>
      <c r="AN8" s="813">
        <v>0</v>
      </c>
      <c r="AO8" s="813">
        <v>0</v>
      </c>
      <c r="AP8" s="813">
        <v>0</v>
      </c>
      <c r="AQ8" s="813">
        <v>0</v>
      </c>
      <c r="AR8" s="813">
        <v>0</v>
      </c>
      <c r="AS8" s="813">
        <v>0</v>
      </c>
      <c r="AT8" s="813">
        <v>0</v>
      </c>
      <c r="AU8" s="813">
        <v>0</v>
      </c>
      <c r="AV8" s="813">
        <v>0</v>
      </c>
      <c r="AW8" s="813">
        <v>0</v>
      </c>
      <c r="AX8" s="807">
        <f t="shared" si="0"/>
        <v>1</v>
      </c>
      <c r="AY8" s="811">
        <v>0</v>
      </c>
      <c r="AZ8" s="811">
        <v>1</v>
      </c>
      <c r="BA8" s="811">
        <v>0</v>
      </c>
      <c r="BB8" s="811">
        <v>0</v>
      </c>
      <c r="BC8" s="811">
        <v>0</v>
      </c>
      <c r="BD8" s="811">
        <v>0</v>
      </c>
      <c r="BE8" s="811">
        <v>0</v>
      </c>
      <c r="BF8" s="811">
        <v>0</v>
      </c>
      <c r="BG8" s="811">
        <v>0</v>
      </c>
      <c r="BH8" s="811">
        <v>0</v>
      </c>
      <c r="BI8" s="811">
        <v>0</v>
      </c>
      <c r="BJ8" s="811">
        <v>0</v>
      </c>
      <c r="BK8" s="807">
        <f t="shared" si="1"/>
        <v>1</v>
      </c>
      <c r="BL8" s="807">
        <f t="shared" si="2"/>
        <v>0</v>
      </c>
      <c r="BM8" s="840" t="s">
        <v>1215</v>
      </c>
    </row>
    <row r="9" spans="1:68" s="804" customFormat="1" ht="27.95" customHeight="1" thickBot="1" x14ac:dyDescent="0.25">
      <c r="A9" s="985"/>
      <c r="B9" s="987"/>
      <c r="C9" s="990"/>
      <c r="D9" s="990"/>
      <c r="E9" s="1125"/>
      <c r="F9" s="1128"/>
      <c r="G9" s="1128"/>
      <c r="H9" s="769" t="s">
        <v>1214</v>
      </c>
      <c r="I9" s="784">
        <v>42401</v>
      </c>
      <c r="J9" s="785">
        <v>42719</v>
      </c>
      <c r="K9" s="988" t="s">
        <v>25</v>
      </c>
      <c r="L9" s="988" t="s">
        <v>26</v>
      </c>
      <c r="M9" s="988" t="s">
        <v>34</v>
      </c>
      <c r="N9" s="988">
        <v>5</v>
      </c>
      <c r="O9" s="786">
        <v>2023272</v>
      </c>
      <c r="P9" s="787">
        <f t="shared" si="3"/>
        <v>10116360</v>
      </c>
      <c r="Q9" s="816"/>
      <c r="R9" s="816"/>
      <c r="S9" s="816"/>
      <c r="T9" s="816"/>
      <c r="U9" s="816"/>
      <c r="V9" s="803" t="s">
        <v>1462</v>
      </c>
      <c r="W9" s="803" t="s">
        <v>22</v>
      </c>
      <c r="X9" s="818"/>
      <c r="Y9" s="791" t="s">
        <v>23</v>
      </c>
      <c r="Z9" s="841" t="s">
        <v>24</v>
      </c>
      <c r="AA9" s="791" t="s">
        <v>1214</v>
      </c>
      <c r="AB9" s="782">
        <v>42401</v>
      </c>
      <c r="AC9" s="782">
        <v>42719</v>
      </c>
      <c r="AD9" s="791" t="s">
        <v>25</v>
      </c>
      <c r="AE9" s="791" t="s">
        <v>26</v>
      </c>
      <c r="AF9" s="791" t="s">
        <v>34</v>
      </c>
      <c r="AG9" s="791">
        <v>5</v>
      </c>
      <c r="AH9" s="783">
        <v>2023272</v>
      </c>
      <c r="AI9" s="783">
        <f t="shared" si="4"/>
        <v>10116360</v>
      </c>
      <c r="AJ9" s="812" t="s">
        <v>264</v>
      </c>
      <c r="AK9" s="812" t="s">
        <v>264</v>
      </c>
      <c r="AL9" s="813">
        <v>0</v>
      </c>
      <c r="AM9" s="813">
        <v>1</v>
      </c>
      <c r="AN9" s="813">
        <v>0</v>
      </c>
      <c r="AO9" s="813">
        <v>0</v>
      </c>
      <c r="AP9" s="813">
        <v>0</v>
      </c>
      <c r="AQ9" s="813">
        <v>0</v>
      </c>
      <c r="AR9" s="813">
        <v>0</v>
      </c>
      <c r="AS9" s="813">
        <v>0</v>
      </c>
      <c r="AT9" s="813">
        <v>0</v>
      </c>
      <c r="AU9" s="813">
        <v>0</v>
      </c>
      <c r="AV9" s="813">
        <v>0</v>
      </c>
      <c r="AW9" s="813">
        <v>0</v>
      </c>
      <c r="AX9" s="807">
        <f t="shared" si="0"/>
        <v>1</v>
      </c>
      <c r="AY9" s="811">
        <v>0</v>
      </c>
      <c r="AZ9" s="811">
        <v>1</v>
      </c>
      <c r="BA9" s="811">
        <v>0</v>
      </c>
      <c r="BB9" s="811">
        <v>0</v>
      </c>
      <c r="BC9" s="811">
        <v>0</v>
      </c>
      <c r="BD9" s="811">
        <v>0</v>
      </c>
      <c r="BE9" s="811">
        <v>0</v>
      </c>
      <c r="BF9" s="811">
        <v>0</v>
      </c>
      <c r="BG9" s="811">
        <v>0</v>
      </c>
      <c r="BH9" s="811">
        <v>0</v>
      </c>
      <c r="BI9" s="811">
        <v>0</v>
      </c>
      <c r="BJ9" s="811">
        <v>0</v>
      </c>
      <c r="BK9" s="807">
        <f t="shared" si="1"/>
        <v>1</v>
      </c>
      <c r="BL9" s="807">
        <f t="shared" si="2"/>
        <v>0</v>
      </c>
      <c r="BM9" s="840" t="s">
        <v>1215</v>
      </c>
    </row>
    <row r="10" spans="1:68" s="804" customFormat="1" ht="27.95" customHeight="1" thickBot="1" x14ac:dyDescent="0.25">
      <c r="A10" s="985"/>
      <c r="B10" s="987"/>
      <c r="C10" s="990"/>
      <c r="D10" s="990"/>
      <c r="E10" s="1125"/>
      <c r="F10" s="1128"/>
      <c r="G10" s="1128"/>
      <c r="H10" s="769" t="s">
        <v>1214</v>
      </c>
      <c r="I10" s="784">
        <v>42401</v>
      </c>
      <c r="J10" s="785">
        <v>42719</v>
      </c>
      <c r="K10" s="988" t="s">
        <v>25</v>
      </c>
      <c r="L10" s="988" t="s">
        <v>26</v>
      </c>
      <c r="M10" s="988" t="s">
        <v>35</v>
      </c>
      <c r="N10" s="988">
        <v>2</v>
      </c>
      <c r="O10" s="786">
        <v>2555100</v>
      </c>
      <c r="P10" s="787">
        <f t="shared" si="3"/>
        <v>5110200</v>
      </c>
      <c r="Q10" s="816"/>
      <c r="R10" s="816"/>
      <c r="S10" s="816"/>
      <c r="T10" s="816"/>
      <c r="U10" s="816"/>
      <c r="V10" s="803" t="s">
        <v>1462</v>
      </c>
      <c r="W10" s="803" t="s">
        <v>22</v>
      </c>
      <c r="X10" s="818"/>
      <c r="Y10" s="791" t="s">
        <v>23</v>
      </c>
      <c r="Z10" s="841" t="s">
        <v>24</v>
      </c>
      <c r="AA10" s="791" t="s">
        <v>1214</v>
      </c>
      <c r="AB10" s="782">
        <v>42401</v>
      </c>
      <c r="AC10" s="782">
        <v>42719</v>
      </c>
      <c r="AD10" s="791" t="s">
        <v>25</v>
      </c>
      <c r="AE10" s="791" t="s">
        <v>26</v>
      </c>
      <c r="AF10" s="791" t="s">
        <v>35</v>
      </c>
      <c r="AG10" s="791">
        <v>2</v>
      </c>
      <c r="AH10" s="783">
        <v>2555100</v>
      </c>
      <c r="AI10" s="783">
        <f t="shared" si="4"/>
        <v>5110200</v>
      </c>
      <c r="AJ10" s="812" t="s">
        <v>264</v>
      </c>
      <c r="AK10" s="812" t="s">
        <v>264</v>
      </c>
      <c r="AL10" s="813">
        <v>0</v>
      </c>
      <c r="AM10" s="813">
        <v>1</v>
      </c>
      <c r="AN10" s="813">
        <v>0</v>
      </c>
      <c r="AO10" s="813">
        <v>0</v>
      </c>
      <c r="AP10" s="813">
        <v>0</v>
      </c>
      <c r="AQ10" s="813">
        <v>0</v>
      </c>
      <c r="AR10" s="813">
        <v>0</v>
      </c>
      <c r="AS10" s="813">
        <v>0</v>
      </c>
      <c r="AT10" s="813">
        <v>0</v>
      </c>
      <c r="AU10" s="813">
        <v>0</v>
      </c>
      <c r="AV10" s="813">
        <v>0</v>
      </c>
      <c r="AW10" s="813">
        <v>0</v>
      </c>
      <c r="AX10" s="807">
        <f t="shared" si="0"/>
        <v>1</v>
      </c>
      <c r="AY10" s="811">
        <v>0</v>
      </c>
      <c r="AZ10" s="811">
        <v>1</v>
      </c>
      <c r="BA10" s="811">
        <v>0</v>
      </c>
      <c r="BB10" s="811">
        <v>0</v>
      </c>
      <c r="BC10" s="811">
        <v>0</v>
      </c>
      <c r="BD10" s="811">
        <v>0</v>
      </c>
      <c r="BE10" s="811">
        <v>0</v>
      </c>
      <c r="BF10" s="811">
        <v>0</v>
      </c>
      <c r="BG10" s="811">
        <v>0</v>
      </c>
      <c r="BH10" s="811">
        <v>0</v>
      </c>
      <c r="BI10" s="811">
        <v>0</v>
      </c>
      <c r="BJ10" s="811">
        <v>0</v>
      </c>
      <c r="BK10" s="807">
        <f t="shared" si="1"/>
        <v>1</v>
      </c>
      <c r="BL10" s="807">
        <f t="shared" si="2"/>
        <v>0</v>
      </c>
      <c r="BM10" s="840" t="s">
        <v>1215</v>
      </c>
    </row>
    <row r="11" spans="1:68" s="804" customFormat="1" ht="27.95" customHeight="1" thickBot="1" x14ac:dyDescent="0.25">
      <c r="A11" s="985"/>
      <c r="B11" s="987"/>
      <c r="C11" s="990"/>
      <c r="D11" s="990"/>
      <c r="E11" s="1125"/>
      <c r="F11" s="1128"/>
      <c r="G11" s="1128"/>
      <c r="H11" s="769" t="s">
        <v>1214</v>
      </c>
      <c r="I11" s="784">
        <v>42401</v>
      </c>
      <c r="J11" s="785">
        <v>42719</v>
      </c>
      <c r="K11" s="988" t="s">
        <v>25</v>
      </c>
      <c r="L11" s="988" t="s">
        <v>26</v>
      </c>
      <c r="M11" s="988" t="s">
        <v>36</v>
      </c>
      <c r="N11" s="988">
        <v>1</v>
      </c>
      <c r="O11" s="788">
        <v>1632000</v>
      </c>
      <c r="P11" s="787">
        <f t="shared" si="3"/>
        <v>1632000</v>
      </c>
      <c r="Q11" s="816"/>
      <c r="R11" s="816"/>
      <c r="S11" s="816"/>
      <c r="T11" s="816"/>
      <c r="U11" s="816"/>
      <c r="V11" s="803" t="s">
        <v>1462</v>
      </c>
      <c r="W11" s="803" t="s">
        <v>22</v>
      </c>
      <c r="X11" s="818"/>
      <c r="Y11" s="791" t="s">
        <v>23</v>
      </c>
      <c r="Z11" s="841" t="s">
        <v>24</v>
      </c>
      <c r="AA11" s="791" t="s">
        <v>1214</v>
      </c>
      <c r="AB11" s="782">
        <v>42401</v>
      </c>
      <c r="AC11" s="782">
        <v>42719</v>
      </c>
      <c r="AD11" s="791" t="s">
        <v>25</v>
      </c>
      <c r="AE11" s="791" t="s">
        <v>26</v>
      </c>
      <c r="AF11" s="791" t="s">
        <v>36</v>
      </c>
      <c r="AG11" s="791">
        <v>1</v>
      </c>
      <c r="AH11" s="789">
        <v>1632000</v>
      </c>
      <c r="AI11" s="783">
        <f t="shared" si="4"/>
        <v>1632000</v>
      </c>
      <c r="AJ11" s="812" t="s">
        <v>264</v>
      </c>
      <c r="AK11" s="812" t="s">
        <v>264</v>
      </c>
      <c r="AL11" s="813">
        <v>0</v>
      </c>
      <c r="AM11" s="813">
        <v>1</v>
      </c>
      <c r="AN11" s="813">
        <v>0</v>
      </c>
      <c r="AO11" s="813">
        <v>0</v>
      </c>
      <c r="AP11" s="813">
        <v>0</v>
      </c>
      <c r="AQ11" s="813">
        <v>0</v>
      </c>
      <c r="AR11" s="813">
        <v>0</v>
      </c>
      <c r="AS11" s="813">
        <v>0</v>
      </c>
      <c r="AT11" s="813">
        <v>0</v>
      </c>
      <c r="AU11" s="813">
        <v>0</v>
      </c>
      <c r="AV11" s="813">
        <v>0</v>
      </c>
      <c r="AW11" s="813">
        <v>0</v>
      </c>
      <c r="AX11" s="807">
        <f t="shared" si="0"/>
        <v>1</v>
      </c>
      <c r="AY11" s="811">
        <v>0</v>
      </c>
      <c r="AZ11" s="811">
        <v>1</v>
      </c>
      <c r="BA11" s="811">
        <v>0</v>
      </c>
      <c r="BB11" s="811">
        <v>0</v>
      </c>
      <c r="BC11" s="811">
        <v>0</v>
      </c>
      <c r="BD11" s="811">
        <v>0</v>
      </c>
      <c r="BE11" s="811">
        <v>0</v>
      </c>
      <c r="BF11" s="811">
        <v>0</v>
      </c>
      <c r="BG11" s="811">
        <v>0</v>
      </c>
      <c r="BH11" s="811">
        <v>0</v>
      </c>
      <c r="BI11" s="811">
        <v>0</v>
      </c>
      <c r="BJ11" s="811">
        <v>0</v>
      </c>
      <c r="BK11" s="807">
        <f t="shared" si="1"/>
        <v>1</v>
      </c>
      <c r="BL11" s="807">
        <f t="shared" si="2"/>
        <v>0</v>
      </c>
      <c r="BM11" s="840" t="s">
        <v>1442</v>
      </c>
    </row>
    <row r="12" spans="1:68" s="804" customFormat="1" ht="27.95" customHeight="1" thickBot="1" x14ac:dyDescent="0.25">
      <c r="A12" s="985"/>
      <c r="B12" s="987"/>
      <c r="C12" s="990"/>
      <c r="D12" s="990"/>
      <c r="E12" s="1125"/>
      <c r="F12" s="1128"/>
      <c r="G12" s="1128"/>
      <c r="H12" s="769" t="s">
        <v>1214</v>
      </c>
      <c r="I12" s="784">
        <v>42401</v>
      </c>
      <c r="J12" s="785">
        <v>42719</v>
      </c>
      <c r="K12" s="988" t="s">
        <v>25</v>
      </c>
      <c r="L12" s="988" t="s">
        <v>37</v>
      </c>
      <c r="M12" s="988" t="s">
        <v>38</v>
      </c>
      <c r="N12" s="988">
        <v>1</v>
      </c>
      <c r="O12" s="786">
        <v>10000000</v>
      </c>
      <c r="P12" s="787">
        <f t="shared" si="3"/>
        <v>10000000</v>
      </c>
      <c r="Q12" s="816"/>
      <c r="R12" s="816"/>
      <c r="S12" s="816"/>
      <c r="T12" s="816"/>
      <c r="U12" s="816"/>
      <c r="V12" s="803" t="s">
        <v>1286</v>
      </c>
      <c r="W12" s="803" t="s">
        <v>1288</v>
      </c>
      <c r="X12" s="818"/>
      <c r="Y12" s="791" t="s">
        <v>23</v>
      </c>
      <c r="Z12" s="841" t="s">
        <v>1453</v>
      </c>
      <c r="AA12" s="791" t="s">
        <v>1214</v>
      </c>
      <c r="AB12" s="782">
        <v>42401</v>
      </c>
      <c r="AC12" s="782">
        <v>42719</v>
      </c>
      <c r="AD12" s="791" t="s">
        <v>25</v>
      </c>
      <c r="AE12" s="791" t="s">
        <v>37</v>
      </c>
      <c r="AF12" s="791" t="s">
        <v>38</v>
      </c>
      <c r="AG12" s="791">
        <v>1</v>
      </c>
      <c r="AH12" s="783">
        <v>10000000</v>
      </c>
      <c r="AI12" s="783">
        <f t="shared" si="4"/>
        <v>10000000</v>
      </c>
      <c r="AJ12" s="812" t="s">
        <v>251</v>
      </c>
      <c r="AK12" s="812" t="s">
        <v>268</v>
      </c>
      <c r="AL12" s="813">
        <v>8.3333333333333343E-2</v>
      </c>
      <c r="AM12" s="813">
        <v>8.3333333333333343E-2</v>
      </c>
      <c r="AN12" s="813">
        <v>8.3333333333333343E-2</v>
      </c>
      <c r="AO12" s="813">
        <v>8.3333333333333343E-2</v>
      </c>
      <c r="AP12" s="813">
        <v>8.3333333333333343E-2</v>
      </c>
      <c r="AQ12" s="813">
        <v>8.3333333333333343E-2</v>
      </c>
      <c r="AR12" s="813">
        <v>8.3333333333333343E-2</v>
      </c>
      <c r="AS12" s="813">
        <v>8.3333333333333343E-2</v>
      </c>
      <c r="AT12" s="813">
        <v>8.3333333333333343E-2</v>
      </c>
      <c r="AU12" s="813">
        <v>8.3333333333333343E-2</v>
      </c>
      <c r="AV12" s="813">
        <v>8.3333333333333343E-2</v>
      </c>
      <c r="AW12" s="813">
        <v>8.3333333333333343E-2</v>
      </c>
      <c r="AX12" s="807">
        <f t="shared" si="0"/>
        <v>1.0000000000000002</v>
      </c>
      <c r="AY12" s="811">
        <v>0</v>
      </c>
      <c r="AZ12" s="811">
        <v>0</v>
      </c>
      <c r="BA12" s="811">
        <v>0</v>
      </c>
      <c r="BB12" s="811">
        <v>0</v>
      </c>
      <c r="BC12" s="811">
        <v>0</v>
      </c>
      <c r="BD12" s="811">
        <v>0</v>
      </c>
      <c r="BE12" s="811">
        <v>0</v>
      </c>
      <c r="BF12" s="811">
        <v>0</v>
      </c>
      <c r="BG12" s="811">
        <v>0</v>
      </c>
      <c r="BH12" s="811">
        <v>0</v>
      </c>
      <c r="BI12" s="811">
        <v>0</v>
      </c>
      <c r="BJ12" s="811">
        <v>0</v>
      </c>
      <c r="BK12" s="807">
        <f t="shared" si="1"/>
        <v>0</v>
      </c>
      <c r="BL12" s="807">
        <f t="shared" si="2"/>
        <v>1.0000000000000002</v>
      </c>
      <c r="BM12" s="840" t="s">
        <v>1216</v>
      </c>
      <c r="BN12" s="804" t="s">
        <v>1437</v>
      </c>
      <c r="BO12" s="804" t="s">
        <v>1438</v>
      </c>
    </row>
    <row r="13" spans="1:68" s="804" customFormat="1" ht="27.95" customHeight="1" thickBot="1" x14ac:dyDescent="0.25">
      <c r="A13" s="985"/>
      <c r="B13" s="987"/>
      <c r="C13" s="990"/>
      <c r="D13" s="990"/>
      <c r="E13" s="1125"/>
      <c r="F13" s="1128"/>
      <c r="G13" s="1128"/>
      <c r="H13" s="769" t="s">
        <v>1214</v>
      </c>
      <c r="I13" s="784">
        <v>42401</v>
      </c>
      <c r="J13" s="785">
        <v>42719</v>
      </c>
      <c r="K13" s="988" t="s">
        <v>25</v>
      </c>
      <c r="L13" s="988" t="s">
        <v>39</v>
      </c>
      <c r="M13" s="988" t="s">
        <v>40</v>
      </c>
      <c r="N13" s="988">
        <v>1</v>
      </c>
      <c r="O13" s="786">
        <v>5000000</v>
      </c>
      <c r="P13" s="787">
        <f t="shared" si="3"/>
        <v>5000000</v>
      </c>
      <c r="Q13" s="816"/>
      <c r="R13" s="816"/>
      <c r="S13" s="816"/>
      <c r="T13" s="816"/>
      <c r="U13" s="816"/>
      <c r="V13" s="803" t="s">
        <v>1462</v>
      </c>
      <c r="W13" s="803" t="s">
        <v>22</v>
      </c>
      <c r="X13" s="818"/>
      <c r="Y13" s="791" t="s">
        <v>23</v>
      </c>
      <c r="Z13" s="841" t="s">
        <v>24</v>
      </c>
      <c r="AA13" s="791" t="s">
        <v>1214</v>
      </c>
      <c r="AB13" s="782">
        <v>42401</v>
      </c>
      <c r="AC13" s="782">
        <v>42719</v>
      </c>
      <c r="AD13" s="791" t="s">
        <v>25</v>
      </c>
      <c r="AE13" s="791" t="s">
        <v>39</v>
      </c>
      <c r="AF13" s="791" t="s">
        <v>40</v>
      </c>
      <c r="AG13" s="791">
        <v>1</v>
      </c>
      <c r="AH13" s="783">
        <v>5000000</v>
      </c>
      <c r="AI13" s="783">
        <f t="shared" si="4"/>
        <v>5000000</v>
      </c>
      <c r="AJ13" s="812" t="s">
        <v>264</v>
      </c>
      <c r="AK13" s="812" t="s">
        <v>281</v>
      </c>
      <c r="AL13" s="813">
        <v>8.3333333333333343E-2</v>
      </c>
      <c r="AM13" s="813">
        <v>8.3333333333333343E-2</v>
      </c>
      <c r="AN13" s="813">
        <v>8.3333333333333343E-2</v>
      </c>
      <c r="AO13" s="813">
        <v>8.3333333333333343E-2</v>
      </c>
      <c r="AP13" s="813">
        <v>8.3333333333333343E-2</v>
      </c>
      <c r="AQ13" s="813">
        <v>8.3333333333333343E-2</v>
      </c>
      <c r="AR13" s="813">
        <v>8.3333333333333343E-2</v>
      </c>
      <c r="AS13" s="813">
        <v>8.3333333333333343E-2</v>
      </c>
      <c r="AT13" s="813">
        <v>8.3333333333333343E-2</v>
      </c>
      <c r="AU13" s="813">
        <v>8.3333333333333343E-2</v>
      </c>
      <c r="AV13" s="813">
        <v>8.3333333333333343E-2</v>
      </c>
      <c r="AW13" s="813">
        <v>8.3333333333333343E-2</v>
      </c>
      <c r="AX13" s="807">
        <f t="shared" si="0"/>
        <v>1.0000000000000002</v>
      </c>
      <c r="AY13" s="811">
        <v>0</v>
      </c>
      <c r="AZ13" s="811">
        <v>0</v>
      </c>
      <c r="BA13" s="811">
        <v>0</v>
      </c>
      <c r="BB13" s="811">
        <v>0</v>
      </c>
      <c r="BC13" s="811">
        <v>0</v>
      </c>
      <c r="BD13" s="811">
        <v>0</v>
      </c>
      <c r="BE13" s="811">
        <v>0</v>
      </c>
      <c r="BF13" s="811">
        <v>0</v>
      </c>
      <c r="BG13" s="811">
        <v>0</v>
      </c>
      <c r="BH13" s="811">
        <v>0</v>
      </c>
      <c r="BI13" s="811">
        <v>0</v>
      </c>
      <c r="BJ13" s="811">
        <v>0</v>
      </c>
      <c r="BK13" s="807">
        <f t="shared" si="1"/>
        <v>0</v>
      </c>
      <c r="BL13" s="807">
        <f t="shared" si="2"/>
        <v>1.0000000000000002</v>
      </c>
      <c r="BM13" s="840" t="s">
        <v>1215</v>
      </c>
      <c r="BN13" s="804" t="s">
        <v>1439</v>
      </c>
      <c r="BO13" s="804" t="s">
        <v>1440</v>
      </c>
    </row>
    <row r="14" spans="1:68" s="804" customFormat="1" ht="27.95" customHeight="1" thickBot="1" x14ac:dyDescent="0.25">
      <c r="A14" s="805"/>
      <c r="B14" s="770"/>
      <c r="C14" s="771"/>
      <c r="D14" s="771"/>
      <c r="E14" s="1125"/>
      <c r="F14" s="1128"/>
      <c r="G14" s="1129"/>
      <c r="H14" s="769" t="s">
        <v>1214</v>
      </c>
      <c r="I14" s="784">
        <v>42401</v>
      </c>
      <c r="J14" s="785">
        <v>42719</v>
      </c>
      <c r="K14" s="988" t="s">
        <v>25</v>
      </c>
      <c r="L14" s="988" t="s">
        <v>41</v>
      </c>
      <c r="M14" s="988" t="s">
        <v>42</v>
      </c>
      <c r="N14" s="988">
        <v>1</v>
      </c>
      <c r="O14" s="786">
        <v>15000000</v>
      </c>
      <c r="P14" s="787">
        <f t="shared" si="3"/>
        <v>15000000</v>
      </c>
      <c r="Q14" s="816"/>
      <c r="R14" s="816"/>
      <c r="S14" s="816"/>
      <c r="T14" s="816"/>
      <c r="U14" s="816"/>
      <c r="V14" s="803" t="s">
        <v>1286</v>
      </c>
      <c r="W14" s="803" t="s">
        <v>1288</v>
      </c>
      <c r="X14" s="818"/>
      <c r="Y14" s="791" t="s">
        <v>23</v>
      </c>
      <c r="Z14" s="841" t="s">
        <v>1454</v>
      </c>
      <c r="AA14" s="791" t="s">
        <v>1214</v>
      </c>
      <c r="AB14" s="782">
        <v>42401</v>
      </c>
      <c r="AC14" s="782">
        <v>42719</v>
      </c>
      <c r="AD14" s="791" t="s">
        <v>25</v>
      </c>
      <c r="AE14" s="791" t="s">
        <v>41</v>
      </c>
      <c r="AF14" s="791" t="s">
        <v>42</v>
      </c>
      <c r="AG14" s="791">
        <v>1</v>
      </c>
      <c r="AH14" s="783">
        <v>15000000</v>
      </c>
      <c r="AI14" s="783">
        <f t="shared" si="4"/>
        <v>15000000</v>
      </c>
      <c r="AJ14" s="812" t="s">
        <v>264</v>
      </c>
      <c r="AK14" s="812" t="s">
        <v>281</v>
      </c>
      <c r="AL14" s="813">
        <v>8.3333333333333343E-2</v>
      </c>
      <c r="AM14" s="813">
        <v>8.3333333333333343E-2</v>
      </c>
      <c r="AN14" s="813">
        <v>8.3333333333333343E-2</v>
      </c>
      <c r="AO14" s="813">
        <v>8.3333333333333343E-2</v>
      </c>
      <c r="AP14" s="813">
        <v>8.3333333333333343E-2</v>
      </c>
      <c r="AQ14" s="813">
        <v>8.3333333333333343E-2</v>
      </c>
      <c r="AR14" s="813">
        <v>8.3333333333333343E-2</v>
      </c>
      <c r="AS14" s="813">
        <v>8.3333333333333343E-2</v>
      </c>
      <c r="AT14" s="813">
        <v>8.3333333333333343E-2</v>
      </c>
      <c r="AU14" s="813">
        <v>8.3333333333333343E-2</v>
      </c>
      <c r="AV14" s="813">
        <v>8.3333333333333343E-2</v>
      </c>
      <c r="AW14" s="813">
        <v>8.3333333333333343E-2</v>
      </c>
      <c r="AX14" s="807">
        <f t="shared" si="0"/>
        <v>1.0000000000000002</v>
      </c>
      <c r="AY14" s="811">
        <v>0</v>
      </c>
      <c r="AZ14" s="811">
        <v>0</v>
      </c>
      <c r="BA14" s="811">
        <v>0</v>
      </c>
      <c r="BB14" s="811">
        <v>0</v>
      </c>
      <c r="BC14" s="811">
        <v>0</v>
      </c>
      <c r="BD14" s="811">
        <v>0</v>
      </c>
      <c r="BE14" s="811">
        <v>0</v>
      </c>
      <c r="BF14" s="811">
        <v>0</v>
      </c>
      <c r="BG14" s="811">
        <v>0</v>
      </c>
      <c r="BH14" s="811">
        <v>0</v>
      </c>
      <c r="BI14" s="811">
        <v>0</v>
      </c>
      <c r="BJ14" s="811">
        <v>0</v>
      </c>
      <c r="BK14" s="807">
        <f t="shared" si="1"/>
        <v>0</v>
      </c>
      <c r="BL14" s="807">
        <f t="shared" si="2"/>
        <v>1.0000000000000002</v>
      </c>
      <c r="BM14" s="840"/>
      <c r="BO14" s="804" t="s">
        <v>1441</v>
      </c>
    </row>
    <row r="15" spans="1:68" s="804" customFormat="1" ht="27.95" customHeight="1" thickBot="1" x14ac:dyDescent="0.25">
      <c r="A15" s="806"/>
      <c r="B15" s="772"/>
      <c r="C15" s="773"/>
      <c r="D15" s="773"/>
      <c r="E15" s="1125"/>
      <c r="F15" s="1128"/>
      <c r="G15" s="988" t="s">
        <v>43</v>
      </c>
      <c r="H15" s="769" t="s">
        <v>1214</v>
      </c>
      <c r="I15" s="784">
        <v>42384</v>
      </c>
      <c r="J15" s="785">
        <v>42724</v>
      </c>
      <c r="K15" s="790" t="s">
        <v>44</v>
      </c>
      <c r="L15" s="988" t="s">
        <v>45</v>
      </c>
      <c r="M15" s="988" t="s">
        <v>46</v>
      </c>
      <c r="N15" s="988">
        <v>1</v>
      </c>
      <c r="O15" s="786">
        <v>0</v>
      </c>
      <c r="P15" s="787">
        <f t="shared" si="3"/>
        <v>0</v>
      </c>
      <c r="Q15" s="816"/>
      <c r="R15" s="816"/>
      <c r="S15" s="816"/>
      <c r="T15" s="816"/>
      <c r="U15" s="816"/>
      <c r="V15" s="803" t="s">
        <v>1462</v>
      </c>
      <c r="W15" s="803" t="s">
        <v>22</v>
      </c>
      <c r="X15" s="818"/>
      <c r="Y15" s="791" t="s">
        <v>23</v>
      </c>
      <c r="Z15" s="841" t="s">
        <v>43</v>
      </c>
      <c r="AA15" s="791" t="s">
        <v>1214</v>
      </c>
      <c r="AB15" s="782">
        <v>42384</v>
      </c>
      <c r="AC15" s="782">
        <v>42724</v>
      </c>
      <c r="AD15" s="791" t="s">
        <v>44</v>
      </c>
      <c r="AE15" s="791" t="s">
        <v>45</v>
      </c>
      <c r="AF15" s="791" t="s">
        <v>46</v>
      </c>
      <c r="AG15" s="791">
        <v>1</v>
      </c>
      <c r="AH15" s="783">
        <v>0</v>
      </c>
      <c r="AI15" s="783">
        <f t="shared" si="4"/>
        <v>0</v>
      </c>
      <c r="AJ15" s="812" t="s">
        <v>263</v>
      </c>
      <c r="AK15" s="812" t="s">
        <v>276</v>
      </c>
      <c r="AL15" s="813">
        <v>0.33</v>
      </c>
      <c r="AM15" s="813">
        <v>0.33</v>
      </c>
      <c r="AN15" s="813">
        <v>0.34</v>
      </c>
      <c r="AO15" s="813">
        <v>0</v>
      </c>
      <c r="AP15" s="813">
        <v>0</v>
      </c>
      <c r="AQ15" s="813">
        <v>0</v>
      </c>
      <c r="AR15" s="813">
        <v>0</v>
      </c>
      <c r="AS15" s="813">
        <v>0</v>
      </c>
      <c r="AT15" s="813">
        <v>0</v>
      </c>
      <c r="AU15" s="813">
        <v>0</v>
      </c>
      <c r="AV15" s="813">
        <v>0</v>
      </c>
      <c r="AW15" s="813">
        <v>0</v>
      </c>
      <c r="AX15" s="807">
        <f t="shared" si="0"/>
        <v>1</v>
      </c>
      <c r="AY15" s="811">
        <v>0</v>
      </c>
      <c r="AZ15" s="811">
        <v>0</v>
      </c>
      <c r="BA15" s="811">
        <v>0.3</v>
      </c>
      <c r="BB15" s="811">
        <v>0</v>
      </c>
      <c r="BC15" s="811">
        <v>0</v>
      </c>
      <c r="BD15" s="811">
        <v>0</v>
      </c>
      <c r="BE15" s="811">
        <v>0</v>
      </c>
      <c r="BF15" s="811">
        <v>0</v>
      </c>
      <c r="BG15" s="811">
        <v>0</v>
      </c>
      <c r="BH15" s="811">
        <v>0</v>
      </c>
      <c r="BI15" s="811">
        <v>0</v>
      </c>
      <c r="BJ15" s="811">
        <v>0</v>
      </c>
      <c r="BK15" s="807">
        <f t="shared" si="1"/>
        <v>0.3</v>
      </c>
      <c r="BL15" s="807">
        <f t="shared" si="2"/>
        <v>0.7</v>
      </c>
      <c r="BM15" s="840" t="s">
        <v>1443</v>
      </c>
    </row>
    <row r="16" spans="1:68" s="804" customFormat="1" ht="27.95" customHeight="1" x14ac:dyDescent="0.2">
      <c r="A16" s="806"/>
      <c r="B16" s="772"/>
      <c r="C16" s="773"/>
      <c r="D16" s="773"/>
      <c r="E16" s="1125"/>
      <c r="F16" s="1128"/>
      <c r="G16" s="988" t="s">
        <v>47</v>
      </c>
      <c r="H16" s="769" t="s">
        <v>1214</v>
      </c>
      <c r="I16" s="784">
        <v>42384</v>
      </c>
      <c r="J16" s="785">
        <v>42724</v>
      </c>
      <c r="K16" s="790" t="s">
        <v>1217</v>
      </c>
      <c r="L16" s="988" t="s">
        <v>49</v>
      </c>
      <c r="M16" s="988" t="s">
        <v>50</v>
      </c>
      <c r="N16" s="988">
        <v>7</v>
      </c>
      <c r="O16" s="786">
        <v>0</v>
      </c>
      <c r="P16" s="787">
        <f t="shared" si="3"/>
        <v>0</v>
      </c>
      <c r="Q16" s="816"/>
      <c r="R16" s="816"/>
      <c r="S16" s="816"/>
      <c r="T16" s="816"/>
      <c r="U16" s="816"/>
      <c r="V16" s="803" t="s">
        <v>1462</v>
      </c>
      <c r="W16" s="803" t="s">
        <v>22</v>
      </c>
      <c r="X16" s="818"/>
      <c r="Y16" s="791" t="s">
        <v>23</v>
      </c>
      <c r="Z16" s="841" t="s">
        <v>47</v>
      </c>
      <c r="AA16" s="791" t="s">
        <v>1214</v>
      </c>
      <c r="AB16" s="782">
        <v>42384</v>
      </c>
      <c r="AC16" s="782">
        <v>42724</v>
      </c>
      <c r="AD16" s="791" t="s">
        <v>1217</v>
      </c>
      <c r="AE16" s="791" t="s">
        <v>49</v>
      </c>
      <c r="AF16" s="791" t="s">
        <v>50</v>
      </c>
      <c r="AG16" s="791">
        <v>7</v>
      </c>
      <c r="AH16" s="783">
        <v>0</v>
      </c>
      <c r="AI16" s="783">
        <f t="shared" si="4"/>
        <v>0</v>
      </c>
      <c r="AJ16" s="812" t="s">
        <v>263</v>
      </c>
      <c r="AK16" s="812" t="s">
        <v>1195</v>
      </c>
      <c r="AL16" s="813">
        <v>0.16666666666666669</v>
      </c>
      <c r="AM16" s="813">
        <v>0.16666666666666669</v>
      </c>
      <c r="AN16" s="813">
        <v>0.16666666666666669</v>
      </c>
      <c r="AO16" s="813">
        <v>0.16666666666666669</v>
      </c>
      <c r="AP16" s="813">
        <v>0.16666666666666669</v>
      </c>
      <c r="AQ16" s="813">
        <v>0.16666666666666669</v>
      </c>
      <c r="AR16" s="813">
        <v>0</v>
      </c>
      <c r="AS16" s="813">
        <v>0</v>
      </c>
      <c r="AT16" s="813">
        <v>0</v>
      </c>
      <c r="AU16" s="813">
        <v>0</v>
      </c>
      <c r="AV16" s="813">
        <v>0</v>
      </c>
      <c r="AW16" s="813">
        <v>0</v>
      </c>
      <c r="AX16" s="807">
        <f t="shared" si="0"/>
        <v>1.0000000000000002</v>
      </c>
      <c r="AY16" s="811">
        <v>0.05</v>
      </c>
      <c r="AZ16" s="811">
        <v>0.05</v>
      </c>
      <c r="BA16" s="811">
        <v>0</v>
      </c>
      <c r="BB16" s="811">
        <v>0</v>
      </c>
      <c r="BC16" s="811">
        <v>0</v>
      </c>
      <c r="BD16" s="811">
        <v>0</v>
      </c>
      <c r="BE16" s="811">
        <v>0</v>
      </c>
      <c r="BF16" s="811">
        <v>0</v>
      </c>
      <c r="BG16" s="811">
        <v>0</v>
      </c>
      <c r="BH16" s="811">
        <v>0</v>
      </c>
      <c r="BI16" s="811">
        <v>0</v>
      </c>
      <c r="BJ16" s="811">
        <v>0</v>
      </c>
      <c r="BK16" s="807">
        <f t="shared" si="1"/>
        <v>0.1</v>
      </c>
      <c r="BL16" s="807">
        <f t="shared" si="2"/>
        <v>0.90000000000000024</v>
      </c>
      <c r="BM16" s="840" t="s">
        <v>1444</v>
      </c>
    </row>
    <row r="17" spans="1:66" s="804" customFormat="1" ht="27.95" customHeight="1" x14ac:dyDescent="0.2">
      <c r="A17" s="806"/>
      <c r="B17" s="772"/>
      <c r="C17" s="773"/>
      <c r="D17" s="773"/>
      <c r="E17" s="1125"/>
      <c r="F17" s="1128"/>
      <c r="G17" s="988" t="s">
        <v>51</v>
      </c>
      <c r="H17" s="988" t="s">
        <v>52</v>
      </c>
      <c r="I17" s="784">
        <v>42384</v>
      </c>
      <c r="J17" s="785">
        <v>42724</v>
      </c>
      <c r="K17" s="790" t="s">
        <v>53</v>
      </c>
      <c r="L17" s="988" t="s">
        <v>54</v>
      </c>
      <c r="M17" s="988" t="s">
        <v>52</v>
      </c>
      <c r="N17" s="988">
        <v>20</v>
      </c>
      <c r="O17" s="786">
        <v>700000</v>
      </c>
      <c r="P17" s="787">
        <f t="shared" si="3"/>
        <v>14000000</v>
      </c>
      <c r="Q17" s="816"/>
      <c r="R17" s="816"/>
      <c r="S17" s="816"/>
      <c r="T17" s="816"/>
      <c r="U17" s="816"/>
      <c r="V17" s="803" t="s">
        <v>1462</v>
      </c>
      <c r="W17" s="803" t="s">
        <v>22</v>
      </c>
      <c r="X17" s="818"/>
      <c r="Y17" s="791" t="s">
        <v>23</v>
      </c>
      <c r="Z17" s="841" t="s">
        <v>51</v>
      </c>
      <c r="AA17" s="791" t="s">
        <v>52</v>
      </c>
      <c r="AB17" s="782">
        <v>42384</v>
      </c>
      <c r="AC17" s="782">
        <v>42724</v>
      </c>
      <c r="AD17" s="791" t="s">
        <v>53</v>
      </c>
      <c r="AE17" s="791" t="s">
        <v>54</v>
      </c>
      <c r="AF17" s="791" t="s">
        <v>52</v>
      </c>
      <c r="AG17" s="791">
        <v>20</v>
      </c>
      <c r="AH17" s="783">
        <v>700000</v>
      </c>
      <c r="AI17" s="783">
        <f t="shared" si="4"/>
        <v>14000000</v>
      </c>
      <c r="AJ17" s="812" t="s">
        <v>263</v>
      </c>
      <c r="AK17" s="812" t="s">
        <v>263</v>
      </c>
      <c r="AL17" s="813">
        <v>1</v>
      </c>
      <c r="AM17" s="813">
        <v>0</v>
      </c>
      <c r="AN17" s="813">
        <v>0</v>
      </c>
      <c r="AO17" s="813">
        <v>0</v>
      </c>
      <c r="AP17" s="813">
        <v>0</v>
      </c>
      <c r="AQ17" s="813">
        <v>0</v>
      </c>
      <c r="AR17" s="813">
        <v>0</v>
      </c>
      <c r="AS17" s="813">
        <v>0</v>
      </c>
      <c r="AT17" s="813">
        <v>0</v>
      </c>
      <c r="AU17" s="813">
        <v>0</v>
      </c>
      <c r="AV17" s="813">
        <v>0</v>
      </c>
      <c r="AW17" s="813">
        <v>0</v>
      </c>
      <c r="AX17" s="807">
        <f t="shared" si="0"/>
        <v>1</v>
      </c>
      <c r="AY17" s="811">
        <v>0</v>
      </c>
      <c r="AZ17" s="811">
        <v>0</v>
      </c>
      <c r="BA17" s="811">
        <v>0</v>
      </c>
      <c r="BB17" s="811">
        <v>0</v>
      </c>
      <c r="BC17" s="811">
        <v>0</v>
      </c>
      <c r="BD17" s="811">
        <v>0</v>
      </c>
      <c r="BE17" s="811">
        <v>0</v>
      </c>
      <c r="BF17" s="811">
        <v>0</v>
      </c>
      <c r="BG17" s="811">
        <v>0</v>
      </c>
      <c r="BH17" s="811">
        <v>0</v>
      </c>
      <c r="BI17" s="811">
        <v>0</v>
      </c>
      <c r="BJ17" s="811">
        <v>0</v>
      </c>
      <c r="BK17" s="807">
        <f t="shared" si="1"/>
        <v>0</v>
      </c>
      <c r="BL17" s="807">
        <f t="shared" si="2"/>
        <v>1</v>
      </c>
      <c r="BM17" s="840" t="s">
        <v>1445</v>
      </c>
    </row>
    <row r="18" spans="1:66" s="804" customFormat="1" ht="27.95" customHeight="1" x14ac:dyDescent="0.2">
      <c r="A18" s="806"/>
      <c r="B18" s="772"/>
      <c r="C18" s="773"/>
      <c r="D18" s="773"/>
      <c r="E18" s="1125"/>
      <c r="F18" s="1128"/>
      <c r="G18" s="988" t="s">
        <v>55</v>
      </c>
      <c r="H18" s="988"/>
      <c r="I18" s="784">
        <v>42384</v>
      </c>
      <c r="J18" s="785">
        <v>42724</v>
      </c>
      <c r="K18" s="790" t="s">
        <v>56</v>
      </c>
      <c r="L18" s="988" t="s">
        <v>45</v>
      </c>
      <c r="M18" s="988" t="s">
        <v>57</v>
      </c>
      <c r="N18" s="988">
        <v>1</v>
      </c>
      <c r="O18" s="786">
        <v>0</v>
      </c>
      <c r="P18" s="787">
        <f t="shared" si="3"/>
        <v>0</v>
      </c>
      <c r="Q18" s="816"/>
      <c r="R18" s="816"/>
      <c r="S18" s="816"/>
      <c r="T18" s="816"/>
      <c r="U18" s="816"/>
      <c r="V18" s="803" t="s">
        <v>1462</v>
      </c>
      <c r="W18" s="803" t="s">
        <v>22</v>
      </c>
      <c r="X18" s="818"/>
      <c r="Y18" s="791" t="s">
        <v>23</v>
      </c>
      <c r="Z18" s="841" t="s">
        <v>55</v>
      </c>
      <c r="AA18" s="791"/>
      <c r="AB18" s="782">
        <v>42384</v>
      </c>
      <c r="AC18" s="782">
        <v>42724</v>
      </c>
      <c r="AD18" s="791" t="s">
        <v>56</v>
      </c>
      <c r="AE18" s="791" t="s">
        <v>45</v>
      </c>
      <c r="AF18" s="791" t="s">
        <v>57</v>
      </c>
      <c r="AG18" s="791">
        <v>1</v>
      </c>
      <c r="AH18" s="783">
        <v>0</v>
      </c>
      <c r="AI18" s="783">
        <f t="shared" si="4"/>
        <v>0</v>
      </c>
      <c r="AJ18" s="812" t="s">
        <v>263</v>
      </c>
      <c r="AK18" s="812" t="s">
        <v>281</v>
      </c>
      <c r="AL18" s="813">
        <v>0</v>
      </c>
      <c r="AM18" s="813">
        <v>0</v>
      </c>
      <c r="AN18" s="813">
        <v>0</v>
      </c>
      <c r="AO18" s="813">
        <v>0.25</v>
      </c>
      <c r="AP18" s="813">
        <v>0</v>
      </c>
      <c r="AQ18" s="813">
        <v>0.25</v>
      </c>
      <c r="AR18" s="813">
        <v>0.25</v>
      </c>
      <c r="AS18" s="813">
        <v>0</v>
      </c>
      <c r="AT18" s="813">
        <v>0</v>
      </c>
      <c r="AU18" s="813">
        <v>0</v>
      </c>
      <c r="AV18" s="813">
        <v>0.25</v>
      </c>
      <c r="AW18" s="813">
        <v>0</v>
      </c>
      <c r="AX18" s="807">
        <f t="shared" si="0"/>
        <v>1</v>
      </c>
      <c r="AY18" s="811">
        <v>0</v>
      </c>
      <c r="AZ18" s="811">
        <v>0</v>
      </c>
      <c r="BA18" s="811">
        <v>0</v>
      </c>
      <c r="BB18" s="811">
        <v>0</v>
      </c>
      <c r="BC18" s="811">
        <v>0</v>
      </c>
      <c r="BD18" s="811">
        <v>0</v>
      </c>
      <c r="BE18" s="811">
        <v>0</v>
      </c>
      <c r="BF18" s="811">
        <v>0</v>
      </c>
      <c r="BG18" s="811">
        <v>0</v>
      </c>
      <c r="BH18" s="811">
        <v>0</v>
      </c>
      <c r="BI18" s="811">
        <v>0</v>
      </c>
      <c r="BJ18" s="811">
        <v>0</v>
      </c>
      <c r="BK18" s="807">
        <f t="shared" si="1"/>
        <v>0</v>
      </c>
      <c r="BL18" s="807">
        <f t="shared" si="2"/>
        <v>1</v>
      </c>
      <c r="BM18" s="840" t="s">
        <v>1446</v>
      </c>
      <c r="BN18" s="804" t="s">
        <v>1447</v>
      </c>
    </row>
    <row r="19" spans="1:66" s="804" customFormat="1" ht="27.95" customHeight="1" x14ac:dyDescent="0.2">
      <c r="A19" s="1130"/>
      <c r="B19" s="1132"/>
      <c r="C19" s="1134"/>
      <c r="D19" s="1134"/>
      <c r="E19" s="1125"/>
      <c r="F19" s="1128"/>
      <c r="G19" s="1136" t="s">
        <v>1218</v>
      </c>
      <c r="H19" s="988" t="s">
        <v>59</v>
      </c>
      <c r="I19" s="784">
        <v>42384</v>
      </c>
      <c r="J19" s="785">
        <v>42724</v>
      </c>
      <c r="K19" s="790" t="s">
        <v>60</v>
      </c>
      <c r="L19" s="988" t="s">
        <v>59</v>
      </c>
      <c r="M19" s="988" t="s">
        <v>61</v>
      </c>
      <c r="N19" s="988">
        <v>1</v>
      </c>
      <c r="O19" s="786">
        <v>25000000</v>
      </c>
      <c r="P19" s="787">
        <f t="shared" si="3"/>
        <v>25000000</v>
      </c>
      <c r="Q19" s="816"/>
      <c r="R19" s="816"/>
      <c r="S19" s="816"/>
      <c r="T19" s="816"/>
      <c r="U19" s="816"/>
      <c r="V19" s="803" t="s">
        <v>1462</v>
      </c>
      <c r="W19" s="803" t="s">
        <v>22</v>
      </c>
      <c r="X19" s="818"/>
      <c r="Y19" s="791" t="s">
        <v>23</v>
      </c>
      <c r="Z19" s="841" t="s">
        <v>1218</v>
      </c>
      <c r="AA19" s="791" t="s">
        <v>59</v>
      </c>
      <c r="AB19" s="782">
        <v>42384</v>
      </c>
      <c r="AC19" s="782">
        <v>42724</v>
      </c>
      <c r="AD19" s="791" t="s">
        <v>60</v>
      </c>
      <c r="AE19" s="791" t="s">
        <v>59</v>
      </c>
      <c r="AF19" s="791" t="s">
        <v>61</v>
      </c>
      <c r="AG19" s="791">
        <v>1</v>
      </c>
      <c r="AH19" s="783">
        <v>25000000</v>
      </c>
      <c r="AI19" s="783">
        <f t="shared" si="4"/>
        <v>25000000</v>
      </c>
      <c r="AJ19" s="812" t="s">
        <v>1195</v>
      </c>
      <c r="AK19" s="812" t="s">
        <v>1197</v>
      </c>
      <c r="AL19" s="813">
        <v>0</v>
      </c>
      <c r="AM19" s="813">
        <v>0</v>
      </c>
      <c r="AN19" s="813">
        <v>0</v>
      </c>
      <c r="AO19" s="813">
        <v>0</v>
      </c>
      <c r="AP19" s="813">
        <v>0</v>
      </c>
      <c r="AQ19" s="813">
        <v>0.2</v>
      </c>
      <c r="AR19" s="813">
        <v>0.2</v>
      </c>
      <c r="AS19" s="813">
        <v>0.2</v>
      </c>
      <c r="AT19" s="813">
        <v>0.2</v>
      </c>
      <c r="AU19" s="813">
        <v>0.2</v>
      </c>
      <c r="AV19" s="813">
        <v>0</v>
      </c>
      <c r="AW19" s="813">
        <v>0</v>
      </c>
      <c r="AX19" s="807">
        <f t="shared" si="0"/>
        <v>1</v>
      </c>
      <c r="AY19" s="811">
        <v>0</v>
      </c>
      <c r="AZ19" s="811">
        <v>0</v>
      </c>
      <c r="BA19" s="811">
        <v>0</v>
      </c>
      <c r="BB19" s="811">
        <v>0</v>
      </c>
      <c r="BC19" s="811">
        <v>0</v>
      </c>
      <c r="BD19" s="811">
        <v>0</v>
      </c>
      <c r="BE19" s="811">
        <v>0</v>
      </c>
      <c r="BF19" s="811">
        <v>0</v>
      </c>
      <c r="BG19" s="811">
        <v>0</v>
      </c>
      <c r="BH19" s="811">
        <v>0</v>
      </c>
      <c r="BI19" s="811">
        <v>0</v>
      </c>
      <c r="BJ19" s="811">
        <v>0</v>
      </c>
      <c r="BK19" s="807">
        <f t="shared" si="1"/>
        <v>0</v>
      </c>
      <c r="BL19" s="807">
        <f t="shared" si="2"/>
        <v>1</v>
      </c>
      <c r="BM19" s="840" t="s">
        <v>1436</v>
      </c>
    </row>
    <row r="20" spans="1:66" s="804" customFormat="1" ht="27.95" customHeight="1" x14ac:dyDescent="0.2">
      <c r="A20" s="1131"/>
      <c r="B20" s="1133"/>
      <c r="C20" s="1135"/>
      <c r="D20" s="1135"/>
      <c r="E20" s="1125"/>
      <c r="F20" s="1128"/>
      <c r="G20" s="1128"/>
      <c r="H20" s="988" t="s">
        <v>64</v>
      </c>
      <c r="I20" s="784">
        <v>42384</v>
      </c>
      <c r="J20" s="785">
        <v>42724</v>
      </c>
      <c r="K20" s="790" t="s">
        <v>65</v>
      </c>
      <c r="L20" s="988" t="s">
        <v>64</v>
      </c>
      <c r="M20" s="988" t="s">
        <v>66</v>
      </c>
      <c r="N20" s="988">
        <v>0</v>
      </c>
      <c r="O20" s="786">
        <v>0</v>
      </c>
      <c r="P20" s="787">
        <f t="shared" si="3"/>
        <v>0</v>
      </c>
      <c r="Q20" s="816"/>
      <c r="R20" s="816"/>
      <c r="S20" s="816"/>
      <c r="T20" s="816"/>
      <c r="U20" s="816"/>
      <c r="V20" s="803" t="s">
        <v>1463</v>
      </c>
      <c r="W20" s="803" t="s">
        <v>1283</v>
      </c>
      <c r="X20" s="818"/>
      <c r="Y20" s="791" t="s">
        <v>23</v>
      </c>
      <c r="Z20" s="841" t="s">
        <v>1218</v>
      </c>
      <c r="AA20" s="791" t="s">
        <v>64</v>
      </c>
      <c r="AB20" s="782">
        <v>42384</v>
      </c>
      <c r="AC20" s="782">
        <v>42724</v>
      </c>
      <c r="AD20" s="791" t="s">
        <v>65</v>
      </c>
      <c r="AE20" s="791" t="s">
        <v>64</v>
      </c>
      <c r="AF20" s="791" t="s">
        <v>66</v>
      </c>
      <c r="AG20" s="791">
        <v>0</v>
      </c>
      <c r="AH20" s="783">
        <v>0</v>
      </c>
      <c r="AI20" s="783">
        <f t="shared" si="4"/>
        <v>0</v>
      </c>
      <c r="AJ20" s="812" t="s">
        <v>263</v>
      </c>
      <c r="AK20" s="812" t="s">
        <v>281</v>
      </c>
      <c r="AL20" s="813">
        <v>8.3299999999999999E-2</v>
      </c>
      <c r="AM20" s="813">
        <v>8.3299999999999999E-2</v>
      </c>
      <c r="AN20" s="813">
        <v>8.3299999999999999E-2</v>
      </c>
      <c r="AO20" s="813">
        <v>8.3299999999999999E-2</v>
      </c>
      <c r="AP20" s="813">
        <v>8.3299999999999999E-2</v>
      </c>
      <c r="AQ20" s="813">
        <v>8.3299999999999999E-2</v>
      </c>
      <c r="AR20" s="813">
        <v>8.3299999999999999E-2</v>
      </c>
      <c r="AS20" s="813">
        <v>8.3299999999999999E-2</v>
      </c>
      <c r="AT20" s="813">
        <v>8.3299999999999999E-2</v>
      </c>
      <c r="AU20" s="813">
        <v>8.3299999999999999E-2</v>
      </c>
      <c r="AV20" s="813">
        <v>8.3299999999999999E-2</v>
      </c>
      <c r="AW20" s="813">
        <v>8.3299999999999999E-2</v>
      </c>
      <c r="AX20" s="807">
        <f t="shared" si="0"/>
        <v>0.99960000000000016</v>
      </c>
      <c r="AY20" s="811">
        <v>0</v>
      </c>
      <c r="AZ20" s="811">
        <v>0</v>
      </c>
      <c r="BA20" s="811">
        <v>0</v>
      </c>
      <c r="BB20" s="811">
        <v>0</v>
      </c>
      <c r="BC20" s="811">
        <v>0</v>
      </c>
      <c r="BD20" s="811">
        <v>0</v>
      </c>
      <c r="BE20" s="811">
        <v>0</v>
      </c>
      <c r="BF20" s="811">
        <v>0</v>
      </c>
      <c r="BG20" s="811">
        <v>0</v>
      </c>
      <c r="BH20" s="811">
        <v>0</v>
      </c>
      <c r="BI20" s="811">
        <v>0</v>
      </c>
      <c r="BJ20" s="811">
        <v>0</v>
      </c>
      <c r="BK20" s="807">
        <f t="shared" si="1"/>
        <v>0</v>
      </c>
      <c r="BL20" s="807">
        <f t="shared" si="2"/>
        <v>0.99960000000000016</v>
      </c>
      <c r="BM20" s="840" t="s">
        <v>1219</v>
      </c>
    </row>
    <row r="21" spans="1:66" s="804" customFormat="1" ht="27.95" customHeight="1" x14ac:dyDescent="0.2">
      <c r="A21" s="1131"/>
      <c r="B21" s="1133"/>
      <c r="C21" s="1135"/>
      <c r="D21" s="1135"/>
      <c r="E21" s="1125"/>
      <c r="F21" s="1128"/>
      <c r="G21" s="1128"/>
      <c r="H21" s="988"/>
      <c r="I21" s="784">
        <v>42384</v>
      </c>
      <c r="J21" s="785">
        <v>42724</v>
      </c>
      <c r="K21" s="790" t="s">
        <v>67</v>
      </c>
      <c r="L21" s="988" t="s">
        <v>68</v>
      </c>
      <c r="M21" s="1136" t="s">
        <v>69</v>
      </c>
      <c r="N21" s="988">
        <v>0</v>
      </c>
      <c r="O21" s="786">
        <v>0</v>
      </c>
      <c r="P21" s="787">
        <f t="shared" si="3"/>
        <v>0</v>
      </c>
      <c r="Q21" s="816"/>
      <c r="R21" s="816"/>
      <c r="S21" s="816"/>
      <c r="T21" s="816"/>
      <c r="U21" s="816"/>
      <c r="V21" s="803" t="s">
        <v>1463</v>
      </c>
      <c r="W21" s="803" t="s">
        <v>1283</v>
      </c>
      <c r="X21" s="818"/>
      <c r="Y21" s="791" t="s">
        <v>23</v>
      </c>
      <c r="Z21" s="841" t="s">
        <v>1218</v>
      </c>
      <c r="AA21" s="791"/>
      <c r="AB21" s="782">
        <v>42384</v>
      </c>
      <c r="AC21" s="782">
        <v>42724</v>
      </c>
      <c r="AD21" s="791" t="s">
        <v>67</v>
      </c>
      <c r="AE21" s="791" t="s">
        <v>68</v>
      </c>
      <c r="AF21" s="839" t="s">
        <v>69</v>
      </c>
      <c r="AG21" s="791">
        <v>0</v>
      </c>
      <c r="AH21" s="783">
        <v>0</v>
      </c>
      <c r="AI21" s="783">
        <f t="shared" si="4"/>
        <v>0</v>
      </c>
      <c r="AJ21" s="812" t="s">
        <v>263</v>
      </c>
      <c r="AK21" s="812" t="s">
        <v>281</v>
      </c>
      <c r="AL21" s="813">
        <v>8.3299999999999999E-2</v>
      </c>
      <c r="AM21" s="813">
        <v>8.3299999999999999E-2</v>
      </c>
      <c r="AN21" s="813">
        <v>8.3299999999999999E-2</v>
      </c>
      <c r="AO21" s="813">
        <v>8.3299999999999999E-2</v>
      </c>
      <c r="AP21" s="813">
        <v>8.3299999999999999E-2</v>
      </c>
      <c r="AQ21" s="813">
        <v>8.3299999999999999E-2</v>
      </c>
      <c r="AR21" s="813">
        <v>8.3299999999999999E-2</v>
      </c>
      <c r="AS21" s="813">
        <v>8.3299999999999999E-2</v>
      </c>
      <c r="AT21" s="813">
        <v>8.3299999999999999E-2</v>
      </c>
      <c r="AU21" s="813">
        <v>8.3299999999999999E-2</v>
      </c>
      <c r="AV21" s="813">
        <v>8.3299999999999999E-2</v>
      </c>
      <c r="AW21" s="813">
        <v>8.3299999999999999E-2</v>
      </c>
      <c r="AX21" s="807">
        <f t="shared" si="0"/>
        <v>0.99960000000000016</v>
      </c>
      <c r="AY21" s="811">
        <v>0</v>
      </c>
      <c r="AZ21" s="811">
        <v>0</v>
      </c>
      <c r="BA21" s="811">
        <v>0</v>
      </c>
      <c r="BB21" s="811">
        <v>0</v>
      </c>
      <c r="BC21" s="811">
        <v>0</v>
      </c>
      <c r="BD21" s="811">
        <v>0</v>
      </c>
      <c r="BE21" s="811">
        <v>0</v>
      </c>
      <c r="BF21" s="811">
        <v>0</v>
      </c>
      <c r="BG21" s="811">
        <v>0</v>
      </c>
      <c r="BH21" s="811">
        <v>0</v>
      </c>
      <c r="BI21" s="811">
        <v>0</v>
      </c>
      <c r="BJ21" s="811">
        <v>0</v>
      </c>
      <c r="BK21" s="807">
        <f t="shared" si="1"/>
        <v>0</v>
      </c>
      <c r="BL21" s="807">
        <f t="shared" si="2"/>
        <v>0.99960000000000016</v>
      </c>
      <c r="BM21" s="840" t="s">
        <v>1219</v>
      </c>
    </row>
    <row r="22" spans="1:66" s="804" customFormat="1" ht="27.95" customHeight="1" x14ac:dyDescent="0.2">
      <c r="A22" s="1131"/>
      <c r="B22" s="1133"/>
      <c r="C22" s="1135"/>
      <c r="D22" s="1135"/>
      <c r="E22" s="1125"/>
      <c r="F22" s="1128"/>
      <c r="G22" s="1128"/>
      <c r="H22" s="984" t="s">
        <v>70</v>
      </c>
      <c r="I22" s="792">
        <v>42384</v>
      </c>
      <c r="J22" s="793">
        <v>42724</v>
      </c>
      <c r="K22" s="794" t="s">
        <v>71</v>
      </c>
      <c r="L22" s="984" t="s">
        <v>72</v>
      </c>
      <c r="M22" s="1128"/>
      <c r="N22" s="984">
        <v>0</v>
      </c>
      <c r="O22" s="795">
        <v>0</v>
      </c>
      <c r="P22" s="796">
        <f t="shared" si="3"/>
        <v>0</v>
      </c>
      <c r="Q22" s="816"/>
      <c r="R22" s="816"/>
      <c r="S22" s="816"/>
      <c r="T22" s="816"/>
      <c r="U22" s="816"/>
      <c r="V22" s="803" t="s">
        <v>1463</v>
      </c>
      <c r="W22" s="803" t="s">
        <v>1283</v>
      </c>
      <c r="X22" s="818"/>
      <c r="Y22" s="791" t="s">
        <v>23</v>
      </c>
      <c r="Z22" s="841" t="s">
        <v>1218</v>
      </c>
      <c r="AA22" s="791" t="s">
        <v>70</v>
      </c>
      <c r="AB22" s="782">
        <v>42384</v>
      </c>
      <c r="AC22" s="782">
        <v>42724</v>
      </c>
      <c r="AD22" s="791" t="s">
        <v>71</v>
      </c>
      <c r="AE22" s="791" t="s">
        <v>72</v>
      </c>
      <c r="AF22" s="839" t="s">
        <v>69</v>
      </c>
      <c r="AG22" s="791">
        <v>0</v>
      </c>
      <c r="AH22" s="783">
        <v>0</v>
      </c>
      <c r="AI22" s="783">
        <f t="shared" si="4"/>
        <v>0</v>
      </c>
      <c r="AJ22" s="812" t="s">
        <v>263</v>
      </c>
      <c r="AK22" s="812" t="s">
        <v>281</v>
      </c>
      <c r="AL22" s="813">
        <v>8.3299999999999999E-2</v>
      </c>
      <c r="AM22" s="813">
        <v>8.3299999999999999E-2</v>
      </c>
      <c r="AN22" s="813">
        <v>8.3299999999999999E-2</v>
      </c>
      <c r="AO22" s="813">
        <v>8.3299999999999999E-2</v>
      </c>
      <c r="AP22" s="813">
        <v>8.3299999999999999E-2</v>
      </c>
      <c r="AQ22" s="813">
        <v>8.3299999999999999E-2</v>
      </c>
      <c r="AR22" s="813">
        <v>8.3299999999999999E-2</v>
      </c>
      <c r="AS22" s="813">
        <v>8.3299999999999999E-2</v>
      </c>
      <c r="AT22" s="813">
        <v>8.3299999999999999E-2</v>
      </c>
      <c r="AU22" s="813">
        <v>8.3299999999999999E-2</v>
      </c>
      <c r="AV22" s="813">
        <v>8.3299999999999999E-2</v>
      </c>
      <c r="AW22" s="813">
        <v>8.3299999999999999E-2</v>
      </c>
      <c r="AX22" s="807">
        <f t="shared" si="0"/>
        <v>0.99960000000000016</v>
      </c>
      <c r="AY22" s="811">
        <v>0</v>
      </c>
      <c r="AZ22" s="811">
        <v>0</v>
      </c>
      <c r="BA22" s="811">
        <v>0</v>
      </c>
      <c r="BB22" s="811">
        <v>0</v>
      </c>
      <c r="BC22" s="811">
        <v>0</v>
      </c>
      <c r="BD22" s="811">
        <v>0</v>
      </c>
      <c r="BE22" s="811">
        <v>0</v>
      </c>
      <c r="BF22" s="811">
        <v>0</v>
      </c>
      <c r="BG22" s="811">
        <v>0</v>
      </c>
      <c r="BH22" s="811">
        <v>0</v>
      </c>
      <c r="BI22" s="811">
        <v>0</v>
      </c>
      <c r="BJ22" s="811">
        <v>0</v>
      </c>
      <c r="BK22" s="807">
        <f t="shared" si="1"/>
        <v>0</v>
      </c>
      <c r="BL22" s="807">
        <f t="shared" si="2"/>
        <v>0.99960000000000016</v>
      </c>
      <c r="BM22" s="840" t="s">
        <v>1219</v>
      </c>
    </row>
    <row r="23" spans="1:66" s="804" customFormat="1" ht="27.95" customHeight="1" x14ac:dyDescent="0.2">
      <c r="A23" s="1130"/>
      <c r="B23" s="1132"/>
      <c r="C23" s="986"/>
      <c r="D23" s="986"/>
      <c r="E23" s="1125"/>
      <c r="F23" s="1153" t="s">
        <v>563</v>
      </c>
      <c r="G23" s="988" t="s">
        <v>564</v>
      </c>
      <c r="H23" s="988"/>
      <c r="I23" s="784">
        <v>42384</v>
      </c>
      <c r="J23" s="785">
        <v>42724</v>
      </c>
      <c r="K23" s="790" t="s">
        <v>565</v>
      </c>
      <c r="L23" s="988" t="s">
        <v>566</v>
      </c>
      <c r="M23" s="988" t="s">
        <v>266</v>
      </c>
      <c r="N23" s="988">
        <v>0</v>
      </c>
      <c r="O23" s="795">
        <v>0</v>
      </c>
      <c r="P23" s="796">
        <f t="shared" si="3"/>
        <v>0</v>
      </c>
      <c r="Q23" s="816"/>
      <c r="R23" s="816"/>
      <c r="S23" s="816"/>
      <c r="T23" s="816"/>
      <c r="U23" s="816"/>
      <c r="V23" s="803" t="s">
        <v>1462</v>
      </c>
      <c r="W23" s="803" t="s">
        <v>22</v>
      </c>
      <c r="X23" s="818"/>
      <c r="Y23" s="791" t="s">
        <v>563</v>
      </c>
      <c r="Z23" s="841" t="s">
        <v>564</v>
      </c>
      <c r="AA23" s="791"/>
      <c r="AB23" s="782">
        <v>42384</v>
      </c>
      <c r="AC23" s="782">
        <v>42724</v>
      </c>
      <c r="AD23" s="791" t="s">
        <v>565</v>
      </c>
      <c r="AE23" s="791" t="s">
        <v>566</v>
      </c>
      <c r="AF23" s="791" t="s">
        <v>266</v>
      </c>
      <c r="AG23" s="791">
        <v>0</v>
      </c>
      <c r="AH23" s="783">
        <v>0</v>
      </c>
      <c r="AI23" s="783">
        <f t="shared" si="4"/>
        <v>0</v>
      </c>
      <c r="AJ23" s="812" t="s">
        <v>263</v>
      </c>
      <c r="AK23" s="812" t="s">
        <v>267</v>
      </c>
      <c r="AL23" s="813">
        <v>0.1111111111111111</v>
      </c>
      <c r="AM23" s="813">
        <v>0.1111111111111111</v>
      </c>
      <c r="AN23" s="813">
        <v>0.1111111111111111</v>
      </c>
      <c r="AO23" s="813">
        <v>0.1111111111111111</v>
      </c>
      <c r="AP23" s="813">
        <v>0.1111111111111111</v>
      </c>
      <c r="AQ23" s="813">
        <v>0.1111111111111111</v>
      </c>
      <c r="AR23" s="813">
        <v>0.1111111111111111</v>
      </c>
      <c r="AS23" s="813">
        <v>0.1111111111111111</v>
      </c>
      <c r="AT23" s="813">
        <v>0.1111111111111111</v>
      </c>
      <c r="AU23" s="813">
        <v>0</v>
      </c>
      <c r="AV23" s="813">
        <v>0</v>
      </c>
      <c r="AW23" s="813">
        <v>0</v>
      </c>
      <c r="AX23" s="807">
        <f t="shared" si="0"/>
        <v>1.0000000000000002</v>
      </c>
      <c r="AY23" s="813">
        <v>0</v>
      </c>
      <c r="AZ23" s="813">
        <v>0</v>
      </c>
      <c r="BA23" s="813">
        <v>0</v>
      </c>
      <c r="BB23" s="811">
        <v>0</v>
      </c>
      <c r="BC23" s="811">
        <v>0</v>
      </c>
      <c r="BD23" s="811">
        <v>0</v>
      </c>
      <c r="BE23" s="811">
        <v>0</v>
      </c>
      <c r="BF23" s="811">
        <v>0</v>
      </c>
      <c r="BG23" s="811">
        <v>0</v>
      </c>
      <c r="BH23" s="811">
        <v>0</v>
      </c>
      <c r="BI23" s="811">
        <v>0</v>
      </c>
      <c r="BJ23" s="811">
        <v>0</v>
      </c>
      <c r="BK23" s="807">
        <f t="shared" si="1"/>
        <v>0</v>
      </c>
      <c r="BL23" s="807">
        <f t="shared" si="2"/>
        <v>1.0000000000000002</v>
      </c>
      <c r="BM23" s="840" t="s">
        <v>1448</v>
      </c>
    </row>
    <row r="24" spans="1:66" s="804" customFormat="1" ht="27.95" customHeight="1" x14ac:dyDescent="0.2">
      <c r="A24" s="1131"/>
      <c r="B24" s="1133"/>
      <c r="C24" s="987"/>
      <c r="D24" s="987"/>
      <c r="E24" s="1125"/>
      <c r="F24" s="1153"/>
      <c r="G24" s="988" t="s">
        <v>567</v>
      </c>
      <c r="H24" s="988"/>
      <c r="I24" s="784">
        <v>42384</v>
      </c>
      <c r="J24" s="785">
        <v>42724</v>
      </c>
      <c r="K24" s="790" t="s">
        <v>568</v>
      </c>
      <c r="L24" s="988" t="s">
        <v>266</v>
      </c>
      <c r="M24" s="988" t="s">
        <v>266</v>
      </c>
      <c r="N24" s="988">
        <v>0</v>
      </c>
      <c r="O24" s="795">
        <v>0</v>
      </c>
      <c r="P24" s="796">
        <f t="shared" si="3"/>
        <v>0</v>
      </c>
      <c r="Q24" s="816"/>
      <c r="R24" s="816"/>
      <c r="S24" s="816"/>
      <c r="T24" s="816"/>
      <c r="U24" s="816"/>
      <c r="V24" s="803" t="s">
        <v>1462</v>
      </c>
      <c r="W24" s="803" t="s">
        <v>22</v>
      </c>
      <c r="X24" s="818"/>
      <c r="Y24" s="791" t="s">
        <v>563</v>
      </c>
      <c r="Z24" s="841" t="s">
        <v>567</v>
      </c>
      <c r="AA24" s="791"/>
      <c r="AB24" s="782">
        <v>42384</v>
      </c>
      <c r="AC24" s="782">
        <v>42724</v>
      </c>
      <c r="AD24" s="791" t="s">
        <v>568</v>
      </c>
      <c r="AE24" s="791" t="s">
        <v>266</v>
      </c>
      <c r="AF24" s="791" t="s">
        <v>266</v>
      </c>
      <c r="AG24" s="791">
        <v>0</v>
      </c>
      <c r="AH24" s="783">
        <v>0</v>
      </c>
      <c r="AI24" s="783">
        <f t="shared" si="4"/>
        <v>0</v>
      </c>
      <c r="AJ24" s="812" t="s">
        <v>263</v>
      </c>
      <c r="AK24" s="812" t="s">
        <v>268</v>
      </c>
      <c r="AL24" s="813">
        <v>9.0909090909090912E-2</v>
      </c>
      <c r="AM24" s="813">
        <v>9.0909090909090912E-2</v>
      </c>
      <c r="AN24" s="813">
        <v>9.0909090909090912E-2</v>
      </c>
      <c r="AO24" s="813">
        <v>9.0909090909090912E-2</v>
      </c>
      <c r="AP24" s="813">
        <v>9.0909090909090912E-2</v>
      </c>
      <c r="AQ24" s="813">
        <v>9.0909090909090912E-2</v>
      </c>
      <c r="AR24" s="813">
        <v>9.0909090909090912E-2</v>
      </c>
      <c r="AS24" s="813">
        <v>9.0909090909090912E-2</v>
      </c>
      <c r="AT24" s="813">
        <v>9.0909090909090912E-2</v>
      </c>
      <c r="AU24" s="813">
        <v>9.0909090909090912E-2</v>
      </c>
      <c r="AV24" s="813">
        <v>9.0909090909090912E-2</v>
      </c>
      <c r="AW24" s="813">
        <v>0</v>
      </c>
      <c r="AX24" s="807">
        <f t="shared" si="0"/>
        <v>1.0000000000000002</v>
      </c>
      <c r="AY24" s="813">
        <v>0.02</v>
      </c>
      <c r="AZ24" s="813">
        <v>0.05</v>
      </c>
      <c r="BA24" s="813">
        <v>0.03</v>
      </c>
      <c r="BB24" s="811">
        <v>0</v>
      </c>
      <c r="BC24" s="811">
        <v>0</v>
      </c>
      <c r="BD24" s="811">
        <v>0</v>
      </c>
      <c r="BE24" s="811">
        <v>0</v>
      </c>
      <c r="BF24" s="811">
        <v>0</v>
      </c>
      <c r="BG24" s="811">
        <v>0</v>
      </c>
      <c r="BH24" s="811">
        <v>0</v>
      </c>
      <c r="BI24" s="811">
        <v>0</v>
      </c>
      <c r="BJ24" s="811">
        <v>0</v>
      </c>
      <c r="BK24" s="807">
        <f t="shared" si="1"/>
        <v>0.1</v>
      </c>
      <c r="BL24" s="807">
        <f t="shared" si="2"/>
        <v>0.90000000000000024</v>
      </c>
      <c r="BM24" s="840" t="s">
        <v>1449</v>
      </c>
      <c r="BN24" s="804" t="s">
        <v>1450</v>
      </c>
    </row>
    <row r="25" spans="1:66" s="804" customFormat="1" ht="27.95" customHeight="1" x14ac:dyDescent="0.2">
      <c r="A25" s="1131"/>
      <c r="B25" s="1133"/>
      <c r="C25" s="1135"/>
      <c r="D25" s="1135"/>
      <c r="E25" s="1125"/>
      <c r="F25" s="1153"/>
      <c r="G25" s="988" t="s">
        <v>569</v>
      </c>
      <c r="H25" s="988"/>
      <c r="I25" s="784">
        <v>42384</v>
      </c>
      <c r="J25" s="785">
        <v>42724</v>
      </c>
      <c r="K25" s="790" t="s">
        <v>570</v>
      </c>
      <c r="L25" s="988" t="s">
        <v>266</v>
      </c>
      <c r="M25" s="988" t="s">
        <v>266</v>
      </c>
      <c r="N25" s="988">
        <v>0</v>
      </c>
      <c r="O25" s="795">
        <v>0</v>
      </c>
      <c r="P25" s="796">
        <f t="shared" si="3"/>
        <v>0</v>
      </c>
      <c r="Q25" s="816"/>
      <c r="R25" s="816"/>
      <c r="S25" s="816"/>
      <c r="T25" s="816"/>
      <c r="U25" s="816"/>
      <c r="V25" s="803" t="s">
        <v>1462</v>
      </c>
      <c r="W25" s="803" t="s">
        <v>22</v>
      </c>
      <c r="X25" s="818"/>
      <c r="Y25" s="791" t="s">
        <v>563</v>
      </c>
      <c r="Z25" s="841" t="s">
        <v>569</v>
      </c>
      <c r="AA25" s="791"/>
      <c r="AB25" s="782">
        <v>42384</v>
      </c>
      <c r="AC25" s="782">
        <v>42724</v>
      </c>
      <c r="AD25" s="791" t="s">
        <v>570</v>
      </c>
      <c r="AE25" s="791" t="s">
        <v>266</v>
      </c>
      <c r="AF25" s="791" t="s">
        <v>266</v>
      </c>
      <c r="AG25" s="791">
        <v>0</v>
      </c>
      <c r="AH25" s="783">
        <v>0</v>
      </c>
      <c r="AI25" s="783">
        <f t="shared" si="4"/>
        <v>0</v>
      </c>
      <c r="AJ25" s="812" t="s">
        <v>263</v>
      </c>
      <c r="AK25" s="812" t="s">
        <v>267</v>
      </c>
      <c r="AL25" s="813">
        <v>0.1111111111111111</v>
      </c>
      <c r="AM25" s="813">
        <v>0.1111111111111111</v>
      </c>
      <c r="AN25" s="813">
        <v>0.1111111111111111</v>
      </c>
      <c r="AO25" s="813">
        <v>0.1111111111111111</v>
      </c>
      <c r="AP25" s="813">
        <v>0.1111111111111111</v>
      </c>
      <c r="AQ25" s="813">
        <v>0.1111111111111111</v>
      </c>
      <c r="AR25" s="813">
        <v>0.1111111111111111</v>
      </c>
      <c r="AS25" s="813">
        <v>0.1111111111111111</v>
      </c>
      <c r="AT25" s="813">
        <v>0.1111111111111111</v>
      </c>
      <c r="AU25" s="813">
        <v>0</v>
      </c>
      <c r="AV25" s="813">
        <v>0</v>
      </c>
      <c r="AW25" s="813">
        <v>0</v>
      </c>
      <c r="AX25" s="807">
        <f t="shared" si="0"/>
        <v>1.0000000000000002</v>
      </c>
      <c r="AY25" s="813">
        <v>0.11</v>
      </c>
      <c r="AZ25" s="813">
        <v>0.11</v>
      </c>
      <c r="BA25" s="813">
        <v>0.11</v>
      </c>
      <c r="BB25" s="811">
        <v>0</v>
      </c>
      <c r="BC25" s="811">
        <v>0</v>
      </c>
      <c r="BD25" s="811">
        <v>0</v>
      </c>
      <c r="BE25" s="811">
        <v>0</v>
      </c>
      <c r="BF25" s="811">
        <v>0</v>
      </c>
      <c r="BG25" s="811">
        <v>0</v>
      </c>
      <c r="BH25" s="811">
        <v>0</v>
      </c>
      <c r="BI25" s="811">
        <v>0</v>
      </c>
      <c r="BJ25" s="811">
        <v>0</v>
      </c>
      <c r="BK25" s="807">
        <f t="shared" si="1"/>
        <v>0.33</v>
      </c>
      <c r="BL25" s="807">
        <f t="shared" si="2"/>
        <v>0.67000000000000015</v>
      </c>
      <c r="BM25" s="840" t="s">
        <v>1451</v>
      </c>
    </row>
    <row r="26" spans="1:66" s="804" customFormat="1" ht="27.95" customHeight="1" thickBot="1" x14ac:dyDescent="0.25">
      <c r="A26" s="1151"/>
      <c r="B26" s="1152"/>
      <c r="C26" s="1155"/>
      <c r="D26" s="1155"/>
      <c r="E26" s="1126"/>
      <c r="F26" s="1154"/>
      <c r="G26" s="989" t="s">
        <v>571</v>
      </c>
      <c r="H26" s="989"/>
      <c r="I26" s="797">
        <v>42384</v>
      </c>
      <c r="J26" s="798">
        <v>42724</v>
      </c>
      <c r="K26" s="799" t="s">
        <v>572</v>
      </c>
      <c r="L26" s="989" t="s">
        <v>39</v>
      </c>
      <c r="M26" s="989" t="s">
        <v>266</v>
      </c>
      <c r="N26" s="989">
        <v>0</v>
      </c>
      <c r="O26" s="800">
        <v>0</v>
      </c>
      <c r="P26" s="801">
        <f t="shared" si="3"/>
        <v>0</v>
      </c>
      <c r="Q26" s="816"/>
      <c r="R26" s="816"/>
      <c r="S26" s="816"/>
      <c r="T26" s="816"/>
      <c r="U26" s="816"/>
      <c r="V26" s="803" t="s">
        <v>1462</v>
      </c>
      <c r="W26" s="803" t="s">
        <v>22</v>
      </c>
      <c r="X26" s="818"/>
      <c r="Y26" s="791" t="s">
        <v>563</v>
      </c>
      <c r="Z26" s="841" t="s">
        <v>571</v>
      </c>
      <c r="AA26" s="791"/>
      <c r="AB26" s="782">
        <v>42384</v>
      </c>
      <c r="AC26" s="782">
        <v>42724</v>
      </c>
      <c r="AD26" s="791" t="s">
        <v>572</v>
      </c>
      <c r="AE26" s="791" t="s">
        <v>39</v>
      </c>
      <c r="AF26" s="791" t="s">
        <v>266</v>
      </c>
      <c r="AG26" s="791">
        <v>0</v>
      </c>
      <c r="AH26" s="783">
        <v>0</v>
      </c>
      <c r="AI26" s="783">
        <f t="shared" si="4"/>
        <v>0</v>
      </c>
      <c r="AJ26" s="812" t="s">
        <v>263</v>
      </c>
      <c r="AK26" s="812" t="s">
        <v>267</v>
      </c>
      <c r="AL26" s="813">
        <v>0.1111111111111111</v>
      </c>
      <c r="AM26" s="813">
        <v>0.1111111111111111</v>
      </c>
      <c r="AN26" s="813">
        <v>0.1111111111111111</v>
      </c>
      <c r="AO26" s="813">
        <v>0.1111111111111111</v>
      </c>
      <c r="AP26" s="813">
        <v>0.1111111111111111</v>
      </c>
      <c r="AQ26" s="813">
        <v>0.1111111111111111</v>
      </c>
      <c r="AR26" s="813">
        <v>0.1111111111111111</v>
      </c>
      <c r="AS26" s="813">
        <v>0.1111111111111111</v>
      </c>
      <c r="AT26" s="813">
        <v>0.1111111111111111</v>
      </c>
      <c r="AU26" s="813">
        <v>0</v>
      </c>
      <c r="AV26" s="813">
        <v>0</v>
      </c>
      <c r="AW26" s="813">
        <v>0</v>
      </c>
      <c r="AX26" s="807">
        <f t="shared" si="0"/>
        <v>1.0000000000000002</v>
      </c>
      <c r="AY26" s="813">
        <v>0.11</v>
      </c>
      <c r="AZ26" s="813">
        <v>0.11</v>
      </c>
      <c r="BA26" s="813">
        <v>0.11</v>
      </c>
      <c r="BB26" s="811">
        <v>0</v>
      </c>
      <c r="BC26" s="811">
        <v>0</v>
      </c>
      <c r="BD26" s="811">
        <v>0</v>
      </c>
      <c r="BE26" s="811">
        <v>0</v>
      </c>
      <c r="BF26" s="811">
        <v>0</v>
      </c>
      <c r="BG26" s="811">
        <v>0</v>
      </c>
      <c r="BH26" s="811">
        <v>0</v>
      </c>
      <c r="BI26" s="811">
        <v>0</v>
      </c>
      <c r="BJ26" s="811">
        <v>0</v>
      </c>
      <c r="BK26" s="807">
        <f t="shared" si="1"/>
        <v>0.33</v>
      </c>
      <c r="BL26" s="807">
        <f t="shared" si="2"/>
        <v>0.67000000000000015</v>
      </c>
      <c r="BM26" s="840" t="s">
        <v>1452</v>
      </c>
    </row>
    <row r="27" spans="1:66" ht="27.95" customHeight="1" x14ac:dyDescent="0.2">
      <c r="A27" s="721"/>
      <c r="B27" s="217"/>
      <c r="C27" s="217"/>
      <c r="D27" s="217"/>
      <c r="E27" s="1205" t="s">
        <v>247</v>
      </c>
      <c r="F27" s="1219" t="s">
        <v>248</v>
      </c>
      <c r="G27" s="722" t="s">
        <v>249</v>
      </c>
      <c r="H27" s="931"/>
      <c r="I27" s="712">
        <v>42143</v>
      </c>
      <c r="J27" s="713">
        <v>42219</v>
      </c>
      <c r="K27" s="1159" t="s">
        <v>250</v>
      </c>
      <c r="L27" s="35"/>
      <c r="M27" s="35"/>
      <c r="N27" s="35"/>
      <c r="O27" s="35"/>
      <c r="P27" s="35"/>
      <c r="Q27" s="981"/>
      <c r="R27" s="166"/>
      <c r="S27" s="166"/>
      <c r="T27" s="166"/>
      <c r="U27" s="166"/>
      <c r="V27" s="803" t="s">
        <v>1462</v>
      </c>
      <c r="W27" s="803" t="s">
        <v>1194</v>
      </c>
      <c r="X27" s="818" t="s">
        <v>1220</v>
      </c>
      <c r="Y27" s="791" t="s">
        <v>248</v>
      </c>
      <c r="Z27" s="791" t="s">
        <v>249</v>
      </c>
      <c r="AA27" s="791"/>
      <c r="AB27" s="782">
        <v>42143</v>
      </c>
      <c r="AC27" s="782">
        <v>42219</v>
      </c>
      <c r="AD27" s="791" t="s">
        <v>250</v>
      </c>
      <c r="AE27" s="791"/>
      <c r="AF27" s="791"/>
      <c r="AG27" s="791"/>
      <c r="AH27" s="783"/>
      <c r="AI27" s="783"/>
      <c r="AJ27" s="812" t="s">
        <v>251</v>
      </c>
      <c r="AK27" s="812" t="s">
        <v>252</v>
      </c>
      <c r="AL27" s="746">
        <v>1</v>
      </c>
      <c r="AM27" s="843">
        <v>0</v>
      </c>
      <c r="AN27" s="843">
        <v>0</v>
      </c>
      <c r="AO27" s="843">
        <v>0</v>
      </c>
      <c r="AP27" s="843">
        <v>0</v>
      </c>
      <c r="AQ27" s="843">
        <v>0</v>
      </c>
      <c r="AR27" s="843">
        <v>0</v>
      </c>
      <c r="AS27" s="843">
        <v>0</v>
      </c>
      <c r="AT27" s="843">
        <v>0</v>
      </c>
      <c r="AU27" s="844">
        <v>0</v>
      </c>
      <c r="AV27" s="844">
        <v>0</v>
      </c>
      <c r="AW27" s="844">
        <v>0</v>
      </c>
      <c r="AX27" s="807">
        <f t="shared" si="0"/>
        <v>1</v>
      </c>
      <c r="AY27" s="746">
        <v>1</v>
      </c>
      <c r="AZ27" s="746">
        <v>0</v>
      </c>
      <c r="BA27" s="746">
        <v>0</v>
      </c>
      <c r="BB27" s="746">
        <v>0</v>
      </c>
      <c r="BC27" s="746">
        <v>0</v>
      </c>
      <c r="BD27" s="746">
        <v>0</v>
      </c>
      <c r="BE27" s="746">
        <v>0</v>
      </c>
      <c r="BF27" s="746">
        <v>0</v>
      </c>
      <c r="BG27" s="746">
        <v>0</v>
      </c>
      <c r="BH27" s="746">
        <v>0</v>
      </c>
      <c r="BI27" s="746">
        <v>0</v>
      </c>
      <c r="BJ27" s="746">
        <v>0</v>
      </c>
      <c r="BK27" s="807">
        <f t="shared" si="1"/>
        <v>1</v>
      </c>
      <c r="BL27" s="807">
        <f t="shared" si="2"/>
        <v>0</v>
      </c>
      <c r="BM27" s="759" t="s">
        <v>1359</v>
      </c>
    </row>
    <row r="28" spans="1:66" ht="27.95" customHeight="1" x14ac:dyDescent="0.2">
      <c r="A28" s="723"/>
      <c r="B28" s="232"/>
      <c r="C28" s="232"/>
      <c r="D28" s="232"/>
      <c r="E28" s="1206"/>
      <c r="F28" s="1166"/>
      <c r="G28" s="724" t="s">
        <v>253</v>
      </c>
      <c r="H28" s="956"/>
      <c r="I28" s="714" t="s">
        <v>254</v>
      </c>
      <c r="J28" s="715" t="s">
        <v>255</v>
      </c>
      <c r="K28" s="1160"/>
      <c r="L28" s="754" t="s">
        <v>256</v>
      </c>
      <c r="M28" s="754" t="s">
        <v>257</v>
      </c>
      <c r="N28" s="755">
        <v>1</v>
      </c>
      <c r="O28" s="756">
        <f>2500000*11</f>
        <v>27500000</v>
      </c>
      <c r="P28" s="757">
        <f>+N28*O28</f>
        <v>27500000</v>
      </c>
      <c r="Q28" s="758"/>
      <c r="R28" s="166"/>
      <c r="S28" s="166"/>
      <c r="T28" s="166"/>
      <c r="U28" s="166"/>
      <c r="V28" s="803" t="s">
        <v>1462</v>
      </c>
      <c r="W28" s="803" t="s">
        <v>1194</v>
      </c>
      <c r="X28" s="818" t="s">
        <v>1220</v>
      </c>
      <c r="Y28" s="791" t="s">
        <v>248</v>
      </c>
      <c r="Z28" s="791" t="s">
        <v>253</v>
      </c>
      <c r="AA28" s="791"/>
      <c r="AB28" s="782" t="s">
        <v>254</v>
      </c>
      <c r="AC28" s="782" t="s">
        <v>255</v>
      </c>
      <c r="AD28" s="791"/>
      <c r="AE28" s="791" t="s">
        <v>256</v>
      </c>
      <c r="AF28" s="791" t="s">
        <v>257</v>
      </c>
      <c r="AG28" s="791">
        <v>1</v>
      </c>
      <c r="AH28" s="783">
        <f>2500000*11</f>
        <v>27500000</v>
      </c>
      <c r="AI28" s="783">
        <f>+AG28*AH28</f>
        <v>27500000</v>
      </c>
      <c r="AJ28" s="812" t="s">
        <v>263</v>
      </c>
      <c r="AK28" s="812" t="s">
        <v>263</v>
      </c>
      <c r="AL28" s="746">
        <v>0</v>
      </c>
      <c r="AM28" s="746">
        <v>1</v>
      </c>
      <c r="AN28" s="843">
        <v>0</v>
      </c>
      <c r="AO28" s="843">
        <v>0</v>
      </c>
      <c r="AP28" s="843">
        <v>0</v>
      </c>
      <c r="AQ28" s="843">
        <v>0</v>
      </c>
      <c r="AR28" s="843">
        <v>0</v>
      </c>
      <c r="AS28" s="843">
        <v>0</v>
      </c>
      <c r="AT28" s="843">
        <v>0</v>
      </c>
      <c r="AU28" s="844">
        <v>0</v>
      </c>
      <c r="AV28" s="844">
        <v>0</v>
      </c>
      <c r="AW28" s="844">
        <v>0</v>
      </c>
      <c r="AX28" s="807">
        <f t="shared" si="0"/>
        <v>1</v>
      </c>
      <c r="AY28" s="746">
        <v>0</v>
      </c>
      <c r="AZ28" s="746">
        <v>0.5</v>
      </c>
      <c r="BA28" s="746">
        <v>0</v>
      </c>
      <c r="BB28" s="746">
        <v>0</v>
      </c>
      <c r="BC28" s="746">
        <v>0</v>
      </c>
      <c r="BD28" s="746">
        <v>0</v>
      </c>
      <c r="BE28" s="746">
        <v>0</v>
      </c>
      <c r="BF28" s="746">
        <v>0</v>
      </c>
      <c r="BG28" s="746">
        <v>0</v>
      </c>
      <c r="BH28" s="746">
        <v>0</v>
      </c>
      <c r="BI28" s="746">
        <v>0</v>
      </c>
      <c r="BJ28" s="746">
        <v>0</v>
      </c>
      <c r="BK28" s="807">
        <f t="shared" si="1"/>
        <v>0.5</v>
      </c>
      <c r="BL28" s="807">
        <f t="shared" si="2"/>
        <v>0.5</v>
      </c>
      <c r="BM28" s="759" t="s">
        <v>1393</v>
      </c>
    </row>
    <row r="29" spans="1:66" ht="27.95" customHeight="1" x14ac:dyDescent="0.2">
      <c r="A29" s="723"/>
      <c r="B29" s="232"/>
      <c r="C29" s="232"/>
      <c r="D29" s="232"/>
      <c r="E29" s="1206"/>
      <c r="F29" s="1166"/>
      <c r="G29" s="724" t="s">
        <v>259</v>
      </c>
      <c r="H29" s="956"/>
      <c r="I29" s="714" t="s">
        <v>255</v>
      </c>
      <c r="J29" s="715" t="s">
        <v>260</v>
      </c>
      <c r="K29" s="1160"/>
      <c r="L29" s="1" t="s">
        <v>261</v>
      </c>
      <c r="M29" s="1" t="s">
        <v>262</v>
      </c>
      <c r="N29" s="858">
        <v>0</v>
      </c>
      <c r="O29" s="859">
        <v>0</v>
      </c>
      <c r="P29" s="8">
        <v>0</v>
      </c>
      <c r="Q29" s="689"/>
      <c r="R29" s="166"/>
      <c r="S29" s="166"/>
      <c r="T29" s="166"/>
      <c r="U29" s="166"/>
      <c r="V29" s="803" t="s">
        <v>1462</v>
      </c>
      <c r="W29" s="803" t="s">
        <v>1194</v>
      </c>
      <c r="X29" s="818" t="s">
        <v>1220</v>
      </c>
      <c r="Y29" s="791" t="s">
        <v>248</v>
      </c>
      <c r="Z29" s="791" t="s">
        <v>259</v>
      </c>
      <c r="AA29" s="791"/>
      <c r="AB29" s="782" t="s">
        <v>255</v>
      </c>
      <c r="AC29" s="782" t="s">
        <v>260</v>
      </c>
      <c r="AD29" s="791"/>
      <c r="AE29" s="791" t="s">
        <v>261</v>
      </c>
      <c r="AF29" s="791" t="s">
        <v>262</v>
      </c>
      <c r="AG29" s="791">
        <v>0</v>
      </c>
      <c r="AH29" s="783">
        <v>0</v>
      </c>
      <c r="AI29" s="783">
        <v>0</v>
      </c>
      <c r="AJ29" s="812" t="s">
        <v>263</v>
      </c>
      <c r="AK29" s="812" t="s">
        <v>264</v>
      </c>
      <c r="AL29" s="746">
        <v>0.5</v>
      </c>
      <c r="AM29" s="746">
        <v>0.5</v>
      </c>
      <c r="AN29" s="843">
        <v>0</v>
      </c>
      <c r="AO29" s="843">
        <v>0</v>
      </c>
      <c r="AP29" s="843">
        <v>0</v>
      </c>
      <c r="AQ29" s="843">
        <v>0</v>
      </c>
      <c r="AR29" s="843">
        <v>0</v>
      </c>
      <c r="AS29" s="843">
        <v>0</v>
      </c>
      <c r="AT29" s="843">
        <v>0</v>
      </c>
      <c r="AU29" s="844">
        <v>0</v>
      </c>
      <c r="AV29" s="844">
        <v>0</v>
      </c>
      <c r="AW29" s="844">
        <v>0</v>
      </c>
      <c r="AX29" s="807">
        <f t="shared" si="0"/>
        <v>1</v>
      </c>
      <c r="AY29" s="843">
        <f>6/21</f>
        <v>0.2857142857142857</v>
      </c>
      <c r="AZ29" s="843">
        <v>0</v>
      </c>
      <c r="BA29" s="746">
        <v>0</v>
      </c>
      <c r="BB29" s="746">
        <v>0</v>
      </c>
      <c r="BC29" s="746">
        <v>0</v>
      </c>
      <c r="BD29" s="746">
        <v>0</v>
      </c>
      <c r="BE29" s="746">
        <v>0</v>
      </c>
      <c r="BF29" s="746">
        <v>0</v>
      </c>
      <c r="BG29" s="746">
        <v>0</v>
      </c>
      <c r="BH29" s="746">
        <v>0</v>
      </c>
      <c r="BI29" s="746">
        <v>0</v>
      </c>
      <c r="BJ29" s="746">
        <v>0</v>
      </c>
      <c r="BK29" s="807">
        <f t="shared" si="1"/>
        <v>0.2857142857142857</v>
      </c>
      <c r="BL29" s="807">
        <f t="shared" si="2"/>
        <v>0.7142857142857143</v>
      </c>
    </row>
    <row r="30" spans="1:66" ht="27.95" customHeight="1" x14ac:dyDescent="0.2">
      <c r="A30" s="723"/>
      <c r="B30" s="232"/>
      <c r="C30" s="232"/>
      <c r="D30" s="232"/>
      <c r="E30" s="1206"/>
      <c r="F30" s="1166"/>
      <c r="G30" s="724" t="s">
        <v>265</v>
      </c>
      <c r="H30" s="956"/>
      <c r="I30" s="714">
        <v>42641</v>
      </c>
      <c r="J30" s="715">
        <v>42686</v>
      </c>
      <c r="K30" s="1160"/>
      <c r="L30" s="22"/>
      <c r="M30" s="956" t="s">
        <v>266</v>
      </c>
      <c r="N30" s="956">
        <v>0</v>
      </c>
      <c r="O30" s="45">
        <v>0</v>
      </c>
      <c r="P30" s="46">
        <v>0</v>
      </c>
      <c r="Q30" s="689"/>
      <c r="R30" s="166"/>
      <c r="S30" s="166"/>
      <c r="T30" s="166"/>
      <c r="U30" s="166"/>
      <c r="V30" s="803" t="s">
        <v>1462</v>
      </c>
      <c r="W30" s="803" t="s">
        <v>1194</v>
      </c>
      <c r="X30" s="818" t="s">
        <v>1220</v>
      </c>
      <c r="Y30" s="791" t="s">
        <v>248</v>
      </c>
      <c r="Z30" s="791" t="s">
        <v>265</v>
      </c>
      <c r="AA30" s="791"/>
      <c r="AB30" s="782">
        <v>42641</v>
      </c>
      <c r="AC30" s="782">
        <v>42686</v>
      </c>
      <c r="AD30" s="791"/>
      <c r="AE30" s="791"/>
      <c r="AF30" s="791" t="s">
        <v>266</v>
      </c>
      <c r="AG30" s="791">
        <v>0</v>
      </c>
      <c r="AH30" s="783">
        <v>0</v>
      </c>
      <c r="AI30" s="783">
        <v>0</v>
      </c>
      <c r="AJ30" s="812" t="s">
        <v>267</v>
      </c>
      <c r="AK30" s="812" t="s">
        <v>268</v>
      </c>
      <c r="AL30" s="845">
        <v>1</v>
      </c>
      <c r="AM30" s="746">
        <v>0</v>
      </c>
      <c r="AN30" s="843">
        <v>0</v>
      </c>
      <c r="AO30" s="843">
        <v>0</v>
      </c>
      <c r="AP30" s="843">
        <v>0</v>
      </c>
      <c r="AQ30" s="843">
        <v>0</v>
      </c>
      <c r="AR30" s="843">
        <v>0</v>
      </c>
      <c r="AS30" s="843">
        <v>0</v>
      </c>
      <c r="AT30" s="843">
        <v>0</v>
      </c>
      <c r="AU30" s="844">
        <v>0</v>
      </c>
      <c r="AV30" s="844">
        <v>0</v>
      </c>
      <c r="AW30" s="844">
        <v>0</v>
      </c>
      <c r="AX30" s="807">
        <f t="shared" si="0"/>
        <v>1</v>
      </c>
      <c r="AY30" s="843">
        <v>0</v>
      </c>
      <c r="AZ30" s="843">
        <v>0</v>
      </c>
      <c r="BA30" s="746">
        <v>0</v>
      </c>
      <c r="BB30" s="746">
        <v>0</v>
      </c>
      <c r="BC30" s="746">
        <v>0</v>
      </c>
      <c r="BD30" s="746">
        <v>0</v>
      </c>
      <c r="BE30" s="746">
        <v>0</v>
      </c>
      <c r="BF30" s="746">
        <v>0</v>
      </c>
      <c r="BG30" s="746">
        <v>0</v>
      </c>
      <c r="BH30" s="746">
        <v>0</v>
      </c>
      <c r="BI30" s="746">
        <v>0</v>
      </c>
      <c r="BJ30" s="746">
        <v>0</v>
      </c>
      <c r="BK30" s="807">
        <f t="shared" si="1"/>
        <v>0</v>
      </c>
      <c r="BL30" s="807">
        <f t="shared" si="2"/>
        <v>1</v>
      </c>
      <c r="BM30" s="759" t="s">
        <v>1394</v>
      </c>
    </row>
    <row r="31" spans="1:66" ht="27.95" customHeight="1" x14ac:dyDescent="0.2">
      <c r="A31" s="723"/>
      <c r="B31" s="232"/>
      <c r="C31" s="232"/>
      <c r="D31" s="232"/>
      <c r="E31" s="1206"/>
      <c r="F31" s="1166"/>
      <c r="G31" s="724" t="s">
        <v>269</v>
      </c>
      <c r="H31" s="956"/>
      <c r="I31" s="714" t="s">
        <v>270</v>
      </c>
      <c r="J31" s="715" t="s">
        <v>271</v>
      </c>
      <c r="K31" s="1160"/>
      <c r="L31" s="22"/>
      <c r="M31" s="956" t="s">
        <v>266</v>
      </c>
      <c r="N31" s="956">
        <v>0</v>
      </c>
      <c r="O31" s="45">
        <v>0</v>
      </c>
      <c r="P31" s="46">
        <v>0</v>
      </c>
      <c r="Q31" s="689"/>
      <c r="R31" s="166"/>
      <c r="S31" s="166"/>
      <c r="T31" s="166"/>
      <c r="U31" s="166"/>
      <c r="V31" s="803" t="s">
        <v>1462</v>
      </c>
      <c r="W31" s="803" t="s">
        <v>1194</v>
      </c>
      <c r="X31" s="818" t="s">
        <v>1220</v>
      </c>
      <c r="Y31" s="791" t="s">
        <v>248</v>
      </c>
      <c r="Z31" s="791" t="s">
        <v>269</v>
      </c>
      <c r="AA31" s="791"/>
      <c r="AB31" s="782" t="s">
        <v>270</v>
      </c>
      <c r="AC31" s="782" t="s">
        <v>271</v>
      </c>
      <c r="AD31" s="791"/>
      <c r="AE31" s="791"/>
      <c r="AF31" s="791" t="s">
        <v>266</v>
      </c>
      <c r="AG31" s="791">
        <v>0</v>
      </c>
      <c r="AH31" s="783">
        <v>0</v>
      </c>
      <c r="AI31" s="783">
        <v>0</v>
      </c>
      <c r="AJ31" s="812" t="s">
        <v>264</v>
      </c>
      <c r="AK31" s="812" t="s">
        <v>272</v>
      </c>
      <c r="AL31" s="845">
        <v>0</v>
      </c>
      <c r="AM31" s="843">
        <v>1</v>
      </c>
      <c r="AN31" s="843">
        <v>0</v>
      </c>
      <c r="AO31" s="843">
        <v>0</v>
      </c>
      <c r="AP31" s="843">
        <v>0</v>
      </c>
      <c r="AQ31" s="843">
        <v>0</v>
      </c>
      <c r="AR31" s="843">
        <v>0</v>
      </c>
      <c r="AS31" s="843">
        <v>0</v>
      </c>
      <c r="AT31" s="843">
        <v>0</v>
      </c>
      <c r="AU31" s="844">
        <v>0</v>
      </c>
      <c r="AV31" s="844">
        <v>0</v>
      </c>
      <c r="AW31" s="844">
        <v>0</v>
      </c>
      <c r="AX31" s="807">
        <f t="shared" si="0"/>
        <v>1</v>
      </c>
      <c r="AY31" s="843">
        <v>0</v>
      </c>
      <c r="AZ31" s="843">
        <v>1</v>
      </c>
      <c r="BA31" s="746">
        <v>0</v>
      </c>
      <c r="BB31" s="746">
        <v>0</v>
      </c>
      <c r="BC31" s="746">
        <v>0</v>
      </c>
      <c r="BD31" s="746">
        <v>0</v>
      </c>
      <c r="BE31" s="746">
        <v>0</v>
      </c>
      <c r="BF31" s="746">
        <v>0</v>
      </c>
      <c r="BG31" s="746">
        <v>0</v>
      </c>
      <c r="BH31" s="746">
        <v>0</v>
      </c>
      <c r="BI31" s="746">
        <v>0</v>
      </c>
      <c r="BJ31" s="746">
        <v>0</v>
      </c>
      <c r="BK31" s="807">
        <f t="shared" si="1"/>
        <v>1</v>
      </c>
      <c r="BL31" s="807">
        <f t="shared" si="2"/>
        <v>0</v>
      </c>
    </row>
    <row r="32" spans="1:66" ht="27.95" customHeight="1" x14ac:dyDescent="0.2">
      <c r="A32" s="723"/>
      <c r="B32" s="232"/>
      <c r="C32" s="232"/>
      <c r="D32" s="232"/>
      <c r="E32" s="1206"/>
      <c r="F32" s="1166"/>
      <c r="G32" s="724" t="s">
        <v>273</v>
      </c>
      <c r="H32" s="956"/>
      <c r="I32" s="714" t="s">
        <v>274</v>
      </c>
      <c r="J32" s="715" t="s">
        <v>275</v>
      </c>
      <c r="K32" s="1160"/>
      <c r="L32" s="22"/>
      <c r="M32" s="956" t="s">
        <v>266</v>
      </c>
      <c r="N32" s="956">
        <v>0</v>
      </c>
      <c r="O32" s="45">
        <v>0</v>
      </c>
      <c r="P32" s="46">
        <v>0</v>
      </c>
      <c r="Q32" s="689"/>
      <c r="R32" s="166"/>
      <c r="S32" s="166"/>
      <c r="T32" s="166"/>
      <c r="U32" s="166"/>
      <c r="V32" s="803" t="s">
        <v>1462</v>
      </c>
      <c r="W32" s="803" t="s">
        <v>1194</v>
      </c>
      <c r="X32" s="818" t="s">
        <v>1220</v>
      </c>
      <c r="Y32" s="791" t="s">
        <v>248</v>
      </c>
      <c r="Z32" s="791" t="s">
        <v>273</v>
      </c>
      <c r="AA32" s="791"/>
      <c r="AB32" s="782" t="s">
        <v>274</v>
      </c>
      <c r="AC32" s="782" t="s">
        <v>275</v>
      </c>
      <c r="AD32" s="791"/>
      <c r="AE32" s="791"/>
      <c r="AF32" s="791"/>
      <c r="AG32" s="791">
        <v>0</v>
      </c>
      <c r="AH32" s="783">
        <v>0</v>
      </c>
      <c r="AI32" s="783">
        <v>0</v>
      </c>
      <c r="AJ32" s="812" t="s">
        <v>264</v>
      </c>
      <c r="AK32" s="812" t="s">
        <v>276</v>
      </c>
      <c r="AL32" s="845">
        <v>0</v>
      </c>
      <c r="AM32" s="843">
        <v>0</v>
      </c>
      <c r="AN32" s="746">
        <v>1</v>
      </c>
      <c r="AO32" s="843">
        <v>0</v>
      </c>
      <c r="AP32" s="843">
        <v>0</v>
      </c>
      <c r="AQ32" s="843">
        <v>0</v>
      </c>
      <c r="AR32" s="843">
        <v>0</v>
      </c>
      <c r="AS32" s="843">
        <v>0</v>
      </c>
      <c r="AT32" s="843">
        <v>0</v>
      </c>
      <c r="AU32" s="844">
        <v>0</v>
      </c>
      <c r="AV32" s="844">
        <v>0</v>
      </c>
      <c r="AW32" s="844">
        <v>0</v>
      </c>
      <c r="AX32" s="807">
        <f t="shared" si="0"/>
        <v>1</v>
      </c>
      <c r="AY32" s="843">
        <v>0</v>
      </c>
      <c r="AZ32" s="843">
        <v>0</v>
      </c>
      <c r="BA32" s="746">
        <v>0</v>
      </c>
      <c r="BB32" s="746">
        <v>0</v>
      </c>
      <c r="BC32" s="746">
        <v>0</v>
      </c>
      <c r="BD32" s="746">
        <v>0</v>
      </c>
      <c r="BE32" s="746">
        <v>0</v>
      </c>
      <c r="BF32" s="746">
        <v>0</v>
      </c>
      <c r="BG32" s="746">
        <v>0</v>
      </c>
      <c r="BH32" s="746">
        <v>0</v>
      </c>
      <c r="BI32" s="746">
        <v>0</v>
      </c>
      <c r="BJ32" s="746">
        <v>0</v>
      </c>
      <c r="BK32" s="807">
        <f t="shared" si="1"/>
        <v>0</v>
      </c>
      <c r="BL32" s="807">
        <f t="shared" si="2"/>
        <v>1</v>
      </c>
    </row>
    <row r="33" spans="1:64" ht="27.95" customHeight="1" x14ac:dyDescent="0.2">
      <c r="A33" s="723"/>
      <c r="B33" s="232"/>
      <c r="C33" s="232"/>
      <c r="D33" s="232"/>
      <c r="E33" s="1206"/>
      <c r="F33" s="1166"/>
      <c r="G33" s="724" t="s">
        <v>277</v>
      </c>
      <c r="H33" s="956"/>
      <c r="I33" s="714">
        <v>42401</v>
      </c>
      <c r="J33" s="715" t="s">
        <v>278</v>
      </c>
      <c r="K33" s="1160"/>
      <c r="L33" s="22"/>
      <c r="M33" s="956" t="s">
        <v>266</v>
      </c>
      <c r="N33" s="956">
        <v>0</v>
      </c>
      <c r="O33" s="45">
        <v>0</v>
      </c>
      <c r="P33" s="46">
        <v>0</v>
      </c>
      <c r="Q33" s="689"/>
      <c r="R33" s="166"/>
      <c r="S33" s="166"/>
      <c r="T33" s="166"/>
      <c r="U33" s="166"/>
      <c r="V33" s="803" t="s">
        <v>1462</v>
      </c>
      <c r="W33" s="803" t="s">
        <v>1194</v>
      </c>
      <c r="X33" s="818" t="s">
        <v>1220</v>
      </c>
      <c r="Y33" s="791" t="s">
        <v>248</v>
      </c>
      <c r="Z33" s="791" t="s">
        <v>277</v>
      </c>
      <c r="AA33" s="791"/>
      <c r="AB33" s="782">
        <v>42401</v>
      </c>
      <c r="AC33" s="782" t="s">
        <v>278</v>
      </c>
      <c r="AD33" s="791"/>
      <c r="AE33" s="791"/>
      <c r="AF33" s="791" t="s">
        <v>266</v>
      </c>
      <c r="AG33" s="791">
        <v>0</v>
      </c>
      <c r="AH33" s="783">
        <v>0</v>
      </c>
      <c r="AI33" s="783">
        <v>0</v>
      </c>
      <c r="AJ33" s="812" t="s">
        <v>263</v>
      </c>
      <c r="AK33" s="812" t="s">
        <v>272</v>
      </c>
      <c r="AL33" s="845">
        <v>0</v>
      </c>
      <c r="AM33" s="843">
        <v>0</v>
      </c>
      <c r="AN33" s="746">
        <v>0</v>
      </c>
      <c r="AO33" s="746">
        <v>1</v>
      </c>
      <c r="AP33" s="843">
        <v>0</v>
      </c>
      <c r="AQ33" s="843">
        <v>0</v>
      </c>
      <c r="AR33" s="843">
        <v>0</v>
      </c>
      <c r="AS33" s="843">
        <v>0</v>
      </c>
      <c r="AT33" s="843">
        <v>0</v>
      </c>
      <c r="AU33" s="844">
        <v>0</v>
      </c>
      <c r="AV33" s="844">
        <v>0</v>
      </c>
      <c r="AW33" s="844">
        <v>0</v>
      </c>
      <c r="AX33" s="807">
        <f t="shared" si="0"/>
        <v>1</v>
      </c>
      <c r="AY33" s="843">
        <v>0</v>
      </c>
      <c r="AZ33" s="843">
        <v>0</v>
      </c>
      <c r="BA33" s="746">
        <v>0</v>
      </c>
      <c r="BB33" s="746">
        <v>0</v>
      </c>
      <c r="BC33" s="746">
        <v>0</v>
      </c>
      <c r="BD33" s="746">
        <v>0</v>
      </c>
      <c r="BE33" s="746">
        <v>0</v>
      </c>
      <c r="BF33" s="746">
        <v>0</v>
      </c>
      <c r="BG33" s="746">
        <v>0</v>
      </c>
      <c r="BH33" s="746">
        <v>0</v>
      </c>
      <c r="BI33" s="746">
        <v>0</v>
      </c>
      <c r="BJ33" s="746">
        <v>0</v>
      </c>
      <c r="BK33" s="807">
        <f t="shared" si="1"/>
        <v>0</v>
      </c>
      <c r="BL33" s="807">
        <f t="shared" si="2"/>
        <v>1</v>
      </c>
    </row>
    <row r="34" spans="1:64" ht="27.95" customHeight="1" x14ac:dyDescent="0.2">
      <c r="A34" s="723"/>
      <c r="B34" s="232"/>
      <c r="C34" s="232"/>
      <c r="D34" s="232"/>
      <c r="E34" s="1206"/>
      <c r="F34" s="1166"/>
      <c r="G34" s="724" t="s">
        <v>279</v>
      </c>
      <c r="H34" s="956"/>
      <c r="I34" s="714" t="s">
        <v>280</v>
      </c>
      <c r="J34" s="715" t="s">
        <v>280</v>
      </c>
      <c r="K34" s="1160"/>
      <c r="L34" s="22"/>
      <c r="M34" s="956" t="s">
        <v>266</v>
      </c>
      <c r="N34" s="956">
        <v>0</v>
      </c>
      <c r="O34" s="45">
        <v>0</v>
      </c>
      <c r="P34" s="46">
        <v>0</v>
      </c>
      <c r="Q34" s="689"/>
      <c r="R34" s="166"/>
      <c r="S34" s="166"/>
      <c r="T34" s="166"/>
      <c r="U34" s="166"/>
      <c r="V34" s="803" t="s">
        <v>1462</v>
      </c>
      <c r="W34" s="803" t="s">
        <v>1194</v>
      </c>
      <c r="X34" s="818" t="s">
        <v>1220</v>
      </c>
      <c r="Y34" s="791" t="s">
        <v>248</v>
      </c>
      <c r="Z34" s="791" t="s">
        <v>279</v>
      </c>
      <c r="AA34" s="791"/>
      <c r="AB34" s="782" t="s">
        <v>280</v>
      </c>
      <c r="AC34" s="782" t="s">
        <v>280</v>
      </c>
      <c r="AD34" s="791"/>
      <c r="AE34" s="791"/>
      <c r="AF34" s="791" t="s">
        <v>266</v>
      </c>
      <c r="AG34" s="791">
        <v>0</v>
      </c>
      <c r="AH34" s="783">
        <v>0</v>
      </c>
      <c r="AI34" s="783">
        <v>0</v>
      </c>
      <c r="AJ34" s="812" t="s">
        <v>281</v>
      </c>
      <c r="AK34" s="812" t="s">
        <v>281</v>
      </c>
      <c r="AL34" s="845">
        <v>0</v>
      </c>
      <c r="AM34" s="843">
        <v>0</v>
      </c>
      <c r="AN34" s="746">
        <v>0</v>
      </c>
      <c r="AO34" s="746">
        <v>0</v>
      </c>
      <c r="AP34" s="843">
        <v>0</v>
      </c>
      <c r="AQ34" s="843">
        <v>0</v>
      </c>
      <c r="AR34" s="843">
        <v>1</v>
      </c>
      <c r="AS34" s="843">
        <v>0</v>
      </c>
      <c r="AT34" s="843">
        <v>0</v>
      </c>
      <c r="AU34" s="844">
        <v>0</v>
      </c>
      <c r="AV34" s="844">
        <v>0</v>
      </c>
      <c r="AW34" s="844">
        <v>0</v>
      </c>
      <c r="AX34" s="807">
        <f t="shared" si="0"/>
        <v>1</v>
      </c>
      <c r="AY34" s="843">
        <v>0</v>
      </c>
      <c r="AZ34" s="843">
        <v>0</v>
      </c>
      <c r="BA34" s="746">
        <v>0</v>
      </c>
      <c r="BB34" s="746">
        <v>0</v>
      </c>
      <c r="BC34" s="746">
        <v>0</v>
      </c>
      <c r="BD34" s="746">
        <v>0</v>
      </c>
      <c r="BE34" s="746">
        <v>0</v>
      </c>
      <c r="BF34" s="746">
        <v>0</v>
      </c>
      <c r="BG34" s="746">
        <v>0</v>
      </c>
      <c r="BH34" s="746">
        <v>0</v>
      </c>
      <c r="BI34" s="746">
        <v>0</v>
      </c>
      <c r="BJ34" s="746">
        <v>0</v>
      </c>
      <c r="BK34" s="807">
        <f t="shared" si="1"/>
        <v>0</v>
      </c>
      <c r="BL34" s="807">
        <f t="shared" si="2"/>
        <v>1</v>
      </c>
    </row>
    <row r="35" spans="1:64" ht="27.95" customHeight="1" x14ac:dyDescent="0.2">
      <c r="A35" s="723"/>
      <c r="B35" s="232"/>
      <c r="C35" s="232"/>
      <c r="D35" s="232"/>
      <c r="E35" s="1206"/>
      <c r="F35" s="1166"/>
      <c r="G35" s="724" t="s">
        <v>282</v>
      </c>
      <c r="H35" s="956"/>
      <c r="I35" s="714" t="s">
        <v>280</v>
      </c>
      <c r="J35" s="715" t="s">
        <v>280</v>
      </c>
      <c r="K35" s="1160"/>
      <c r="L35" s="22"/>
      <c r="M35" s="956" t="s">
        <v>266</v>
      </c>
      <c r="N35" s="956">
        <v>0</v>
      </c>
      <c r="O35" s="45">
        <v>0</v>
      </c>
      <c r="P35" s="46">
        <v>0</v>
      </c>
      <c r="Q35" s="689"/>
      <c r="R35" s="166"/>
      <c r="S35" s="166"/>
      <c r="T35" s="166"/>
      <c r="U35" s="166"/>
      <c r="V35" s="803" t="s">
        <v>1462</v>
      </c>
      <c r="W35" s="803" t="s">
        <v>1194</v>
      </c>
      <c r="X35" s="818" t="s">
        <v>1220</v>
      </c>
      <c r="Y35" s="791" t="s">
        <v>248</v>
      </c>
      <c r="Z35" s="791" t="s">
        <v>282</v>
      </c>
      <c r="AA35" s="791"/>
      <c r="AB35" s="782" t="s">
        <v>280</v>
      </c>
      <c r="AC35" s="782" t="s">
        <v>280</v>
      </c>
      <c r="AD35" s="791"/>
      <c r="AE35" s="791"/>
      <c r="AF35" s="791" t="s">
        <v>266</v>
      </c>
      <c r="AG35" s="791">
        <v>0</v>
      </c>
      <c r="AH35" s="783">
        <v>0</v>
      </c>
      <c r="AI35" s="783">
        <v>0</v>
      </c>
      <c r="AJ35" s="812" t="s">
        <v>281</v>
      </c>
      <c r="AK35" s="812" t="s">
        <v>281</v>
      </c>
      <c r="AL35" s="845">
        <v>0</v>
      </c>
      <c r="AM35" s="843">
        <v>0</v>
      </c>
      <c r="AN35" s="746">
        <v>0</v>
      </c>
      <c r="AO35" s="746">
        <v>0</v>
      </c>
      <c r="AP35" s="843">
        <v>0</v>
      </c>
      <c r="AQ35" s="843">
        <v>0</v>
      </c>
      <c r="AR35" s="843">
        <v>1</v>
      </c>
      <c r="AS35" s="843">
        <v>0</v>
      </c>
      <c r="AT35" s="843">
        <v>0</v>
      </c>
      <c r="AU35" s="844">
        <v>0</v>
      </c>
      <c r="AV35" s="844">
        <v>0</v>
      </c>
      <c r="AW35" s="844">
        <v>0</v>
      </c>
      <c r="AX35" s="807">
        <f t="shared" si="0"/>
        <v>1</v>
      </c>
      <c r="AY35" s="843">
        <v>0</v>
      </c>
      <c r="AZ35" s="843">
        <v>0</v>
      </c>
      <c r="BA35" s="746">
        <v>0</v>
      </c>
      <c r="BB35" s="746">
        <v>0</v>
      </c>
      <c r="BC35" s="746">
        <v>0</v>
      </c>
      <c r="BD35" s="746">
        <v>0</v>
      </c>
      <c r="BE35" s="746">
        <v>0</v>
      </c>
      <c r="BF35" s="746">
        <v>0</v>
      </c>
      <c r="BG35" s="746">
        <v>0</v>
      </c>
      <c r="BH35" s="746">
        <v>0</v>
      </c>
      <c r="BI35" s="746">
        <v>0</v>
      </c>
      <c r="BJ35" s="746">
        <v>0</v>
      </c>
      <c r="BK35" s="807">
        <f t="shared" si="1"/>
        <v>0</v>
      </c>
      <c r="BL35" s="807">
        <f t="shared" si="2"/>
        <v>1</v>
      </c>
    </row>
    <row r="36" spans="1:64" ht="27.95" customHeight="1" x14ac:dyDescent="0.2">
      <c r="A36" s="723"/>
      <c r="B36" s="232"/>
      <c r="C36" s="232"/>
      <c r="D36" s="232"/>
      <c r="E36" s="1206"/>
      <c r="F36" s="1166"/>
      <c r="G36" s="724" t="s">
        <v>283</v>
      </c>
      <c r="H36" s="956"/>
      <c r="I36" s="714">
        <v>42095</v>
      </c>
      <c r="J36" s="714">
        <v>42241</v>
      </c>
      <c r="K36" s="1160"/>
      <c r="L36" s="22"/>
      <c r="M36" s="956" t="s">
        <v>266</v>
      </c>
      <c r="N36" s="956">
        <v>0</v>
      </c>
      <c r="O36" s="45">
        <v>0</v>
      </c>
      <c r="P36" s="46">
        <v>0</v>
      </c>
      <c r="Q36" s="689"/>
      <c r="R36" s="166"/>
      <c r="S36" s="166"/>
      <c r="T36" s="166"/>
      <c r="U36" s="166"/>
      <c r="V36" s="803" t="s">
        <v>1462</v>
      </c>
      <c r="W36" s="803" t="s">
        <v>1194</v>
      </c>
      <c r="X36" s="818" t="s">
        <v>1220</v>
      </c>
      <c r="Y36" s="791" t="s">
        <v>248</v>
      </c>
      <c r="Z36" s="791" t="s">
        <v>283</v>
      </c>
      <c r="AA36" s="791"/>
      <c r="AB36" s="782">
        <v>42095</v>
      </c>
      <c r="AC36" s="782">
        <v>42241</v>
      </c>
      <c r="AD36" s="791"/>
      <c r="AE36" s="791"/>
      <c r="AF36" s="791" t="s">
        <v>266</v>
      </c>
      <c r="AG36" s="791">
        <v>0</v>
      </c>
      <c r="AH36" s="783">
        <v>0</v>
      </c>
      <c r="AI36" s="783">
        <v>0</v>
      </c>
      <c r="AJ36" s="812" t="s">
        <v>272</v>
      </c>
      <c r="AK36" s="812" t="s">
        <v>252</v>
      </c>
      <c r="AL36" s="845">
        <v>0</v>
      </c>
      <c r="AM36" s="843">
        <v>0</v>
      </c>
      <c r="AN36" s="746">
        <v>0</v>
      </c>
      <c r="AO36" s="746">
        <v>0</v>
      </c>
      <c r="AP36" s="843">
        <v>0</v>
      </c>
      <c r="AQ36" s="843">
        <v>0</v>
      </c>
      <c r="AR36" s="843">
        <v>0</v>
      </c>
      <c r="AS36" s="746">
        <v>1</v>
      </c>
      <c r="AT36" s="843">
        <v>0</v>
      </c>
      <c r="AU36" s="844">
        <v>0</v>
      </c>
      <c r="AV36" s="844">
        <v>0</v>
      </c>
      <c r="AW36" s="844">
        <v>0</v>
      </c>
      <c r="AX36" s="807">
        <f t="shared" si="0"/>
        <v>1</v>
      </c>
      <c r="AY36" s="843">
        <v>0</v>
      </c>
      <c r="AZ36" s="843">
        <v>0</v>
      </c>
      <c r="BA36" s="746">
        <v>0</v>
      </c>
      <c r="BB36" s="746">
        <v>0</v>
      </c>
      <c r="BC36" s="746">
        <v>0</v>
      </c>
      <c r="BD36" s="746">
        <v>0</v>
      </c>
      <c r="BE36" s="746">
        <v>0</v>
      </c>
      <c r="BF36" s="746">
        <v>0</v>
      </c>
      <c r="BG36" s="746">
        <v>0</v>
      </c>
      <c r="BH36" s="746">
        <v>0</v>
      </c>
      <c r="BI36" s="746">
        <v>0</v>
      </c>
      <c r="BJ36" s="746">
        <v>0</v>
      </c>
      <c r="BK36" s="807">
        <f t="shared" si="1"/>
        <v>0</v>
      </c>
      <c r="BL36" s="807">
        <f t="shared" si="2"/>
        <v>1</v>
      </c>
    </row>
    <row r="37" spans="1:64" ht="27.95" customHeight="1" x14ac:dyDescent="0.2">
      <c r="A37" s="723"/>
      <c r="B37" s="232"/>
      <c r="C37" s="232"/>
      <c r="D37" s="232"/>
      <c r="E37" s="1206"/>
      <c r="F37" s="1166"/>
      <c r="G37" s="724" t="s">
        <v>1199</v>
      </c>
      <c r="H37" s="956"/>
      <c r="I37" s="714" t="s">
        <v>285</v>
      </c>
      <c r="J37" s="714">
        <v>42411</v>
      </c>
      <c r="K37" s="1160"/>
      <c r="L37" s="22"/>
      <c r="M37" s="956" t="s">
        <v>266</v>
      </c>
      <c r="N37" s="956">
        <v>0</v>
      </c>
      <c r="O37" s="45">
        <v>0</v>
      </c>
      <c r="P37" s="46">
        <v>0</v>
      </c>
      <c r="Q37" s="689"/>
      <c r="R37" s="166"/>
      <c r="S37" s="166"/>
      <c r="T37" s="166"/>
      <c r="U37" s="166"/>
      <c r="V37" s="803" t="s">
        <v>1462</v>
      </c>
      <c r="W37" s="803" t="s">
        <v>1194</v>
      </c>
      <c r="X37" s="818" t="s">
        <v>1220</v>
      </c>
      <c r="Y37" s="791" t="s">
        <v>248</v>
      </c>
      <c r="Z37" s="791" t="s">
        <v>1199</v>
      </c>
      <c r="AA37" s="791"/>
      <c r="AB37" s="782" t="s">
        <v>285</v>
      </c>
      <c r="AC37" s="782">
        <v>42411</v>
      </c>
      <c r="AD37" s="791"/>
      <c r="AE37" s="791"/>
      <c r="AF37" s="791" t="s">
        <v>266</v>
      </c>
      <c r="AG37" s="791">
        <v>0</v>
      </c>
      <c r="AH37" s="783">
        <v>0</v>
      </c>
      <c r="AI37" s="783">
        <v>0</v>
      </c>
      <c r="AJ37" s="812" t="s">
        <v>264</v>
      </c>
      <c r="AK37" s="812" t="s">
        <v>264</v>
      </c>
      <c r="AL37" s="845">
        <v>0</v>
      </c>
      <c r="AM37" s="746">
        <v>1</v>
      </c>
      <c r="AN37" s="746">
        <v>0</v>
      </c>
      <c r="AO37" s="746">
        <v>0</v>
      </c>
      <c r="AP37" s="843">
        <v>0</v>
      </c>
      <c r="AQ37" s="843">
        <v>0</v>
      </c>
      <c r="AR37" s="843">
        <v>0</v>
      </c>
      <c r="AS37" s="746">
        <v>0</v>
      </c>
      <c r="AT37" s="843">
        <v>0</v>
      </c>
      <c r="AU37" s="844">
        <v>0</v>
      </c>
      <c r="AV37" s="844">
        <v>0</v>
      </c>
      <c r="AW37" s="844">
        <v>0</v>
      </c>
      <c r="AX37" s="807">
        <f t="shared" si="0"/>
        <v>1</v>
      </c>
      <c r="AY37" s="843">
        <v>0</v>
      </c>
      <c r="AZ37" s="746">
        <v>0.33</v>
      </c>
      <c r="BA37" s="746">
        <v>0</v>
      </c>
      <c r="BB37" s="746">
        <v>0</v>
      </c>
      <c r="BC37" s="746">
        <v>0</v>
      </c>
      <c r="BD37" s="746">
        <v>0</v>
      </c>
      <c r="BE37" s="746">
        <v>0</v>
      </c>
      <c r="BF37" s="746">
        <v>0</v>
      </c>
      <c r="BG37" s="746">
        <v>0</v>
      </c>
      <c r="BH37" s="746">
        <v>0</v>
      </c>
      <c r="BI37" s="746">
        <v>0</v>
      </c>
      <c r="BJ37" s="746">
        <v>0</v>
      </c>
      <c r="BK37" s="807">
        <f t="shared" si="1"/>
        <v>0.33</v>
      </c>
      <c r="BL37" s="807">
        <f t="shared" si="2"/>
        <v>0.66999999999999993</v>
      </c>
    </row>
    <row r="38" spans="1:64" ht="27.95" customHeight="1" x14ac:dyDescent="0.2">
      <c r="A38" s="723"/>
      <c r="B38" s="232"/>
      <c r="C38" s="232"/>
      <c r="D38" s="232"/>
      <c r="E38" s="1206"/>
      <c r="F38" s="1166"/>
      <c r="G38" s="724" t="s">
        <v>1200</v>
      </c>
      <c r="H38" s="956"/>
      <c r="I38" s="714">
        <v>42275</v>
      </c>
      <c r="J38" s="714">
        <v>42429</v>
      </c>
      <c r="K38" s="1160"/>
      <c r="L38" s="22"/>
      <c r="M38" s="956" t="s">
        <v>266</v>
      </c>
      <c r="N38" s="956">
        <v>0</v>
      </c>
      <c r="O38" s="45">
        <v>0</v>
      </c>
      <c r="P38" s="46">
        <v>0</v>
      </c>
      <c r="Q38" s="689"/>
      <c r="R38" s="166"/>
      <c r="S38" s="166"/>
      <c r="T38" s="166"/>
      <c r="U38" s="166"/>
      <c r="V38" s="803" t="s">
        <v>1462</v>
      </c>
      <c r="W38" s="803" t="s">
        <v>1194</v>
      </c>
      <c r="X38" s="818" t="s">
        <v>1220</v>
      </c>
      <c r="Y38" s="791" t="s">
        <v>248</v>
      </c>
      <c r="Z38" s="791" t="s">
        <v>1200</v>
      </c>
      <c r="AA38" s="791"/>
      <c r="AB38" s="782">
        <v>42275</v>
      </c>
      <c r="AC38" s="782">
        <v>42429</v>
      </c>
      <c r="AD38" s="791"/>
      <c r="AE38" s="791"/>
      <c r="AF38" s="791" t="s">
        <v>266</v>
      </c>
      <c r="AG38" s="791">
        <v>0</v>
      </c>
      <c r="AH38" s="783">
        <v>0</v>
      </c>
      <c r="AI38" s="783">
        <v>0</v>
      </c>
      <c r="AJ38" s="812" t="s">
        <v>263</v>
      </c>
      <c r="AK38" s="812" t="s">
        <v>264</v>
      </c>
      <c r="AL38" s="845">
        <v>0</v>
      </c>
      <c r="AM38" s="746">
        <v>1</v>
      </c>
      <c r="AN38" s="746">
        <v>0</v>
      </c>
      <c r="AO38" s="746">
        <v>0</v>
      </c>
      <c r="AP38" s="843">
        <v>0</v>
      </c>
      <c r="AQ38" s="843">
        <v>0</v>
      </c>
      <c r="AR38" s="843">
        <v>0</v>
      </c>
      <c r="AS38" s="746">
        <v>0</v>
      </c>
      <c r="AT38" s="843">
        <v>0</v>
      </c>
      <c r="AU38" s="844">
        <v>0</v>
      </c>
      <c r="AV38" s="844">
        <v>0</v>
      </c>
      <c r="AW38" s="844">
        <v>0</v>
      </c>
      <c r="AX38" s="807">
        <f t="shared" si="0"/>
        <v>1</v>
      </c>
      <c r="AY38" s="843">
        <v>0</v>
      </c>
      <c r="AZ38" s="843">
        <v>0</v>
      </c>
      <c r="BA38" s="746">
        <v>0</v>
      </c>
      <c r="BB38" s="746">
        <v>0</v>
      </c>
      <c r="BC38" s="746">
        <v>0</v>
      </c>
      <c r="BD38" s="746">
        <v>0</v>
      </c>
      <c r="BE38" s="746">
        <v>0</v>
      </c>
      <c r="BF38" s="746">
        <v>0</v>
      </c>
      <c r="BG38" s="746">
        <v>0</v>
      </c>
      <c r="BH38" s="746">
        <v>0</v>
      </c>
      <c r="BI38" s="746">
        <v>0</v>
      </c>
      <c r="BJ38" s="746">
        <v>0</v>
      </c>
      <c r="BK38" s="807">
        <f t="shared" si="1"/>
        <v>0</v>
      </c>
      <c r="BL38" s="807">
        <f t="shared" si="2"/>
        <v>1</v>
      </c>
    </row>
    <row r="39" spans="1:64" ht="27.95" customHeight="1" x14ac:dyDescent="0.2">
      <c r="A39" s="723"/>
      <c r="B39" s="232"/>
      <c r="C39" s="232"/>
      <c r="D39" s="232"/>
      <c r="E39" s="1206"/>
      <c r="F39" s="1166"/>
      <c r="G39" s="724" t="s">
        <v>1201</v>
      </c>
      <c r="H39" s="956"/>
      <c r="I39" s="714">
        <v>42429</v>
      </c>
      <c r="J39" s="714">
        <v>42433</v>
      </c>
      <c r="K39" s="1160"/>
      <c r="L39" s="22"/>
      <c r="M39" s="956" t="s">
        <v>266</v>
      </c>
      <c r="N39" s="956">
        <v>0</v>
      </c>
      <c r="O39" s="45">
        <v>0</v>
      </c>
      <c r="P39" s="46">
        <v>0</v>
      </c>
      <c r="Q39" s="689"/>
      <c r="R39" s="166"/>
      <c r="S39" s="166"/>
      <c r="T39" s="166"/>
      <c r="U39" s="166"/>
      <c r="V39" s="803" t="s">
        <v>1462</v>
      </c>
      <c r="W39" s="803" t="s">
        <v>1194</v>
      </c>
      <c r="X39" s="818" t="s">
        <v>1220</v>
      </c>
      <c r="Y39" s="791" t="s">
        <v>248</v>
      </c>
      <c r="Z39" s="791" t="s">
        <v>1201</v>
      </c>
      <c r="AA39" s="791"/>
      <c r="AB39" s="782">
        <v>42429</v>
      </c>
      <c r="AC39" s="782">
        <v>42433</v>
      </c>
      <c r="AD39" s="791"/>
      <c r="AE39" s="791"/>
      <c r="AF39" s="791" t="s">
        <v>266</v>
      </c>
      <c r="AG39" s="791">
        <v>0</v>
      </c>
      <c r="AH39" s="783">
        <v>0</v>
      </c>
      <c r="AI39" s="783">
        <v>0</v>
      </c>
      <c r="AJ39" s="812" t="s">
        <v>264</v>
      </c>
      <c r="AK39" s="812" t="s">
        <v>264</v>
      </c>
      <c r="AL39" s="845">
        <v>0</v>
      </c>
      <c r="AM39" s="746">
        <v>0</v>
      </c>
      <c r="AN39" s="746">
        <v>1</v>
      </c>
      <c r="AO39" s="746">
        <v>0</v>
      </c>
      <c r="AP39" s="843">
        <v>0</v>
      </c>
      <c r="AQ39" s="843">
        <v>0</v>
      </c>
      <c r="AR39" s="843">
        <v>0</v>
      </c>
      <c r="AS39" s="746">
        <v>0</v>
      </c>
      <c r="AT39" s="843">
        <v>0</v>
      </c>
      <c r="AU39" s="844">
        <v>0</v>
      </c>
      <c r="AV39" s="844">
        <v>0</v>
      </c>
      <c r="AW39" s="844">
        <v>0</v>
      </c>
      <c r="AX39" s="807">
        <f t="shared" si="0"/>
        <v>1</v>
      </c>
      <c r="AY39" s="843">
        <v>0</v>
      </c>
      <c r="AZ39" s="843">
        <v>0</v>
      </c>
      <c r="BA39" s="746">
        <v>0</v>
      </c>
      <c r="BB39" s="746">
        <v>0</v>
      </c>
      <c r="BC39" s="746">
        <v>0</v>
      </c>
      <c r="BD39" s="746">
        <v>0</v>
      </c>
      <c r="BE39" s="746">
        <v>0</v>
      </c>
      <c r="BF39" s="746">
        <v>0</v>
      </c>
      <c r="BG39" s="746">
        <v>0</v>
      </c>
      <c r="BH39" s="746">
        <v>0</v>
      </c>
      <c r="BI39" s="746">
        <v>0</v>
      </c>
      <c r="BJ39" s="746">
        <v>0</v>
      </c>
      <c r="BK39" s="807">
        <f t="shared" si="1"/>
        <v>0</v>
      </c>
      <c r="BL39" s="807">
        <f t="shared" si="2"/>
        <v>1</v>
      </c>
    </row>
    <row r="40" spans="1:64" ht="27.95" customHeight="1" x14ac:dyDescent="0.2">
      <c r="A40" s="723"/>
      <c r="B40" s="232"/>
      <c r="C40" s="232"/>
      <c r="D40" s="232"/>
      <c r="E40" s="1206"/>
      <c r="F40" s="1166"/>
      <c r="G40" s="724" t="s">
        <v>1202</v>
      </c>
      <c r="H40" s="956"/>
      <c r="I40" s="714">
        <v>42429</v>
      </c>
      <c r="J40" s="714" t="s">
        <v>289</v>
      </c>
      <c r="K40" s="1160"/>
      <c r="L40" s="22"/>
      <c r="M40" s="956" t="s">
        <v>266</v>
      </c>
      <c r="N40" s="956">
        <v>0</v>
      </c>
      <c r="O40" s="45">
        <v>0</v>
      </c>
      <c r="P40" s="46">
        <v>0</v>
      </c>
      <c r="Q40" s="689"/>
      <c r="R40" s="166"/>
      <c r="S40" s="166"/>
      <c r="T40" s="166"/>
      <c r="U40" s="166"/>
      <c r="V40" s="803" t="s">
        <v>1462</v>
      </c>
      <c r="W40" s="803" t="s">
        <v>1194</v>
      </c>
      <c r="X40" s="818" t="s">
        <v>1220</v>
      </c>
      <c r="Y40" s="791" t="s">
        <v>248</v>
      </c>
      <c r="Z40" s="791" t="s">
        <v>1202</v>
      </c>
      <c r="AA40" s="791"/>
      <c r="AB40" s="782">
        <v>42429</v>
      </c>
      <c r="AC40" s="782" t="s">
        <v>289</v>
      </c>
      <c r="AD40" s="791"/>
      <c r="AE40" s="791"/>
      <c r="AF40" s="791" t="s">
        <v>266</v>
      </c>
      <c r="AG40" s="791">
        <v>0</v>
      </c>
      <c r="AH40" s="783">
        <v>0</v>
      </c>
      <c r="AI40" s="783">
        <v>0</v>
      </c>
      <c r="AJ40" s="812" t="s">
        <v>264</v>
      </c>
      <c r="AK40" s="812" t="s">
        <v>264</v>
      </c>
      <c r="AL40" s="845">
        <v>0</v>
      </c>
      <c r="AM40" s="746">
        <v>0</v>
      </c>
      <c r="AN40" s="746">
        <v>1</v>
      </c>
      <c r="AO40" s="746">
        <v>0</v>
      </c>
      <c r="AP40" s="843">
        <v>0</v>
      </c>
      <c r="AQ40" s="843">
        <v>0</v>
      </c>
      <c r="AR40" s="843">
        <v>0</v>
      </c>
      <c r="AS40" s="746">
        <v>0</v>
      </c>
      <c r="AT40" s="843">
        <v>0</v>
      </c>
      <c r="AU40" s="844">
        <v>0</v>
      </c>
      <c r="AV40" s="844">
        <v>0</v>
      </c>
      <c r="AW40" s="844">
        <v>0</v>
      </c>
      <c r="AX40" s="807">
        <f t="shared" si="0"/>
        <v>1</v>
      </c>
      <c r="AY40" s="843">
        <v>0</v>
      </c>
      <c r="AZ40" s="843">
        <v>0</v>
      </c>
      <c r="BA40" s="746">
        <v>0</v>
      </c>
      <c r="BB40" s="746">
        <v>0</v>
      </c>
      <c r="BC40" s="746">
        <v>0</v>
      </c>
      <c r="BD40" s="746">
        <v>0</v>
      </c>
      <c r="BE40" s="746">
        <v>0</v>
      </c>
      <c r="BF40" s="746">
        <v>0</v>
      </c>
      <c r="BG40" s="746">
        <v>0</v>
      </c>
      <c r="BH40" s="746">
        <v>0</v>
      </c>
      <c r="BI40" s="746">
        <v>0</v>
      </c>
      <c r="BJ40" s="746">
        <v>0</v>
      </c>
      <c r="BK40" s="807">
        <f t="shared" si="1"/>
        <v>0</v>
      </c>
      <c r="BL40" s="807">
        <f t="shared" si="2"/>
        <v>1</v>
      </c>
    </row>
    <row r="41" spans="1:64" ht="27.95" customHeight="1" x14ac:dyDescent="0.2">
      <c r="A41" s="723"/>
      <c r="B41" s="232"/>
      <c r="C41" s="232"/>
      <c r="D41" s="232"/>
      <c r="E41" s="1206"/>
      <c r="F41" s="1166"/>
      <c r="G41" s="724" t="s">
        <v>290</v>
      </c>
      <c r="H41" s="956"/>
      <c r="I41" s="714">
        <v>42401</v>
      </c>
      <c r="J41" s="714">
        <v>42460</v>
      </c>
      <c r="K41" s="1160"/>
      <c r="L41" s="22"/>
      <c r="M41" s="956" t="s">
        <v>266</v>
      </c>
      <c r="N41" s="956">
        <v>0</v>
      </c>
      <c r="O41" s="45">
        <v>0</v>
      </c>
      <c r="P41" s="46">
        <v>0</v>
      </c>
      <c r="Q41" s="689"/>
      <c r="R41" s="166"/>
      <c r="S41" s="166"/>
      <c r="T41" s="166"/>
      <c r="U41" s="166"/>
      <c r="V41" s="803" t="s">
        <v>1462</v>
      </c>
      <c r="W41" s="803" t="s">
        <v>1194</v>
      </c>
      <c r="X41" s="818" t="s">
        <v>1220</v>
      </c>
      <c r="Y41" s="791" t="s">
        <v>248</v>
      </c>
      <c r="Z41" s="791" t="s">
        <v>290</v>
      </c>
      <c r="AA41" s="791"/>
      <c r="AB41" s="782">
        <v>42401</v>
      </c>
      <c r="AC41" s="782">
        <v>42460</v>
      </c>
      <c r="AD41" s="791"/>
      <c r="AE41" s="791"/>
      <c r="AF41" s="791" t="s">
        <v>266</v>
      </c>
      <c r="AG41" s="791">
        <v>0</v>
      </c>
      <c r="AH41" s="783">
        <v>0</v>
      </c>
      <c r="AI41" s="783">
        <v>0</v>
      </c>
      <c r="AJ41" s="812" t="s">
        <v>264</v>
      </c>
      <c r="AK41" s="812" t="s">
        <v>276</v>
      </c>
      <c r="AL41" s="845">
        <v>0</v>
      </c>
      <c r="AM41" s="746">
        <v>0.5</v>
      </c>
      <c r="AN41" s="746">
        <v>0.5</v>
      </c>
      <c r="AO41" s="746">
        <v>0</v>
      </c>
      <c r="AP41" s="843">
        <v>0</v>
      </c>
      <c r="AQ41" s="843">
        <v>0</v>
      </c>
      <c r="AR41" s="843">
        <v>0</v>
      </c>
      <c r="AS41" s="746">
        <v>0</v>
      </c>
      <c r="AT41" s="843">
        <v>0</v>
      </c>
      <c r="AU41" s="844">
        <v>0</v>
      </c>
      <c r="AV41" s="844">
        <v>0</v>
      </c>
      <c r="AW41" s="844">
        <v>0</v>
      </c>
      <c r="AX41" s="807">
        <f t="shared" si="0"/>
        <v>1</v>
      </c>
      <c r="AY41" s="843">
        <v>0</v>
      </c>
      <c r="AZ41" s="746">
        <v>0.15</v>
      </c>
      <c r="BA41" s="746">
        <v>0</v>
      </c>
      <c r="BB41" s="746">
        <v>0</v>
      </c>
      <c r="BC41" s="746">
        <v>0</v>
      </c>
      <c r="BD41" s="746">
        <v>0</v>
      </c>
      <c r="BE41" s="746">
        <v>0</v>
      </c>
      <c r="BF41" s="746">
        <v>0</v>
      </c>
      <c r="BG41" s="746">
        <v>0</v>
      </c>
      <c r="BH41" s="746">
        <v>0</v>
      </c>
      <c r="BI41" s="746">
        <v>0</v>
      </c>
      <c r="BJ41" s="746">
        <v>0</v>
      </c>
      <c r="BK41" s="807">
        <f t="shared" si="1"/>
        <v>0.15</v>
      </c>
      <c r="BL41" s="807">
        <f t="shared" si="2"/>
        <v>0.85</v>
      </c>
    </row>
    <row r="42" spans="1:64" ht="27.95" customHeight="1" x14ac:dyDescent="0.2">
      <c r="A42" s="725"/>
      <c r="B42" s="220"/>
      <c r="C42" s="220"/>
      <c r="D42" s="220"/>
      <c r="E42" s="1206"/>
      <c r="F42" s="1166"/>
      <c r="G42" s="724" t="s">
        <v>291</v>
      </c>
      <c r="H42" s="956"/>
      <c r="I42" s="714" t="s">
        <v>292</v>
      </c>
      <c r="J42" s="714">
        <v>42468</v>
      </c>
      <c r="K42" s="1160"/>
      <c r="L42" s="728" t="s">
        <v>49</v>
      </c>
      <c r="M42" s="728" t="s">
        <v>293</v>
      </c>
      <c r="N42" s="931">
        <v>1</v>
      </c>
      <c r="O42" s="45">
        <v>23520000</v>
      </c>
      <c r="P42" s="46">
        <v>23520000</v>
      </c>
      <c r="Q42" s="688"/>
      <c r="R42" s="166"/>
      <c r="S42" s="166"/>
      <c r="T42" s="166"/>
      <c r="U42" s="166"/>
      <c r="V42" s="803" t="s">
        <v>1462</v>
      </c>
      <c r="W42" s="803" t="s">
        <v>1194</v>
      </c>
      <c r="X42" s="818" t="s">
        <v>1220</v>
      </c>
      <c r="Y42" s="791" t="s">
        <v>248</v>
      </c>
      <c r="Z42" s="791" t="s">
        <v>291</v>
      </c>
      <c r="AA42" s="791"/>
      <c r="AB42" s="782" t="s">
        <v>292</v>
      </c>
      <c r="AC42" s="782">
        <v>42468</v>
      </c>
      <c r="AD42" s="791"/>
      <c r="AE42" s="791" t="s">
        <v>49</v>
      </c>
      <c r="AF42" s="791" t="s">
        <v>293</v>
      </c>
      <c r="AG42" s="791">
        <v>1</v>
      </c>
      <c r="AH42" s="783">
        <v>23520000</v>
      </c>
      <c r="AI42" s="783">
        <v>23520000</v>
      </c>
      <c r="AJ42" s="812" t="s">
        <v>272</v>
      </c>
      <c r="AK42" s="812" t="s">
        <v>272</v>
      </c>
      <c r="AL42" s="845">
        <v>0</v>
      </c>
      <c r="AM42" s="746">
        <v>0</v>
      </c>
      <c r="AN42" s="746">
        <v>1</v>
      </c>
      <c r="AO42" s="746">
        <v>0</v>
      </c>
      <c r="AP42" s="843">
        <v>0</v>
      </c>
      <c r="AQ42" s="843">
        <v>0</v>
      </c>
      <c r="AR42" s="843">
        <v>0</v>
      </c>
      <c r="AS42" s="746">
        <v>0</v>
      </c>
      <c r="AT42" s="843">
        <v>0</v>
      </c>
      <c r="AU42" s="844">
        <v>0</v>
      </c>
      <c r="AV42" s="844">
        <v>0</v>
      </c>
      <c r="AW42" s="844">
        <v>0</v>
      </c>
      <c r="AX42" s="807">
        <f t="shared" si="0"/>
        <v>1</v>
      </c>
      <c r="AY42" s="843">
        <v>0</v>
      </c>
      <c r="AZ42" s="746">
        <v>0</v>
      </c>
      <c r="BA42" s="746">
        <v>0.15</v>
      </c>
      <c r="BB42" s="746">
        <v>0</v>
      </c>
      <c r="BC42" s="746">
        <v>0</v>
      </c>
      <c r="BD42" s="746">
        <v>0</v>
      </c>
      <c r="BE42" s="746">
        <v>0</v>
      </c>
      <c r="BF42" s="746">
        <v>0</v>
      </c>
      <c r="BG42" s="746">
        <v>0</v>
      </c>
      <c r="BH42" s="746">
        <v>0</v>
      </c>
      <c r="BI42" s="746">
        <v>0</v>
      </c>
      <c r="BJ42" s="746">
        <v>0</v>
      </c>
      <c r="BK42" s="807">
        <f t="shared" si="1"/>
        <v>0.15</v>
      </c>
      <c r="BL42" s="807">
        <f t="shared" si="2"/>
        <v>0.85</v>
      </c>
    </row>
    <row r="43" spans="1:64" ht="27.95" customHeight="1" x14ac:dyDescent="0.2">
      <c r="A43" s="726"/>
      <c r="B43" s="230"/>
      <c r="C43" s="230"/>
      <c r="D43" s="230"/>
      <c r="E43" s="1206"/>
      <c r="F43" s="1166"/>
      <c r="G43" s="724" t="s">
        <v>294</v>
      </c>
      <c r="H43" s="956"/>
      <c r="I43" s="714">
        <v>42469</v>
      </c>
      <c r="J43" s="714">
        <v>42470</v>
      </c>
      <c r="K43" s="1161"/>
      <c r="L43" s="22"/>
      <c r="M43" s="956" t="s">
        <v>266</v>
      </c>
      <c r="N43" s="956">
        <v>0</v>
      </c>
      <c r="O43" s="45">
        <v>0</v>
      </c>
      <c r="P43" s="46">
        <v>0</v>
      </c>
      <c r="Q43" s="688"/>
      <c r="R43" s="166"/>
      <c r="S43" s="166"/>
      <c r="T43" s="166"/>
      <c r="U43" s="166"/>
      <c r="V43" s="803" t="s">
        <v>1462</v>
      </c>
      <c r="W43" s="803" t="s">
        <v>1194</v>
      </c>
      <c r="X43" s="818" t="s">
        <v>1220</v>
      </c>
      <c r="Y43" s="791" t="s">
        <v>248</v>
      </c>
      <c r="Z43" s="791" t="s">
        <v>294</v>
      </c>
      <c r="AA43" s="791"/>
      <c r="AB43" s="782">
        <v>42469</v>
      </c>
      <c r="AC43" s="782">
        <v>42470</v>
      </c>
      <c r="AD43" s="791"/>
      <c r="AE43" s="791"/>
      <c r="AF43" s="791" t="s">
        <v>266</v>
      </c>
      <c r="AG43" s="791">
        <v>0</v>
      </c>
      <c r="AH43" s="783">
        <v>0</v>
      </c>
      <c r="AI43" s="783">
        <v>0</v>
      </c>
      <c r="AJ43" s="812" t="s">
        <v>272</v>
      </c>
      <c r="AK43" s="812" t="s">
        <v>272</v>
      </c>
      <c r="AL43" s="845">
        <v>0</v>
      </c>
      <c r="AM43" s="746">
        <v>0</v>
      </c>
      <c r="AN43" s="746">
        <v>0</v>
      </c>
      <c r="AO43" s="746">
        <v>1</v>
      </c>
      <c r="AP43" s="843">
        <v>0</v>
      </c>
      <c r="AQ43" s="843">
        <v>0</v>
      </c>
      <c r="AR43" s="843">
        <v>0</v>
      </c>
      <c r="AS43" s="746">
        <v>0</v>
      </c>
      <c r="AT43" s="843">
        <v>0</v>
      </c>
      <c r="AU43" s="844">
        <v>0</v>
      </c>
      <c r="AV43" s="844">
        <v>0</v>
      </c>
      <c r="AW43" s="844">
        <v>0</v>
      </c>
      <c r="AX43" s="807">
        <f t="shared" si="0"/>
        <v>1</v>
      </c>
      <c r="AY43" s="843">
        <v>0</v>
      </c>
      <c r="AZ43" s="746">
        <v>0</v>
      </c>
      <c r="BA43" s="746">
        <v>0.15</v>
      </c>
      <c r="BB43" s="746">
        <v>0</v>
      </c>
      <c r="BC43" s="746">
        <v>0</v>
      </c>
      <c r="BD43" s="746">
        <v>0</v>
      </c>
      <c r="BE43" s="746">
        <v>0</v>
      </c>
      <c r="BF43" s="746">
        <v>0</v>
      </c>
      <c r="BG43" s="746">
        <v>0</v>
      </c>
      <c r="BH43" s="746">
        <v>0</v>
      </c>
      <c r="BI43" s="746">
        <v>0</v>
      </c>
      <c r="BJ43" s="746">
        <v>0</v>
      </c>
      <c r="BK43" s="807">
        <f t="shared" si="1"/>
        <v>0.15</v>
      </c>
      <c r="BL43" s="807">
        <f t="shared" si="2"/>
        <v>0.85</v>
      </c>
    </row>
    <row r="44" spans="1:64" ht="27.95" customHeight="1" x14ac:dyDescent="0.2">
      <c r="A44" s="726"/>
      <c r="B44" s="230"/>
      <c r="C44" s="230"/>
      <c r="D44" s="230"/>
      <c r="E44" s="1206"/>
      <c r="F44" s="1166"/>
      <c r="G44" s="724" t="s">
        <v>295</v>
      </c>
      <c r="H44" s="956"/>
      <c r="I44" s="714" t="s">
        <v>296</v>
      </c>
      <c r="J44" s="715" t="s">
        <v>297</v>
      </c>
      <c r="K44" s="586" t="s">
        <v>298</v>
      </c>
      <c r="L44" s="22"/>
      <c r="M44" s="956" t="s">
        <v>266</v>
      </c>
      <c r="N44" s="956">
        <v>0</v>
      </c>
      <c r="O44" s="45">
        <v>0</v>
      </c>
      <c r="P44" s="46">
        <v>0</v>
      </c>
      <c r="Q44" s="688"/>
      <c r="R44" s="166"/>
      <c r="S44" s="166"/>
      <c r="T44" s="166"/>
      <c r="U44" s="166"/>
      <c r="V44" s="803" t="s">
        <v>1462</v>
      </c>
      <c r="W44" s="803" t="s">
        <v>1194</v>
      </c>
      <c r="X44" s="818" t="s">
        <v>1220</v>
      </c>
      <c r="Y44" s="791" t="s">
        <v>248</v>
      </c>
      <c r="Z44" s="791" t="s">
        <v>295</v>
      </c>
      <c r="AA44" s="791"/>
      <c r="AB44" s="782" t="s">
        <v>296</v>
      </c>
      <c r="AC44" s="782" t="s">
        <v>297</v>
      </c>
      <c r="AD44" s="791" t="s">
        <v>298</v>
      </c>
      <c r="AE44" s="791"/>
      <c r="AF44" s="791" t="s">
        <v>266</v>
      </c>
      <c r="AG44" s="791">
        <v>0</v>
      </c>
      <c r="AH44" s="783">
        <v>0</v>
      </c>
      <c r="AI44" s="783">
        <v>0</v>
      </c>
      <c r="AJ44" s="812" t="s">
        <v>276</v>
      </c>
      <c r="AK44" s="812" t="s">
        <v>272</v>
      </c>
      <c r="AL44" s="845">
        <v>0</v>
      </c>
      <c r="AM44" s="746">
        <v>0</v>
      </c>
      <c r="AN44" s="746">
        <v>0.25</v>
      </c>
      <c r="AO44" s="843">
        <v>0.25</v>
      </c>
      <c r="AP44" s="843">
        <v>0.25</v>
      </c>
      <c r="AQ44" s="843">
        <v>0.25</v>
      </c>
      <c r="AR44" s="843">
        <v>0</v>
      </c>
      <c r="AS44" s="843">
        <v>0</v>
      </c>
      <c r="AT44" s="843">
        <v>0</v>
      </c>
      <c r="AU44" s="844">
        <v>0</v>
      </c>
      <c r="AV44" s="844">
        <v>0</v>
      </c>
      <c r="AW44" s="844">
        <v>0</v>
      </c>
      <c r="AX44" s="807">
        <f t="shared" si="0"/>
        <v>1</v>
      </c>
      <c r="AY44" s="843">
        <v>0</v>
      </c>
      <c r="AZ44" s="746">
        <v>0</v>
      </c>
      <c r="BA44"/>
      <c r="BB44" s="746">
        <v>0</v>
      </c>
      <c r="BC44" s="746">
        <v>0</v>
      </c>
      <c r="BD44" s="746">
        <v>0</v>
      </c>
      <c r="BE44" s="746">
        <v>0</v>
      </c>
      <c r="BF44" s="746">
        <v>0</v>
      </c>
      <c r="BG44" s="746">
        <v>0</v>
      </c>
      <c r="BH44" s="746">
        <v>0</v>
      </c>
      <c r="BI44" s="746">
        <v>0</v>
      </c>
      <c r="BJ44" s="746">
        <v>0</v>
      </c>
      <c r="BK44" s="807">
        <f t="shared" si="1"/>
        <v>0</v>
      </c>
      <c r="BL44" s="807">
        <f t="shared" si="2"/>
        <v>1</v>
      </c>
    </row>
    <row r="45" spans="1:64" ht="27.95" customHeight="1" x14ac:dyDescent="0.2">
      <c r="A45" s="726"/>
      <c r="B45" s="230"/>
      <c r="C45" s="230"/>
      <c r="D45" s="230"/>
      <c r="E45" s="1206"/>
      <c r="F45" s="1166"/>
      <c r="G45" s="724" t="s">
        <v>299</v>
      </c>
      <c r="H45" s="956"/>
      <c r="I45" s="714" t="s">
        <v>280</v>
      </c>
      <c r="J45" s="715" t="s">
        <v>280</v>
      </c>
      <c r="K45" s="1117" t="s">
        <v>300</v>
      </c>
      <c r="L45" s="22"/>
      <c r="M45" s="956" t="s">
        <v>266</v>
      </c>
      <c r="N45" s="956">
        <v>0</v>
      </c>
      <c r="O45" s="45">
        <v>0</v>
      </c>
      <c r="P45" s="46">
        <v>0</v>
      </c>
      <c r="Q45" s="688"/>
      <c r="R45" s="166"/>
      <c r="S45" s="166"/>
      <c r="T45" s="166"/>
      <c r="U45" s="166"/>
      <c r="V45" s="803" t="s">
        <v>1462</v>
      </c>
      <c r="W45" s="803" t="s">
        <v>1194</v>
      </c>
      <c r="X45" s="818" t="s">
        <v>1220</v>
      </c>
      <c r="Y45" s="791" t="s">
        <v>248</v>
      </c>
      <c r="Z45" s="791" t="s">
        <v>299</v>
      </c>
      <c r="AA45" s="791"/>
      <c r="AB45" s="782" t="s">
        <v>280</v>
      </c>
      <c r="AC45" s="782" t="s">
        <v>280</v>
      </c>
      <c r="AD45" s="791" t="s">
        <v>300</v>
      </c>
      <c r="AE45" s="791"/>
      <c r="AF45" s="791" t="s">
        <v>266</v>
      </c>
      <c r="AG45" s="791">
        <v>0</v>
      </c>
      <c r="AH45" s="783">
        <v>0</v>
      </c>
      <c r="AI45" s="783">
        <v>0</v>
      </c>
      <c r="AJ45" s="812" t="s">
        <v>281</v>
      </c>
      <c r="AK45" s="812" t="s">
        <v>281</v>
      </c>
      <c r="AL45" s="843">
        <v>0</v>
      </c>
      <c r="AM45" s="843">
        <v>0</v>
      </c>
      <c r="AN45" s="843">
        <v>0</v>
      </c>
      <c r="AO45" s="843">
        <v>0</v>
      </c>
      <c r="AP45" s="843">
        <v>0</v>
      </c>
      <c r="AQ45" s="843">
        <v>0</v>
      </c>
      <c r="AR45" s="843">
        <v>0</v>
      </c>
      <c r="AS45" s="843">
        <v>0</v>
      </c>
      <c r="AT45" s="746">
        <v>1</v>
      </c>
      <c r="AU45" s="844">
        <v>0</v>
      </c>
      <c r="AV45" s="844">
        <v>0</v>
      </c>
      <c r="AW45" s="844">
        <v>0</v>
      </c>
      <c r="AX45" s="807">
        <f t="shared" si="0"/>
        <v>1</v>
      </c>
      <c r="AY45" s="746">
        <v>0</v>
      </c>
      <c r="AZ45" s="746">
        <v>0</v>
      </c>
      <c r="BA45" s="746">
        <v>0</v>
      </c>
      <c r="BB45" s="746">
        <v>0</v>
      </c>
      <c r="BC45" s="746">
        <v>0</v>
      </c>
      <c r="BD45" s="746">
        <v>0</v>
      </c>
      <c r="BE45" s="746">
        <v>0</v>
      </c>
      <c r="BF45" s="746">
        <v>0</v>
      </c>
      <c r="BG45" s="746">
        <v>0</v>
      </c>
      <c r="BH45" s="746">
        <v>0</v>
      </c>
      <c r="BI45" s="746">
        <v>0</v>
      </c>
      <c r="BJ45" s="746">
        <v>0</v>
      </c>
      <c r="BK45" s="807">
        <f t="shared" si="1"/>
        <v>0</v>
      </c>
      <c r="BL45" s="807">
        <f t="shared" si="2"/>
        <v>1</v>
      </c>
    </row>
    <row r="46" spans="1:64" ht="27.95" customHeight="1" x14ac:dyDescent="0.2">
      <c r="A46" s="726"/>
      <c r="B46" s="230"/>
      <c r="C46" s="230"/>
      <c r="D46" s="230"/>
      <c r="E46" s="1206"/>
      <c r="F46" s="1166"/>
      <c r="G46" s="724" t="s">
        <v>301</v>
      </c>
      <c r="H46" s="956"/>
      <c r="I46" s="714" t="s">
        <v>280</v>
      </c>
      <c r="J46" s="715" t="s">
        <v>280</v>
      </c>
      <c r="K46" s="1045"/>
      <c r="L46" s="22"/>
      <c r="M46" s="956" t="s">
        <v>266</v>
      </c>
      <c r="N46" s="956">
        <v>0</v>
      </c>
      <c r="O46" s="45">
        <v>0</v>
      </c>
      <c r="P46" s="46">
        <v>0</v>
      </c>
      <c r="Q46" s="688"/>
      <c r="R46" s="166"/>
      <c r="S46" s="166"/>
      <c r="T46" s="166"/>
      <c r="U46" s="166"/>
      <c r="V46" s="803" t="s">
        <v>1462</v>
      </c>
      <c r="W46" s="803" t="s">
        <v>1194</v>
      </c>
      <c r="X46" s="818" t="s">
        <v>1220</v>
      </c>
      <c r="Y46" s="791" t="s">
        <v>248</v>
      </c>
      <c r="Z46" s="791" t="s">
        <v>301</v>
      </c>
      <c r="AA46" s="791"/>
      <c r="AB46" s="782" t="s">
        <v>280</v>
      </c>
      <c r="AC46" s="782" t="s">
        <v>280</v>
      </c>
      <c r="AD46" s="791" t="s">
        <v>300</v>
      </c>
      <c r="AE46" s="791"/>
      <c r="AF46" s="791" t="s">
        <v>266</v>
      </c>
      <c r="AG46" s="791">
        <v>0</v>
      </c>
      <c r="AH46" s="783">
        <v>0</v>
      </c>
      <c r="AI46" s="783">
        <v>0</v>
      </c>
      <c r="AJ46" s="812" t="s">
        <v>281</v>
      </c>
      <c r="AK46" s="812" t="s">
        <v>281</v>
      </c>
      <c r="AL46" s="843">
        <v>0</v>
      </c>
      <c r="AM46" s="843">
        <v>0</v>
      </c>
      <c r="AN46" s="843">
        <v>0</v>
      </c>
      <c r="AO46" s="843">
        <v>0</v>
      </c>
      <c r="AP46" s="843">
        <v>0</v>
      </c>
      <c r="AQ46" s="843">
        <v>0</v>
      </c>
      <c r="AR46" s="843">
        <v>0</v>
      </c>
      <c r="AS46" s="843">
        <v>0</v>
      </c>
      <c r="AT46" s="746">
        <v>1</v>
      </c>
      <c r="AU46" s="844">
        <v>0</v>
      </c>
      <c r="AV46" s="844">
        <v>0</v>
      </c>
      <c r="AW46" s="844">
        <v>0</v>
      </c>
      <c r="AX46" s="807">
        <f t="shared" si="0"/>
        <v>1</v>
      </c>
      <c r="AY46" s="746">
        <v>0</v>
      </c>
      <c r="AZ46" s="746">
        <v>0</v>
      </c>
      <c r="BA46" s="746">
        <v>0</v>
      </c>
      <c r="BB46" s="746">
        <v>0</v>
      </c>
      <c r="BC46" s="746">
        <v>0</v>
      </c>
      <c r="BD46" s="746">
        <v>0</v>
      </c>
      <c r="BE46" s="746">
        <v>0</v>
      </c>
      <c r="BF46" s="746">
        <v>0</v>
      </c>
      <c r="BG46" s="746">
        <v>0</v>
      </c>
      <c r="BH46" s="746">
        <v>0</v>
      </c>
      <c r="BI46" s="746">
        <v>0</v>
      </c>
      <c r="BJ46" s="746">
        <v>0</v>
      </c>
      <c r="BK46" s="807">
        <f t="shared" si="1"/>
        <v>0</v>
      </c>
      <c r="BL46" s="807">
        <f t="shared" si="2"/>
        <v>1</v>
      </c>
    </row>
    <row r="47" spans="1:64" ht="27.95" customHeight="1" x14ac:dyDescent="0.2">
      <c r="A47" s="726"/>
      <c r="B47" s="230"/>
      <c r="C47" s="230"/>
      <c r="D47" s="230"/>
      <c r="E47" s="1206"/>
      <c r="F47" s="1166"/>
      <c r="G47" s="724" t="s">
        <v>302</v>
      </c>
      <c r="H47" s="956"/>
      <c r="I47" s="714" t="s">
        <v>280</v>
      </c>
      <c r="J47" s="715" t="s">
        <v>280</v>
      </c>
      <c r="K47" s="1045"/>
      <c r="L47" s="22"/>
      <c r="M47" s="956" t="s">
        <v>266</v>
      </c>
      <c r="N47" s="956">
        <v>0</v>
      </c>
      <c r="O47" s="45">
        <v>0</v>
      </c>
      <c r="P47" s="46">
        <v>0</v>
      </c>
      <c r="Q47" s="688"/>
      <c r="R47" s="166"/>
      <c r="S47" s="166"/>
      <c r="T47" s="166"/>
      <c r="U47" s="166"/>
      <c r="V47" s="803" t="s">
        <v>1462</v>
      </c>
      <c r="W47" s="803" t="s">
        <v>1194</v>
      </c>
      <c r="X47" s="818" t="s">
        <v>1220</v>
      </c>
      <c r="Y47" s="791" t="s">
        <v>248</v>
      </c>
      <c r="Z47" s="791" t="s">
        <v>302</v>
      </c>
      <c r="AA47" s="791"/>
      <c r="AB47" s="782" t="s">
        <v>280</v>
      </c>
      <c r="AC47" s="782" t="s">
        <v>280</v>
      </c>
      <c r="AD47" s="791" t="s">
        <v>300</v>
      </c>
      <c r="AE47" s="791"/>
      <c r="AF47" s="791" t="s">
        <v>266</v>
      </c>
      <c r="AG47" s="791">
        <v>0</v>
      </c>
      <c r="AH47" s="783">
        <v>0</v>
      </c>
      <c r="AI47" s="783">
        <v>0</v>
      </c>
      <c r="AJ47" s="812" t="s">
        <v>281</v>
      </c>
      <c r="AK47" s="812" t="s">
        <v>281</v>
      </c>
      <c r="AL47" s="843">
        <v>0</v>
      </c>
      <c r="AM47" s="843">
        <v>0</v>
      </c>
      <c r="AN47" s="843">
        <v>0</v>
      </c>
      <c r="AO47" s="843">
        <v>0</v>
      </c>
      <c r="AP47" s="843">
        <v>0</v>
      </c>
      <c r="AQ47" s="843">
        <v>0</v>
      </c>
      <c r="AR47" s="843">
        <v>0</v>
      </c>
      <c r="AS47" s="843">
        <v>0</v>
      </c>
      <c r="AT47" s="746">
        <v>1</v>
      </c>
      <c r="AU47" s="844">
        <v>0</v>
      </c>
      <c r="AV47" s="844">
        <v>0</v>
      </c>
      <c r="AW47" s="844">
        <v>0</v>
      </c>
      <c r="AX47" s="807">
        <f t="shared" si="0"/>
        <v>1</v>
      </c>
      <c r="AY47" s="746">
        <v>0</v>
      </c>
      <c r="AZ47" s="746">
        <v>0</v>
      </c>
      <c r="BA47" s="746">
        <v>0</v>
      </c>
      <c r="BB47" s="746">
        <v>0</v>
      </c>
      <c r="BC47" s="746">
        <v>0</v>
      </c>
      <c r="BD47" s="746">
        <v>0</v>
      </c>
      <c r="BE47" s="746">
        <v>0</v>
      </c>
      <c r="BF47" s="746">
        <v>0</v>
      </c>
      <c r="BG47" s="746">
        <v>0</v>
      </c>
      <c r="BH47" s="746">
        <v>0</v>
      </c>
      <c r="BI47" s="746">
        <v>0</v>
      </c>
      <c r="BJ47" s="746">
        <v>0</v>
      </c>
      <c r="BK47" s="807">
        <f t="shared" si="1"/>
        <v>0</v>
      </c>
      <c r="BL47" s="807">
        <f t="shared" si="2"/>
        <v>1</v>
      </c>
    </row>
    <row r="48" spans="1:64" ht="27.95" customHeight="1" x14ac:dyDescent="0.2">
      <c r="A48" s="726"/>
      <c r="B48" s="230"/>
      <c r="C48" s="230"/>
      <c r="D48" s="230"/>
      <c r="E48" s="1206"/>
      <c r="F48" s="1166"/>
      <c r="G48" s="724" t="s">
        <v>303</v>
      </c>
      <c r="H48" s="956"/>
      <c r="I48" s="714" t="s">
        <v>280</v>
      </c>
      <c r="J48" s="715" t="s">
        <v>280</v>
      </c>
      <c r="K48" s="1045"/>
      <c r="L48" s="22"/>
      <c r="M48" s="956" t="s">
        <v>266</v>
      </c>
      <c r="N48" s="956">
        <v>0</v>
      </c>
      <c r="O48" s="45">
        <v>0</v>
      </c>
      <c r="P48" s="46">
        <v>0</v>
      </c>
      <c r="Q48" s="688"/>
      <c r="R48" s="166"/>
      <c r="S48" s="166"/>
      <c r="T48" s="166"/>
      <c r="U48" s="166"/>
      <c r="V48" s="803" t="s">
        <v>1462</v>
      </c>
      <c r="W48" s="803" t="s">
        <v>1194</v>
      </c>
      <c r="X48" s="818" t="s">
        <v>1220</v>
      </c>
      <c r="Y48" s="791" t="s">
        <v>248</v>
      </c>
      <c r="Z48" s="791" t="s">
        <v>303</v>
      </c>
      <c r="AA48" s="791"/>
      <c r="AB48" s="782" t="s">
        <v>280</v>
      </c>
      <c r="AC48" s="782" t="s">
        <v>280</v>
      </c>
      <c r="AD48" s="791" t="s">
        <v>300</v>
      </c>
      <c r="AE48" s="791"/>
      <c r="AF48" s="791" t="s">
        <v>266</v>
      </c>
      <c r="AG48" s="791">
        <v>0</v>
      </c>
      <c r="AH48" s="783">
        <v>0</v>
      </c>
      <c r="AI48" s="783">
        <v>0</v>
      </c>
      <c r="AJ48" s="812" t="s">
        <v>281</v>
      </c>
      <c r="AK48" s="812" t="s">
        <v>281</v>
      </c>
      <c r="AL48" s="843">
        <v>0</v>
      </c>
      <c r="AM48" s="843">
        <v>0</v>
      </c>
      <c r="AN48" s="843">
        <v>0</v>
      </c>
      <c r="AO48" s="843">
        <v>0</v>
      </c>
      <c r="AP48" s="843">
        <v>0</v>
      </c>
      <c r="AQ48" s="843">
        <v>0</v>
      </c>
      <c r="AR48" s="843">
        <v>0</v>
      </c>
      <c r="AS48" s="843">
        <v>0</v>
      </c>
      <c r="AT48" s="746">
        <v>1</v>
      </c>
      <c r="AU48" s="844">
        <v>0</v>
      </c>
      <c r="AV48" s="844">
        <v>0</v>
      </c>
      <c r="AW48" s="844">
        <v>0</v>
      </c>
      <c r="AX48" s="807">
        <f t="shared" si="0"/>
        <v>1</v>
      </c>
      <c r="AY48" s="746">
        <v>0</v>
      </c>
      <c r="AZ48" s="746">
        <v>0</v>
      </c>
      <c r="BA48" s="746">
        <v>0</v>
      </c>
      <c r="BB48" s="746">
        <v>0</v>
      </c>
      <c r="BC48" s="746">
        <v>0</v>
      </c>
      <c r="BD48" s="746">
        <v>0</v>
      </c>
      <c r="BE48" s="746">
        <v>0</v>
      </c>
      <c r="BF48" s="746">
        <v>0</v>
      </c>
      <c r="BG48" s="746">
        <v>0</v>
      </c>
      <c r="BH48" s="746">
        <v>0</v>
      </c>
      <c r="BI48" s="746">
        <v>0</v>
      </c>
      <c r="BJ48" s="746">
        <v>0</v>
      </c>
      <c r="BK48" s="807">
        <f t="shared" si="1"/>
        <v>0</v>
      </c>
      <c r="BL48" s="807">
        <f t="shared" si="2"/>
        <v>1</v>
      </c>
    </row>
    <row r="49" spans="1:65" ht="27.95" customHeight="1" thickBot="1" x14ac:dyDescent="0.25">
      <c r="A49" s="726"/>
      <c r="B49" s="230"/>
      <c r="C49" s="230"/>
      <c r="D49" s="230"/>
      <c r="E49" s="1207"/>
      <c r="F49" s="1220"/>
      <c r="G49" s="727" t="s">
        <v>304</v>
      </c>
      <c r="H49" s="957"/>
      <c r="I49" s="716" t="s">
        <v>280</v>
      </c>
      <c r="J49" s="717" t="s">
        <v>280</v>
      </c>
      <c r="K49" s="1050"/>
      <c r="L49" s="729"/>
      <c r="M49" s="983" t="s">
        <v>266</v>
      </c>
      <c r="N49" s="957">
        <v>0</v>
      </c>
      <c r="O49" s="47">
        <v>0</v>
      </c>
      <c r="P49" s="48">
        <v>0</v>
      </c>
      <c r="Q49" s="688"/>
      <c r="R49" s="166"/>
      <c r="S49" s="166"/>
      <c r="T49" s="166"/>
      <c r="U49" s="166"/>
      <c r="V49" s="803" t="s">
        <v>1462</v>
      </c>
      <c r="W49" s="803" t="s">
        <v>1194</v>
      </c>
      <c r="X49" s="818" t="s">
        <v>1220</v>
      </c>
      <c r="Y49" s="791" t="s">
        <v>248</v>
      </c>
      <c r="Z49" s="791" t="s">
        <v>304</v>
      </c>
      <c r="AA49" s="791"/>
      <c r="AB49" s="782" t="s">
        <v>280</v>
      </c>
      <c r="AC49" s="782" t="s">
        <v>280</v>
      </c>
      <c r="AD49" s="791" t="s">
        <v>300</v>
      </c>
      <c r="AE49" s="791"/>
      <c r="AF49" s="791" t="s">
        <v>266</v>
      </c>
      <c r="AG49" s="791">
        <v>0</v>
      </c>
      <c r="AH49" s="783">
        <v>0</v>
      </c>
      <c r="AI49" s="783">
        <v>0</v>
      </c>
      <c r="AJ49" s="812" t="s">
        <v>281</v>
      </c>
      <c r="AK49" s="812" t="s">
        <v>281</v>
      </c>
      <c r="AL49" s="843">
        <v>0</v>
      </c>
      <c r="AM49" s="843">
        <v>0</v>
      </c>
      <c r="AN49" s="843">
        <v>0</v>
      </c>
      <c r="AO49" s="843">
        <v>0</v>
      </c>
      <c r="AP49" s="843">
        <v>0</v>
      </c>
      <c r="AQ49" s="843">
        <v>0</v>
      </c>
      <c r="AR49" s="843">
        <v>0</v>
      </c>
      <c r="AS49" s="843">
        <v>0</v>
      </c>
      <c r="AT49" s="746">
        <v>1</v>
      </c>
      <c r="AU49" s="844">
        <v>0</v>
      </c>
      <c r="AV49" s="844">
        <v>0</v>
      </c>
      <c r="AW49" s="844">
        <v>0</v>
      </c>
      <c r="AX49" s="807">
        <f t="shared" si="0"/>
        <v>1</v>
      </c>
      <c r="AY49" s="746">
        <v>0</v>
      </c>
      <c r="AZ49" s="746">
        <v>0</v>
      </c>
      <c r="BA49" s="746">
        <v>0</v>
      </c>
      <c r="BB49" s="746">
        <v>0</v>
      </c>
      <c r="BC49" s="746">
        <v>0</v>
      </c>
      <c r="BD49" s="746">
        <v>0</v>
      </c>
      <c r="BE49" s="746">
        <v>0</v>
      </c>
      <c r="BF49" s="746">
        <v>0</v>
      </c>
      <c r="BG49" s="746">
        <v>0</v>
      </c>
      <c r="BH49" s="746">
        <v>0</v>
      </c>
      <c r="BI49" s="746">
        <v>0</v>
      </c>
      <c r="BJ49" s="746">
        <v>0</v>
      </c>
      <c r="BK49" s="807">
        <f t="shared" si="1"/>
        <v>0</v>
      </c>
      <c r="BL49" s="807">
        <f t="shared" si="2"/>
        <v>1</v>
      </c>
    </row>
    <row r="50" spans="1:65" ht="27.95" customHeight="1" thickBot="1" x14ac:dyDescent="0.25">
      <c r="A50" s="171"/>
      <c r="B50" s="214"/>
      <c r="C50" s="215"/>
      <c r="D50" s="216"/>
      <c r="E50" s="1091" t="s">
        <v>305</v>
      </c>
      <c r="F50" s="745" t="s">
        <v>306</v>
      </c>
      <c r="G50" s="745" t="s">
        <v>1221</v>
      </c>
      <c r="H50" s="955"/>
      <c r="I50" s="197">
        <v>42445</v>
      </c>
      <c r="J50" s="609">
        <v>42449</v>
      </c>
      <c r="K50" s="919" t="s">
        <v>308</v>
      </c>
      <c r="L50" s="910" t="s">
        <v>309</v>
      </c>
      <c r="M50" s="910" t="s">
        <v>310</v>
      </c>
      <c r="N50" s="955">
        <v>1</v>
      </c>
      <c r="O50" s="43">
        <v>16000000</v>
      </c>
      <c r="P50" s="44">
        <v>16000000</v>
      </c>
      <c r="Q50" s="673" t="s">
        <v>311</v>
      </c>
      <c r="R50" s="3"/>
      <c r="S50" s="3"/>
      <c r="T50" s="3"/>
      <c r="U50" s="3"/>
      <c r="V50" s="803" t="s">
        <v>1462</v>
      </c>
      <c r="W50" s="803" t="s">
        <v>1194</v>
      </c>
      <c r="X50" s="818" t="s">
        <v>1220</v>
      </c>
      <c r="Y50" s="791" t="s">
        <v>306</v>
      </c>
      <c r="Z50" s="791" t="s">
        <v>1221</v>
      </c>
      <c r="AA50" s="791"/>
      <c r="AB50" s="782">
        <v>42445</v>
      </c>
      <c r="AC50" s="782">
        <v>42449</v>
      </c>
      <c r="AD50" s="791" t="s">
        <v>308</v>
      </c>
      <c r="AE50" s="791" t="s">
        <v>309</v>
      </c>
      <c r="AF50" s="791" t="s">
        <v>310</v>
      </c>
      <c r="AG50" s="791">
        <v>1</v>
      </c>
      <c r="AH50" s="783">
        <v>16000000</v>
      </c>
      <c r="AI50" s="783">
        <v>16000000</v>
      </c>
      <c r="AJ50" s="812" t="s">
        <v>276</v>
      </c>
      <c r="AK50" s="812" t="s">
        <v>276</v>
      </c>
      <c r="AL50" s="813">
        <v>0</v>
      </c>
      <c r="AM50" s="813">
        <v>0</v>
      </c>
      <c r="AN50" s="813">
        <v>1</v>
      </c>
      <c r="AO50" s="813">
        <v>0</v>
      </c>
      <c r="AP50" s="813">
        <v>0</v>
      </c>
      <c r="AQ50" s="813">
        <v>0</v>
      </c>
      <c r="AR50" s="813">
        <v>0</v>
      </c>
      <c r="AS50" s="813">
        <v>0</v>
      </c>
      <c r="AT50" s="813">
        <v>0</v>
      </c>
      <c r="AU50" s="813">
        <v>0</v>
      </c>
      <c r="AV50" s="813">
        <v>0</v>
      </c>
      <c r="AW50" s="813">
        <v>0</v>
      </c>
      <c r="AX50" s="807">
        <f t="shared" si="0"/>
        <v>1</v>
      </c>
      <c r="AY50" s="811">
        <v>0</v>
      </c>
      <c r="AZ50" s="811">
        <v>0</v>
      </c>
      <c r="BA50" s="811">
        <v>1</v>
      </c>
      <c r="BB50" s="811">
        <v>0</v>
      </c>
      <c r="BC50" s="811">
        <v>0</v>
      </c>
      <c r="BD50" s="811">
        <v>0</v>
      </c>
      <c r="BE50" s="811">
        <v>0</v>
      </c>
      <c r="BF50" s="811">
        <v>0</v>
      </c>
      <c r="BG50" s="811">
        <v>0</v>
      </c>
      <c r="BH50" s="811">
        <v>0</v>
      </c>
      <c r="BI50" s="811">
        <v>0</v>
      </c>
      <c r="BJ50" s="811">
        <v>0</v>
      </c>
      <c r="BK50" s="807">
        <f t="shared" si="1"/>
        <v>1</v>
      </c>
      <c r="BL50" s="807">
        <f t="shared" si="2"/>
        <v>0</v>
      </c>
    </row>
    <row r="51" spans="1:65" ht="27.95" customHeight="1" thickBot="1" x14ac:dyDescent="0.25">
      <c r="A51" s="177"/>
      <c r="B51" s="217"/>
      <c r="C51" s="218"/>
      <c r="D51" s="219"/>
      <c r="E51" s="1137"/>
      <c r="F51" s="745" t="s">
        <v>306</v>
      </c>
      <c r="G51" s="316"/>
      <c r="H51" s="956"/>
      <c r="I51" s="978">
        <v>42515</v>
      </c>
      <c r="J51" s="610">
        <v>42521</v>
      </c>
      <c r="K51" s="920" t="s">
        <v>1222</v>
      </c>
      <c r="L51" s="911" t="s">
        <v>309</v>
      </c>
      <c r="M51" s="911" t="s">
        <v>310</v>
      </c>
      <c r="N51" s="956">
        <v>1</v>
      </c>
      <c r="O51" s="45">
        <v>25000000</v>
      </c>
      <c r="P51" s="711">
        <v>25000000</v>
      </c>
      <c r="Q51" s="673" t="s">
        <v>311</v>
      </c>
      <c r="R51" s="3"/>
      <c r="S51" s="3"/>
      <c r="T51" s="3"/>
      <c r="U51" s="3"/>
      <c r="V51" s="803" t="s">
        <v>1462</v>
      </c>
      <c r="W51" s="803" t="s">
        <v>1194</v>
      </c>
      <c r="X51" s="818" t="s">
        <v>1220</v>
      </c>
      <c r="Y51" s="791" t="s">
        <v>306</v>
      </c>
      <c r="Z51" s="791"/>
      <c r="AA51" s="791"/>
      <c r="AB51" s="782">
        <v>42515</v>
      </c>
      <c r="AC51" s="782">
        <v>42521</v>
      </c>
      <c r="AD51" s="791" t="s">
        <v>1222</v>
      </c>
      <c r="AE51" s="791" t="s">
        <v>309</v>
      </c>
      <c r="AF51" s="791" t="s">
        <v>310</v>
      </c>
      <c r="AG51" s="791">
        <v>1</v>
      </c>
      <c r="AH51" s="783">
        <v>25000000</v>
      </c>
      <c r="AI51" s="783">
        <v>25000000</v>
      </c>
      <c r="AJ51" s="812" t="s">
        <v>251</v>
      </c>
      <c r="AK51" s="812" t="s">
        <v>251</v>
      </c>
      <c r="AL51" s="813">
        <v>0</v>
      </c>
      <c r="AM51" s="813">
        <v>0</v>
      </c>
      <c r="AN51" s="813">
        <v>0</v>
      </c>
      <c r="AO51" s="813">
        <v>0</v>
      </c>
      <c r="AP51" s="813">
        <v>1</v>
      </c>
      <c r="AQ51" s="813">
        <v>0</v>
      </c>
      <c r="AR51" s="813">
        <v>0</v>
      </c>
      <c r="AS51" s="813">
        <v>0</v>
      </c>
      <c r="AT51" s="813">
        <v>0</v>
      </c>
      <c r="AU51" s="813">
        <v>0</v>
      </c>
      <c r="AV51" s="813">
        <v>0</v>
      </c>
      <c r="AW51" s="813">
        <v>0</v>
      </c>
      <c r="AX51" s="807">
        <f t="shared" si="0"/>
        <v>1</v>
      </c>
      <c r="AY51" s="811">
        <v>0</v>
      </c>
      <c r="AZ51" s="811">
        <v>0</v>
      </c>
      <c r="BA51" s="811">
        <v>0</v>
      </c>
      <c r="BB51" s="811">
        <v>0</v>
      </c>
      <c r="BC51" s="811">
        <v>0</v>
      </c>
      <c r="BD51" s="811">
        <v>0</v>
      </c>
      <c r="BE51" s="811">
        <v>0</v>
      </c>
      <c r="BF51" s="811">
        <v>0</v>
      </c>
      <c r="BG51" s="811">
        <v>0</v>
      </c>
      <c r="BH51" s="811">
        <v>0</v>
      </c>
      <c r="BI51" s="811">
        <v>0</v>
      </c>
      <c r="BJ51" s="811">
        <v>0</v>
      </c>
      <c r="BK51" s="807">
        <f t="shared" si="1"/>
        <v>0</v>
      </c>
      <c r="BL51" s="807">
        <f t="shared" si="2"/>
        <v>1</v>
      </c>
    </row>
    <row r="52" spans="1:65" ht="27.95" customHeight="1" thickBot="1" x14ac:dyDescent="0.25">
      <c r="A52" s="173"/>
      <c r="B52" s="220"/>
      <c r="C52" s="672"/>
      <c r="D52" s="221"/>
      <c r="E52" s="1137"/>
      <c r="F52" s="745" t="s">
        <v>306</v>
      </c>
      <c r="G52" s="911" t="s">
        <v>1223</v>
      </c>
      <c r="H52" s="956"/>
      <c r="I52" s="978">
        <v>46077</v>
      </c>
      <c r="J52" s="610">
        <v>42428</v>
      </c>
      <c r="K52" s="920" t="s">
        <v>1224</v>
      </c>
      <c r="L52" s="911" t="s">
        <v>309</v>
      </c>
      <c r="M52" s="911" t="s">
        <v>310</v>
      </c>
      <c r="N52" s="956">
        <v>1</v>
      </c>
      <c r="O52" s="45">
        <v>8000000</v>
      </c>
      <c r="P52" s="711">
        <v>8000000</v>
      </c>
      <c r="Q52" s="673" t="s">
        <v>311</v>
      </c>
      <c r="R52" s="3"/>
      <c r="S52" s="3"/>
      <c r="T52" s="3"/>
      <c r="U52" s="3"/>
      <c r="V52" s="803" t="s">
        <v>1462</v>
      </c>
      <c r="W52" s="803" t="s">
        <v>1194</v>
      </c>
      <c r="X52" s="818" t="s">
        <v>1220</v>
      </c>
      <c r="Y52" s="791" t="s">
        <v>306</v>
      </c>
      <c r="Z52" s="791" t="s">
        <v>1223</v>
      </c>
      <c r="AA52" s="791"/>
      <c r="AB52" s="782">
        <v>46077</v>
      </c>
      <c r="AC52" s="782">
        <v>42428</v>
      </c>
      <c r="AD52" s="791" t="s">
        <v>1224</v>
      </c>
      <c r="AE52" s="791" t="s">
        <v>309</v>
      </c>
      <c r="AF52" s="791" t="s">
        <v>310</v>
      </c>
      <c r="AG52" s="791">
        <v>1</v>
      </c>
      <c r="AH52" s="783">
        <v>8000000</v>
      </c>
      <c r="AI52" s="783">
        <v>8000000</v>
      </c>
      <c r="AJ52" s="812" t="s">
        <v>1195</v>
      </c>
      <c r="AK52" s="812" t="s">
        <v>1195</v>
      </c>
      <c r="AL52" s="813">
        <v>0</v>
      </c>
      <c r="AM52" s="813">
        <v>0</v>
      </c>
      <c r="AN52" s="813">
        <v>0</v>
      </c>
      <c r="AO52" s="813">
        <v>0</v>
      </c>
      <c r="AP52" s="813">
        <v>0</v>
      </c>
      <c r="AQ52" s="813">
        <v>1</v>
      </c>
      <c r="AR52" s="813">
        <v>0</v>
      </c>
      <c r="AS52" s="813">
        <v>0</v>
      </c>
      <c r="AT52" s="813">
        <v>0</v>
      </c>
      <c r="AU52" s="813">
        <v>0</v>
      </c>
      <c r="AV52" s="813">
        <v>0</v>
      </c>
      <c r="AW52" s="813">
        <v>0</v>
      </c>
      <c r="AX52" s="807">
        <f t="shared" si="0"/>
        <v>1</v>
      </c>
      <c r="AY52" s="811">
        <v>0</v>
      </c>
      <c r="AZ52" s="811">
        <v>0</v>
      </c>
      <c r="BA52" s="811">
        <v>0</v>
      </c>
      <c r="BB52" s="811">
        <v>0</v>
      </c>
      <c r="BC52" s="811">
        <v>0</v>
      </c>
      <c r="BD52" s="811">
        <v>0</v>
      </c>
      <c r="BE52" s="811">
        <v>0</v>
      </c>
      <c r="BF52" s="811">
        <v>0</v>
      </c>
      <c r="BG52" s="811">
        <v>0</v>
      </c>
      <c r="BH52" s="811">
        <v>0</v>
      </c>
      <c r="BI52" s="811">
        <v>0</v>
      </c>
      <c r="BJ52" s="811">
        <v>0</v>
      </c>
      <c r="BK52" s="807">
        <f t="shared" si="1"/>
        <v>0</v>
      </c>
      <c r="BL52" s="807">
        <f t="shared" si="2"/>
        <v>1</v>
      </c>
    </row>
    <row r="53" spans="1:65" ht="27.95" customHeight="1" thickBot="1" x14ac:dyDescent="0.25">
      <c r="A53" s="173"/>
      <c r="B53" s="220"/>
      <c r="C53" s="672"/>
      <c r="D53" s="221"/>
      <c r="E53" s="1137"/>
      <c r="F53" s="745" t="s">
        <v>306</v>
      </c>
      <c r="G53" s="911" t="s">
        <v>315</v>
      </c>
      <c r="H53" s="956"/>
      <c r="I53" s="978">
        <v>42401</v>
      </c>
      <c r="J53" s="610">
        <v>42704</v>
      </c>
      <c r="K53" s="920" t="s">
        <v>316</v>
      </c>
      <c r="L53" s="911" t="s">
        <v>309</v>
      </c>
      <c r="M53" s="911" t="s">
        <v>310</v>
      </c>
      <c r="N53" s="956">
        <v>1</v>
      </c>
      <c r="O53" s="45">
        <v>30000000</v>
      </c>
      <c r="P53" s="711">
        <v>30000000</v>
      </c>
      <c r="Q53" s="673" t="s">
        <v>317</v>
      </c>
      <c r="R53" s="3"/>
      <c r="S53" s="3"/>
      <c r="T53" s="3"/>
      <c r="U53" s="3"/>
      <c r="V53" s="803" t="s">
        <v>1462</v>
      </c>
      <c r="W53" s="803" t="s">
        <v>1194</v>
      </c>
      <c r="X53" s="818" t="s">
        <v>1220</v>
      </c>
      <c r="Y53" s="791" t="s">
        <v>306</v>
      </c>
      <c r="Z53" s="791" t="s">
        <v>315</v>
      </c>
      <c r="AA53" s="791"/>
      <c r="AB53" s="782">
        <v>42401</v>
      </c>
      <c r="AC53" s="782">
        <v>42704</v>
      </c>
      <c r="AD53" s="791" t="s">
        <v>316</v>
      </c>
      <c r="AE53" s="791" t="s">
        <v>309</v>
      </c>
      <c r="AF53" s="791" t="s">
        <v>310</v>
      </c>
      <c r="AG53" s="791">
        <v>1</v>
      </c>
      <c r="AH53" s="783">
        <v>30000000</v>
      </c>
      <c r="AI53" s="783">
        <v>30000000</v>
      </c>
      <c r="AJ53" s="812" t="s">
        <v>264</v>
      </c>
      <c r="AK53" s="812" t="s">
        <v>264</v>
      </c>
      <c r="AL53" s="813">
        <v>0</v>
      </c>
      <c r="AM53" s="813">
        <v>0</v>
      </c>
      <c r="AN53" s="813">
        <v>0</v>
      </c>
      <c r="AO53" s="813">
        <v>0</v>
      </c>
      <c r="AP53" s="813">
        <v>0</v>
      </c>
      <c r="AQ53" s="813">
        <v>1</v>
      </c>
      <c r="AR53" s="813">
        <v>0</v>
      </c>
      <c r="AS53" s="813">
        <v>0</v>
      </c>
      <c r="AT53" s="813">
        <v>0</v>
      </c>
      <c r="AU53" s="813">
        <v>0</v>
      </c>
      <c r="AV53" s="813">
        <v>0</v>
      </c>
      <c r="AW53" s="813">
        <v>0</v>
      </c>
      <c r="AX53" s="807">
        <f t="shared" si="0"/>
        <v>1</v>
      </c>
      <c r="AY53" s="811">
        <v>0</v>
      </c>
      <c r="AZ53" s="811">
        <v>0</v>
      </c>
      <c r="BA53" s="811">
        <v>0</v>
      </c>
      <c r="BB53" s="811">
        <v>0</v>
      </c>
      <c r="BC53" s="811">
        <v>0</v>
      </c>
      <c r="BD53" s="811">
        <v>0</v>
      </c>
      <c r="BE53" s="811">
        <v>0</v>
      </c>
      <c r="BF53" s="811">
        <v>0</v>
      </c>
      <c r="BG53" s="811">
        <v>0</v>
      </c>
      <c r="BH53" s="811">
        <v>0</v>
      </c>
      <c r="BI53" s="811">
        <v>0</v>
      </c>
      <c r="BJ53" s="811">
        <v>0</v>
      </c>
      <c r="BK53" s="807">
        <f t="shared" si="1"/>
        <v>0</v>
      </c>
      <c r="BL53" s="807">
        <f t="shared" si="2"/>
        <v>1</v>
      </c>
      <c r="BM53" s="759" t="s">
        <v>1423</v>
      </c>
    </row>
    <row r="54" spans="1:65" ht="27.95" customHeight="1" thickBot="1" x14ac:dyDescent="0.25">
      <c r="A54" s="173"/>
      <c r="B54" s="220"/>
      <c r="C54" s="672"/>
      <c r="D54" s="221"/>
      <c r="E54" s="1137"/>
      <c r="F54" s="745" t="s">
        <v>306</v>
      </c>
      <c r="G54" s="911" t="s">
        <v>318</v>
      </c>
      <c r="H54" s="956"/>
      <c r="I54" s="978">
        <v>42384</v>
      </c>
      <c r="J54" s="610">
        <v>42704</v>
      </c>
      <c r="K54" s="920" t="s">
        <v>319</v>
      </c>
      <c r="L54" s="911" t="s">
        <v>309</v>
      </c>
      <c r="M54" s="911" t="s">
        <v>1225</v>
      </c>
      <c r="N54" s="956">
        <v>3</v>
      </c>
      <c r="O54" s="45">
        <v>10000000</v>
      </c>
      <c r="P54" s="711">
        <v>30000000</v>
      </c>
      <c r="Q54" s="673" t="s">
        <v>311</v>
      </c>
      <c r="R54" s="3"/>
      <c r="S54" s="3"/>
      <c r="T54" s="3"/>
      <c r="U54" s="3"/>
      <c r="V54" s="803" t="s">
        <v>1462</v>
      </c>
      <c r="W54" s="803" t="s">
        <v>1194</v>
      </c>
      <c r="X54" s="818" t="s">
        <v>1220</v>
      </c>
      <c r="Y54" s="791" t="s">
        <v>306</v>
      </c>
      <c r="Z54" s="791" t="s">
        <v>318</v>
      </c>
      <c r="AA54" s="791"/>
      <c r="AB54" s="782">
        <v>42384</v>
      </c>
      <c r="AC54" s="782">
        <v>42704</v>
      </c>
      <c r="AD54" s="791" t="s">
        <v>319</v>
      </c>
      <c r="AE54" s="791" t="s">
        <v>309</v>
      </c>
      <c r="AF54" s="791" t="s">
        <v>1225</v>
      </c>
      <c r="AG54" s="791">
        <v>3</v>
      </c>
      <c r="AH54" s="783">
        <v>10000000</v>
      </c>
      <c r="AI54" s="783">
        <v>30000000</v>
      </c>
      <c r="AJ54" s="812" t="s">
        <v>1195</v>
      </c>
      <c r="AK54" s="812" t="s">
        <v>1195</v>
      </c>
      <c r="AL54" s="813">
        <v>0</v>
      </c>
      <c r="AM54" s="813">
        <v>0</v>
      </c>
      <c r="AN54" s="813">
        <v>0</v>
      </c>
      <c r="AO54" s="813">
        <v>0</v>
      </c>
      <c r="AP54" s="813">
        <v>0</v>
      </c>
      <c r="AQ54" s="813">
        <v>1</v>
      </c>
      <c r="AR54" s="813">
        <v>0</v>
      </c>
      <c r="AS54" s="813">
        <v>0</v>
      </c>
      <c r="AT54" s="813">
        <v>0</v>
      </c>
      <c r="AU54" s="813">
        <v>0</v>
      </c>
      <c r="AV54" s="813">
        <v>0</v>
      </c>
      <c r="AW54" s="813">
        <v>0</v>
      </c>
      <c r="AX54" s="807">
        <f t="shared" si="0"/>
        <v>1</v>
      </c>
      <c r="AY54" s="811">
        <v>0</v>
      </c>
      <c r="AZ54" s="811">
        <v>0</v>
      </c>
      <c r="BA54" s="811">
        <v>0</v>
      </c>
      <c r="BB54" s="811">
        <v>0</v>
      </c>
      <c r="BC54" s="811">
        <v>0</v>
      </c>
      <c r="BD54" s="811">
        <v>0</v>
      </c>
      <c r="BE54" s="811">
        <v>0</v>
      </c>
      <c r="BF54" s="811">
        <v>0</v>
      </c>
      <c r="BG54" s="811">
        <v>0</v>
      </c>
      <c r="BH54" s="811">
        <v>0</v>
      </c>
      <c r="BI54" s="811">
        <v>0</v>
      </c>
      <c r="BJ54" s="811">
        <v>0</v>
      </c>
      <c r="BK54" s="807">
        <f t="shared" si="1"/>
        <v>0</v>
      </c>
      <c r="BL54" s="807">
        <f t="shared" si="2"/>
        <v>1</v>
      </c>
      <c r="BM54" s="759" t="s">
        <v>1423</v>
      </c>
    </row>
    <row r="55" spans="1:65" ht="27.95" customHeight="1" thickBot="1" x14ac:dyDescent="0.25">
      <c r="A55" s="173"/>
      <c r="B55" s="220"/>
      <c r="C55" s="672"/>
      <c r="D55" s="221"/>
      <c r="E55" s="1137"/>
      <c r="F55" s="745" t="s">
        <v>306</v>
      </c>
      <c r="G55" s="911" t="s">
        <v>321</v>
      </c>
      <c r="H55" s="956"/>
      <c r="I55" s="978">
        <v>42384</v>
      </c>
      <c r="J55" s="610">
        <v>42704</v>
      </c>
      <c r="K55" s="920" t="s">
        <v>1226</v>
      </c>
      <c r="L55" s="911" t="s">
        <v>309</v>
      </c>
      <c r="M55" s="911" t="s">
        <v>323</v>
      </c>
      <c r="N55" s="956">
        <v>2</v>
      </c>
      <c r="O55" s="45">
        <v>5500000</v>
      </c>
      <c r="P55" s="711">
        <v>11000000</v>
      </c>
      <c r="Q55" s="673" t="s">
        <v>311</v>
      </c>
      <c r="R55" s="3"/>
      <c r="S55" s="3"/>
      <c r="T55" s="3"/>
      <c r="U55" s="3"/>
      <c r="V55" s="803" t="s">
        <v>1462</v>
      </c>
      <c r="W55" s="803" t="s">
        <v>1194</v>
      </c>
      <c r="X55" s="818" t="s">
        <v>1220</v>
      </c>
      <c r="Y55" s="791" t="s">
        <v>306</v>
      </c>
      <c r="Z55" s="791" t="s">
        <v>321</v>
      </c>
      <c r="AA55" s="791"/>
      <c r="AB55" s="782">
        <v>42384</v>
      </c>
      <c r="AC55" s="782">
        <v>42704</v>
      </c>
      <c r="AD55" s="791" t="s">
        <v>1226</v>
      </c>
      <c r="AE55" s="791" t="s">
        <v>309</v>
      </c>
      <c r="AF55" s="791" t="s">
        <v>323</v>
      </c>
      <c r="AG55" s="791">
        <v>2</v>
      </c>
      <c r="AH55" s="783">
        <v>5500000</v>
      </c>
      <c r="AI55" s="783">
        <v>11000000</v>
      </c>
      <c r="AJ55" s="812" t="s">
        <v>1195</v>
      </c>
      <c r="AK55" s="812" t="s">
        <v>1195</v>
      </c>
      <c r="AL55" s="813">
        <v>0</v>
      </c>
      <c r="AM55" s="813">
        <v>0</v>
      </c>
      <c r="AN55" s="813">
        <v>0</v>
      </c>
      <c r="AO55" s="813">
        <v>0</v>
      </c>
      <c r="AP55" s="813">
        <v>0</v>
      </c>
      <c r="AQ55" s="813">
        <v>1</v>
      </c>
      <c r="AR55" s="813">
        <v>0</v>
      </c>
      <c r="AS55" s="813">
        <v>0</v>
      </c>
      <c r="AT55" s="813">
        <v>0</v>
      </c>
      <c r="AU55" s="813">
        <v>0</v>
      </c>
      <c r="AV55" s="813">
        <v>0</v>
      </c>
      <c r="AW55" s="813">
        <v>0</v>
      </c>
      <c r="AX55" s="807">
        <f t="shared" si="0"/>
        <v>1</v>
      </c>
      <c r="AY55" s="811">
        <v>0</v>
      </c>
      <c r="AZ55" s="811">
        <v>0</v>
      </c>
      <c r="BA55" s="811">
        <v>0</v>
      </c>
      <c r="BB55" s="811">
        <v>0</v>
      </c>
      <c r="BC55" s="811">
        <v>0</v>
      </c>
      <c r="BD55" s="811">
        <v>0</v>
      </c>
      <c r="BE55" s="811">
        <v>0</v>
      </c>
      <c r="BF55" s="811">
        <v>0</v>
      </c>
      <c r="BG55" s="811">
        <v>0</v>
      </c>
      <c r="BH55" s="811">
        <v>0</v>
      </c>
      <c r="BI55" s="811">
        <v>0</v>
      </c>
      <c r="BJ55" s="811">
        <v>0</v>
      </c>
      <c r="BK55" s="807">
        <f t="shared" si="1"/>
        <v>0</v>
      </c>
      <c r="BL55" s="807">
        <f t="shared" si="2"/>
        <v>1</v>
      </c>
      <c r="BM55" s="759" t="s">
        <v>1423</v>
      </c>
    </row>
    <row r="56" spans="1:65" ht="27.95" customHeight="1" thickBot="1" x14ac:dyDescent="0.25">
      <c r="A56" s="173"/>
      <c r="B56" s="220"/>
      <c r="C56" s="672"/>
      <c r="D56" s="221"/>
      <c r="E56" s="1137"/>
      <c r="F56" s="745" t="s">
        <v>306</v>
      </c>
      <c r="G56" s="911" t="s">
        <v>324</v>
      </c>
      <c r="H56" s="956"/>
      <c r="I56" s="978">
        <v>42384</v>
      </c>
      <c r="J56" s="610">
        <v>42704</v>
      </c>
      <c r="K56" s="920" t="s">
        <v>325</v>
      </c>
      <c r="L56" s="911" t="s">
        <v>309</v>
      </c>
      <c r="M56" s="911" t="s">
        <v>1225</v>
      </c>
      <c r="N56" s="956">
        <v>2</v>
      </c>
      <c r="O56" s="45">
        <v>10000000</v>
      </c>
      <c r="P56" s="711">
        <v>20000000</v>
      </c>
      <c r="Q56" s="673" t="s">
        <v>317</v>
      </c>
      <c r="R56" s="3"/>
      <c r="S56" s="3"/>
      <c r="T56" s="3"/>
      <c r="U56" s="3"/>
      <c r="V56" s="803" t="s">
        <v>1462</v>
      </c>
      <c r="W56" s="803" t="s">
        <v>1194</v>
      </c>
      <c r="X56" s="818" t="s">
        <v>1220</v>
      </c>
      <c r="Y56" s="791" t="s">
        <v>306</v>
      </c>
      <c r="Z56" s="791" t="s">
        <v>324</v>
      </c>
      <c r="AA56" s="791"/>
      <c r="AB56" s="782">
        <v>42384</v>
      </c>
      <c r="AC56" s="782">
        <v>42704</v>
      </c>
      <c r="AD56" s="791" t="s">
        <v>325</v>
      </c>
      <c r="AE56" s="791" t="s">
        <v>309</v>
      </c>
      <c r="AF56" s="791" t="s">
        <v>1225</v>
      </c>
      <c r="AG56" s="791">
        <v>2</v>
      </c>
      <c r="AH56" s="783">
        <v>10000000</v>
      </c>
      <c r="AI56" s="783">
        <v>20000000</v>
      </c>
      <c r="AJ56" s="812" t="s">
        <v>1195</v>
      </c>
      <c r="AK56" s="812" t="s">
        <v>1195</v>
      </c>
      <c r="AL56" s="813">
        <v>0</v>
      </c>
      <c r="AM56" s="813">
        <v>0</v>
      </c>
      <c r="AN56" s="813">
        <v>0</v>
      </c>
      <c r="AO56" s="813">
        <v>0</v>
      </c>
      <c r="AP56" s="813">
        <v>0</v>
      </c>
      <c r="AQ56" s="813">
        <v>1</v>
      </c>
      <c r="AR56" s="813">
        <v>0</v>
      </c>
      <c r="AS56" s="813">
        <v>0</v>
      </c>
      <c r="AT56" s="813">
        <v>0</v>
      </c>
      <c r="AU56" s="813">
        <v>0</v>
      </c>
      <c r="AV56" s="813">
        <v>0</v>
      </c>
      <c r="AW56" s="813">
        <v>0</v>
      </c>
      <c r="AX56" s="807">
        <f t="shared" si="0"/>
        <v>1</v>
      </c>
      <c r="AY56" s="811">
        <v>0</v>
      </c>
      <c r="AZ56" s="811">
        <v>0</v>
      </c>
      <c r="BA56" s="811">
        <v>0</v>
      </c>
      <c r="BB56" s="811">
        <v>0</v>
      </c>
      <c r="BC56" s="811">
        <v>0</v>
      </c>
      <c r="BD56" s="811">
        <v>0</v>
      </c>
      <c r="BE56" s="811">
        <v>0</v>
      </c>
      <c r="BF56" s="811">
        <v>0</v>
      </c>
      <c r="BG56" s="811">
        <v>0</v>
      </c>
      <c r="BH56" s="811">
        <v>0</v>
      </c>
      <c r="BI56" s="811">
        <v>0</v>
      </c>
      <c r="BJ56" s="811">
        <v>0</v>
      </c>
      <c r="BK56" s="807">
        <f t="shared" si="1"/>
        <v>0</v>
      </c>
      <c r="BL56" s="807">
        <f t="shared" si="2"/>
        <v>1</v>
      </c>
      <c r="BM56" s="759" t="s">
        <v>1423</v>
      </c>
    </row>
    <row r="57" spans="1:65" ht="27.95" customHeight="1" thickBot="1" x14ac:dyDescent="0.25">
      <c r="A57" s="173"/>
      <c r="B57" s="220"/>
      <c r="C57" s="672"/>
      <c r="D57" s="221"/>
      <c r="E57" s="1137"/>
      <c r="F57" s="745" t="s">
        <v>306</v>
      </c>
      <c r="G57" s="911" t="s">
        <v>326</v>
      </c>
      <c r="H57" s="956"/>
      <c r="I57" s="978">
        <v>42384</v>
      </c>
      <c r="J57" s="610">
        <v>42704</v>
      </c>
      <c r="K57" s="920" t="s">
        <v>327</v>
      </c>
      <c r="L57" s="911" t="s">
        <v>309</v>
      </c>
      <c r="M57" s="911" t="s">
        <v>328</v>
      </c>
      <c r="N57" s="956">
        <v>2</v>
      </c>
      <c r="O57" s="45">
        <v>12000000</v>
      </c>
      <c r="P57" s="711">
        <v>24000000</v>
      </c>
      <c r="Q57" s="673" t="s">
        <v>317</v>
      </c>
      <c r="R57" s="3"/>
      <c r="S57" s="3"/>
      <c r="T57" s="3"/>
      <c r="U57" s="3"/>
      <c r="V57" s="803" t="s">
        <v>1462</v>
      </c>
      <c r="W57" s="803" t="s">
        <v>1194</v>
      </c>
      <c r="X57" s="818" t="s">
        <v>1220</v>
      </c>
      <c r="Y57" s="791" t="s">
        <v>306</v>
      </c>
      <c r="Z57" s="791" t="s">
        <v>326</v>
      </c>
      <c r="AA57" s="791"/>
      <c r="AB57" s="782">
        <v>42384</v>
      </c>
      <c r="AC57" s="782">
        <v>42704</v>
      </c>
      <c r="AD57" s="791" t="s">
        <v>327</v>
      </c>
      <c r="AE57" s="791" t="s">
        <v>309</v>
      </c>
      <c r="AF57" s="791" t="s">
        <v>328</v>
      </c>
      <c r="AG57" s="791">
        <v>2</v>
      </c>
      <c r="AH57" s="783">
        <v>12000000</v>
      </c>
      <c r="AI57" s="783">
        <v>24000000</v>
      </c>
      <c r="AJ57" s="812" t="s">
        <v>1195</v>
      </c>
      <c r="AK57" s="812" t="s">
        <v>1195</v>
      </c>
      <c r="AL57" s="813">
        <v>0</v>
      </c>
      <c r="AM57" s="813">
        <v>0</v>
      </c>
      <c r="AN57" s="813">
        <v>0</v>
      </c>
      <c r="AO57" s="813">
        <v>0</v>
      </c>
      <c r="AP57" s="813">
        <v>0</v>
      </c>
      <c r="AQ57" s="813">
        <v>1</v>
      </c>
      <c r="AR57" s="813">
        <v>0</v>
      </c>
      <c r="AS57" s="813">
        <v>0</v>
      </c>
      <c r="AT57" s="813">
        <v>0</v>
      </c>
      <c r="AU57" s="813">
        <v>0</v>
      </c>
      <c r="AV57" s="813">
        <v>0</v>
      </c>
      <c r="AW57" s="813">
        <v>0</v>
      </c>
      <c r="AX57" s="807">
        <f t="shared" si="0"/>
        <v>1</v>
      </c>
      <c r="AY57" s="811">
        <v>0</v>
      </c>
      <c r="AZ57" s="811">
        <v>0</v>
      </c>
      <c r="BA57" s="811">
        <v>0</v>
      </c>
      <c r="BB57" s="811">
        <v>0</v>
      </c>
      <c r="BC57" s="811">
        <v>0</v>
      </c>
      <c r="BD57" s="811">
        <v>0</v>
      </c>
      <c r="BE57" s="811">
        <v>0</v>
      </c>
      <c r="BF57" s="811">
        <v>0</v>
      </c>
      <c r="BG57" s="811">
        <v>0</v>
      </c>
      <c r="BH57" s="811">
        <v>0</v>
      </c>
      <c r="BI57" s="811">
        <v>0</v>
      </c>
      <c r="BJ57" s="811">
        <v>0</v>
      </c>
      <c r="BK57" s="807">
        <f t="shared" si="1"/>
        <v>0</v>
      </c>
      <c r="BL57" s="807">
        <f t="shared" si="2"/>
        <v>1</v>
      </c>
      <c r="BM57" s="759" t="s">
        <v>1423</v>
      </c>
    </row>
    <row r="58" spans="1:65" ht="27.95" customHeight="1" x14ac:dyDescent="0.2">
      <c r="A58" s="173"/>
      <c r="B58" s="220"/>
      <c r="C58" s="672"/>
      <c r="D58" s="221"/>
      <c r="E58" s="1158"/>
      <c r="F58" s="745" t="s">
        <v>306</v>
      </c>
      <c r="G58" s="911" t="s">
        <v>329</v>
      </c>
      <c r="H58" s="956"/>
      <c r="I58" s="978">
        <v>42384</v>
      </c>
      <c r="J58" s="610">
        <v>42704</v>
      </c>
      <c r="K58" s="920" t="s">
        <v>330</v>
      </c>
      <c r="L58" s="911" t="s">
        <v>309</v>
      </c>
      <c r="M58" s="911" t="s">
        <v>1227</v>
      </c>
      <c r="N58" s="956">
        <v>1</v>
      </c>
      <c r="O58" s="45">
        <v>9000000</v>
      </c>
      <c r="P58" s="711">
        <v>9000000</v>
      </c>
      <c r="Q58" s="673" t="s">
        <v>317</v>
      </c>
      <c r="R58" s="3"/>
      <c r="S58" s="3"/>
      <c r="T58" s="3"/>
      <c r="U58" s="3"/>
      <c r="V58" s="803" t="s">
        <v>1462</v>
      </c>
      <c r="W58" s="803" t="s">
        <v>1194</v>
      </c>
      <c r="X58" s="818" t="s">
        <v>1220</v>
      </c>
      <c r="Y58" s="791" t="s">
        <v>306</v>
      </c>
      <c r="Z58" s="791" t="s">
        <v>329</v>
      </c>
      <c r="AA58" s="791"/>
      <c r="AB58" s="782">
        <v>42384</v>
      </c>
      <c r="AC58" s="782">
        <v>42704</v>
      </c>
      <c r="AD58" s="791" t="s">
        <v>330</v>
      </c>
      <c r="AE58" s="791" t="s">
        <v>309</v>
      </c>
      <c r="AF58" s="791" t="s">
        <v>1227</v>
      </c>
      <c r="AG58" s="791">
        <v>1</v>
      </c>
      <c r="AH58" s="783">
        <v>9000000</v>
      </c>
      <c r="AI58" s="783">
        <v>9000000</v>
      </c>
      <c r="AJ58" s="812" t="s">
        <v>1195</v>
      </c>
      <c r="AK58" s="812" t="s">
        <v>1195</v>
      </c>
      <c r="AL58" s="813">
        <v>0</v>
      </c>
      <c r="AM58" s="813">
        <v>0</v>
      </c>
      <c r="AN58" s="813">
        <v>0</v>
      </c>
      <c r="AO58" s="813">
        <v>0</v>
      </c>
      <c r="AP58" s="813">
        <v>0</v>
      </c>
      <c r="AQ58" s="813">
        <v>1</v>
      </c>
      <c r="AR58" s="813">
        <v>0</v>
      </c>
      <c r="AS58" s="813">
        <v>0</v>
      </c>
      <c r="AT58" s="813">
        <v>0</v>
      </c>
      <c r="AU58" s="813">
        <v>0</v>
      </c>
      <c r="AV58" s="813">
        <v>0</v>
      </c>
      <c r="AW58" s="813">
        <v>0</v>
      </c>
      <c r="AX58" s="807">
        <f t="shared" si="0"/>
        <v>1</v>
      </c>
      <c r="AY58" s="811">
        <v>0</v>
      </c>
      <c r="AZ58" s="811">
        <v>0</v>
      </c>
      <c r="BA58" s="811">
        <v>0</v>
      </c>
      <c r="BB58" s="811">
        <v>0</v>
      </c>
      <c r="BC58" s="811">
        <v>0</v>
      </c>
      <c r="BD58" s="811">
        <v>0</v>
      </c>
      <c r="BE58" s="811">
        <v>0</v>
      </c>
      <c r="BF58" s="811">
        <v>0</v>
      </c>
      <c r="BG58" s="811">
        <v>0</v>
      </c>
      <c r="BH58" s="811">
        <v>0</v>
      </c>
      <c r="BI58" s="811">
        <v>0</v>
      </c>
      <c r="BJ58" s="811">
        <v>0</v>
      </c>
      <c r="BK58" s="807">
        <f t="shared" si="1"/>
        <v>0</v>
      </c>
      <c r="BL58" s="807">
        <f t="shared" si="2"/>
        <v>1</v>
      </c>
      <c r="BM58" s="759" t="s">
        <v>1423</v>
      </c>
    </row>
    <row r="59" spans="1:65" ht="27.95" customHeight="1" x14ac:dyDescent="0.2">
      <c r="A59" s="173"/>
      <c r="B59" s="220"/>
      <c r="C59" s="672"/>
      <c r="D59" s="221"/>
      <c r="E59" s="1120" t="s">
        <v>305</v>
      </c>
      <c r="F59" s="211" t="s">
        <v>332</v>
      </c>
      <c r="G59" s="911" t="s">
        <v>1228</v>
      </c>
      <c r="H59" s="956"/>
      <c r="I59" s="978">
        <v>42384</v>
      </c>
      <c r="J59" s="610">
        <v>42704</v>
      </c>
      <c r="K59" s="920" t="s">
        <v>1229</v>
      </c>
      <c r="L59" s="911" t="s">
        <v>39</v>
      </c>
      <c r="M59" s="911" t="s">
        <v>335</v>
      </c>
      <c r="N59" s="956">
        <v>1</v>
      </c>
      <c r="O59" s="45">
        <v>3000000</v>
      </c>
      <c r="P59" s="711">
        <v>3000000</v>
      </c>
      <c r="Q59" s="673" t="s">
        <v>311</v>
      </c>
      <c r="R59" s="3"/>
      <c r="S59" s="3"/>
      <c r="T59" s="3"/>
      <c r="U59" s="3"/>
      <c r="V59" s="803" t="s">
        <v>1462</v>
      </c>
      <c r="W59" s="803" t="s">
        <v>1194</v>
      </c>
      <c r="X59" s="818" t="s">
        <v>1220</v>
      </c>
      <c r="Y59" s="791" t="s">
        <v>332</v>
      </c>
      <c r="Z59" s="791" t="s">
        <v>1228</v>
      </c>
      <c r="AA59" s="791"/>
      <c r="AB59" s="782">
        <v>42384</v>
      </c>
      <c r="AC59" s="782">
        <v>42704</v>
      </c>
      <c r="AD59" s="791" t="s">
        <v>1229</v>
      </c>
      <c r="AE59" s="791" t="s">
        <v>39</v>
      </c>
      <c r="AF59" s="791" t="s">
        <v>335</v>
      </c>
      <c r="AG59" s="791">
        <v>1</v>
      </c>
      <c r="AH59" s="783">
        <v>3000000</v>
      </c>
      <c r="AI59" s="783">
        <v>3000000</v>
      </c>
      <c r="AJ59" s="812" t="s">
        <v>1195</v>
      </c>
      <c r="AK59" s="812" t="s">
        <v>1195</v>
      </c>
      <c r="AL59" s="813">
        <v>0</v>
      </c>
      <c r="AM59" s="813">
        <v>0</v>
      </c>
      <c r="AN59" s="813">
        <v>0</v>
      </c>
      <c r="AO59" s="813">
        <v>0</v>
      </c>
      <c r="AP59" s="813">
        <v>0</v>
      </c>
      <c r="AQ59" s="813">
        <v>1</v>
      </c>
      <c r="AR59" s="813">
        <v>0</v>
      </c>
      <c r="AS59" s="813">
        <v>0</v>
      </c>
      <c r="AT59" s="813">
        <v>0</v>
      </c>
      <c r="AU59" s="813">
        <v>0</v>
      </c>
      <c r="AV59" s="813">
        <v>0</v>
      </c>
      <c r="AW59" s="813">
        <v>0</v>
      </c>
      <c r="AX59" s="807">
        <f t="shared" si="0"/>
        <v>1</v>
      </c>
      <c r="AY59" s="811">
        <v>0</v>
      </c>
      <c r="AZ59" s="811">
        <v>0</v>
      </c>
      <c r="BA59" s="811">
        <v>0</v>
      </c>
      <c r="BB59" s="811">
        <v>0</v>
      </c>
      <c r="BC59" s="811">
        <v>0</v>
      </c>
      <c r="BD59" s="811">
        <v>0</v>
      </c>
      <c r="BE59" s="811">
        <v>0</v>
      </c>
      <c r="BF59" s="811">
        <v>0</v>
      </c>
      <c r="BG59" s="811">
        <v>0</v>
      </c>
      <c r="BH59" s="811">
        <v>0</v>
      </c>
      <c r="BI59" s="811">
        <v>0</v>
      </c>
      <c r="BJ59" s="811">
        <v>0</v>
      </c>
      <c r="BK59" s="807">
        <f t="shared" si="1"/>
        <v>0</v>
      </c>
      <c r="BL59" s="807">
        <f t="shared" si="2"/>
        <v>1</v>
      </c>
    </row>
    <row r="60" spans="1:65" ht="27.95" customHeight="1" x14ac:dyDescent="0.2">
      <c r="A60" s="173"/>
      <c r="B60" s="220"/>
      <c r="C60" s="672"/>
      <c r="D60" s="221"/>
      <c r="E60" s="1137"/>
      <c r="F60" s="211" t="s">
        <v>332</v>
      </c>
      <c r="G60" s="911" t="s">
        <v>1230</v>
      </c>
      <c r="H60" s="956"/>
      <c r="I60" s="978">
        <v>42384</v>
      </c>
      <c r="J60" s="610">
        <v>42704</v>
      </c>
      <c r="K60" s="920" t="s">
        <v>1231</v>
      </c>
      <c r="L60" s="911" t="s">
        <v>39</v>
      </c>
      <c r="M60" s="911" t="s">
        <v>335</v>
      </c>
      <c r="N60" s="956">
        <v>1</v>
      </c>
      <c r="O60" s="45">
        <v>6000000</v>
      </c>
      <c r="P60" s="711">
        <v>6000000</v>
      </c>
      <c r="Q60" s="673" t="s">
        <v>311</v>
      </c>
      <c r="R60" s="3"/>
      <c r="S60" s="3"/>
      <c r="T60" s="3"/>
      <c r="U60" s="3"/>
      <c r="V60" s="803" t="s">
        <v>1462</v>
      </c>
      <c r="W60" s="803" t="s">
        <v>1194</v>
      </c>
      <c r="X60" s="818" t="s">
        <v>1220</v>
      </c>
      <c r="Y60" s="791" t="s">
        <v>332</v>
      </c>
      <c r="Z60" s="791" t="s">
        <v>1230</v>
      </c>
      <c r="AA60" s="791"/>
      <c r="AB60" s="782">
        <v>42384</v>
      </c>
      <c r="AC60" s="782">
        <v>42704</v>
      </c>
      <c r="AD60" s="791" t="s">
        <v>1231</v>
      </c>
      <c r="AE60" s="791" t="s">
        <v>39</v>
      </c>
      <c r="AF60" s="791" t="s">
        <v>335</v>
      </c>
      <c r="AG60" s="791">
        <v>1</v>
      </c>
      <c r="AH60" s="783">
        <v>6000000</v>
      </c>
      <c r="AI60" s="783">
        <v>6000000</v>
      </c>
      <c r="AJ60" s="812" t="s">
        <v>1195</v>
      </c>
      <c r="AK60" s="812" t="s">
        <v>1195</v>
      </c>
      <c r="AL60" s="813">
        <v>0</v>
      </c>
      <c r="AM60" s="813">
        <v>0</v>
      </c>
      <c r="AN60" s="813">
        <v>0</v>
      </c>
      <c r="AO60" s="813">
        <v>0</v>
      </c>
      <c r="AP60" s="813">
        <v>0</v>
      </c>
      <c r="AQ60" s="813">
        <v>1</v>
      </c>
      <c r="AR60" s="813">
        <v>0</v>
      </c>
      <c r="AS60" s="813">
        <v>0</v>
      </c>
      <c r="AT60" s="813">
        <v>0</v>
      </c>
      <c r="AU60" s="813">
        <v>0</v>
      </c>
      <c r="AV60" s="813">
        <v>0</v>
      </c>
      <c r="AW60" s="813">
        <v>0</v>
      </c>
      <c r="AX60" s="807">
        <f t="shared" si="0"/>
        <v>1</v>
      </c>
      <c r="AY60" s="811">
        <v>0</v>
      </c>
      <c r="AZ60" s="811">
        <v>0</v>
      </c>
      <c r="BA60" s="811">
        <v>0</v>
      </c>
      <c r="BB60" s="811">
        <v>0</v>
      </c>
      <c r="BC60" s="811">
        <v>0</v>
      </c>
      <c r="BD60" s="811">
        <v>0</v>
      </c>
      <c r="BE60" s="811">
        <v>0</v>
      </c>
      <c r="BF60" s="811">
        <v>0</v>
      </c>
      <c r="BG60" s="811">
        <v>0</v>
      </c>
      <c r="BH60" s="811">
        <v>0</v>
      </c>
      <c r="BI60" s="811">
        <v>0</v>
      </c>
      <c r="BJ60" s="811">
        <v>0</v>
      </c>
      <c r="BK60" s="807">
        <f t="shared" si="1"/>
        <v>0</v>
      </c>
      <c r="BL60" s="807">
        <f t="shared" si="2"/>
        <v>1</v>
      </c>
    </row>
    <row r="61" spans="1:65" ht="27.95" customHeight="1" x14ac:dyDescent="0.2">
      <c r="A61" s="173"/>
      <c r="B61" s="220"/>
      <c r="C61" s="672"/>
      <c r="D61" s="221"/>
      <c r="E61" s="1137"/>
      <c r="F61" s="211" t="s">
        <v>332</v>
      </c>
      <c r="G61" s="911" t="s">
        <v>338</v>
      </c>
      <c r="H61" s="956"/>
      <c r="I61" s="978">
        <v>42384</v>
      </c>
      <c r="J61" s="610">
        <v>42704</v>
      </c>
      <c r="K61" s="920" t="s">
        <v>339</v>
      </c>
      <c r="L61" s="926" t="s">
        <v>309</v>
      </c>
      <c r="M61" s="911" t="s">
        <v>340</v>
      </c>
      <c r="N61" s="956" t="s">
        <v>341</v>
      </c>
      <c r="O61" s="45" t="s">
        <v>341</v>
      </c>
      <c r="P61" s="46" t="s">
        <v>341</v>
      </c>
      <c r="Q61" s="673" t="s">
        <v>317</v>
      </c>
      <c r="R61" s="3"/>
      <c r="S61" s="3"/>
      <c r="T61" s="3"/>
      <c r="U61" s="3"/>
      <c r="V61" s="803" t="s">
        <v>1462</v>
      </c>
      <c r="W61" s="803" t="s">
        <v>1194</v>
      </c>
      <c r="X61" s="818" t="s">
        <v>1220</v>
      </c>
      <c r="Y61" s="791" t="s">
        <v>332</v>
      </c>
      <c r="Z61" s="791" t="s">
        <v>338</v>
      </c>
      <c r="AA61" s="791"/>
      <c r="AB61" s="782">
        <v>42384</v>
      </c>
      <c r="AC61" s="782">
        <v>42704</v>
      </c>
      <c r="AD61" s="791" t="s">
        <v>339</v>
      </c>
      <c r="AE61" s="791" t="s">
        <v>309</v>
      </c>
      <c r="AF61" s="791" t="s">
        <v>340</v>
      </c>
      <c r="AG61" s="791" t="s">
        <v>341</v>
      </c>
      <c r="AH61" s="783" t="s">
        <v>341</v>
      </c>
      <c r="AI61" s="783" t="s">
        <v>341</v>
      </c>
      <c r="AJ61" s="812" t="s">
        <v>1195</v>
      </c>
      <c r="AK61" s="812" t="s">
        <v>1195</v>
      </c>
      <c r="AL61" s="813">
        <v>0</v>
      </c>
      <c r="AM61" s="813">
        <v>0</v>
      </c>
      <c r="AN61" s="813">
        <v>0</v>
      </c>
      <c r="AO61" s="813">
        <v>0</v>
      </c>
      <c r="AP61" s="813">
        <v>0</v>
      </c>
      <c r="AQ61" s="813">
        <v>1</v>
      </c>
      <c r="AR61" s="813">
        <v>0</v>
      </c>
      <c r="AS61" s="813">
        <v>0</v>
      </c>
      <c r="AT61" s="813">
        <v>0</v>
      </c>
      <c r="AU61" s="813">
        <v>0</v>
      </c>
      <c r="AV61" s="813">
        <v>0</v>
      </c>
      <c r="AW61" s="813">
        <v>0</v>
      </c>
      <c r="AX61" s="807">
        <f t="shared" si="0"/>
        <v>1</v>
      </c>
      <c r="AY61" s="811">
        <v>0</v>
      </c>
      <c r="AZ61" s="811">
        <v>0</v>
      </c>
      <c r="BA61" s="811">
        <v>0</v>
      </c>
      <c r="BB61" s="811">
        <v>0</v>
      </c>
      <c r="BC61" s="811">
        <v>0</v>
      </c>
      <c r="BD61" s="811">
        <v>0</v>
      </c>
      <c r="BE61" s="811">
        <v>0</v>
      </c>
      <c r="BF61" s="811">
        <v>0</v>
      </c>
      <c r="BG61" s="811">
        <v>0</v>
      </c>
      <c r="BH61" s="811">
        <v>0</v>
      </c>
      <c r="BI61" s="811">
        <v>0</v>
      </c>
      <c r="BJ61" s="811">
        <v>0</v>
      </c>
      <c r="BK61" s="807">
        <f t="shared" si="1"/>
        <v>0</v>
      </c>
      <c r="BL61" s="807">
        <f t="shared" si="2"/>
        <v>1</v>
      </c>
    </row>
    <row r="62" spans="1:65" ht="27.95" customHeight="1" x14ac:dyDescent="0.2">
      <c r="A62" s="173"/>
      <c r="B62" s="220"/>
      <c r="C62" s="672"/>
      <c r="D62" s="221"/>
      <c r="E62" s="1158"/>
      <c r="F62" s="211" t="s">
        <v>332</v>
      </c>
      <c r="G62" s="911" t="s">
        <v>342</v>
      </c>
      <c r="H62" s="956"/>
      <c r="I62" s="978">
        <v>42384</v>
      </c>
      <c r="J62" s="610">
        <v>42704</v>
      </c>
      <c r="K62" s="920" t="s">
        <v>343</v>
      </c>
      <c r="L62" s="35" t="s">
        <v>39</v>
      </c>
      <c r="M62" s="911" t="s">
        <v>344</v>
      </c>
      <c r="N62" s="956">
        <v>5</v>
      </c>
      <c r="O62" s="45">
        <v>2000000</v>
      </c>
      <c r="P62" s="711">
        <v>10000000</v>
      </c>
      <c r="Q62" s="673" t="s">
        <v>317</v>
      </c>
      <c r="R62" s="3"/>
      <c r="S62" s="3"/>
      <c r="T62" s="3"/>
      <c r="U62" s="3"/>
      <c r="V62" s="803" t="s">
        <v>1462</v>
      </c>
      <c r="W62" s="803" t="s">
        <v>1194</v>
      </c>
      <c r="X62" s="818" t="s">
        <v>1220</v>
      </c>
      <c r="Y62" s="791" t="s">
        <v>332</v>
      </c>
      <c r="Z62" s="791" t="s">
        <v>342</v>
      </c>
      <c r="AA62" s="791"/>
      <c r="AB62" s="782">
        <v>42384</v>
      </c>
      <c r="AC62" s="782">
        <v>42704</v>
      </c>
      <c r="AD62" s="791" t="s">
        <v>343</v>
      </c>
      <c r="AE62" s="791" t="s">
        <v>39</v>
      </c>
      <c r="AF62" s="791" t="s">
        <v>344</v>
      </c>
      <c r="AG62" s="791">
        <v>5</v>
      </c>
      <c r="AH62" s="783">
        <v>2000000</v>
      </c>
      <c r="AI62" s="783">
        <v>10000000</v>
      </c>
      <c r="AJ62" s="812" t="s">
        <v>1195</v>
      </c>
      <c r="AK62" s="812" t="s">
        <v>1195</v>
      </c>
      <c r="AL62" s="813">
        <v>0</v>
      </c>
      <c r="AM62" s="813">
        <v>0</v>
      </c>
      <c r="AN62" s="813">
        <v>0</v>
      </c>
      <c r="AO62" s="813">
        <v>0</v>
      </c>
      <c r="AP62" s="813">
        <v>0</v>
      </c>
      <c r="AQ62" s="813">
        <v>1</v>
      </c>
      <c r="AR62" s="813">
        <v>0</v>
      </c>
      <c r="AS62" s="813">
        <v>0</v>
      </c>
      <c r="AT62" s="813">
        <v>0</v>
      </c>
      <c r="AU62" s="813">
        <v>0</v>
      </c>
      <c r="AV62" s="813">
        <v>0</v>
      </c>
      <c r="AW62" s="813">
        <v>0</v>
      </c>
      <c r="AX62" s="807">
        <f t="shared" si="0"/>
        <v>1</v>
      </c>
      <c r="AY62" s="811">
        <v>0</v>
      </c>
      <c r="AZ62" s="811">
        <v>0</v>
      </c>
      <c r="BA62" s="811">
        <v>0</v>
      </c>
      <c r="BB62" s="811">
        <v>0</v>
      </c>
      <c r="BC62" s="811">
        <v>0</v>
      </c>
      <c r="BD62" s="811">
        <v>0</v>
      </c>
      <c r="BE62" s="811">
        <v>0</v>
      </c>
      <c r="BF62" s="811">
        <v>0</v>
      </c>
      <c r="BG62" s="811">
        <v>0</v>
      </c>
      <c r="BH62" s="811">
        <v>0</v>
      </c>
      <c r="BI62" s="811">
        <v>0</v>
      </c>
      <c r="BJ62" s="811">
        <v>0</v>
      </c>
      <c r="BK62" s="807">
        <f t="shared" si="1"/>
        <v>0</v>
      </c>
      <c r="BL62" s="807">
        <f t="shared" si="2"/>
        <v>1</v>
      </c>
    </row>
    <row r="63" spans="1:65" ht="27.95" customHeight="1" x14ac:dyDescent="0.2">
      <c r="A63" s="173"/>
      <c r="B63" s="220"/>
      <c r="C63" s="672"/>
      <c r="D63" s="445"/>
      <c r="E63" s="1120" t="s">
        <v>345</v>
      </c>
      <c r="F63" s="211" t="s">
        <v>346</v>
      </c>
      <c r="G63" s="911" t="s">
        <v>347</v>
      </c>
      <c r="H63" s="956"/>
      <c r="I63" s="978">
        <v>42384</v>
      </c>
      <c r="J63" s="610">
        <v>42704</v>
      </c>
      <c r="K63" s="920" t="s">
        <v>1232</v>
      </c>
      <c r="L63" s="911" t="s">
        <v>54</v>
      </c>
      <c r="M63" s="911" t="s">
        <v>349</v>
      </c>
      <c r="N63" s="956">
        <v>1</v>
      </c>
      <c r="O63" s="45">
        <v>350000000</v>
      </c>
      <c r="P63" s="711">
        <f>+IF('Plan de adquisiciones'!$D$6="Si",ACADEMICA!O64*ACADEMICA!N64,ACADEMICA!O64*ACADEMICA!N64)</f>
        <v>12000000</v>
      </c>
      <c r="Q63" s="673" t="s">
        <v>311</v>
      </c>
      <c r="R63" s="3"/>
      <c r="S63" s="3"/>
      <c r="T63" s="3"/>
      <c r="U63" s="3"/>
      <c r="V63" s="803" t="s">
        <v>1462</v>
      </c>
      <c r="W63" s="803" t="s">
        <v>1194</v>
      </c>
      <c r="X63" s="818" t="s">
        <v>1220</v>
      </c>
      <c r="Y63" s="791" t="s">
        <v>346</v>
      </c>
      <c r="Z63" s="791" t="s">
        <v>347</v>
      </c>
      <c r="AA63" s="791"/>
      <c r="AB63" s="782">
        <v>42384</v>
      </c>
      <c r="AC63" s="782">
        <v>42704</v>
      </c>
      <c r="AD63" s="791" t="s">
        <v>1232</v>
      </c>
      <c r="AE63" s="791" t="s">
        <v>54</v>
      </c>
      <c r="AF63" s="791" t="s">
        <v>349</v>
      </c>
      <c r="AG63" s="791">
        <v>1</v>
      </c>
      <c r="AH63" s="783">
        <v>350000000</v>
      </c>
      <c r="AI63" s="783">
        <f>+IF('Plan de adquisiciones'!$D$6="Si",ACADEMICA!AE64*ACADEMICA!AD64,ACADEMICA!AE64*ACADEMICA!AD64)</f>
        <v>0</v>
      </c>
      <c r="AJ63" s="812" t="s">
        <v>263</v>
      </c>
      <c r="AK63" s="812" t="s">
        <v>281</v>
      </c>
      <c r="AL63" s="813">
        <v>8.3333333333333343E-2</v>
      </c>
      <c r="AM63" s="813">
        <v>8.3333333333333343E-2</v>
      </c>
      <c r="AN63" s="813">
        <v>8.3333333333333343E-2</v>
      </c>
      <c r="AO63" s="813">
        <v>8.3333333333333343E-2</v>
      </c>
      <c r="AP63" s="813">
        <v>8.3333333333333343E-2</v>
      </c>
      <c r="AQ63" s="813">
        <v>8.3333333333333343E-2</v>
      </c>
      <c r="AR63" s="813">
        <v>8.3333333333333343E-2</v>
      </c>
      <c r="AS63" s="813">
        <v>8.3333333333333343E-2</v>
      </c>
      <c r="AT63" s="813">
        <v>8.3333333333333343E-2</v>
      </c>
      <c r="AU63" s="813">
        <v>8.3333333333333343E-2</v>
      </c>
      <c r="AV63" s="813">
        <v>8.3333333333333343E-2</v>
      </c>
      <c r="AW63" s="813">
        <v>8.3333333333333343E-2</v>
      </c>
      <c r="AX63" s="807">
        <f t="shared" si="0"/>
        <v>1.0000000000000002</v>
      </c>
      <c r="AY63" s="811">
        <v>0</v>
      </c>
      <c r="AZ63" s="811">
        <v>0</v>
      </c>
      <c r="BA63" s="811">
        <v>0</v>
      </c>
      <c r="BB63" s="811">
        <v>0</v>
      </c>
      <c r="BC63" s="811">
        <v>0</v>
      </c>
      <c r="BD63" s="811">
        <v>0</v>
      </c>
      <c r="BE63" s="811">
        <v>0</v>
      </c>
      <c r="BF63" s="811">
        <v>0</v>
      </c>
      <c r="BG63" s="811">
        <v>0</v>
      </c>
      <c r="BH63" s="811">
        <v>0</v>
      </c>
      <c r="BI63" s="811">
        <v>0</v>
      </c>
      <c r="BJ63" s="811">
        <v>0</v>
      </c>
      <c r="BK63" s="807">
        <f t="shared" si="1"/>
        <v>0</v>
      </c>
      <c r="BL63" s="807">
        <f t="shared" si="2"/>
        <v>1.0000000000000002</v>
      </c>
      <c r="BM63" s="759" t="s">
        <v>1427</v>
      </c>
    </row>
    <row r="64" spans="1:65" ht="27.95" customHeight="1" x14ac:dyDescent="0.2">
      <c r="A64" s="173"/>
      <c r="B64" s="220"/>
      <c r="C64" s="672"/>
      <c r="D64" s="445"/>
      <c r="E64" s="1137"/>
      <c r="F64" s="211" t="s">
        <v>346</v>
      </c>
      <c r="G64" s="911" t="s">
        <v>350</v>
      </c>
      <c r="H64" s="956"/>
      <c r="I64" s="978">
        <v>42384</v>
      </c>
      <c r="J64" s="610">
        <v>42704</v>
      </c>
      <c r="K64" s="920" t="s">
        <v>351</v>
      </c>
      <c r="L64" s="911" t="s">
        <v>37</v>
      </c>
      <c r="M64" s="911" t="s">
        <v>352</v>
      </c>
      <c r="N64" s="956">
        <v>1</v>
      </c>
      <c r="O64" s="45">
        <v>5000000</v>
      </c>
      <c r="P64" s="711">
        <f>+IF('Plan de adquisiciones'!$D$6="Si",ACADEMICA!O65*ACADEMICA!N65,ACADEMICA!O65*ACADEMICA!N65)</f>
        <v>6000000</v>
      </c>
      <c r="Q64" s="673" t="s">
        <v>311</v>
      </c>
      <c r="R64" s="3"/>
      <c r="S64" s="3"/>
      <c r="T64" s="3"/>
      <c r="U64" s="3"/>
      <c r="V64" s="803" t="s">
        <v>1462</v>
      </c>
      <c r="W64" s="803" t="s">
        <v>1194</v>
      </c>
      <c r="X64" s="818" t="s">
        <v>1220</v>
      </c>
      <c r="Y64" s="791" t="s">
        <v>346</v>
      </c>
      <c r="Z64" s="791" t="s">
        <v>350</v>
      </c>
      <c r="AA64" s="791"/>
      <c r="AB64" s="782">
        <v>42384</v>
      </c>
      <c r="AC64" s="782">
        <v>42704</v>
      </c>
      <c r="AD64" s="791" t="s">
        <v>351</v>
      </c>
      <c r="AE64" s="791" t="s">
        <v>37</v>
      </c>
      <c r="AF64" s="791" t="s">
        <v>352</v>
      </c>
      <c r="AG64" s="791">
        <v>1</v>
      </c>
      <c r="AH64" s="783">
        <v>5000000</v>
      </c>
      <c r="AI64" s="783">
        <f>+IF('Plan de adquisiciones'!$D$6="Si",ACADEMICA!AE65*ACADEMICA!AD65,ACADEMICA!AE65*ACADEMICA!AD65)</f>
        <v>0</v>
      </c>
      <c r="AJ64" s="812" t="s">
        <v>263</v>
      </c>
      <c r="AK64" s="812" t="s">
        <v>281</v>
      </c>
      <c r="AL64" s="813">
        <v>8.3333333333333343E-2</v>
      </c>
      <c r="AM64" s="813">
        <v>8.3333333333333343E-2</v>
      </c>
      <c r="AN64" s="813">
        <v>8.3333333333333343E-2</v>
      </c>
      <c r="AO64" s="813">
        <v>8.3333333333333343E-2</v>
      </c>
      <c r="AP64" s="813">
        <v>8.3333333333333343E-2</v>
      </c>
      <c r="AQ64" s="813">
        <v>8.3333333333333343E-2</v>
      </c>
      <c r="AR64" s="813">
        <v>8.3333333333333343E-2</v>
      </c>
      <c r="AS64" s="813">
        <v>8.3333333333333343E-2</v>
      </c>
      <c r="AT64" s="813">
        <v>8.3333333333333343E-2</v>
      </c>
      <c r="AU64" s="813">
        <v>8.3333333333333343E-2</v>
      </c>
      <c r="AV64" s="813">
        <v>8.3333333333333343E-2</v>
      </c>
      <c r="AW64" s="813">
        <v>8.3333333333333343E-2</v>
      </c>
      <c r="AX64" s="807">
        <f t="shared" si="0"/>
        <v>1.0000000000000002</v>
      </c>
      <c r="AY64" s="811">
        <v>0</v>
      </c>
      <c r="AZ64" s="811">
        <v>0</v>
      </c>
      <c r="BA64" s="811">
        <v>0</v>
      </c>
      <c r="BB64" s="811">
        <v>0</v>
      </c>
      <c r="BC64" s="811">
        <v>0</v>
      </c>
      <c r="BD64" s="811">
        <v>0</v>
      </c>
      <c r="BE64" s="811">
        <v>0</v>
      </c>
      <c r="BF64" s="811">
        <v>0</v>
      </c>
      <c r="BG64" s="811">
        <v>0</v>
      </c>
      <c r="BH64" s="811">
        <v>0</v>
      </c>
      <c r="BI64" s="811">
        <v>0</v>
      </c>
      <c r="BJ64" s="811">
        <v>0</v>
      </c>
      <c r="BK64" s="807">
        <f t="shared" si="1"/>
        <v>0</v>
      </c>
      <c r="BL64" s="807">
        <f t="shared" si="2"/>
        <v>1.0000000000000002</v>
      </c>
      <c r="BM64" s="759" t="s">
        <v>1427</v>
      </c>
    </row>
    <row r="65" spans="1:65" ht="27.95" customHeight="1" x14ac:dyDescent="0.2">
      <c r="A65" s="173"/>
      <c r="B65" s="220"/>
      <c r="C65" s="672"/>
      <c r="D65" s="445"/>
      <c r="E65" s="1137"/>
      <c r="F65" s="211" t="s">
        <v>346</v>
      </c>
      <c r="G65" s="911" t="s">
        <v>353</v>
      </c>
      <c r="H65" s="956"/>
      <c r="I65" s="978">
        <v>42384</v>
      </c>
      <c r="J65" s="610">
        <v>42704</v>
      </c>
      <c r="K65" s="920" t="s">
        <v>354</v>
      </c>
      <c r="L65" s="911" t="s">
        <v>49</v>
      </c>
      <c r="M65" s="22" t="s">
        <v>355</v>
      </c>
      <c r="N65" s="956">
        <v>1</v>
      </c>
      <c r="O65" s="45">
        <v>350000000</v>
      </c>
      <c r="P65" s="711">
        <f>+IF('Plan de adquisiciones'!$D$6="Si",ACADEMICA!O66*ACADEMICA!N66,ACADEMICA!O66*ACADEMICA!N66)</f>
        <v>6000000</v>
      </c>
      <c r="Q65" s="673" t="s">
        <v>311</v>
      </c>
      <c r="R65" s="3"/>
      <c r="S65" s="3"/>
      <c r="T65" s="3"/>
      <c r="U65" s="3"/>
      <c r="V65" s="803" t="s">
        <v>1462</v>
      </c>
      <c r="W65" s="803" t="s">
        <v>1194</v>
      </c>
      <c r="X65" s="818" t="s">
        <v>1220</v>
      </c>
      <c r="Y65" s="791" t="s">
        <v>346</v>
      </c>
      <c r="Z65" s="791" t="s">
        <v>353</v>
      </c>
      <c r="AA65" s="791"/>
      <c r="AB65" s="782">
        <v>42384</v>
      </c>
      <c r="AC65" s="782">
        <v>42704</v>
      </c>
      <c r="AD65" s="791" t="s">
        <v>354</v>
      </c>
      <c r="AE65" s="791" t="s">
        <v>49</v>
      </c>
      <c r="AF65" s="791" t="s">
        <v>355</v>
      </c>
      <c r="AG65" s="791">
        <v>1</v>
      </c>
      <c r="AH65" s="783">
        <v>350000000</v>
      </c>
      <c r="AI65" s="783">
        <f>+IF('Plan de adquisiciones'!$D$6="Si",ACADEMICA!AE66*ACADEMICA!AD66,ACADEMICA!AE66*ACADEMICA!AD66)</f>
        <v>0</v>
      </c>
      <c r="AJ65" s="812" t="s">
        <v>263</v>
      </c>
      <c r="AK65" s="812" t="s">
        <v>281</v>
      </c>
      <c r="AL65" s="813">
        <v>8.3333333333333343E-2</v>
      </c>
      <c r="AM65" s="813">
        <v>8.3333333333333343E-2</v>
      </c>
      <c r="AN65" s="813">
        <v>8.3333333333333343E-2</v>
      </c>
      <c r="AO65" s="813">
        <v>8.3333333333333343E-2</v>
      </c>
      <c r="AP65" s="813">
        <v>8.3333333333333343E-2</v>
      </c>
      <c r="AQ65" s="813">
        <v>8.3333333333333343E-2</v>
      </c>
      <c r="AR65" s="813">
        <v>8.3333333333333343E-2</v>
      </c>
      <c r="AS65" s="813">
        <v>8.3333333333333343E-2</v>
      </c>
      <c r="AT65" s="813">
        <v>8.3333333333333343E-2</v>
      </c>
      <c r="AU65" s="813">
        <v>8.3333333333333343E-2</v>
      </c>
      <c r="AV65" s="813">
        <v>8.3333333333333343E-2</v>
      </c>
      <c r="AW65" s="813">
        <v>8.3333333333333343E-2</v>
      </c>
      <c r="AX65" s="807">
        <f t="shared" si="0"/>
        <v>1.0000000000000002</v>
      </c>
      <c r="AY65" s="811">
        <v>0</v>
      </c>
      <c r="AZ65" s="811">
        <v>0</v>
      </c>
      <c r="BA65" s="811">
        <v>0</v>
      </c>
      <c r="BB65" s="811">
        <v>0</v>
      </c>
      <c r="BC65" s="811">
        <v>0</v>
      </c>
      <c r="BD65" s="811">
        <v>0</v>
      </c>
      <c r="BE65" s="811">
        <v>0</v>
      </c>
      <c r="BF65" s="811">
        <v>0</v>
      </c>
      <c r="BG65" s="811">
        <v>0</v>
      </c>
      <c r="BH65" s="811">
        <v>0</v>
      </c>
      <c r="BI65" s="811">
        <v>0</v>
      </c>
      <c r="BJ65" s="811">
        <v>0</v>
      </c>
      <c r="BK65" s="807">
        <f t="shared" si="1"/>
        <v>0</v>
      </c>
      <c r="BL65" s="807">
        <f t="shared" si="2"/>
        <v>1.0000000000000002</v>
      </c>
      <c r="BM65" s="759" t="s">
        <v>1427</v>
      </c>
    </row>
    <row r="66" spans="1:65" ht="27.95" customHeight="1" x14ac:dyDescent="0.2">
      <c r="A66" s="173"/>
      <c r="B66" s="220"/>
      <c r="C66" s="672"/>
      <c r="D66" s="445"/>
      <c r="E66" s="1137"/>
      <c r="F66" s="211" t="s">
        <v>346</v>
      </c>
      <c r="G66" s="911" t="s">
        <v>356</v>
      </c>
      <c r="H66" s="956"/>
      <c r="I66" s="978">
        <v>42384</v>
      </c>
      <c r="J66" s="610">
        <v>42704</v>
      </c>
      <c r="K66" s="920" t="s">
        <v>357</v>
      </c>
      <c r="L66" s="911" t="s">
        <v>49</v>
      </c>
      <c r="M66" s="22" t="s">
        <v>358</v>
      </c>
      <c r="N66" s="956">
        <v>1</v>
      </c>
      <c r="O66" s="45">
        <f>+IF('Plan de adquisiciones'!D17="Si",255420000,0)</f>
        <v>0</v>
      </c>
      <c r="P66" s="711">
        <f>+O66*N66</f>
        <v>0</v>
      </c>
      <c r="Q66" s="673" t="s">
        <v>317</v>
      </c>
      <c r="R66" s="3"/>
      <c r="S66" s="3"/>
      <c r="T66" s="3"/>
      <c r="U66" s="3"/>
      <c r="V66" s="803" t="s">
        <v>1462</v>
      </c>
      <c r="W66" s="803" t="s">
        <v>1194</v>
      </c>
      <c r="X66" s="818" t="s">
        <v>1220</v>
      </c>
      <c r="Y66" s="791" t="s">
        <v>346</v>
      </c>
      <c r="Z66" s="791" t="s">
        <v>356</v>
      </c>
      <c r="AA66" s="791"/>
      <c r="AB66" s="782">
        <v>42384</v>
      </c>
      <c r="AC66" s="782">
        <v>42704</v>
      </c>
      <c r="AD66" s="791" t="s">
        <v>357</v>
      </c>
      <c r="AE66" s="791" t="s">
        <v>49</v>
      </c>
      <c r="AF66" s="791" t="s">
        <v>358</v>
      </c>
      <c r="AG66" s="791">
        <v>1</v>
      </c>
      <c r="AH66" s="783">
        <f>+IF('Plan de adquisiciones'!T17="Si",255420000,0)</f>
        <v>0</v>
      </c>
      <c r="AI66" s="783">
        <f>+AH66*AG66</f>
        <v>0</v>
      </c>
      <c r="AJ66" s="812" t="s">
        <v>263</v>
      </c>
      <c r="AK66" s="812" t="s">
        <v>281</v>
      </c>
      <c r="AL66" s="813">
        <v>8.3333333333333343E-2</v>
      </c>
      <c r="AM66" s="813">
        <v>8.3333333333333343E-2</v>
      </c>
      <c r="AN66" s="813">
        <v>8.3333333333333343E-2</v>
      </c>
      <c r="AO66" s="813">
        <v>8.3333333333333343E-2</v>
      </c>
      <c r="AP66" s="813">
        <v>8.3333333333333343E-2</v>
      </c>
      <c r="AQ66" s="813">
        <v>8.3333333333333343E-2</v>
      </c>
      <c r="AR66" s="813">
        <v>8.3333333333333343E-2</v>
      </c>
      <c r="AS66" s="813">
        <v>8.3333333333333343E-2</v>
      </c>
      <c r="AT66" s="813">
        <v>8.3333333333333343E-2</v>
      </c>
      <c r="AU66" s="813">
        <v>8.3333333333333343E-2</v>
      </c>
      <c r="AV66" s="813">
        <v>8.3333333333333343E-2</v>
      </c>
      <c r="AW66" s="813">
        <v>8.3333333333333343E-2</v>
      </c>
      <c r="AX66" s="807">
        <f t="shared" si="0"/>
        <v>1.0000000000000002</v>
      </c>
      <c r="AY66" s="811">
        <v>0</v>
      </c>
      <c r="AZ66" s="811">
        <v>0</v>
      </c>
      <c r="BA66" s="811">
        <v>0</v>
      </c>
      <c r="BB66" s="811">
        <v>0</v>
      </c>
      <c r="BC66" s="811">
        <v>0</v>
      </c>
      <c r="BD66" s="811">
        <v>0</v>
      </c>
      <c r="BE66" s="811">
        <v>0</v>
      </c>
      <c r="BF66" s="811">
        <v>0</v>
      </c>
      <c r="BG66" s="811">
        <v>0</v>
      </c>
      <c r="BH66" s="811">
        <v>0</v>
      </c>
      <c r="BI66" s="811">
        <v>0</v>
      </c>
      <c r="BJ66" s="811">
        <v>0</v>
      </c>
      <c r="BK66" s="807">
        <f t="shared" si="1"/>
        <v>0</v>
      </c>
      <c r="BL66" s="807">
        <f t="shared" si="2"/>
        <v>1.0000000000000002</v>
      </c>
      <c r="BM66" s="759" t="s">
        <v>1427</v>
      </c>
    </row>
    <row r="67" spans="1:65" ht="27.95" customHeight="1" x14ac:dyDescent="0.2">
      <c r="A67" s="173"/>
      <c r="B67" s="220"/>
      <c r="C67" s="672"/>
      <c r="D67" s="445"/>
      <c r="E67" s="1137"/>
      <c r="F67" s="211" t="s">
        <v>346</v>
      </c>
      <c r="G67" s="911" t="s">
        <v>359</v>
      </c>
      <c r="H67" s="956"/>
      <c r="I67" s="978">
        <v>42384</v>
      </c>
      <c r="J67" s="610">
        <v>42704</v>
      </c>
      <c r="K67" s="920" t="s">
        <v>360</v>
      </c>
      <c r="L67" s="911" t="s">
        <v>49</v>
      </c>
      <c r="M67" s="911" t="s">
        <v>361</v>
      </c>
      <c r="N67" s="956">
        <v>1</v>
      </c>
      <c r="O67" s="45">
        <v>2350000000</v>
      </c>
      <c r="P67" s="711">
        <f>+IF('Plan de adquisiciones'!$D$6="Si",ACADEMICA!O68*ACADEMICA!N68,ACADEMICA!O68*ACADEMICA!N68)</f>
        <v>60000</v>
      </c>
      <c r="Q67" s="673" t="s">
        <v>317</v>
      </c>
      <c r="R67" s="3"/>
      <c r="S67" s="3"/>
      <c r="T67" s="3"/>
      <c r="U67" s="3"/>
      <c r="V67" s="803" t="s">
        <v>1462</v>
      </c>
      <c r="W67" s="803" t="s">
        <v>1194</v>
      </c>
      <c r="X67" s="818" t="s">
        <v>1220</v>
      </c>
      <c r="Y67" s="791" t="s">
        <v>346</v>
      </c>
      <c r="Z67" s="791" t="s">
        <v>359</v>
      </c>
      <c r="AA67" s="791"/>
      <c r="AB67" s="782">
        <v>42384</v>
      </c>
      <c r="AC67" s="782">
        <v>42704</v>
      </c>
      <c r="AD67" s="791" t="s">
        <v>360</v>
      </c>
      <c r="AE67" s="791" t="s">
        <v>49</v>
      </c>
      <c r="AF67" s="791" t="s">
        <v>361</v>
      </c>
      <c r="AG67" s="791">
        <v>1</v>
      </c>
      <c r="AH67" s="783">
        <v>2350000000</v>
      </c>
      <c r="AI67" s="783">
        <f>+IF('Plan de adquisiciones'!$D$6="Si",ACADEMICA!AE68*ACADEMICA!AD68,ACADEMICA!AE68*ACADEMICA!AD68)</f>
        <v>0</v>
      </c>
      <c r="AJ67" s="812" t="s">
        <v>263</v>
      </c>
      <c r="AK67" s="812" t="s">
        <v>281</v>
      </c>
      <c r="AL67" s="813">
        <v>8.3333333333333343E-2</v>
      </c>
      <c r="AM67" s="813">
        <v>8.3333333333333343E-2</v>
      </c>
      <c r="AN67" s="813">
        <v>8.3333333333333343E-2</v>
      </c>
      <c r="AO67" s="813">
        <v>8.3333333333333343E-2</v>
      </c>
      <c r="AP67" s="813">
        <v>8.3333333333333343E-2</v>
      </c>
      <c r="AQ67" s="813">
        <v>8.3333333333333343E-2</v>
      </c>
      <c r="AR67" s="813">
        <v>8.3333333333333343E-2</v>
      </c>
      <c r="AS67" s="813">
        <v>8.3333333333333343E-2</v>
      </c>
      <c r="AT67" s="813">
        <v>8.3333333333333343E-2</v>
      </c>
      <c r="AU67" s="813">
        <v>8.3333333333333343E-2</v>
      </c>
      <c r="AV67" s="813">
        <v>8.3333333333333343E-2</v>
      </c>
      <c r="AW67" s="813">
        <v>8.3333333333333343E-2</v>
      </c>
      <c r="AX67" s="807">
        <f t="shared" ref="AX67:AX130" si="5">SUM(AL67:AW67)</f>
        <v>1.0000000000000002</v>
      </c>
      <c r="AY67" s="811">
        <v>0</v>
      </c>
      <c r="AZ67" s="811">
        <v>0</v>
      </c>
      <c r="BA67" s="811">
        <v>0</v>
      </c>
      <c r="BB67" s="811">
        <v>0</v>
      </c>
      <c r="BC67" s="811">
        <v>0</v>
      </c>
      <c r="BD67" s="811">
        <v>0</v>
      </c>
      <c r="BE67" s="811">
        <v>0</v>
      </c>
      <c r="BF67" s="811">
        <v>0</v>
      </c>
      <c r="BG67" s="811">
        <v>0</v>
      </c>
      <c r="BH67" s="811">
        <v>0</v>
      </c>
      <c r="BI67" s="811">
        <v>0</v>
      </c>
      <c r="BJ67" s="811">
        <v>0</v>
      </c>
      <c r="BK67" s="807">
        <f t="shared" ref="BK67:BK130" si="6">SUM(AY67:BJ67)</f>
        <v>0</v>
      </c>
      <c r="BL67" s="807">
        <f t="shared" ref="BL67:BL130" si="7">+AX67-BK67</f>
        <v>1.0000000000000002</v>
      </c>
      <c r="BM67" s="759" t="s">
        <v>1427</v>
      </c>
    </row>
    <row r="68" spans="1:65" ht="27.95" customHeight="1" x14ac:dyDescent="0.2">
      <c r="A68" s="173"/>
      <c r="B68" s="220"/>
      <c r="C68" s="672"/>
      <c r="D68" s="445"/>
      <c r="E68" s="1137"/>
      <c r="F68" s="211" t="s">
        <v>346</v>
      </c>
      <c r="G68" s="911" t="s">
        <v>1233</v>
      </c>
      <c r="H68" s="956"/>
      <c r="I68" s="978">
        <v>42384</v>
      </c>
      <c r="J68" s="610">
        <v>42704</v>
      </c>
      <c r="K68" s="920" t="s">
        <v>363</v>
      </c>
      <c r="L68" s="911" t="s">
        <v>49</v>
      </c>
      <c r="M68" s="911" t="s">
        <v>364</v>
      </c>
      <c r="N68" s="956">
        <v>1</v>
      </c>
      <c r="O68" s="45">
        <v>35000000</v>
      </c>
      <c r="P68" s="711">
        <f>+IF('Plan de adquisiciones'!$D$6="Si",ACADEMICA!O69*ACADEMICA!N69,ACADEMICA!O69*ACADEMICA!N69)</f>
        <v>400000</v>
      </c>
      <c r="Q68" s="673" t="s">
        <v>311</v>
      </c>
      <c r="R68" s="3"/>
      <c r="S68" s="3"/>
      <c r="T68" s="3"/>
      <c r="U68" s="3"/>
      <c r="V68" s="803" t="s">
        <v>1462</v>
      </c>
      <c r="W68" s="803" t="s">
        <v>1194</v>
      </c>
      <c r="X68" s="818" t="s">
        <v>1220</v>
      </c>
      <c r="Y68" s="791" t="s">
        <v>346</v>
      </c>
      <c r="Z68" s="791" t="s">
        <v>1233</v>
      </c>
      <c r="AA68" s="791"/>
      <c r="AB68" s="782">
        <v>42384</v>
      </c>
      <c r="AC68" s="782">
        <v>42704</v>
      </c>
      <c r="AD68" s="791" t="s">
        <v>363</v>
      </c>
      <c r="AE68" s="791" t="s">
        <v>49</v>
      </c>
      <c r="AF68" s="791" t="s">
        <v>364</v>
      </c>
      <c r="AG68" s="791">
        <v>1</v>
      </c>
      <c r="AH68" s="783">
        <v>35000000</v>
      </c>
      <c r="AI68" s="783">
        <f>+IF('Plan de adquisiciones'!$D$6="Si",ACADEMICA!AE69*ACADEMICA!AD69,ACADEMICA!AE69*ACADEMICA!AD69)</f>
        <v>0</v>
      </c>
      <c r="AJ68" s="812" t="s">
        <v>263</v>
      </c>
      <c r="AK68" s="812" t="s">
        <v>281</v>
      </c>
      <c r="AL68" s="813">
        <v>8.3333333333333343E-2</v>
      </c>
      <c r="AM68" s="813">
        <v>8.3333333333333343E-2</v>
      </c>
      <c r="AN68" s="813">
        <v>8.3333333333333343E-2</v>
      </c>
      <c r="AO68" s="813">
        <v>8.3333333333333343E-2</v>
      </c>
      <c r="AP68" s="813">
        <v>8.3333333333333343E-2</v>
      </c>
      <c r="AQ68" s="813">
        <v>8.3333333333333343E-2</v>
      </c>
      <c r="AR68" s="813">
        <v>8.3333333333333343E-2</v>
      </c>
      <c r="AS68" s="813">
        <v>8.3333333333333343E-2</v>
      </c>
      <c r="AT68" s="813">
        <v>8.3333333333333343E-2</v>
      </c>
      <c r="AU68" s="813">
        <v>8.3333333333333343E-2</v>
      </c>
      <c r="AV68" s="813">
        <v>8.3333333333333343E-2</v>
      </c>
      <c r="AW68" s="813">
        <v>8.3333333333333343E-2</v>
      </c>
      <c r="AX68" s="807">
        <f t="shared" si="5"/>
        <v>1.0000000000000002</v>
      </c>
      <c r="AY68" s="811">
        <v>0</v>
      </c>
      <c r="AZ68" s="811">
        <v>0</v>
      </c>
      <c r="BA68" s="811">
        <v>0</v>
      </c>
      <c r="BB68" s="811">
        <v>0</v>
      </c>
      <c r="BC68" s="811">
        <v>0</v>
      </c>
      <c r="BD68" s="811">
        <v>0</v>
      </c>
      <c r="BE68" s="811">
        <v>0</v>
      </c>
      <c r="BF68" s="811">
        <v>0</v>
      </c>
      <c r="BG68" s="811">
        <v>0</v>
      </c>
      <c r="BH68" s="811">
        <v>0</v>
      </c>
      <c r="BI68" s="811">
        <v>0</v>
      </c>
      <c r="BJ68" s="811">
        <v>0</v>
      </c>
      <c r="BK68" s="807">
        <f t="shared" si="6"/>
        <v>0</v>
      </c>
      <c r="BL68" s="807">
        <f t="shared" si="7"/>
        <v>1.0000000000000002</v>
      </c>
      <c r="BM68" s="759" t="s">
        <v>1427</v>
      </c>
    </row>
    <row r="69" spans="1:65" ht="27.95" customHeight="1" x14ac:dyDescent="0.2">
      <c r="A69" s="173"/>
      <c r="B69" s="220"/>
      <c r="C69" s="672"/>
      <c r="D69" s="445"/>
      <c r="E69" s="1137"/>
      <c r="F69" s="211" t="s">
        <v>346</v>
      </c>
      <c r="G69" s="211" t="s">
        <v>365</v>
      </c>
      <c r="H69" s="956"/>
      <c r="I69" s="978">
        <v>42384</v>
      </c>
      <c r="J69" s="610">
        <v>42704</v>
      </c>
      <c r="K69" s="920" t="s">
        <v>366</v>
      </c>
      <c r="L69" s="911" t="s">
        <v>49</v>
      </c>
      <c r="M69" s="911" t="s">
        <v>1234</v>
      </c>
      <c r="N69" s="956">
        <v>1</v>
      </c>
      <c r="O69" s="45">
        <v>120000000</v>
      </c>
      <c r="P69" s="711">
        <f>+IF('Plan de adquisiciones'!$D$6="Si",ACADEMICA!O70*ACADEMICA!N70,ACADEMICA!O70*ACADEMICA!N70)</f>
        <v>40000000</v>
      </c>
      <c r="Q69" s="673" t="s">
        <v>368</v>
      </c>
      <c r="R69" s="3"/>
      <c r="S69" s="3"/>
      <c r="T69" s="3"/>
      <c r="U69" s="3"/>
      <c r="V69" s="803" t="s">
        <v>1462</v>
      </c>
      <c r="W69" s="803" t="s">
        <v>1194</v>
      </c>
      <c r="X69" s="818" t="s">
        <v>1220</v>
      </c>
      <c r="Y69" s="791" t="s">
        <v>346</v>
      </c>
      <c r="Z69" s="791" t="s">
        <v>365</v>
      </c>
      <c r="AA69" s="791"/>
      <c r="AB69" s="782">
        <v>42384</v>
      </c>
      <c r="AC69" s="782">
        <v>42704</v>
      </c>
      <c r="AD69" s="791" t="s">
        <v>366</v>
      </c>
      <c r="AE69" s="791" t="s">
        <v>49</v>
      </c>
      <c r="AF69" s="791" t="s">
        <v>1234</v>
      </c>
      <c r="AG69" s="791">
        <v>1</v>
      </c>
      <c r="AH69" s="783">
        <v>120000000</v>
      </c>
      <c r="AI69" s="783">
        <f>+IF('Plan de adquisiciones'!$D$6="Si",ACADEMICA!AE70*ACADEMICA!AD70,ACADEMICA!AE70*ACADEMICA!AD70)</f>
        <v>0</v>
      </c>
      <c r="AJ69" s="812" t="s">
        <v>263</v>
      </c>
      <c r="AK69" s="812" t="s">
        <v>281</v>
      </c>
      <c r="AL69" s="813">
        <v>8.3333333333333343E-2</v>
      </c>
      <c r="AM69" s="813">
        <v>8.3333333333333343E-2</v>
      </c>
      <c r="AN69" s="813">
        <v>8.3333333333333343E-2</v>
      </c>
      <c r="AO69" s="813">
        <v>8.3333333333333343E-2</v>
      </c>
      <c r="AP69" s="813">
        <v>8.3333333333333343E-2</v>
      </c>
      <c r="AQ69" s="813">
        <v>8.3333333333333343E-2</v>
      </c>
      <c r="AR69" s="813">
        <v>8.3333333333333343E-2</v>
      </c>
      <c r="AS69" s="813">
        <v>8.3333333333333343E-2</v>
      </c>
      <c r="AT69" s="813">
        <v>8.3333333333333343E-2</v>
      </c>
      <c r="AU69" s="813">
        <v>8.3333333333333343E-2</v>
      </c>
      <c r="AV69" s="813">
        <v>8.3333333333333343E-2</v>
      </c>
      <c r="AW69" s="813">
        <v>8.3333333333333343E-2</v>
      </c>
      <c r="AX69" s="807">
        <f t="shared" si="5"/>
        <v>1.0000000000000002</v>
      </c>
      <c r="AY69" s="811">
        <v>0</v>
      </c>
      <c r="AZ69" s="811">
        <v>0</v>
      </c>
      <c r="BA69" s="811">
        <v>0</v>
      </c>
      <c r="BB69" s="811">
        <v>0</v>
      </c>
      <c r="BC69" s="811">
        <v>0</v>
      </c>
      <c r="BD69" s="811">
        <v>0</v>
      </c>
      <c r="BE69" s="811">
        <v>0</v>
      </c>
      <c r="BF69" s="811">
        <v>0</v>
      </c>
      <c r="BG69" s="811">
        <v>0</v>
      </c>
      <c r="BH69" s="811">
        <v>0</v>
      </c>
      <c r="BI69" s="811">
        <v>0</v>
      </c>
      <c r="BJ69" s="811">
        <v>0</v>
      </c>
      <c r="BK69" s="807">
        <f t="shared" si="6"/>
        <v>0</v>
      </c>
      <c r="BL69" s="807">
        <f t="shared" si="7"/>
        <v>1.0000000000000002</v>
      </c>
      <c r="BM69" s="759" t="s">
        <v>1427</v>
      </c>
    </row>
    <row r="70" spans="1:65" ht="27.95" customHeight="1" x14ac:dyDescent="0.2">
      <c r="A70" s="173"/>
      <c r="B70" s="220"/>
      <c r="C70" s="672"/>
      <c r="D70" s="445"/>
      <c r="E70" s="1137"/>
      <c r="F70" s="211" t="s">
        <v>346</v>
      </c>
      <c r="G70" s="211" t="s">
        <v>365</v>
      </c>
      <c r="H70" s="956"/>
      <c r="I70" s="978">
        <v>42384</v>
      </c>
      <c r="J70" s="610">
        <v>42704</v>
      </c>
      <c r="K70" s="592" t="s">
        <v>369</v>
      </c>
      <c r="L70" s="961" t="s">
        <v>49</v>
      </c>
      <c r="M70" s="911" t="s">
        <v>1235</v>
      </c>
      <c r="N70" s="956">
        <v>1</v>
      </c>
      <c r="O70" s="45">
        <v>100000000</v>
      </c>
      <c r="P70" s="711">
        <v>100000000</v>
      </c>
      <c r="Q70" s="673" t="s">
        <v>311</v>
      </c>
      <c r="R70" s="3"/>
      <c r="S70" s="3"/>
      <c r="T70" s="3"/>
      <c r="U70" s="3"/>
      <c r="V70" s="803" t="s">
        <v>1462</v>
      </c>
      <c r="W70" s="803" t="s">
        <v>1194</v>
      </c>
      <c r="X70" s="818" t="s">
        <v>1220</v>
      </c>
      <c r="Y70" s="791" t="s">
        <v>346</v>
      </c>
      <c r="Z70" s="791" t="s">
        <v>365</v>
      </c>
      <c r="AA70" s="791"/>
      <c r="AB70" s="782">
        <v>42384</v>
      </c>
      <c r="AC70" s="782">
        <v>42704</v>
      </c>
      <c r="AD70" s="791" t="s">
        <v>369</v>
      </c>
      <c r="AE70" s="791" t="s">
        <v>49</v>
      </c>
      <c r="AF70" s="791" t="s">
        <v>1235</v>
      </c>
      <c r="AG70" s="791">
        <v>1</v>
      </c>
      <c r="AH70" s="783">
        <v>100000000</v>
      </c>
      <c r="AI70" s="783">
        <v>100000000</v>
      </c>
      <c r="AJ70" s="812" t="s">
        <v>263</v>
      </c>
      <c r="AK70" s="812" t="s">
        <v>281</v>
      </c>
      <c r="AL70" s="813">
        <v>8.3333333333333343E-2</v>
      </c>
      <c r="AM70" s="813">
        <v>8.3333333333333343E-2</v>
      </c>
      <c r="AN70" s="813">
        <v>8.3333333333333343E-2</v>
      </c>
      <c r="AO70" s="813">
        <v>8.3333333333333343E-2</v>
      </c>
      <c r="AP70" s="813">
        <v>8.3333333333333343E-2</v>
      </c>
      <c r="AQ70" s="813">
        <v>8.3333333333333343E-2</v>
      </c>
      <c r="AR70" s="813">
        <v>8.3333333333333343E-2</v>
      </c>
      <c r="AS70" s="813">
        <v>8.3333333333333343E-2</v>
      </c>
      <c r="AT70" s="813">
        <v>8.3333333333333343E-2</v>
      </c>
      <c r="AU70" s="813">
        <v>8.3333333333333343E-2</v>
      </c>
      <c r="AV70" s="813">
        <v>8.3333333333333343E-2</v>
      </c>
      <c r="AW70" s="813">
        <v>8.3333333333333343E-2</v>
      </c>
      <c r="AX70" s="807">
        <f t="shared" si="5"/>
        <v>1.0000000000000002</v>
      </c>
      <c r="AY70" s="811">
        <v>0</v>
      </c>
      <c r="AZ70" s="811">
        <v>0</v>
      </c>
      <c r="BA70" s="811">
        <v>0</v>
      </c>
      <c r="BB70" s="811">
        <v>0</v>
      </c>
      <c r="BC70" s="811">
        <v>0</v>
      </c>
      <c r="BD70" s="811">
        <v>0</v>
      </c>
      <c r="BE70" s="811">
        <v>0</v>
      </c>
      <c r="BF70" s="811">
        <v>0</v>
      </c>
      <c r="BG70" s="811">
        <v>0</v>
      </c>
      <c r="BH70" s="811">
        <v>0</v>
      </c>
      <c r="BI70" s="811">
        <v>0</v>
      </c>
      <c r="BJ70" s="811">
        <v>0</v>
      </c>
      <c r="BK70" s="807">
        <f t="shared" si="6"/>
        <v>0</v>
      </c>
      <c r="BL70" s="807">
        <f t="shared" si="7"/>
        <v>1.0000000000000002</v>
      </c>
      <c r="BM70" s="759" t="s">
        <v>1427</v>
      </c>
    </row>
    <row r="71" spans="1:65" ht="27.95" customHeight="1" x14ac:dyDescent="0.2">
      <c r="A71" s="173"/>
      <c r="B71" s="220"/>
      <c r="C71" s="672"/>
      <c r="D71" s="445"/>
      <c r="E71" s="1137"/>
      <c r="F71" s="211" t="s">
        <v>346</v>
      </c>
      <c r="G71" s="911" t="s">
        <v>371</v>
      </c>
      <c r="H71" s="956"/>
      <c r="I71" s="978">
        <v>42384</v>
      </c>
      <c r="J71" s="610">
        <v>42704</v>
      </c>
      <c r="K71" s="920" t="s">
        <v>372</v>
      </c>
      <c r="L71" s="911" t="s">
        <v>49</v>
      </c>
      <c r="M71" s="911" t="s">
        <v>373</v>
      </c>
      <c r="N71" s="956">
        <v>1</v>
      </c>
      <c r="O71" s="45">
        <v>5000000</v>
      </c>
      <c r="P71" s="711">
        <f>+IF('Plan de adquisiciones'!$D$6="Si",ACADEMICA!O72*ACADEMICA!N72,ACADEMICA!O72*ACADEMICA!N72)</f>
        <v>174900000</v>
      </c>
      <c r="Q71" s="673" t="s">
        <v>311</v>
      </c>
      <c r="R71" s="3"/>
      <c r="S71" s="3"/>
      <c r="T71" s="3"/>
      <c r="U71" s="3"/>
      <c r="V71" s="803" t="s">
        <v>1462</v>
      </c>
      <c r="W71" s="803" t="s">
        <v>1194</v>
      </c>
      <c r="X71" s="818" t="s">
        <v>1220</v>
      </c>
      <c r="Y71" s="791" t="s">
        <v>346</v>
      </c>
      <c r="Z71" s="791" t="s">
        <v>371</v>
      </c>
      <c r="AA71" s="791"/>
      <c r="AB71" s="782">
        <v>42384</v>
      </c>
      <c r="AC71" s="782">
        <v>42704</v>
      </c>
      <c r="AD71" s="791" t="s">
        <v>372</v>
      </c>
      <c r="AE71" s="791" t="s">
        <v>49</v>
      </c>
      <c r="AF71" s="791" t="s">
        <v>373</v>
      </c>
      <c r="AG71" s="791">
        <v>1</v>
      </c>
      <c r="AH71" s="783">
        <v>5000000</v>
      </c>
      <c r="AI71" s="783">
        <f>+IF('Plan de adquisiciones'!$D$6="Si",ACADEMICA!AE72*ACADEMICA!AD72,ACADEMICA!AE72*ACADEMICA!AD72)</f>
        <v>0</v>
      </c>
      <c r="AJ71" s="812" t="s">
        <v>263</v>
      </c>
      <c r="AK71" s="812" t="s">
        <v>281</v>
      </c>
      <c r="AL71" s="813">
        <v>8.3333333333333343E-2</v>
      </c>
      <c r="AM71" s="813">
        <v>8.3333333333333343E-2</v>
      </c>
      <c r="AN71" s="813">
        <v>8.3333333333333343E-2</v>
      </c>
      <c r="AO71" s="813">
        <v>8.3333333333333343E-2</v>
      </c>
      <c r="AP71" s="813">
        <v>8.3333333333333343E-2</v>
      </c>
      <c r="AQ71" s="813">
        <v>8.3333333333333343E-2</v>
      </c>
      <c r="AR71" s="813">
        <v>8.3333333333333343E-2</v>
      </c>
      <c r="AS71" s="813">
        <v>8.3333333333333343E-2</v>
      </c>
      <c r="AT71" s="813">
        <v>8.3333333333333343E-2</v>
      </c>
      <c r="AU71" s="813">
        <v>8.3333333333333343E-2</v>
      </c>
      <c r="AV71" s="813">
        <v>8.3333333333333343E-2</v>
      </c>
      <c r="AW71" s="813">
        <v>8.3333333333333343E-2</v>
      </c>
      <c r="AX71" s="807">
        <f t="shared" si="5"/>
        <v>1.0000000000000002</v>
      </c>
      <c r="AY71" s="811">
        <v>0</v>
      </c>
      <c r="AZ71" s="811">
        <v>0</v>
      </c>
      <c r="BA71" s="811">
        <v>0</v>
      </c>
      <c r="BB71" s="811">
        <v>0</v>
      </c>
      <c r="BC71" s="811">
        <v>0</v>
      </c>
      <c r="BD71" s="811">
        <v>0</v>
      </c>
      <c r="BE71" s="811">
        <v>0</v>
      </c>
      <c r="BF71" s="811">
        <v>0</v>
      </c>
      <c r="BG71" s="811">
        <v>0</v>
      </c>
      <c r="BH71" s="811">
        <v>0</v>
      </c>
      <c r="BI71" s="811">
        <v>0</v>
      </c>
      <c r="BJ71" s="811">
        <v>0</v>
      </c>
      <c r="BK71" s="807">
        <f t="shared" si="6"/>
        <v>0</v>
      </c>
      <c r="BL71" s="807">
        <f t="shared" si="7"/>
        <v>1.0000000000000002</v>
      </c>
      <c r="BM71" s="759" t="s">
        <v>1427</v>
      </c>
    </row>
    <row r="72" spans="1:65" ht="27.95" customHeight="1" x14ac:dyDescent="0.2">
      <c r="A72" s="209"/>
      <c r="B72" s="230"/>
      <c r="C72" s="224"/>
      <c r="D72" s="446"/>
      <c r="E72" s="1137"/>
      <c r="F72" s="211" t="s">
        <v>346</v>
      </c>
      <c r="G72" s="211" t="s">
        <v>374</v>
      </c>
      <c r="H72" s="956"/>
      <c r="I72" s="978">
        <v>42384</v>
      </c>
      <c r="J72" s="610">
        <v>42704</v>
      </c>
      <c r="K72" s="914" t="s">
        <v>375</v>
      </c>
      <c r="L72" s="911" t="s">
        <v>45</v>
      </c>
      <c r="M72" s="911" t="s">
        <v>376</v>
      </c>
      <c r="N72" s="981">
        <v>1</v>
      </c>
      <c r="O72" s="45">
        <v>20000000</v>
      </c>
      <c r="P72" s="711">
        <f>+IF('Plan de adquisiciones'!$D$6="Si",ACADEMICA!O73*ACADEMICA!N73,ACADEMICA!O73*ACADEMICA!N73)</f>
        <v>80000000</v>
      </c>
      <c r="Q72" s="673" t="s">
        <v>311</v>
      </c>
      <c r="R72" s="3"/>
      <c r="S72" s="3"/>
      <c r="T72" s="3"/>
      <c r="U72" s="3"/>
      <c r="V72" s="803" t="s">
        <v>1462</v>
      </c>
      <c r="W72" s="803" t="s">
        <v>1194</v>
      </c>
      <c r="X72" s="818" t="s">
        <v>1220</v>
      </c>
      <c r="Y72" s="791" t="s">
        <v>346</v>
      </c>
      <c r="Z72" s="791" t="s">
        <v>374</v>
      </c>
      <c r="AA72" s="791"/>
      <c r="AB72" s="782">
        <v>42384</v>
      </c>
      <c r="AC72" s="782">
        <v>42704</v>
      </c>
      <c r="AD72" s="791" t="s">
        <v>375</v>
      </c>
      <c r="AE72" s="791" t="s">
        <v>45</v>
      </c>
      <c r="AF72" s="791" t="s">
        <v>376</v>
      </c>
      <c r="AG72" s="791">
        <v>1</v>
      </c>
      <c r="AH72" s="783">
        <v>20000000</v>
      </c>
      <c r="AI72" s="783">
        <f>+IF('Plan de adquisiciones'!$D$6="Si",ACADEMICA!AE73*ACADEMICA!AD73,ACADEMICA!AE73*ACADEMICA!AD73)</f>
        <v>0</v>
      </c>
      <c r="AJ72" s="812" t="s">
        <v>263</v>
      </c>
      <c r="AK72" s="812" t="s">
        <v>281</v>
      </c>
      <c r="AL72" s="813">
        <v>8.3333333333333343E-2</v>
      </c>
      <c r="AM72" s="813">
        <v>8.3333333333333343E-2</v>
      </c>
      <c r="AN72" s="813">
        <v>8.3333333333333343E-2</v>
      </c>
      <c r="AO72" s="813">
        <v>8.3333333333333343E-2</v>
      </c>
      <c r="AP72" s="813">
        <v>8.3333333333333343E-2</v>
      </c>
      <c r="AQ72" s="813">
        <v>8.3333333333333343E-2</v>
      </c>
      <c r="AR72" s="813">
        <v>8.3333333333333343E-2</v>
      </c>
      <c r="AS72" s="813">
        <v>8.3333333333333343E-2</v>
      </c>
      <c r="AT72" s="813">
        <v>8.3333333333333343E-2</v>
      </c>
      <c r="AU72" s="813">
        <v>8.3333333333333343E-2</v>
      </c>
      <c r="AV72" s="813">
        <v>8.3333333333333343E-2</v>
      </c>
      <c r="AW72" s="813">
        <v>8.3333333333333343E-2</v>
      </c>
      <c r="AX72" s="807">
        <f t="shared" si="5"/>
        <v>1.0000000000000002</v>
      </c>
      <c r="AY72" s="811">
        <v>0</v>
      </c>
      <c r="AZ72" s="811">
        <v>0</v>
      </c>
      <c r="BA72" s="811">
        <v>0</v>
      </c>
      <c r="BB72" s="811">
        <v>0</v>
      </c>
      <c r="BC72" s="811">
        <v>0</v>
      </c>
      <c r="BD72" s="811">
        <v>0</v>
      </c>
      <c r="BE72" s="811">
        <v>0</v>
      </c>
      <c r="BF72" s="811">
        <v>0</v>
      </c>
      <c r="BG72" s="811">
        <v>0</v>
      </c>
      <c r="BH72" s="811">
        <v>0</v>
      </c>
      <c r="BI72" s="811">
        <v>0</v>
      </c>
      <c r="BJ72" s="811">
        <v>0</v>
      </c>
      <c r="BK72" s="807">
        <f t="shared" si="6"/>
        <v>0</v>
      </c>
      <c r="BL72" s="807">
        <f t="shared" si="7"/>
        <v>1.0000000000000002</v>
      </c>
      <c r="BM72" s="759" t="s">
        <v>1427</v>
      </c>
    </row>
    <row r="73" spans="1:65" ht="27.95" customHeight="1" x14ac:dyDescent="0.2">
      <c r="A73" s="231"/>
      <c r="B73" s="232"/>
      <c r="C73" s="227"/>
      <c r="D73" s="447"/>
      <c r="E73" s="1137"/>
      <c r="F73" s="211" t="s">
        <v>346</v>
      </c>
      <c r="G73" s="211" t="s">
        <v>374</v>
      </c>
      <c r="H73" s="956"/>
      <c r="I73" s="978">
        <v>42384</v>
      </c>
      <c r="J73" s="610">
        <v>42704</v>
      </c>
      <c r="K73" s="914" t="s">
        <v>377</v>
      </c>
      <c r="L73" s="911" t="s">
        <v>45</v>
      </c>
      <c r="M73" s="911" t="s">
        <v>1236</v>
      </c>
      <c r="N73" s="981">
        <v>1</v>
      </c>
      <c r="O73" s="45">
        <v>6000000</v>
      </c>
      <c r="P73" s="711">
        <f>+IF('Plan de adquisiciones'!$D$6="Si",ACADEMICA!O74*ACADEMICA!N74,ACADEMICA!O74*ACADEMICA!N74)</f>
        <v>40000000</v>
      </c>
      <c r="Q73" s="673" t="s">
        <v>311</v>
      </c>
      <c r="R73" s="3"/>
      <c r="S73" s="3"/>
      <c r="T73" s="3"/>
      <c r="U73" s="3"/>
      <c r="V73" s="803" t="s">
        <v>1462</v>
      </c>
      <c r="W73" s="803" t="s">
        <v>1194</v>
      </c>
      <c r="X73" s="818" t="s">
        <v>1220</v>
      </c>
      <c r="Y73" s="791" t="s">
        <v>346</v>
      </c>
      <c r="Z73" s="791" t="s">
        <v>374</v>
      </c>
      <c r="AA73" s="791"/>
      <c r="AB73" s="782">
        <v>42384</v>
      </c>
      <c r="AC73" s="782">
        <v>42704</v>
      </c>
      <c r="AD73" s="791" t="s">
        <v>377</v>
      </c>
      <c r="AE73" s="791" t="s">
        <v>45</v>
      </c>
      <c r="AF73" s="791" t="s">
        <v>1236</v>
      </c>
      <c r="AG73" s="791">
        <v>1</v>
      </c>
      <c r="AH73" s="783">
        <v>6000000</v>
      </c>
      <c r="AI73" s="783">
        <f>+IF('Plan de adquisiciones'!$D$6="Si",ACADEMICA!AE74*ACADEMICA!AD74,ACADEMICA!AE74*ACADEMICA!AD74)</f>
        <v>0</v>
      </c>
      <c r="AJ73" s="812" t="s">
        <v>263</v>
      </c>
      <c r="AK73" s="812" t="s">
        <v>281</v>
      </c>
      <c r="AL73" s="813">
        <v>8.3333333333333343E-2</v>
      </c>
      <c r="AM73" s="813">
        <v>8.3333333333333343E-2</v>
      </c>
      <c r="AN73" s="813">
        <v>8.3333333333333343E-2</v>
      </c>
      <c r="AO73" s="813">
        <v>8.3333333333333343E-2</v>
      </c>
      <c r="AP73" s="813">
        <v>8.3333333333333343E-2</v>
      </c>
      <c r="AQ73" s="813">
        <v>8.3333333333333343E-2</v>
      </c>
      <c r="AR73" s="813">
        <v>8.3333333333333343E-2</v>
      </c>
      <c r="AS73" s="813">
        <v>8.3333333333333343E-2</v>
      </c>
      <c r="AT73" s="813">
        <v>8.3333333333333343E-2</v>
      </c>
      <c r="AU73" s="813">
        <v>8.3333333333333343E-2</v>
      </c>
      <c r="AV73" s="813">
        <v>8.3333333333333343E-2</v>
      </c>
      <c r="AW73" s="813">
        <v>8.3333333333333343E-2</v>
      </c>
      <c r="AX73" s="807">
        <f t="shared" si="5"/>
        <v>1.0000000000000002</v>
      </c>
      <c r="AY73" s="811">
        <v>0</v>
      </c>
      <c r="AZ73" s="811">
        <v>0</v>
      </c>
      <c r="BA73" s="811">
        <v>0</v>
      </c>
      <c r="BB73" s="811">
        <v>0</v>
      </c>
      <c r="BC73" s="811">
        <v>0</v>
      </c>
      <c r="BD73" s="811">
        <v>0</v>
      </c>
      <c r="BE73" s="811">
        <v>0</v>
      </c>
      <c r="BF73" s="811">
        <v>0</v>
      </c>
      <c r="BG73" s="811">
        <v>0</v>
      </c>
      <c r="BH73" s="811">
        <v>0</v>
      </c>
      <c r="BI73" s="811">
        <v>0</v>
      </c>
      <c r="BJ73" s="811">
        <v>0</v>
      </c>
      <c r="BK73" s="807">
        <f t="shared" si="6"/>
        <v>0</v>
      </c>
      <c r="BL73" s="807">
        <f t="shared" si="7"/>
        <v>1.0000000000000002</v>
      </c>
      <c r="BM73" s="759" t="s">
        <v>1427</v>
      </c>
    </row>
    <row r="74" spans="1:65" ht="27.95" customHeight="1" x14ac:dyDescent="0.2">
      <c r="A74" s="231"/>
      <c r="B74" s="232"/>
      <c r="C74" s="227"/>
      <c r="D74" s="447"/>
      <c r="E74" s="1137"/>
      <c r="F74" s="211" t="s">
        <v>346</v>
      </c>
      <c r="G74" s="211" t="s">
        <v>374</v>
      </c>
      <c r="H74" s="956"/>
      <c r="I74" s="978">
        <v>42384</v>
      </c>
      <c r="J74" s="610">
        <v>42704</v>
      </c>
      <c r="K74" s="914" t="s">
        <v>379</v>
      </c>
      <c r="L74" s="926" t="s">
        <v>380</v>
      </c>
      <c r="M74" s="911" t="s">
        <v>381</v>
      </c>
      <c r="N74" s="981">
        <v>1</v>
      </c>
      <c r="O74" s="45">
        <v>12000000</v>
      </c>
      <c r="P74" s="711">
        <f>+IF('Plan de adquisiciones'!$D$6="Si",ACADEMICA!O75*ACADEMICA!N75,ACADEMICA!O75*ACADEMICA!N75)</f>
        <v>1000000000</v>
      </c>
      <c r="Q74" s="673" t="s">
        <v>311</v>
      </c>
      <c r="R74" s="3"/>
      <c r="S74" s="3"/>
      <c r="T74" s="3"/>
      <c r="U74" s="3"/>
      <c r="V74" s="803" t="s">
        <v>1462</v>
      </c>
      <c r="W74" s="803" t="s">
        <v>1194</v>
      </c>
      <c r="X74" s="818" t="s">
        <v>1220</v>
      </c>
      <c r="Y74" s="791" t="s">
        <v>346</v>
      </c>
      <c r="Z74" s="791" t="s">
        <v>374</v>
      </c>
      <c r="AA74" s="791"/>
      <c r="AB74" s="782">
        <v>42384</v>
      </c>
      <c r="AC74" s="782">
        <v>42704</v>
      </c>
      <c r="AD74" s="791" t="s">
        <v>379</v>
      </c>
      <c r="AE74" s="791" t="s">
        <v>380</v>
      </c>
      <c r="AF74" s="791" t="s">
        <v>381</v>
      </c>
      <c r="AG74" s="791">
        <v>1</v>
      </c>
      <c r="AH74" s="783">
        <v>12000000</v>
      </c>
      <c r="AI74" s="783">
        <f>+IF('Plan de adquisiciones'!$D$6="Si",ACADEMICA!AE75*ACADEMICA!AD75,ACADEMICA!AE75*ACADEMICA!AD75)</f>
        <v>0</v>
      </c>
      <c r="AJ74" s="812" t="s">
        <v>263</v>
      </c>
      <c r="AK74" s="812" t="s">
        <v>281</v>
      </c>
      <c r="AL74" s="813">
        <v>8.3333333333333343E-2</v>
      </c>
      <c r="AM74" s="813">
        <v>8.3333333333333343E-2</v>
      </c>
      <c r="AN74" s="813">
        <v>8.3333333333333343E-2</v>
      </c>
      <c r="AO74" s="813">
        <v>8.3333333333333343E-2</v>
      </c>
      <c r="AP74" s="813">
        <v>8.3333333333333343E-2</v>
      </c>
      <c r="AQ74" s="813">
        <v>8.3333333333333343E-2</v>
      </c>
      <c r="AR74" s="813">
        <v>8.3333333333333343E-2</v>
      </c>
      <c r="AS74" s="813">
        <v>8.3333333333333343E-2</v>
      </c>
      <c r="AT74" s="813">
        <v>8.3333333333333343E-2</v>
      </c>
      <c r="AU74" s="813">
        <v>8.3333333333333343E-2</v>
      </c>
      <c r="AV74" s="813">
        <v>8.3333333333333343E-2</v>
      </c>
      <c r="AW74" s="813">
        <v>8.3333333333333343E-2</v>
      </c>
      <c r="AX74" s="807">
        <f t="shared" si="5"/>
        <v>1.0000000000000002</v>
      </c>
      <c r="AY74" s="811">
        <v>0</v>
      </c>
      <c r="AZ74" s="811">
        <v>0</v>
      </c>
      <c r="BA74" s="811">
        <v>0</v>
      </c>
      <c r="BB74" s="811">
        <v>0</v>
      </c>
      <c r="BC74" s="811">
        <v>0</v>
      </c>
      <c r="BD74" s="811">
        <v>0</v>
      </c>
      <c r="BE74" s="811">
        <v>0</v>
      </c>
      <c r="BF74" s="811">
        <v>0</v>
      </c>
      <c r="BG74" s="811">
        <v>0</v>
      </c>
      <c r="BH74" s="811">
        <v>0</v>
      </c>
      <c r="BI74" s="811">
        <v>0</v>
      </c>
      <c r="BJ74" s="811">
        <v>0</v>
      </c>
      <c r="BK74" s="807">
        <f t="shared" si="6"/>
        <v>0</v>
      </c>
      <c r="BL74" s="807">
        <f t="shared" si="7"/>
        <v>1.0000000000000002</v>
      </c>
      <c r="BM74" s="759" t="s">
        <v>1427</v>
      </c>
    </row>
    <row r="75" spans="1:65" ht="27.95" customHeight="1" x14ac:dyDescent="0.2">
      <c r="A75" s="231"/>
      <c r="B75" s="232"/>
      <c r="C75" s="227"/>
      <c r="D75" s="447"/>
      <c r="E75" s="1137"/>
      <c r="F75" s="211" t="s">
        <v>346</v>
      </c>
      <c r="G75" s="211" t="s">
        <v>374</v>
      </c>
      <c r="H75" s="956"/>
      <c r="I75" s="978">
        <v>42384</v>
      </c>
      <c r="J75" s="610">
        <v>42704</v>
      </c>
      <c r="K75" s="1117" t="s">
        <v>382</v>
      </c>
      <c r="L75" s="926" t="s">
        <v>54</v>
      </c>
      <c r="M75" s="911" t="s">
        <v>383</v>
      </c>
      <c r="N75" s="981">
        <v>2</v>
      </c>
      <c r="O75" s="45">
        <v>3000000</v>
      </c>
      <c r="P75" s="711">
        <f>+IF('Plan de adquisiciones'!$D$6="Si",ACADEMICA!O76*ACADEMICA!N76,ACADEMICA!O76*ACADEMICA!N76)</f>
        <v>250000000</v>
      </c>
      <c r="Q75" s="673" t="s">
        <v>311</v>
      </c>
      <c r="R75" s="3"/>
      <c r="S75" s="3"/>
      <c r="T75" s="3"/>
      <c r="U75" s="3"/>
      <c r="V75" s="803" t="s">
        <v>1462</v>
      </c>
      <c r="W75" s="803" t="s">
        <v>1194</v>
      </c>
      <c r="X75" s="818" t="s">
        <v>1220</v>
      </c>
      <c r="Y75" s="791" t="s">
        <v>346</v>
      </c>
      <c r="Z75" s="791" t="s">
        <v>374</v>
      </c>
      <c r="AA75" s="791"/>
      <c r="AB75" s="782">
        <v>42384</v>
      </c>
      <c r="AC75" s="782">
        <v>42704</v>
      </c>
      <c r="AD75" s="791" t="s">
        <v>382</v>
      </c>
      <c r="AE75" s="791" t="s">
        <v>54</v>
      </c>
      <c r="AF75" s="791" t="s">
        <v>383</v>
      </c>
      <c r="AG75" s="791">
        <v>2</v>
      </c>
      <c r="AH75" s="783">
        <v>3000000</v>
      </c>
      <c r="AI75" s="783">
        <f>+IF('Plan de adquisiciones'!$D$6="Si",ACADEMICA!AE76*ACADEMICA!AD76,ACADEMICA!AE76*ACADEMICA!AD76)</f>
        <v>0</v>
      </c>
      <c r="AJ75" s="812" t="s">
        <v>263</v>
      </c>
      <c r="AK75" s="812" t="s">
        <v>281</v>
      </c>
      <c r="AL75" s="813">
        <v>8.3333333333333343E-2</v>
      </c>
      <c r="AM75" s="813">
        <v>8.3333333333333343E-2</v>
      </c>
      <c r="AN75" s="813">
        <v>8.3333333333333343E-2</v>
      </c>
      <c r="AO75" s="813">
        <v>8.3333333333333343E-2</v>
      </c>
      <c r="AP75" s="813">
        <v>8.3333333333333343E-2</v>
      </c>
      <c r="AQ75" s="813">
        <v>8.3333333333333343E-2</v>
      </c>
      <c r="AR75" s="813">
        <v>8.3333333333333343E-2</v>
      </c>
      <c r="AS75" s="813">
        <v>8.3333333333333343E-2</v>
      </c>
      <c r="AT75" s="813">
        <v>8.3333333333333343E-2</v>
      </c>
      <c r="AU75" s="813">
        <v>8.3333333333333343E-2</v>
      </c>
      <c r="AV75" s="813">
        <v>8.3333333333333343E-2</v>
      </c>
      <c r="AW75" s="813">
        <v>8.3333333333333343E-2</v>
      </c>
      <c r="AX75" s="807">
        <f t="shared" si="5"/>
        <v>1.0000000000000002</v>
      </c>
      <c r="AY75" s="811">
        <v>0</v>
      </c>
      <c r="AZ75" s="811">
        <v>0</v>
      </c>
      <c r="BA75" s="811">
        <v>0</v>
      </c>
      <c r="BB75" s="811">
        <v>0</v>
      </c>
      <c r="BC75" s="811">
        <v>0</v>
      </c>
      <c r="BD75" s="811">
        <v>0</v>
      </c>
      <c r="BE75" s="811">
        <v>0</v>
      </c>
      <c r="BF75" s="811">
        <v>0</v>
      </c>
      <c r="BG75" s="811">
        <v>0</v>
      </c>
      <c r="BH75" s="811">
        <v>0</v>
      </c>
      <c r="BI75" s="811">
        <v>0</v>
      </c>
      <c r="BJ75" s="811">
        <v>0</v>
      </c>
      <c r="BK75" s="807">
        <f t="shared" si="6"/>
        <v>0</v>
      </c>
      <c r="BL75" s="807">
        <f t="shared" si="7"/>
        <v>1.0000000000000002</v>
      </c>
      <c r="BM75" s="759" t="s">
        <v>1427</v>
      </c>
    </row>
    <row r="76" spans="1:65" ht="27.95" customHeight="1" x14ac:dyDescent="0.2">
      <c r="A76" s="231"/>
      <c r="B76" s="232"/>
      <c r="C76" s="227"/>
      <c r="D76" s="447"/>
      <c r="E76" s="1137"/>
      <c r="F76" s="211" t="s">
        <v>346</v>
      </c>
      <c r="G76" s="211" t="s">
        <v>374</v>
      </c>
      <c r="H76" s="956"/>
      <c r="I76" s="978">
        <v>42384</v>
      </c>
      <c r="J76" s="610">
        <v>42704</v>
      </c>
      <c r="K76" s="1045"/>
      <c r="L76" s="926" t="s">
        <v>54</v>
      </c>
      <c r="M76" s="911" t="s">
        <v>384</v>
      </c>
      <c r="N76" s="981">
        <v>3</v>
      </c>
      <c r="O76" s="45">
        <v>2000000</v>
      </c>
      <c r="P76" s="711">
        <f>+IF('Plan de adquisiciones'!$D$6="Si",ACADEMICA!O77*ACADEMICA!N77,ACADEMICA!O77*ACADEMICA!N77)</f>
        <v>100000000</v>
      </c>
      <c r="Q76" s="673" t="s">
        <v>311</v>
      </c>
      <c r="R76" s="3"/>
      <c r="S76" s="3"/>
      <c r="T76" s="3"/>
      <c r="U76" s="3"/>
      <c r="V76" s="803" t="s">
        <v>1462</v>
      </c>
      <c r="W76" s="803" t="s">
        <v>1194</v>
      </c>
      <c r="X76" s="818" t="s">
        <v>1220</v>
      </c>
      <c r="Y76" s="791" t="s">
        <v>346</v>
      </c>
      <c r="Z76" s="791" t="s">
        <v>374</v>
      </c>
      <c r="AA76" s="791"/>
      <c r="AB76" s="782">
        <v>42384</v>
      </c>
      <c r="AC76" s="782">
        <v>42704</v>
      </c>
      <c r="AD76" s="791" t="s">
        <v>382</v>
      </c>
      <c r="AE76" s="791" t="s">
        <v>54</v>
      </c>
      <c r="AF76" s="791" t="s">
        <v>384</v>
      </c>
      <c r="AG76" s="791">
        <v>3</v>
      </c>
      <c r="AH76" s="783">
        <v>2000000</v>
      </c>
      <c r="AI76" s="783">
        <f>+IF('Plan de adquisiciones'!$D$6="Si",ACADEMICA!AE77*ACADEMICA!AD77,ACADEMICA!AE77*ACADEMICA!AD77)</f>
        <v>0</v>
      </c>
      <c r="AJ76" s="812" t="s">
        <v>263</v>
      </c>
      <c r="AK76" s="812" t="s">
        <v>281</v>
      </c>
      <c r="AL76" s="813">
        <v>8.3333333333333343E-2</v>
      </c>
      <c r="AM76" s="813">
        <v>8.3333333333333343E-2</v>
      </c>
      <c r="AN76" s="813">
        <v>8.3333333333333343E-2</v>
      </c>
      <c r="AO76" s="813">
        <v>8.3333333333333343E-2</v>
      </c>
      <c r="AP76" s="813">
        <v>8.3333333333333343E-2</v>
      </c>
      <c r="AQ76" s="813">
        <v>8.3333333333333343E-2</v>
      </c>
      <c r="AR76" s="813">
        <v>8.3333333333333343E-2</v>
      </c>
      <c r="AS76" s="813">
        <v>8.3333333333333343E-2</v>
      </c>
      <c r="AT76" s="813">
        <v>8.3333333333333343E-2</v>
      </c>
      <c r="AU76" s="813">
        <v>8.3333333333333343E-2</v>
      </c>
      <c r="AV76" s="813">
        <v>8.3333333333333343E-2</v>
      </c>
      <c r="AW76" s="813">
        <v>8.3333333333333343E-2</v>
      </c>
      <c r="AX76" s="807">
        <f t="shared" si="5"/>
        <v>1.0000000000000002</v>
      </c>
      <c r="AY76" s="811">
        <v>0</v>
      </c>
      <c r="AZ76" s="811">
        <v>0</v>
      </c>
      <c r="BA76" s="811">
        <v>0</v>
      </c>
      <c r="BB76" s="811">
        <v>0</v>
      </c>
      <c r="BC76" s="811">
        <v>0</v>
      </c>
      <c r="BD76" s="811">
        <v>0</v>
      </c>
      <c r="BE76" s="811">
        <v>0</v>
      </c>
      <c r="BF76" s="811">
        <v>0</v>
      </c>
      <c r="BG76" s="811">
        <v>0</v>
      </c>
      <c r="BH76" s="811">
        <v>0</v>
      </c>
      <c r="BI76" s="811">
        <v>0</v>
      </c>
      <c r="BJ76" s="811">
        <v>0</v>
      </c>
      <c r="BK76" s="807">
        <f t="shared" si="6"/>
        <v>0</v>
      </c>
      <c r="BL76" s="807">
        <f t="shared" si="7"/>
        <v>1.0000000000000002</v>
      </c>
      <c r="BM76" s="759" t="s">
        <v>1427</v>
      </c>
    </row>
    <row r="77" spans="1:65" ht="27.95" customHeight="1" x14ac:dyDescent="0.2">
      <c r="A77" s="231"/>
      <c r="B77" s="232"/>
      <c r="C77" s="227"/>
      <c r="D77" s="447"/>
      <c r="E77" s="1137"/>
      <c r="F77" s="211" t="s">
        <v>346</v>
      </c>
      <c r="G77" s="211" t="s">
        <v>374</v>
      </c>
      <c r="H77" s="956"/>
      <c r="I77" s="978">
        <v>42384</v>
      </c>
      <c r="J77" s="610">
        <v>42704</v>
      </c>
      <c r="K77" s="1045"/>
      <c r="L77" s="926" t="s">
        <v>133</v>
      </c>
      <c r="M77" s="911" t="s">
        <v>385</v>
      </c>
      <c r="N77" s="981">
        <v>6</v>
      </c>
      <c r="O77" s="45">
        <v>208000</v>
      </c>
      <c r="P77" s="711">
        <f>+IF('Plan de adquisiciones'!$D$6="Si",ACADEMICA!O78*ACADEMICA!N78,ACADEMICA!O78*ACADEMICA!N78)</f>
        <v>250000000</v>
      </c>
      <c r="Q77" s="673" t="s">
        <v>311</v>
      </c>
      <c r="R77" s="3"/>
      <c r="S77" s="3"/>
      <c r="T77" s="3"/>
      <c r="U77" s="3"/>
      <c r="V77" s="803" t="s">
        <v>1462</v>
      </c>
      <c r="W77" s="803" t="s">
        <v>1194</v>
      </c>
      <c r="X77" s="818" t="s">
        <v>1220</v>
      </c>
      <c r="Y77" s="791" t="s">
        <v>346</v>
      </c>
      <c r="Z77" s="791" t="s">
        <v>374</v>
      </c>
      <c r="AA77" s="791"/>
      <c r="AB77" s="782">
        <v>42384</v>
      </c>
      <c r="AC77" s="782">
        <v>42704</v>
      </c>
      <c r="AD77" s="791" t="s">
        <v>382</v>
      </c>
      <c r="AE77" s="791" t="s">
        <v>133</v>
      </c>
      <c r="AF77" s="791" t="s">
        <v>385</v>
      </c>
      <c r="AG77" s="791">
        <v>6</v>
      </c>
      <c r="AH77" s="783">
        <v>208000</v>
      </c>
      <c r="AI77" s="783">
        <f>+IF('Plan de adquisiciones'!$D$6="Si",ACADEMICA!AE78*ACADEMICA!AD78,ACADEMICA!AE78*ACADEMICA!AD78)</f>
        <v>0</v>
      </c>
      <c r="AJ77" s="812" t="s">
        <v>263</v>
      </c>
      <c r="AK77" s="812" t="s">
        <v>281</v>
      </c>
      <c r="AL77" s="813">
        <v>8.3333333333333343E-2</v>
      </c>
      <c r="AM77" s="813">
        <v>8.3333333333333343E-2</v>
      </c>
      <c r="AN77" s="813">
        <v>8.3333333333333343E-2</v>
      </c>
      <c r="AO77" s="813">
        <v>8.3333333333333343E-2</v>
      </c>
      <c r="AP77" s="813">
        <v>8.3333333333333343E-2</v>
      </c>
      <c r="AQ77" s="813">
        <v>8.3333333333333343E-2</v>
      </c>
      <c r="AR77" s="813">
        <v>8.3333333333333343E-2</v>
      </c>
      <c r="AS77" s="813">
        <v>8.3333333333333343E-2</v>
      </c>
      <c r="AT77" s="813">
        <v>8.3333333333333343E-2</v>
      </c>
      <c r="AU77" s="813">
        <v>8.3333333333333343E-2</v>
      </c>
      <c r="AV77" s="813">
        <v>8.3333333333333343E-2</v>
      </c>
      <c r="AW77" s="813">
        <v>8.3333333333333343E-2</v>
      </c>
      <c r="AX77" s="807">
        <f t="shared" si="5"/>
        <v>1.0000000000000002</v>
      </c>
      <c r="AY77" s="811">
        <v>0</v>
      </c>
      <c r="AZ77" s="811">
        <v>0</v>
      </c>
      <c r="BA77" s="811">
        <v>0</v>
      </c>
      <c r="BB77" s="811">
        <v>0</v>
      </c>
      <c r="BC77" s="811">
        <v>0</v>
      </c>
      <c r="BD77" s="811">
        <v>0</v>
      </c>
      <c r="BE77" s="811">
        <v>0</v>
      </c>
      <c r="BF77" s="811">
        <v>0</v>
      </c>
      <c r="BG77" s="811">
        <v>0</v>
      </c>
      <c r="BH77" s="811">
        <v>0</v>
      </c>
      <c r="BI77" s="811">
        <v>0</v>
      </c>
      <c r="BJ77" s="811">
        <v>0</v>
      </c>
      <c r="BK77" s="807">
        <f t="shared" si="6"/>
        <v>0</v>
      </c>
      <c r="BL77" s="807">
        <f t="shared" si="7"/>
        <v>1.0000000000000002</v>
      </c>
      <c r="BM77" s="759" t="s">
        <v>1427</v>
      </c>
    </row>
    <row r="78" spans="1:65" ht="27.95" customHeight="1" x14ac:dyDescent="0.2">
      <c r="A78" s="231"/>
      <c r="B78" s="232"/>
      <c r="C78" s="227"/>
      <c r="D78" s="447"/>
      <c r="E78" s="1137"/>
      <c r="F78" s="211" t="s">
        <v>346</v>
      </c>
      <c r="G78" s="211" t="s">
        <v>374</v>
      </c>
      <c r="H78" s="956"/>
      <c r="I78" s="978">
        <v>42384</v>
      </c>
      <c r="J78" s="610">
        <v>42704</v>
      </c>
      <c r="K78" s="1107"/>
      <c r="L78" s="926" t="s">
        <v>133</v>
      </c>
      <c r="M78" s="911" t="s">
        <v>386</v>
      </c>
      <c r="N78" s="981">
        <v>3</v>
      </c>
      <c r="O78" s="45">
        <v>20000</v>
      </c>
      <c r="P78" s="711">
        <f>+IF('Plan de adquisiciones'!$D$6="Si",ACADEMICA!O79*ACADEMICA!N79,ACADEMICA!O79*ACADEMICA!N79)</f>
        <v>2000000</v>
      </c>
      <c r="Q78" s="673" t="s">
        <v>311</v>
      </c>
      <c r="R78" s="3"/>
      <c r="S78" s="3"/>
      <c r="T78" s="3"/>
      <c r="U78" s="3"/>
      <c r="V78" s="803" t="s">
        <v>1462</v>
      </c>
      <c r="W78" s="803" t="s">
        <v>1194</v>
      </c>
      <c r="X78" s="818" t="s">
        <v>1220</v>
      </c>
      <c r="Y78" s="791" t="s">
        <v>346</v>
      </c>
      <c r="Z78" s="791" t="s">
        <v>374</v>
      </c>
      <c r="AA78" s="791"/>
      <c r="AB78" s="782">
        <v>42384</v>
      </c>
      <c r="AC78" s="782">
        <v>42704</v>
      </c>
      <c r="AD78" s="791" t="s">
        <v>382</v>
      </c>
      <c r="AE78" s="791" t="s">
        <v>133</v>
      </c>
      <c r="AF78" s="791" t="s">
        <v>386</v>
      </c>
      <c r="AG78" s="791">
        <v>3</v>
      </c>
      <c r="AH78" s="783">
        <v>20000</v>
      </c>
      <c r="AI78" s="783">
        <f>+IF('Plan de adquisiciones'!$D$6="Si",ACADEMICA!AE79*ACADEMICA!AD79,ACADEMICA!AE79*ACADEMICA!AD79)</f>
        <v>0</v>
      </c>
      <c r="AJ78" s="812" t="s">
        <v>263</v>
      </c>
      <c r="AK78" s="812" t="s">
        <v>281</v>
      </c>
      <c r="AL78" s="813">
        <v>8.3333333333333343E-2</v>
      </c>
      <c r="AM78" s="813">
        <v>8.3333333333333343E-2</v>
      </c>
      <c r="AN78" s="813">
        <v>8.3333333333333343E-2</v>
      </c>
      <c r="AO78" s="813">
        <v>8.3333333333333343E-2</v>
      </c>
      <c r="AP78" s="813">
        <v>8.3333333333333343E-2</v>
      </c>
      <c r="AQ78" s="813">
        <v>8.3333333333333343E-2</v>
      </c>
      <c r="AR78" s="813">
        <v>8.3333333333333343E-2</v>
      </c>
      <c r="AS78" s="813">
        <v>8.3333333333333343E-2</v>
      </c>
      <c r="AT78" s="813">
        <v>8.3333333333333343E-2</v>
      </c>
      <c r="AU78" s="813">
        <v>8.3333333333333343E-2</v>
      </c>
      <c r="AV78" s="813">
        <v>8.3333333333333343E-2</v>
      </c>
      <c r="AW78" s="813">
        <v>8.3333333333333343E-2</v>
      </c>
      <c r="AX78" s="807">
        <f t="shared" si="5"/>
        <v>1.0000000000000002</v>
      </c>
      <c r="AY78" s="811">
        <v>0</v>
      </c>
      <c r="AZ78" s="811">
        <v>0</v>
      </c>
      <c r="BA78" s="811">
        <v>0</v>
      </c>
      <c r="BB78" s="811">
        <v>0</v>
      </c>
      <c r="BC78" s="811">
        <v>0</v>
      </c>
      <c r="BD78" s="811">
        <v>0</v>
      </c>
      <c r="BE78" s="811">
        <v>0</v>
      </c>
      <c r="BF78" s="811">
        <v>0</v>
      </c>
      <c r="BG78" s="811">
        <v>0</v>
      </c>
      <c r="BH78" s="811">
        <v>0</v>
      </c>
      <c r="BI78" s="811">
        <v>0</v>
      </c>
      <c r="BJ78" s="811">
        <v>0</v>
      </c>
      <c r="BK78" s="807">
        <f t="shared" si="6"/>
        <v>0</v>
      </c>
      <c r="BL78" s="807">
        <f t="shared" si="7"/>
        <v>1.0000000000000002</v>
      </c>
      <c r="BM78" s="759" t="s">
        <v>1427</v>
      </c>
    </row>
    <row r="79" spans="1:65" ht="27.95" customHeight="1" x14ac:dyDescent="0.2">
      <c r="A79" s="177"/>
      <c r="B79" s="217"/>
      <c r="C79" s="218"/>
      <c r="D79" s="448"/>
      <c r="E79" s="1137"/>
      <c r="F79" s="211" t="s">
        <v>346</v>
      </c>
      <c r="G79" s="211" t="s">
        <v>374</v>
      </c>
      <c r="H79" s="956"/>
      <c r="I79" s="978">
        <v>42384</v>
      </c>
      <c r="J79" s="610">
        <v>42704</v>
      </c>
      <c r="K79" s="914" t="s">
        <v>387</v>
      </c>
      <c r="L79" s="926" t="s">
        <v>54</v>
      </c>
      <c r="M79" s="915" t="s">
        <v>388</v>
      </c>
      <c r="N79" s="981">
        <v>1</v>
      </c>
      <c r="O79" s="45">
        <v>400000</v>
      </c>
      <c r="P79" s="711">
        <f>+IF('Plan de adquisiciones'!$D$6="Si",ACADEMICA!O80*ACADEMICA!N80,ACADEMICA!O80*ACADEMICA!N80)</f>
        <v>1500000</v>
      </c>
      <c r="Q79" s="673" t="s">
        <v>311</v>
      </c>
      <c r="R79" s="3"/>
      <c r="S79" s="3"/>
      <c r="T79" s="3"/>
      <c r="U79" s="3"/>
      <c r="V79" s="803" t="s">
        <v>1462</v>
      </c>
      <c r="W79" s="803" t="s">
        <v>1194</v>
      </c>
      <c r="X79" s="818" t="s">
        <v>1220</v>
      </c>
      <c r="Y79" s="791" t="s">
        <v>346</v>
      </c>
      <c r="Z79" s="791" t="s">
        <v>374</v>
      </c>
      <c r="AA79" s="791"/>
      <c r="AB79" s="782">
        <v>42384</v>
      </c>
      <c r="AC79" s="782">
        <v>42704</v>
      </c>
      <c r="AD79" s="791" t="s">
        <v>387</v>
      </c>
      <c r="AE79" s="791" t="s">
        <v>54</v>
      </c>
      <c r="AF79" s="791" t="s">
        <v>388</v>
      </c>
      <c r="AG79" s="791">
        <v>1</v>
      </c>
      <c r="AH79" s="783">
        <v>400000</v>
      </c>
      <c r="AI79" s="783">
        <f>+IF('Plan de adquisiciones'!$D$6="Si",ACADEMICA!AE80*ACADEMICA!AD80,ACADEMICA!AE80*ACADEMICA!AD80)</f>
        <v>0</v>
      </c>
      <c r="AJ79" s="812" t="s">
        <v>263</v>
      </c>
      <c r="AK79" s="812" t="s">
        <v>281</v>
      </c>
      <c r="AL79" s="813">
        <v>8.3333333333333343E-2</v>
      </c>
      <c r="AM79" s="813">
        <v>8.3333333333333343E-2</v>
      </c>
      <c r="AN79" s="813">
        <v>8.3333333333333343E-2</v>
      </c>
      <c r="AO79" s="813">
        <v>8.3333333333333343E-2</v>
      </c>
      <c r="AP79" s="813">
        <v>8.3333333333333343E-2</v>
      </c>
      <c r="AQ79" s="813">
        <v>8.3333333333333343E-2</v>
      </c>
      <c r="AR79" s="813">
        <v>8.3333333333333343E-2</v>
      </c>
      <c r="AS79" s="813">
        <v>8.3333333333333343E-2</v>
      </c>
      <c r="AT79" s="813">
        <v>8.3333333333333343E-2</v>
      </c>
      <c r="AU79" s="813">
        <v>8.3333333333333343E-2</v>
      </c>
      <c r="AV79" s="813">
        <v>8.3333333333333343E-2</v>
      </c>
      <c r="AW79" s="813">
        <v>8.3333333333333343E-2</v>
      </c>
      <c r="AX79" s="807">
        <f t="shared" si="5"/>
        <v>1.0000000000000002</v>
      </c>
      <c r="AY79" s="811">
        <v>0</v>
      </c>
      <c r="AZ79" s="811">
        <v>0</v>
      </c>
      <c r="BA79" s="811">
        <v>0</v>
      </c>
      <c r="BB79" s="811">
        <v>0</v>
      </c>
      <c r="BC79" s="811">
        <v>0</v>
      </c>
      <c r="BD79" s="811">
        <v>0</v>
      </c>
      <c r="BE79" s="811">
        <v>0</v>
      </c>
      <c r="BF79" s="811">
        <v>0</v>
      </c>
      <c r="BG79" s="811">
        <v>0</v>
      </c>
      <c r="BH79" s="811">
        <v>0</v>
      </c>
      <c r="BI79" s="811">
        <v>0</v>
      </c>
      <c r="BJ79" s="811">
        <v>0</v>
      </c>
      <c r="BK79" s="807">
        <f t="shared" si="6"/>
        <v>0</v>
      </c>
      <c r="BL79" s="807">
        <f t="shared" si="7"/>
        <v>1.0000000000000002</v>
      </c>
      <c r="BM79" s="759" t="s">
        <v>1427</v>
      </c>
    </row>
    <row r="80" spans="1:65" ht="27.95" customHeight="1" x14ac:dyDescent="0.2">
      <c r="A80" s="173"/>
      <c r="B80" s="220"/>
      <c r="C80" s="672"/>
      <c r="D80" s="445"/>
      <c r="E80" s="1137"/>
      <c r="F80" s="211" t="s">
        <v>346</v>
      </c>
      <c r="G80" s="911" t="s">
        <v>389</v>
      </c>
      <c r="H80" s="956"/>
      <c r="I80" s="978">
        <v>42384</v>
      </c>
      <c r="J80" s="610">
        <v>42704</v>
      </c>
      <c r="K80" s="920" t="s">
        <v>390</v>
      </c>
      <c r="L80" s="926" t="s">
        <v>45</v>
      </c>
      <c r="M80" s="22" t="s">
        <v>391</v>
      </c>
      <c r="N80" s="956">
        <v>100</v>
      </c>
      <c r="O80" s="45">
        <v>400000</v>
      </c>
      <c r="P80" s="711">
        <f>+IF('Plan de adquisiciones'!$D$6="Si",ACADEMICA!O81*ACADEMICA!N81,ACADEMICA!O81*ACADEMICA!N81)</f>
        <v>0</v>
      </c>
      <c r="Q80" s="673" t="s">
        <v>311</v>
      </c>
      <c r="R80" s="3"/>
      <c r="S80" s="3"/>
      <c r="T80" s="3"/>
      <c r="U80" s="3"/>
      <c r="V80" s="803" t="s">
        <v>1462</v>
      </c>
      <c r="W80" s="803" t="s">
        <v>1194</v>
      </c>
      <c r="X80" s="818" t="s">
        <v>1220</v>
      </c>
      <c r="Y80" s="791" t="s">
        <v>346</v>
      </c>
      <c r="Z80" s="791" t="s">
        <v>389</v>
      </c>
      <c r="AA80" s="791"/>
      <c r="AB80" s="782">
        <v>42384</v>
      </c>
      <c r="AC80" s="782">
        <v>42704</v>
      </c>
      <c r="AD80" s="791" t="s">
        <v>390</v>
      </c>
      <c r="AE80" s="791" t="s">
        <v>45</v>
      </c>
      <c r="AF80" s="791" t="s">
        <v>391</v>
      </c>
      <c r="AG80" s="791">
        <v>100</v>
      </c>
      <c r="AH80" s="783">
        <v>400000</v>
      </c>
      <c r="AI80" s="783">
        <f>+IF('Plan de adquisiciones'!$D$6="Si",ACADEMICA!AE81*ACADEMICA!AD81,ACADEMICA!AE81*ACADEMICA!AD81)</f>
        <v>0</v>
      </c>
      <c r="AJ80" s="812" t="s">
        <v>263</v>
      </c>
      <c r="AK80" s="812" t="s">
        <v>281</v>
      </c>
      <c r="AL80" s="813">
        <v>8.3333333333333343E-2</v>
      </c>
      <c r="AM80" s="813">
        <v>8.3333333333333343E-2</v>
      </c>
      <c r="AN80" s="813">
        <v>8.3333333333333343E-2</v>
      </c>
      <c r="AO80" s="813">
        <v>8.3333333333333343E-2</v>
      </c>
      <c r="AP80" s="813">
        <v>8.3333333333333343E-2</v>
      </c>
      <c r="AQ80" s="813">
        <v>8.3333333333333343E-2</v>
      </c>
      <c r="AR80" s="813">
        <v>8.3333333333333343E-2</v>
      </c>
      <c r="AS80" s="813">
        <v>8.3333333333333343E-2</v>
      </c>
      <c r="AT80" s="813">
        <v>8.3333333333333343E-2</v>
      </c>
      <c r="AU80" s="813">
        <v>8.3333333333333343E-2</v>
      </c>
      <c r="AV80" s="813">
        <v>8.3333333333333343E-2</v>
      </c>
      <c r="AW80" s="813">
        <v>8.3333333333333343E-2</v>
      </c>
      <c r="AX80" s="807">
        <f t="shared" si="5"/>
        <v>1.0000000000000002</v>
      </c>
      <c r="AY80" s="811">
        <v>0</v>
      </c>
      <c r="AZ80" s="811">
        <v>0</v>
      </c>
      <c r="BA80" s="811">
        <v>0</v>
      </c>
      <c r="BB80" s="811">
        <v>0</v>
      </c>
      <c r="BC80" s="811">
        <v>0</v>
      </c>
      <c r="BD80" s="811">
        <v>0</v>
      </c>
      <c r="BE80" s="811">
        <v>0</v>
      </c>
      <c r="BF80" s="811">
        <v>0</v>
      </c>
      <c r="BG80" s="811">
        <v>0</v>
      </c>
      <c r="BH80" s="811">
        <v>0</v>
      </c>
      <c r="BI80" s="811">
        <v>0</v>
      </c>
      <c r="BJ80" s="811">
        <v>0</v>
      </c>
      <c r="BK80" s="807">
        <f t="shared" si="6"/>
        <v>0</v>
      </c>
      <c r="BL80" s="807">
        <f t="shared" si="7"/>
        <v>1.0000000000000002</v>
      </c>
      <c r="BM80" s="759" t="s">
        <v>1427</v>
      </c>
    </row>
    <row r="81" spans="1:65" ht="27.95" customHeight="1" x14ac:dyDescent="0.2">
      <c r="A81" s="209"/>
      <c r="B81" s="230"/>
      <c r="C81" s="224"/>
      <c r="D81" s="446"/>
      <c r="E81" s="1137"/>
      <c r="F81" s="211" t="s">
        <v>346</v>
      </c>
      <c r="G81" s="211" t="s">
        <v>392</v>
      </c>
      <c r="H81" s="956"/>
      <c r="I81" s="978">
        <v>42384</v>
      </c>
      <c r="J81" s="610">
        <v>42704</v>
      </c>
      <c r="K81" s="1117" t="s">
        <v>393</v>
      </c>
      <c r="L81" s="926" t="s">
        <v>54</v>
      </c>
      <c r="M81" s="22" t="s">
        <v>394</v>
      </c>
      <c r="N81" s="956">
        <v>1</v>
      </c>
      <c r="O81" s="45">
        <v>1049400000</v>
      </c>
      <c r="P81" s="711">
        <f>+IF('Plan de adquisiciones'!$D$6="Si",ACADEMICA!O82*ACADEMICA!N82,ACADEMICA!O82*ACADEMICA!N82)</f>
        <v>2500000</v>
      </c>
      <c r="Q81" s="673" t="s">
        <v>317</v>
      </c>
      <c r="R81" s="3"/>
      <c r="S81" s="3"/>
      <c r="T81" s="3"/>
      <c r="U81" s="3"/>
      <c r="V81" s="803" t="s">
        <v>1462</v>
      </c>
      <c r="W81" s="803" t="s">
        <v>1194</v>
      </c>
      <c r="X81" s="818" t="s">
        <v>1220</v>
      </c>
      <c r="Y81" s="791" t="s">
        <v>346</v>
      </c>
      <c r="Z81" s="791" t="s">
        <v>392</v>
      </c>
      <c r="AA81" s="791"/>
      <c r="AB81" s="782">
        <v>42384</v>
      </c>
      <c r="AC81" s="782">
        <v>42704</v>
      </c>
      <c r="AD81" s="791" t="s">
        <v>393</v>
      </c>
      <c r="AE81" s="791" t="s">
        <v>54</v>
      </c>
      <c r="AF81" s="791" t="s">
        <v>394</v>
      </c>
      <c r="AG81" s="791">
        <v>1</v>
      </c>
      <c r="AH81" s="783">
        <v>1049400000</v>
      </c>
      <c r="AI81" s="783">
        <f>+IF('Plan de adquisiciones'!$D$6="Si",ACADEMICA!AE82*ACADEMICA!AD82,ACADEMICA!AE82*ACADEMICA!AD82)</f>
        <v>0</v>
      </c>
      <c r="AJ81" s="812" t="s">
        <v>263</v>
      </c>
      <c r="AK81" s="812" t="s">
        <v>281</v>
      </c>
      <c r="AL81" s="813">
        <v>8.3333333333333343E-2</v>
      </c>
      <c r="AM81" s="813">
        <v>8.3333333333333343E-2</v>
      </c>
      <c r="AN81" s="813">
        <v>8.3333333333333343E-2</v>
      </c>
      <c r="AO81" s="813">
        <v>8.3333333333333343E-2</v>
      </c>
      <c r="AP81" s="813">
        <v>8.3333333333333343E-2</v>
      </c>
      <c r="AQ81" s="813">
        <v>8.3333333333333343E-2</v>
      </c>
      <c r="AR81" s="813">
        <v>8.3333333333333343E-2</v>
      </c>
      <c r="AS81" s="813">
        <v>8.3333333333333343E-2</v>
      </c>
      <c r="AT81" s="813">
        <v>8.3333333333333343E-2</v>
      </c>
      <c r="AU81" s="813">
        <v>8.3333333333333343E-2</v>
      </c>
      <c r="AV81" s="813">
        <v>8.3333333333333343E-2</v>
      </c>
      <c r="AW81" s="813">
        <v>8.3333333333333343E-2</v>
      </c>
      <c r="AX81" s="807">
        <f t="shared" si="5"/>
        <v>1.0000000000000002</v>
      </c>
      <c r="AY81" s="811">
        <v>0</v>
      </c>
      <c r="AZ81" s="811">
        <v>0</v>
      </c>
      <c r="BA81" s="811">
        <v>0</v>
      </c>
      <c r="BB81" s="811">
        <v>0</v>
      </c>
      <c r="BC81" s="811">
        <v>0</v>
      </c>
      <c r="BD81" s="811">
        <v>0</v>
      </c>
      <c r="BE81" s="811">
        <v>0</v>
      </c>
      <c r="BF81" s="811">
        <v>0</v>
      </c>
      <c r="BG81" s="811">
        <v>0</v>
      </c>
      <c r="BH81" s="811">
        <v>0</v>
      </c>
      <c r="BI81" s="811">
        <v>0</v>
      </c>
      <c r="BJ81" s="811">
        <v>0</v>
      </c>
      <c r="BK81" s="807">
        <f t="shared" si="6"/>
        <v>0</v>
      </c>
      <c r="BL81" s="807">
        <f t="shared" si="7"/>
        <v>1.0000000000000002</v>
      </c>
      <c r="BM81" s="759" t="s">
        <v>1427</v>
      </c>
    </row>
    <row r="82" spans="1:65" ht="27.95" customHeight="1" x14ac:dyDescent="0.2">
      <c r="A82" s="231"/>
      <c r="B82" s="232"/>
      <c r="C82" s="227"/>
      <c r="D82" s="447"/>
      <c r="E82" s="1137"/>
      <c r="F82" s="211" t="s">
        <v>346</v>
      </c>
      <c r="G82" s="211" t="s">
        <v>392</v>
      </c>
      <c r="H82" s="956"/>
      <c r="I82" s="978">
        <v>42384</v>
      </c>
      <c r="J82" s="610">
        <v>42704</v>
      </c>
      <c r="K82" s="1045"/>
      <c r="L82" s="926" t="s">
        <v>54</v>
      </c>
      <c r="M82" s="22" t="s">
        <v>395</v>
      </c>
      <c r="N82" s="956">
        <v>1</v>
      </c>
      <c r="O82" s="45">
        <v>174900000</v>
      </c>
      <c r="P82" s="711">
        <f>+IF('Plan de adquisiciones'!$D$6="Si",ACADEMICA!O83*ACADEMICA!N83,ACADEMICA!O83*ACADEMICA!N83)</f>
        <v>1600000</v>
      </c>
      <c r="Q82" s="673" t="s">
        <v>317</v>
      </c>
      <c r="R82" s="3"/>
      <c r="S82" s="3"/>
      <c r="T82" s="3"/>
      <c r="U82" s="3"/>
      <c r="V82" s="803" t="s">
        <v>1462</v>
      </c>
      <c r="W82" s="803" t="s">
        <v>1194</v>
      </c>
      <c r="X82" s="818" t="s">
        <v>1220</v>
      </c>
      <c r="Y82" s="791" t="s">
        <v>346</v>
      </c>
      <c r="Z82" s="791" t="s">
        <v>392</v>
      </c>
      <c r="AA82" s="791"/>
      <c r="AB82" s="782">
        <v>42384</v>
      </c>
      <c r="AC82" s="782">
        <v>42704</v>
      </c>
      <c r="AD82" s="791" t="s">
        <v>393</v>
      </c>
      <c r="AE82" s="791" t="s">
        <v>54</v>
      </c>
      <c r="AF82" s="791" t="s">
        <v>395</v>
      </c>
      <c r="AG82" s="791">
        <v>1</v>
      </c>
      <c r="AH82" s="783">
        <v>174900000</v>
      </c>
      <c r="AI82" s="783">
        <f>+IF('Plan de adquisiciones'!$D$6="Si",ACADEMICA!AE83*ACADEMICA!AD83,ACADEMICA!AE83*ACADEMICA!AD83)</f>
        <v>0</v>
      </c>
      <c r="AJ82" s="812" t="s">
        <v>263</v>
      </c>
      <c r="AK82" s="812" t="s">
        <v>281</v>
      </c>
      <c r="AL82" s="813">
        <v>8.3333333333333343E-2</v>
      </c>
      <c r="AM82" s="813">
        <v>8.3333333333333343E-2</v>
      </c>
      <c r="AN82" s="813">
        <v>8.3333333333333343E-2</v>
      </c>
      <c r="AO82" s="813">
        <v>8.3333333333333343E-2</v>
      </c>
      <c r="AP82" s="813">
        <v>8.3333333333333343E-2</v>
      </c>
      <c r="AQ82" s="813">
        <v>8.3333333333333343E-2</v>
      </c>
      <c r="AR82" s="813">
        <v>8.3333333333333343E-2</v>
      </c>
      <c r="AS82" s="813">
        <v>8.3333333333333343E-2</v>
      </c>
      <c r="AT82" s="813">
        <v>8.3333333333333343E-2</v>
      </c>
      <c r="AU82" s="813">
        <v>8.3333333333333343E-2</v>
      </c>
      <c r="AV82" s="813">
        <v>8.3333333333333343E-2</v>
      </c>
      <c r="AW82" s="813">
        <v>8.3333333333333343E-2</v>
      </c>
      <c r="AX82" s="807">
        <f t="shared" si="5"/>
        <v>1.0000000000000002</v>
      </c>
      <c r="AY82" s="811">
        <v>0</v>
      </c>
      <c r="AZ82" s="811">
        <v>0</v>
      </c>
      <c r="BA82" s="811">
        <v>0</v>
      </c>
      <c r="BB82" s="811">
        <v>0</v>
      </c>
      <c r="BC82" s="811">
        <v>0</v>
      </c>
      <c r="BD82" s="811">
        <v>0</v>
      </c>
      <c r="BE82" s="811">
        <v>0</v>
      </c>
      <c r="BF82" s="811">
        <v>0</v>
      </c>
      <c r="BG82" s="811">
        <v>0</v>
      </c>
      <c r="BH82" s="811">
        <v>0</v>
      </c>
      <c r="BI82" s="811">
        <v>0</v>
      </c>
      <c r="BJ82" s="811">
        <v>0</v>
      </c>
      <c r="BK82" s="807">
        <f t="shared" si="6"/>
        <v>0</v>
      </c>
      <c r="BL82" s="807">
        <f t="shared" si="7"/>
        <v>1.0000000000000002</v>
      </c>
      <c r="BM82" s="759" t="s">
        <v>1427</v>
      </c>
    </row>
    <row r="83" spans="1:65" ht="27.95" customHeight="1" x14ac:dyDescent="0.2">
      <c r="A83" s="231"/>
      <c r="B83" s="232"/>
      <c r="C83" s="227"/>
      <c r="D83" s="447"/>
      <c r="E83" s="1137"/>
      <c r="F83" s="211" t="s">
        <v>346</v>
      </c>
      <c r="G83" s="211" t="s">
        <v>392</v>
      </c>
      <c r="H83" s="956"/>
      <c r="I83" s="978">
        <v>42384</v>
      </c>
      <c r="J83" s="610">
        <v>42704</v>
      </c>
      <c r="K83" s="1045"/>
      <c r="L83" s="926" t="s">
        <v>54</v>
      </c>
      <c r="M83" s="22" t="s">
        <v>396</v>
      </c>
      <c r="N83" s="956">
        <v>1</v>
      </c>
      <c r="O83" s="45">
        <v>80000000</v>
      </c>
      <c r="P83" s="711">
        <f>+IF('Plan de adquisiciones'!$D$6="Si",ACADEMICA!O84*ACADEMICA!N84,ACADEMICA!O84*ACADEMICA!N84)</f>
        <v>300000</v>
      </c>
      <c r="Q83" s="673" t="s">
        <v>311</v>
      </c>
      <c r="R83" s="3"/>
      <c r="S83" s="3"/>
      <c r="T83" s="3"/>
      <c r="U83" s="3"/>
      <c r="V83" s="803" t="s">
        <v>1462</v>
      </c>
      <c r="W83" s="803" t="s">
        <v>1194</v>
      </c>
      <c r="X83" s="818" t="s">
        <v>1220</v>
      </c>
      <c r="Y83" s="791" t="s">
        <v>346</v>
      </c>
      <c r="Z83" s="791" t="s">
        <v>392</v>
      </c>
      <c r="AA83" s="791"/>
      <c r="AB83" s="782">
        <v>42384</v>
      </c>
      <c r="AC83" s="782">
        <v>42704</v>
      </c>
      <c r="AD83" s="791" t="s">
        <v>393</v>
      </c>
      <c r="AE83" s="791" t="s">
        <v>54</v>
      </c>
      <c r="AF83" s="791" t="s">
        <v>396</v>
      </c>
      <c r="AG83" s="791">
        <v>1</v>
      </c>
      <c r="AH83" s="783">
        <v>80000000</v>
      </c>
      <c r="AI83" s="783">
        <f>+IF('Plan de adquisiciones'!$D$6="Si",ACADEMICA!AE84*ACADEMICA!AD84,ACADEMICA!AE84*ACADEMICA!AD84)</f>
        <v>0</v>
      </c>
      <c r="AJ83" s="812" t="s">
        <v>263</v>
      </c>
      <c r="AK83" s="812" t="s">
        <v>281</v>
      </c>
      <c r="AL83" s="813">
        <v>8.3333333333333343E-2</v>
      </c>
      <c r="AM83" s="813">
        <v>8.3333333333333343E-2</v>
      </c>
      <c r="AN83" s="813">
        <v>8.3333333333333343E-2</v>
      </c>
      <c r="AO83" s="813">
        <v>8.3333333333333343E-2</v>
      </c>
      <c r="AP83" s="813">
        <v>8.3333333333333343E-2</v>
      </c>
      <c r="AQ83" s="813">
        <v>8.3333333333333343E-2</v>
      </c>
      <c r="AR83" s="813">
        <v>8.3333333333333343E-2</v>
      </c>
      <c r="AS83" s="813">
        <v>8.3333333333333343E-2</v>
      </c>
      <c r="AT83" s="813">
        <v>8.3333333333333343E-2</v>
      </c>
      <c r="AU83" s="813">
        <v>8.3333333333333343E-2</v>
      </c>
      <c r="AV83" s="813">
        <v>8.3333333333333343E-2</v>
      </c>
      <c r="AW83" s="813">
        <v>8.3333333333333343E-2</v>
      </c>
      <c r="AX83" s="807">
        <f t="shared" si="5"/>
        <v>1.0000000000000002</v>
      </c>
      <c r="AY83" s="811">
        <v>0</v>
      </c>
      <c r="AZ83" s="811">
        <v>0</v>
      </c>
      <c r="BA83" s="811">
        <v>0</v>
      </c>
      <c r="BB83" s="811">
        <v>0</v>
      </c>
      <c r="BC83" s="811">
        <v>0</v>
      </c>
      <c r="BD83" s="811">
        <v>0</v>
      </c>
      <c r="BE83" s="811">
        <v>0</v>
      </c>
      <c r="BF83" s="811">
        <v>0</v>
      </c>
      <c r="BG83" s="811">
        <v>0</v>
      </c>
      <c r="BH83" s="811">
        <v>0</v>
      </c>
      <c r="BI83" s="811">
        <v>0</v>
      </c>
      <c r="BJ83" s="811">
        <v>0</v>
      </c>
      <c r="BK83" s="807">
        <f t="shared" si="6"/>
        <v>0</v>
      </c>
      <c r="BL83" s="807">
        <f t="shared" si="7"/>
        <v>1.0000000000000002</v>
      </c>
      <c r="BM83" s="759" t="s">
        <v>1427</v>
      </c>
    </row>
    <row r="84" spans="1:65" ht="27.95" customHeight="1" x14ac:dyDescent="0.2">
      <c r="A84" s="177"/>
      <c r="B84" s="217"/>
      <c r="C84" s="218"/>
      <c r="D84" s="448"/>
      <c r="E84" s="1137"/>
      <c r="F84" s="211" t="s">
        <v>346</v>
      </c>
      <c r="G84" s="211" t="s">
        <v>392</v>
      </c>
      <c r="H84" s="956"/>
      <c r="I84" s="978">
        <v>42384</v>
      </c>
      <c r="J84" s="610">
        <v>42704</v>
      </c>
      <c r="K84" s="1107"/>
      <c r="L84" s="926" t="s">
        <v>54</v>
      </c>
      <c r="M84" s="22" t="s">
        <v>397</v>
      </c>
      <c r="N84" s="956">
        <v>1</v>
      </c>
      <c r="O84" s="45">
        <v>40000000</v>
      </c>
      <c r="P84" s="711">
        <f>+IF('Plan de adquisiciones'!$D$6="Si",ACADEMICA!O85*ACADEMICA!N85,ACADEMICA!O85*ACADEMICA!N85)</f>
        <v>3500000</v>
      </c>
      <c r="Q84" s="673" t="s">
        <v>317</v>
      </c>
      <c r="R84" s="3"/>
      <c r="S84" s="3"/>
      <c r="T84" s="3"/>
      <c r="U84" s="3"/>
      <c r="V84" s="803" t="s">
        <v>1462</v>
      </c>
      <c r="W84" s="803" t="s">
        <v>1194</v>
      </c>
      <c r="X84" s="818" t="s">
        <v>1220</v>
      </c>
      <c r="Y84" s="791" t="s">
        <v>346</v>
      </c>
      <c r="Z84" s="791" t="s">
        <v>392</v>
      </c>
      <c r="AA84" s="791"/>
      <c r="AB84" s="782">
        <v>42384</v>
      </c>
      <c r="AC84" s="782">
        <v>42704</v>
      </c>
      <c r="AD84" s="791" t="s">
        <v>393</v>
      </c>
      <c r="AE84" s="791" t="s">
        <v>54</v>
      </c>
      <c r="AF84" s="791" t="s">
        <v>397</v>
      </c>
      <c r="AG84" s="791">
        <v>1</v>
      </c>
      <c r="AH84" s="783">
        <v>40000000</v>
      </c>
      <c r="AI84" s="783">
        <f>+IF('Plan de adquisiciones'!$D$6="Si",ACADEMICA!AE85*ACADEMICA!AD85,ACADEMICA!AE85*ACADEMICA!AD85)</f>
        <v>0</v>
      </c>
      <c r="AJ84" s="812" t="s">
        <v>263</v>
      </c>
      <c r="AK84" s="812" t="s">
        <v>281</v>
      </c>
      <c r="AL84" s="813">
        <v>8.3333333333333343E-2</v>
      </c>
      <c r="AM84" s="813">
        <v>8.3333333333333343E-2</v>
      </c>
      <c r="AN84" s="813">
        <v>8.3333333333333343E-2</v>
      </c>
      <c r="AO84" s="813">
        <v>8.3333333333333343E-2</v>
      </c>
      <c r="AP84" s="813">
        <v>8.3333333333333343E-2</v>
      </c>
      <c r="AQ84" s="813">
        <v>8.3333333333333343E-2</v>
      </c>
      <c r="AR84" s="813">
        <v>8.3333333333333343E-2</v>
      </c>
      <c r="AS84" s="813">
        <v>8.3333333333333343E-2</v>
      </c>
      <c r="AT84" s="813">
        <v>8.3333333333333343E-2</v>
      </c>
      <c r="AU84" s="813">
        <v>8.3333333333333343E-2</v>
      </c>
      <c r="AV84" s="813">
        <v>8.3333333333333343E-2</v>
      </c>
      <c r="AW84" s="813">
        <v>8.3333333333333343E-2</v>
      </c>
      <c r="AX84" s="807">
        <f t="shared" si="5"/>
        <v>1.0000000000000002</v>
      </c>
      <c r="AY84" s="811">
        <v>0</v>
      </c>
      <c r="AZ84" s="811">
        <v>0</v>
      </c>
      <c r="BA84" s="811">
        <v>0</v>
      </c>
      <c r="BB84" s="811">
        <v>0</v>
      </c>
      <c r="BC84" s="811">
        <v>0</v>
      </c>
      <c r="BD84" s="811">
        <v>0</v>
      </c>
      <c r="BE84" s="811">
        <v>0</v>
      </c>
      <c r="BF84" s="811">
        <v>0</v>
      </c>
      <c r="BG84" s="811">
        <v>0</v>
      </c>
      <c r="BH84" s="811">
        <v>0</v>
      </c>
      <c r="BI84" s="811">
        <v>0</v>
      </c>
      <c r="BJ84" s="811">
        <v>0</v>
      </c>
      <c r="BK84" s="807">
        <f t="shared" si="6"/>
        <v>0</v>
      </c>
      <c r="BL84" s="807">
        <f t="shared" si="7"/>
        <v>1.0000000000000002</v>
      </c>
      <c r="BM84" s="759" t="s">
        <v>1427</v>
      </c>
    </row>
    <row r="85" spans="1:65" ht="27.95" customHeight="1" x14ac:dyDescent="0.2">
      <c r="A85" s="209"/>
      <c r="B85" s="230"/>
      <c r="C85" s="224"/>
      <c r="D85" s="446"/>
      <c r="E85" s="1137"/>
      <c r="F85" s="211" t="s">
        <v>346</v>
      </c>
      <c r="G85" s="211" t="s">
        <v>398</v>
      </c>
      <c r="H85" s="956"/>
      <c r="I85" s="978">
        <v>42384</v>
      </c>
      <c r="J85" s="610">
        <v>42704</v>
      </c>
      <c r="K85" s="1117" t="s">
        <v>393</v>
      </c>
      <c r="L85" s="926" t="s">
        <v>54</v>
      </c>
      <c r="M85" s="22" t="s">
        <v>399</v>
      </c>
      <c r="N85" s="956">
        <v>1</v>
      </c>
      <c r="O85" s="45">
        <v>1000000000</v>
      </c>
      <c r="P85" s="711">
        <f>+IF('Plan de adquisiciones'!$D$6="Si",ACADEMICA!O86*ACADEMICA!N86,ACADEMICA!O86*ACADEMICA!N86)</f>
        <v>3000000</v>
      </c>
      <c r="Q85" s="673" t="s">
        <v>317</v>
      </c>
      <c r="R85" s="3"/>
      <c r="S85" s="3"/>
      <c r="T85" s="3"/>
      <c r="U85" s="3"/>
      <c r="V85" s="803" t="s">
        <v>1462</v>
      </c>
      <c r="W85" s="803" t="s">
        <v>1194</v>
      </c>
      <c r="X85" s="818" t="s">
        <v>1220</v>
      </c>
      <c r="Y85" s="791" t="s">
        <v>346</v>
      </c>
      <c r="Z85" s="791" t="s">
        <v>398</v>
      </c>
      <c r="AA85" s="791"/>
      <c r="AB85" s="782">
        <v>42384</v>
      </c>
      <c r="AC85" s="782">
        <v>42704</v>
      </c>
      <c r="AD85" s="791" t="s">
        <v>393</v>
      </c>
      <c r="AE85" s="791" t="s">
        <v>54</v>
      </c>
      <c r="AF85" s="791" t="s">
        <v>399</v>
      </c>
      <c r="AG85" s="791">
        <v>1</v>
      </c>
      <c r="AH85" s="783">
        <v>1000000000</v>
      </c>
      <c r="AI85" s="783">
        <f>+IF('Plan de adquisiciones'!$D$6="Si",ACADEMICA!AE86*ACADEMICA!AD86,ACADEMICA!AE86*ACADEMICA!AD86)</f>
        <v>0</v>
      </c>
      <c r="AJ85" s="812" t="s">
        <v>263</v>
      </c>
      <c r="AK85" s="812" t="s">
        <v>281</v>
      </c>
      <c r="AL85" s="813">
        <v>8.3333333333333343E-2</v>
      </c>
      <c r="AM85" s="813">
        <v>8.3333333333333343E-2</v>
      </c>
      <c r="AN85" s="813">
        <v>8.3333333333333343E-2</v>
      </c>
      <c r="AO85" s="813">
        <v>8.3333333333333343E-2</v>
      </c>
      <c r="AP85" s="813">
        <v>8.3333333333333343E-2</v>
      </c>
      <c r="AQ85" s="813">
        <v>8.3333333333333343E-2</v>
      </c>
      <c r="AR85" s="813">
        <v>8.3333333333333343E-2</v>
      </c>
      <c r="AS85" s="813">
        <v>8.3333333333333343E-2</v>
      </c>
      <c r="AT85" s="813">
        <v>8.3333333333333343E-2</v>
      </c>
      <c r="AU85" s="813">
        <v>8.3333333333333343E-2</v>
      </c>
      <c r="AV85" s="813">
        <v>8.3333333333333343E-2</v>
      </c>
      <c r="AW85" s="813">
        <v>8.3333333333333343E-2</v>
      </c>
      <c r="AX85" s="807">
        <f t="shared" si="5"/>
        <v>1.0000000000000002</v>
      </c>
      <c r="AY85" s="811">
        <v>0</v>
      </c>
      <c r="AZ85" s="811">
        <v>0</v>
      </c>
      <c r="BA85" s="811">
        <v>0</v>
      </c>
      <c r="BB85" s="811">
        <v>0</v>
      </c>
      <c r="BC85" s="811">
        <v>0</v>
      </c>
      <c r="BD85" s="811">
        <v>0</v>
      </c>
      <c r="BE85" s="811">
        <v>0</v>
      </c>
      <c r="BF85" s="811">
        <v>0</v>
      </c>
      <c r="BG85" s="811">
        <v>0</v>
      </c>
      <c r="BH85" s="811">
        <v>0</v>
      </c>
      <c r="BI85" s="811">
        <v>0</v>
      </c>
      <c r="BJ85" s="811">
        <v>0</v>
      </c>
      <c r="BK85" s="807">
        <f t="shared" si="6"/>
        <v>0</v>
      </c>
      <c r="BL85" s="807">
        <f t="shared" si="7"/>
        <v>1.0000000000000002</v>
      </c>
      <c r="BM85" s="759" t="s">
        <v>1427</v>
      </c>
    </row>
    <row r="86" spans="1:65" ht="27.95" customHeight="1" x14ac:dyDescent="0.2">
      <c r="A86" s="231"/>
      <c r="B86" s="232"/>
      <c r="C86" s="227"/>
      <c r="D86" s="447"/>
      <c r="E86" s="1137"/>
      <c r="F86" s="211" t="s">
        <v>346</v>
      </c>
      <c r="G86" s="211" t="s">
        <v>398</v>
      </c>
      <c r="H86" s="956"/>
      <c r="I86" s="978">
        <v>42384</v>
      </c>
      <c r="J86" s="610">
        <v>42704</v>
      </c>
      <c r="K86" s="1045"/>
      <c r="L86" s="926" t="s">
        <v>54</v>
      </c>
      <c r="M86" s="22" t="s">
        <v>1237</v>
      </c>
      <c r="N86" s="956">
        <v>1</v>
      </c>
      <c r="O86" s="45">
        <v>250000000</v>
      </c>
      <c r="P86" s="711">
        <f>+IF('Plan de adquisiciones'!$D$6="Si",ACADEMICA!O87*ACADEMICA!N87,ACADEMICA!O87*ACADEMICA!N87)</f>
        <v>1920000</v>
      </c>
      <c r="Q86" s="673" t="s">
        <v>311</v>
      </c>
      <c r="R86" s="3"/>
      <c r="S86" s="3"/>
      <c r="T86" s="3"/>
      <c r="U86" s="3"/>
      <c r="V86" s="803" t="s">
        <v>1462</v>
      </c>
      <c r="W86" s="803" t="s">
        <v>1194</v>
      </c>
      <c r="X86" s="818" t="s">
        <v>1220</v>
      </c>
      <c r="Y86" s="791" t="s">
        <v>346</v>
      </c>
      <c r="Z86" s="791" t="s">
        <v>398</v>
      </c>
      <c r="AA86" s="791"/>
      <c r="AB86" s="782">
        <v>42384</v>
      </c>
      <c r="AC86" s="782">
        <v>42704</v>
      </c>
      <c r="AD86" s="791" t="s">
        <v>393</v>
      </c>
      <c r="AE86" s="791" t="s">
        <v>54</v>
      </c>
      <c r="AF86" s="791" t="s">
        <v>1237</v>
      </c>
      <c r="AG86" s="791">
        <v>1</v>
      </c>
      <c r="AH86" s="783">
        <v>250000000</v>
      </c>
      <c r="AI86" s="783">
        <f>+IF('Plan de adquisiciones'!$D$6="Si",ACADEMICA!AE87*ACADEMICA!AD87,ACADEMICA!AE87*ACADEMICA!AD87)</f>
        <v>0</v>
      </c>
      <c r="AJ86" s="812" t="s">
        <v>263</v>
      </c>
      <c r="AK86" s="812" t="s">
        <v>281</v>
      </c>
      <c r="AL86" s="813">
        <v>8.3333333333333343E-2</v>
      </c>
      <c r="AM86" s="813">
        <v>8.3333333333333343E-2</v>
      </c>
      <c r="AN86" s="813">
        <v>8.3333333333333343E-2</v>
      </c>
      <c r="AO86" s="813">
        <v>8.3333333333333343E-2</v>
      </c>
      <c r="AP86" s="813">
        <v>8.3333333333333343E-2</v>
      </c>
      <c r="AQ86" s="813">
        <v>8.3333333333333343E-2</v>
      </c>
      <c r="AR86" s="813">
        <v>8.3333333333333343E-2</v>
      </c>
      <c r="AS86" s="813">
        <v>8.3333333333333343E-2</v>
      </c>
      <c r="AT86" s="813">
        <v>8.3333333333333343E-2</v>
      </c>
      <c r="AU86" s="813">
        <v>8.3333333333333343E-2</v>
      </c>
      <c r="AV86" s="813">
        <v>8.3333333333333343E-2</v>
      </c>
      <c r="AW86" s="813">
        <v>8.3333333333333343E-2</v>
      </c>
      <c r="AX86" s="807">
        <f t="shared" si="5"/>
        <v>1.0000000000000002</v>
      </c>
      <c r="AY86" s="811">
        <v>0</v>
      </c>
      <c r="AZ86" s="811">
        <v>0</v>
      </c>
      <c r="BA86" s="811">
        <v>0</v>
      </c>
      <c r="BB86" s="811">
        <v>0</v>
      </c>
      <c r="BC86" s="811">
        <v>0</v>
      </c>
      <c r="BD86" s="811">
        <v>0</v>
      </c>
      <c r="BE86" s="811">
        <v>0</v>
      </c>
      <c r="BF86" s="811">
        <v>0</v>
      </c>
      <c r="BG86" s="811">
        <v>0</v>
      </c>
      <c r="BH86" s="811">
        <v>0</v>
      </c>
      <c r="BI86" s="811">
        <v>0</v>
      </c>
      <c r="BJ86" s="811">
        <v>0</v>
      </c>
      <c r="BK86" s="807">
        <f t="shared" si="6"/>
        <v>0</v>
      </c>
      <c r="BL86" s="807">
        <f t="shared" si="7"/>
        <v>1.0000000000000002</v>
      </c>
      <c r="BM86" s="759" t="s">
        <v>1427</v>
      </c>
    </row>
    <row r="87" spans="1:65" ht="27.95" customHeight="1" x14ac:dyDescent="0.2">
      <c r="A87" s="231"/>
      <c r="B87" s="232"/>
      <c r="C87" s="227"/>
      <c r="D87" s="447"/>
      <c r="E87" s="1137"/>
      <c r="F87" s="211" t="s">
        <v>346</v>
      </c>
      <c r="G87" s="211" t="s">
        <v>398</v>
      </c>
      <c r="H87" s="956"/>
      <c r="I87" s="978">
        <v>42384</v>
      </c>
      <c r="J87" s="610">
        <v>42704</v>
      </c>
      <c r="K87" s="1045"/>
      <c r="L87" s="926" t="s">
        <v>54</v>
      </c>
      <c r="M87" s="22" t="s">
        <v>401</v>
      </c>
      <c r="N87" s="956">
        <v>1</v>
      </c>
      <c r="O87" s="45">
        <v>100000000</v>
      </c>
      <c r="P87" s="711">
        <f>+IF('Plan de adquisiciones'!$D$6="Si",ACADEMICA!O88*ACADEMICA!N88,ACADEMICA!O88*ACADEMICA!N88)</f>
        <v>1360000</v>
      </c>
      <c r="Q87" s="673" t="s">
        <v>311</v>
      </c>
      <c r="R87" s="3"/>
      <c r="S87" s="3"/>
      <c r="T87" s="3"/>
      <c r="U87" s="3"/>
      <c r="V87" s="803" t="s">
        <v>1462</v>
      </c>
      <c r="W87" s="803" t="s">
        <v>1194</v>
      </c>
      <c r="X87" s="818" t="s">
        <v>1220</v>
      </c>
      <c r="Y87" s="791" t="s">
        <v>346</v>
      </c>
      <c r="Z87" s="791" t="s">
        <v>398</v>
      </c>
      <c r="AA87" s="791"/>
      <c r="AB87" s="782">
        <v>42384</v>
      </c>
      <c r="AC87" s="782">
        <v>42704</v>
      </c>
      <c r="AD87" s="791" t="s">
        <v>393</v>
      </c>
      <c r="AE87" s="791" t="s">
        <v>54</v>
      </c>
      <c r="AF87" s="791" t="s">
        <v>401</v>
      </c>
      <c r="AG87" s="791">
        <v>1</v>
      </c>
      <c r="AH87" s="783">
        <v>100000000</v>
      </c>
      <c r="AI87" s="783">
        <f>+IF('Plan de adquisiciones'!$D$6="Si",ACADEMICA!AE88*ACADEMICA!AD88,ACADEMICA!AE88*ACADEMICA!AD88)</f>
        <v>0</v>
      </c>
      <c r="AJ87" s="812" t="s">
        <v>263</v>
      </c>
      <c r="AK87" s="812" t="s">
        <v>281</v>
      </c>
      <c r="AL87" s="813">
        <v>8.3333333333333343E-2</v>
      </c>
      <c r="AM87" s="813">
        <v>8.3333333333333343E-2</v>
      </c>
      <c r="AN87" s="813">
        <v>8.3333333333333343E-2</v>
      </c>
      <c r="AO87" s="813">
        <v>8.3333333333333343E-2</v>
      </c>
      <c r="AP87" s="813">
        <v>8.3333333333333343E-2</v>
      </c>
      <c r="AQ87" s="813">
        <v>8.3333333333333343E-2</v>
      </c>
      <c r="AR87" s="813">
        <v>8.3333333333333343E-2</v>
      </c>
      <c r="AS87" s="813">
        <v>8.3333333333333343E-2</v>
      </c>
      <c r="AT87" s="813">
        <v>8.3333333333333343E-2</v>
      </c>
      <c r="AU87" s="813">
        <v>8.3333333333333343E-2</v>
      </c>
      <c r="AV87" s="813">
        <v>8.3333333333333343E-2</v>
      </c>
      <c r="AW87" s="813">
        <v>8.3333333333333343E-2</v>
      </c>
      <c r="AX87" s="807">
        <f t="shared" si="5"/>
        <v>1.0000000000000002</v>
      </c>
      <c r="AY87" s="811">
        <v>0</v>
      </c>
      <c r="AZ87" s="811">
        <v>0</v>
      </c>
      <c r="BA87" s="811">
        <v>0</v>
      </c>
      <c r="BB87" s="811">
        <v>0</v>
      </c>
      <c r="BC87" s="811">
        <v>0</v>
      </c>
      <c r="BD87" s="811">
        <v>0</v>
      </c>
      <c r="BE87" s="811">
        <v>0</v>
      </c>
      <c r="BF87" s="811">
        <v>0</v>
      </c>
      <c r="BG87" s="811">
        <v>0</v>
      </c>
      <c r="BH87" s="811">
        <v>0</v>
      </c>
      <c r="BI87" s="811">
        <v>0</v>
      </c>
      <c r="BJ87" s="811">
        <v>0</v>
      </c>
      <c r="BK87" s="807">
        <f t="shared" si="6"/>
        <v>0</v>
      </c>
      <c r="BL87" s="807">
        <f t="shared" si="7"/>
        <v>1.0000000000000002</v>
      </c>
      <c r="BM87" s="759" t="s">
        <v>1427</v>
      </c>
    </row>
    <row r="88" spans="1:65" ht="27.95" customHeight="1" x14ac:dyDescent="0.2">
      <c r="A88" s="177"/>
      <c r="B88" s="217"/>
      <c r="C88" s="218"/>
      <c r="D88" s="448"/>
      <c r="E88" s="1137"/>
      <c r="F88" s="211" t="s">
        <v>346</v>
      </c>
      <c r="G88" s="211" t="s">
        <v>398</v>
      </c>
      <c r="H88" s="956"/>
      <c r="I88" s="978">
        <v>42384</v>
      </c>
      <c r="J88" s="610">
        <v>42704</v>
      </c>
      <c r="K88" s="1107"/>
      <c r="L88" s="926" t="s">
        <v>54</v>
      </c>
      <c r="M88" s="22" t="s">
        <v>402</v>
      </c>
      <c r="N88" s="956">
        <v>1</v>
      </c>
      <c r="O88" s="45">
        <v>250000000</v>
      </c>
      <c r="P88" s="711">
        <f>+IF('Plan de adquisiciones'!$D$6="Si",ACADEMICA!O89*ACADEMICA!N89,ACADEMICA!O89*ACADEMICA!N89)</f>
        <v>1600000</v>
      </c>
      <c r="Q88" s="673" t="s">
        <v>317</v>
      </c>
      <c r="R88" s="3"/>
      <c r="S88" s="3"/>
      <c r="T88" s="3"/>
      <c r="U88" s="3"/>
      <c r="V88" s="803" t="s">
        <v>1462</v>
      </c>
      <c r="W88" s="803" t="s">
        <v>1194</v>
      </c>
      <c r="X88" s="818" t="s">
        <v>1220</v>
      </c>
      <c r="Y88" s="791" t="s">
        <v>346</v>
      </c>
      <c r="Z88" s="791" t="s">
        <v>398</v>
      </c>
      <c r="AA88" s="791"/>
      <c r="AB88" s="782">
        <v>42384</v>
      </c>
      <c r="AC88" s="782">
        <v>42704</v>
      </c>
      <c r="AD88" s="791" t="s">
        <v>393</v>
      </c>
      <c r="AE88" s="791" t="s">
        <v>54</v>
      </c>
      <c r="AF88" s="791" t="s">
        <v>402</v>
      </c>
      <c r="AG88" s="791">
        <v>1</v>
      </c>
      <c r="AH88" s="783">
        <v>250000000</v>
      </c>
      <c r="AI88" s="783">
        <f>+IF('Plan de adquisiciones'!$D$6="Si",ACADEMICA!AE89*ACADEMICA!AD89,ACADEMICA!AE89*ACADEMICA!AD89)</f>
        <v>0</v>
      </c>
      <c r="AJ88" s="812" t="s">
        <v>263</v>
      </c>
      <c r="AK88" s="812" t="s">
        <v>281</v>
      </c>
      <c r="AL88" s="813">
        <v>8.3333333333333343E-2</v>
      </c>
      <c r="AM88" s="813">
        <v>8.3333333333333343E-2</v>
      </c>
      <c r="AN88" s="813">
        <v>8.3333333333333343E-2</v>
      </c>
      <c r="AO88" s="813">
        <v>8.3333333333333343E-2</v>
      </c>
      <c r="AP88" s="813">
        <v>8.3333333333333343E-2</v>
      </c>
      <c r="AQ88" s="813">
        <v>8.3333333333333343E-2</v>
      </c>
      <c r="AR88" s="813">
        <v>8.3333333333333343E-2</v>
      </c>
      <c r="AS88" s="813">
        <v>8.3333333333333343E-2</v>
      </c>
      <c r="AT88" s="813">
        <v>8.3333333333333343E-2</v>
      </c>
      <c r="AU88" s="813">
        <v>8.3333333333333343E-2</v>
      </c>
      <c r="AV88" s="813">
        <v>8.3333333333333343E-2</v>
      </c>
      <c r="AW88" s="813">
        <v>8.3333333333333343E-2</v>
      </c>
      <c r="AX88" s="807">
        <f t="shared" si="5"/>
        <v>1.0000000000000002</v>
      </c>
      <c r="AY88" s="811">
        <v>0</v>
      </c>
      <c r="AZ88" s="811">
        <v>0</v>
      </c>
      <c r="BA88" s="811">
        <v>0</v>
      </c>
      <c r="BB88" s="811">
        <v>0</v>
      </c>
      <c r="BC88" s="811">
        <v>0</v>
      </c>
      <c r="BD88" s="811">
        <v>0</v>
      </c>
      <c r="BE88" s="811">
        <v>0</v>
      </c>
      <c r="BF88" s="811">
        <v>0</v>
      </c>
      <c r="BG88" s="811">
        <v>0</v>
      </c>
      <c r="BH88" s="811">
        <v>0</v>
      </c>
      <c r="BI88" s="811">
        <v>0</v>
      </c>
      <c r="BJ88" s="811">
        <v>0</v>
      </c>
      <c r="BK88" s="807">
        <f t="shared" si="6"/>
        <v>0</v>
      </c>
      <c r="BL88" s="807">
        <f t="shared" si="7"/>
        <v>1.0000000000000002</v>
      </c>
      <c r="BM88" s="759" t="s">
        <v>1427</v>
      </c>
    </row>
    <row r="89" spans="1:65" ht="27.95" customHeight="1" x14ac:dyDescent="0.2">
      <c r="A89" s="209"/>
      <c r="B89" s="230"/>
      <c r="C89" s="224"/>
      <c r="D89" s="446"/>
      <c r="E89" s="1137"/>
      <c r="F89" s="211" t="s">
        <v>346</v>
      </c>
      <c r="G89" s="211" t="s">
        <v>403</v>
      </c>
      <c r="H89" s="931"/>
      <c r="I89" s="953">
        <v>42384</v>
      </c>
      <c r="J89" s="954">
        <v>42704</v>
      </c>
      <c r="K89" s="1117" t="s">
        <v>393</v>
      </c>
      <c r="L89" s="925" t="s">
        <v>54</v>
      </c>
      <c r="M89" s="915" t="s">
        <v>404</v>
      </c>
      <c r="N89" s="931">
        <v>5</v>
      </c>
      <c r="O89" s="45">
        <v>400000</v>
      </c>
      <c r="P89" s="711">
        <f>+IF('Plan de adquisiciones'!$D$6="Si",ACADEMICA!O90*ACADEMICA!N90,ACADEMICA!O90*ACADEMICA!N90)</f>
        <v>12800000</v>
      </c>
      <c r="Q89" s="673" t="s">
        <v>311</v>
      </c>
      <c r="R89" s="3"/>
      <c r="S89" s="3"/>
      <c r="T89" s="3"/>
      <c r="U89" s="3"/>
      <c r="V89" s="803" t="s">
        <v>1462</v>
      </c>
      <c r="W89" s="803" t="s">
        <v>1194</v>
      </c>
      <c r="X89" s="818" t="s">
        <v>1220</v>
      </c>
      <c r="Y89" s="791" t="s">
        <v>346</v>
      </c>
      <c r="Z89" s="791" t="s">
        <v>403</v>
      </c>
      <c r="AA89" s="791"/>
      <c r="AB89" s="782">
        <v>42384</v>
      </c>
      <c r="AC89" s="782">
        <v>42704</v>
      </c>
      <c r="AD89" s="791" t="s">
        <v>393</v>
      </c>
      <c r="AE89" s="791" t="s">
        <v>54</v>
      </c>
      <c r="AF89" s="791" t="s">
        <v>404</v>
      </c>
      <c r="AG89" s="791">
        <v>5</v>
      </c>
      <c r="AH89" s="783">
        <v>400000</v>
      </c>
      <c r="AI89" s="783">
        <f>+IF('Plan de adquisiciones'!$D$6="Si",ACADEMICA!AE90*ACADEMICA!AD90,ACADEMICA!AE90*ACADEMICA!AD90)</f>
        <v>0</v>
      </c>
      <c r="AJ89" s="812" t="s">
        <v>263</v>
      </c>
      <c r="AK89" s="812" t="s">
        <v>281</v>
      </c>
      <c r="AL89" s="813">
        <v>8.3333333333333343E-2</v>
      </c>
      <c r="AM89" s="813">
        <v>8.3333333333333343E-2</v>
      </c>
      <c r="AN89" s="813">
        <v>8.3333333333333343E-2</v>
      </c>
      <c r="AO89" s="813">
        <v>8.3333333333333343E-2</v>
      </c>
      <c r="AP89" s="813">
        <v>8.3333333333333343E-2</v>
      </c>
      <c r="AQ89" s="813">
        <v>8.3333333333333343E-2</v>
      </c>
      <c r="AR89" s="813">
        <v>8.3333333333333343E-2</v>
      </c>
      <c r="AS89" s="813">
        <v>8.3333333333333343E-2</v>
      </c>
      <c r="AT89" s="813">
        <v>8.3333333333333343E-2</v>
      </c>
      <c r="AU89" s="813">
        <v>8.3333333333333343E-2</v>
      </c>
      <c r="AV89" s="813">
        <v>8.3333333333333343E-2</v>
      </c>
      <c r="AW89" s="813">
        <v>8.3333333333333343E-2</v>
      </c>
      <c r="AX89" s="807">
        <f t="shared" si="5"/>
        <v>1.0000000000000002</v>
      </c>
      <c r="AY89" s="811">
        <v>0</v>
      </c>
      <c r="AZ89" s="811">
        <v>0</v>
      </c>
      <c r="BA89" s="811">
        <v>0</v>
      </c>
      <c r="BB89" s="811">
        <v>0</v>
      </c>
      <c r="BC89" s="811">
        <v>0</v>
      </c>
      <c r="BD89" s="811">
        <v>0</v>
      </c>
      <c r="BE89" s="811">
        <v>0</v>
      </c>
      <c r="BF89" s="811">
        <v>0</v>
      </c>
      <c r="BG89" s="811">
        <v>0</v>
      </c>
      <c r="BH89" s="811">
        <v>0</v>
      </c>
      <c r="BI89" s="811">
        <v>0</v>
      </c>
      <c r="BJ89" s="811">
        <v>0</v>
      </c>
      <c r="BK89" s="807">
        <f t="shared" si="6"/>
        <v>0</v>
      </c>
      <c r="BL89" s="807">
        <f t="shared" si="7"/>
        <v>1.0000000000000002</v>
      </c>
      <c r="BM89" s="759" t="s">
        <v>1427</v>
      </c>
    </row>
    <row r="90" spans="1:65" ht="27.95" customHeight="1" x14ac:dyDescent="0.2">
      <c r="A90" s="231"/>
      <c r="B90" s="232"/>
      <c r="C90" s="227"/>
      <c r="D90" s="447"/>
      <c r="E90" s="1137"/>
      <c r="F90" s="211" t="s">
        <v>346</v>
      </c>
      <c r="G90" s="211" t="s">
        <v>403</v>
      </c>
      <c r="H90" s="956"/>
      <c r="I90" s="978">
        <v>42384</v>
      </c>
      <c r="J90" s="610">
        <v>42704</v>
      </c>
      <c r="K90" s="1045"/>
      <c r="L90" s="926" t="s">
        <v>54</v>
      </c>
      <c r="M90" s="911" t="s">
        <v>405</v>
      </c>
      <c r="N90" s="956">
        <v>5</v>
      </c>
      <c r="O90" s="45">
        <v>300000</v>
      </c>
      <c r="P90" s="711">
        <f>+IF('Plan de adquisiciones'!$D$6="Si",ACADEMICA!O91*ACADEMICA!N91,ACADEMICA!O91*ACADEMICA!N91)</f>
        <v>10000000</v>
      </c>
      <c r="Q90" s="673" t="s">
        <v>311</v>
      </c>
      <c r="R90" s="3"/>
      <c r="S90" s="3"/>
      <c r="T90" s="3"/>
      <c r="U90" s="3"/>
      <c r="V90" s="803" t="s">
        <v>1462</v>
      </c>
      <c r="W90" s="803" t="s">
        <v>1194</v>
      </c>
      <c r="X90" s="818" t="s">
        <v>1220</v>
      </c>
      <c r="Y90" s="791" t="s">
        <v>346</v>
      </c>
      <c r="Z90" s="791" t="s">
        <v>403</v>
      </c>
      <c r="AA90" s="791"/>
      <c r="AB90" s="782">
        <v>42384</v>
      </c>
      <c r="AC90" s="782">
        <v>42704</v>
      </c>
      <c r="AD90" s="791" t="s">
        <v>393</v>
      </c>
      <c r="AE90" s="791" t="s">
        <v>54</v>
      </c>
      <c r="AF90" s="791" t="s">
        <v>405</v>
      </c>
      <c r="AG90" s="791">
        <v>5</v>
      </c>
      <c r="AH90" s="783">
        <v>300000</v>
      </c>
      <c r="AI90" s="783">
        <f>+IF('Plan de adquisiciones'!$D$6="Si",ACADEMICA!AE91*ACADEMICA!AD91,ACADEMICA!AE91*ACADEMICA!AD91)</f>
        <v>0</v>
      </c>
      <c r="AJ90" s="812" t="s">
        <v>263</v>
      </c>
      <c r="AK90" s="812" t="s">
        <v>281</v>
      </c>
      <c r="AL90" s="813">
        <v>8.3333333333333343E-2</v>
      </c>
      <c r="AM90" s="813">
        <v>8.3333333333333343E-2</v>
      </c>
      <c r="AN90" s="813">
        <v>8.3333333333333343E-2</v>
      </c>
      <c r="AO90" s="813">
        <v>8.3333333333333343E-2</v>
      </c>
      <c r="AP90" s="813">
        <v>8.3333333333333343E-2</v>
      </c>
      <c r="AQ90" s="813">
        <v>8.3333333333333343E-2</v>
      </c>
      <c r="AR90" s="813">
        <v>8.3333333333333343E-2</v>
      </c>
      <c r="AS90" s="813">
        <v>8.3333333333333343E-2</v>
      </c>
      <c r="AT90" s="813">
        <v>8.3333333333333343E-2</v>
      </c>
      <c r="AU90" s="813">
        <v>8.3333333333333343E-2</v>
      </c>
      <c r="AV90" s="813">
        <v>8.3333333333333343E-2</v>
      </c>
      <c r="AW90" s="813">
        <v>8.3333333333333343E-2</v>
      </c>
      <c r="AX90" s="807">
        <f t="shared" si="5"/>
        <v>1.0000000000000002</v>
      </c>
      <c r="AY90" s="811">
        <v>0</v>
      </c>
      <c r="AZ90" s="811">
        <v>0</v>
      </c>
      <c r="BA90" s="811">
        <v>0</v>
      </c>
      <c r="BB90" s="811">
        <v>0</v>
      </c>
      <c r="BC90" s="811">
        <v>0</v>
      </c>
      <c r="BD90" s="811">
        <v>0</v>
      </c>
      <c r="BE90" s="811">
        <v>0</v>
      </c>
      <c r="BF90" s="811">
        <v>0</v>
      </c>
      <c r="BG90" s="811">
        <v>0</v>
      </c>
      <c r="BH90" s="811">
        <v>0</v>
      </c>
      <c r="BI90" s="811">
        <v>0</v>
      </c>
      <c r="BJ90" s="811">
        <v>0</v>
      </c>
      <c r="BK90" s="807">
        <f t="shared" si="6"/>
        <v>0</v>
      </c>
      <c r="BL90" s="807">
        <f t="shared" si="7"/>
        <v>1.0000000000000002</v>
      </c>
      <c r="BM90" s="759" t="s">
        <v>1427</v>
      </c>
    </row>
    <row r="91" spans="1:65" ht="27.95" customHeight="1" x14ac:dyDescent="0.2">
      <c r="A91" s="231"/>
      <c r="B91" s="232"/>
      <c r="C91" s="227"/>
      <c r="D91" s="447"/>
      <c r="E91" s="1137"/>
      <c r="F91" s="211" t="s">
        <v>346</v>
      </c>
      <c r="G91" s="211" t="s">
        <v>403</v>
      </c>
      <c r="H91" s="956"/>
      <c r="I91" s="978">
        <v>42384</v>
      </c>
      <c r="J91" s="610">
        <v>42704</v>
      </c>
      <c r="K91" s="1045"/>
      <c r="L91" s="926" t="s">
        <v>54</v>
      </c>
      <c r="M91" s="911" t="s">
        <v>406</v>
      </c>
      <c r="N91" s="956">
        <v>2</v>
      </c>
      <c r="O91" s="45"/>
      <c r="P91" s="711">
        <f>+IF('Plan de adquisiciones'!$D$6="Si",ACADEMICA!O92*ACADEMICA!N92,ACADEMICA!O92*ACADEMICA!N92)</f>
        <v>3200000</v>
      </c>
      <c r="Q91" s="673" t="s">
        <v>311</v>
      </c>
      <c r="R91" s="3"/>
      <c r="S91" s="3"/>
      <c r="T91" s="3"/>
      <c r="U91" s="3"/>
      <c r="V91" s="803" t="s">
        <v>1462</v>
      </c>
      <c r="W91" s="803" t="s">
        <v>1194</v>
      </c>
      <c r="X91" s="818" t="s">
        <v>1220</v>
      </c>
      <c r="Y91" s="791" t="s">
        <v>346</v>
      </c>
      <c r="Z91" s="791" t="s">
        <v>403</v>
      </c>
      <c r="AA91" s="791"/>
      <c r="AB91" s="782">
        <v>42384</v>
      </c>
      <c r="AC91" s="782">
        <v>42704</v>
      </c>
      <c r="AD91" s="791" t="s">
        <v>393</v>
      </c>
      <c r="AE91" s="791" t="s">
        <v>54</v>
      </c>
      <c r="AF91" s="791" t="s">
        <v>406</v>
      </c>
      <c r="AG91" s="791">
        <v>2</v>
      </c>
      <c r="AH91" s="783"/>
      <c r="AI91" s="783">
        <f>+IF('Plan de adquisiciones'!$D$6="Si",ACADEMICA!AE92*ACADEMICA!AD92,ACADEMICA!AE92*ACADEMICA!AD92)</f>
        <v>0</v>
      </c>
      <c r="AJ91" s="812" t="s">
        <v>263</v>
      </c>
      <c r="AK91" s="812" t="s">
        <v>281</v>
      </c>
      <c r="AL91" s="813">
        <v>8.3333333333333343E-2</v>
      </c>
      <c r="AM91" s="813">
        <v>8.3333333333333343E-2</v>
      </c>
      <c r="AN91" s="813">
        <v>8.3333333333333343E-2</v>
      </c>
      <c r="AO91" s="813">
        <v>8.3333333333333343E-2</v>
      </c>
      <c r="AP91" s="813">
        <v>8.3333333333333343E-2</v>
      </c>
      <c r="AQ91" s="813">
        <v>8.3333333333333343E-2</v>
      </c>
      <c r="AR91" s="813">
        <v>8.3333333333333343E-2</v>
      </c>
      <c r="AS91" s="813">
        <v>8.3333333333333343E-2</v>
      </c>
      <c r="AT91" s="813">
        <v>8.3333333333333343E-2</v>
      </c>
      <c r="AU91" s="813">
        <v>8.3333333333333343E-2</v>
      </c>
      <c r="AV91" s="813">
        <v>8.3333333333333343E-2</v>
      </c>
      <c r="AW91" s="813">
        <v>8.3333333333333343E-2</v>
      </c>
      <c r="AX91" s="807">
        <f t="shared" si="5"/>
        <v>1.0000000000000002</v>
      </c>
      <c r="AY91" s="811">
        <v>0</v>
      </c>
      <c r="AZ91" s="811">
        <v>0</v>
      </c>
      <c r="BA91" s="811">
        <v>0</v>
      </c>
      <c r="BB91" s="811">
        <v>0</v>
      </c>
      <c r="BC91" s="811">
        <v>0</v>
      </c>
      <c r="BD91" s="811">
        <v>0</v>
      </c>
      <c r="BE91" s="811">
        <v>0</v>
      </c>
      <c r="BF91" s="811">
        <v>0</v>
      </c>
      <c r="BG91" s="811">
        <v>0</v>
      </c>
      <c r="BH91" s="811">
        <v>0</v>
      </c>
      <c r="BI91" s="811">
        <v>0</v>
      </c>
      <c r="BJ91" s="811">
        <v>0</v>
      </c>
      <c r="BK91" s="807">
        <f t="shared" si="6"/>
        <v>0</v>
      </c>
      <c r="BL91" s="807">
        <f t="shared" si="7"/>
        <v>1.0000000000000002</v>
      </c>
      <c r="BM91" s="759" t="s">
        <v>1427</v>
      </c>
    </row>
    <row r="92" spans="1:65" ht="27.95" customHeight="1" x14ac:dyDescent="0.2">
      <c r="A92" s="231"/>
      <c r="B92" s="232"/>
      <c r="C92" s="227"/>
      <c r="D92" s="447"/>
      <c r="E92" s="1137"/>
      <c r="F92" s="211" t="s">
        <v>346</v>
      </c>
      <c r="G92" s="211" t="s">
        <v>403</v>
      </c>
      <c r="H92" s="956"/>
      <c r="I92" s="978">
        <v>42384</v>
      </c>
      <c r="J92" s="610">
        <v>42704</v>
      </c>
      <c r="K92" s="1045"/>
      <c r="L92" s="926" t="s">
        <v>54</v>
      </c>
      <c r="M92" s="911" t="s">
        <v>407</v>
      </c>
      <c r="N92" s="956">
        <v>5</v>
      </c>
      <c r="O92" s="45">
        <v>500000</v>
      </c>
      <c r="P92" s="711">
        <f>+IF('Plan de adquisiciones'!$D$6="Si",ACADEMICA!O93*ACADEMICA!N93,ACADEMICA!O93*ACADEMICA!N93)</f>
        <v>9000000</v>
      </c>
      <c r="Q92" s="673" t="s">
        <v>311</v>
      </c>
      <c r="R92" s="3"/>
      <c r="S92" s="3"/>
      <c r="T92" s="3"/>
      <c r="U92" s="3"/>
      <c r="V92" s="803" t="s">
        <v>1462</v>
      </c>
      <c r="W92" s="803" t="s">
        <v>1194</v>
      </c>
      <c r="X92" s="818" t="s">
        <v>1220</v>
      </c>
      <c r="Y92" s="791" t="s">
        <v>346</v>
      </c>
      <c r="Z92" s="791" t="s">
        <v>403</v>
      </c>
      <c r="AA92" s="791"/>
      <c r="AB92" s="782">
        <v>42384</v>
      </c>
      <c r="AC92" s="782">
        <v>42704</v>
      </c>
      <c r="AD92" s="791" t="s">
        <v>393</v>
      </c>
      <c r="AE92" s="791" t="s">
        <v>54</v>
      </c>
      <c r="AF92" s="791" t="s">
        <v>407</v>
      </c>
      <c r="AG92" s="791">
        <v>5</v>
      </c>
      <c r="AH92" s="783">
        <v>500000</v>
      </c>
      <c r="AI92" s="783">
        <f>+IF('Plan de adquisiciones'!$D$6="Si",ACADEMICA!AE93*ACADEMICA!AD93,ACADEMICA!AE93*ACADEMICA!AD93)</f>
        <v>0</v>
      </c>
      <c r="AJ92" s="812" t="s">
        <v>263</v>
      </c>
      <c r="AK92" s="812" t="s">
        <v>281</v>
      </c>
      <c r="AL92" s="813">
        <v>8.3333333333333343E-2</v>
      </c>
      <c r="AM92" s="813">
        <v>8.3333333333333343E-2</v>
      </c>
      <c r="AN92" s="813">
        <v>8.3333333333333343E-2</v>
      </c>
      <c r="AO92" s="813">
        <v>8.3333333333333343E-2</v>
      </c>
      <c r="AP92" s="813">
        <v>8.3333333333333343E-2</v>
      </c>
      <c r="AQ92" s="813">
        <v>8.3333333333333343E-2</v>
      </c>
      <c r="AR92" s="813">
        <v>8.3333333333333343E-2</v>
      </c>
      <c r="AS92" s="813">
        <v>8.3333333333333343E-2</v>
      </c>
      <c r="AT92" s="813">
        <v>8.3333333333333343E-2</v>
      </c>
      <c r="AU92" s="813">
        <v>8.3333333333333343E-2</v>
      </c>
      <c r="AV92" s="813">
        <v>8.3333333333333343E-2</v>
      </c>
      <c r="AW92" s="813">
        <v>8.3333333333333343E-2</v>
      </c>
      <c r="AX92" s="807">
        <f t="shared" si="5"/>
        <v>1.0000000000000002</v>
      </c>
      <c r="AY92" s="811">
        <v>0</v>
      </c>
      <c r="AZ92" s="811">
        <v>0</v>
      </c>
      <c r="BA92" s="811">
        <v>0</v>
      </c>
      <c r="BB92" s="811">
        <v>0</v>
      </c>
      <c r="BC92" s="811">
        <v>0</v>
      </c>
      <c r="BD92" s="811">
        <v>0</v>
      </c>
      <c r="BE92" s="811">
        <v>0</v>
      </c>
      <c r="BF92" s="811">
        <v>0</v>
      </c>
      <c r="BG92" s="811">
        <v>0</v>
      </c>
      <c r="BH92" s="811">
        <v>0</v>
      </c>
      <c r="BI92" s="811">
        <v>0</v>
      </c>
      <c r="BJ92" s="811">
        <v>0</v>
      </c>
      <c r="BK92" s="807">
        <f t="shared" si="6"/>
        <v>0</v>
      </c>
      <c r="BL92" s="807">
        <f t="shared" si="7"/>
        <v>1.0000000000000002</v>
      </c>
      <c r="BM92" s="759" t="s">
        <v>1427</v>
      </c>
    </row>
    <row r="93" spans="1:65" ht="27.95" customHeight="1" x14ac:dyDescent="0.2">
      <c r="A93" s="231"/>
      <c r="B93" s="232"/>
      <c r="C93" s="227"/>
      <c r="D93" s="447"/>
      <c r="E93" s="1137"/>
      <c r="F93" s="211" t="s">
        <v>346</v>
      </c>
      <c r="G93" s="211" t="s">
        <v>403</v>
      </c>
      <c r="H93" s="956"/>
      <c r="I93" s="978">
        <v>42384</v>
      </c>
      <c r="J93" s="610">
        <v>42704</v>
      </c>
      <c r="K93" s="1045"/>
      <c r="L93" s="926" t="s">
        <v>54</v>
      </c>
      <c r="M93" s="911" t="s">
        <v>408</v>
      </c>
      <c r="N93" s="956">
        <v>4</v>
      </c>
      <c r="O93" s="45">
        <v>400000</v>
      </c>
      <c r="P93" s="711">
        <f>+IF('Plan de adquisiciones'!$D$6="Si",ACADEMICA!O94*ACADEMICA!N94,ACADEMICA!O94*ACADEMICA!N94)</f>
        <v>1200000</v>
      </c>
      <c r="Q93" s="673" t="s">
        <v>311</v>
      </c>
      <c r="R93" s="3"/>
      <c r="S93" s="3"/>
      <c r="T93" s="3"/>
      <c r="U93" s="3"/>
      <c r="V93" s="803" t="s">
        <v>1462</v>
      </c>
      <c r="W93" s="803" t="s">
        <v>1194</v>
      </c>
      <c r="X93" s="818" t="s">
        <v>1220</v>
      </c>
      <c r="Y93" s="791" t="s">
        <v>346</v>
      </c>
      <c r="Z93" s="791" t="s">
        <v>403</v>
      </c>
      <c r="AA93" s="791"/>
      <c r="AB93" s="782">
        <v>42384</v>
      </c>
      <c r="AC93" s="782">
        <v>42704</v>
      </c>
      <c r="AD93" s="791" t="s">
        <v>393</v>
      </c>
      <c r="AE93" s="791" t="s">
        <v>54</v>
      </c>
      <c r="AF93" s="791" t="s">
        <v>408</v>
      </c>
      <c r="AG93" s="791">
        <v>4</v>
      </c>
      <c r="AH93" s="783">
        <v>400000</v>
      </c>
      <c r="AI93" s="783">
        <f>+IF('Plan de adquisiciones'!$D$6="Si",ACADEMICA!AE94*ACADEMICA!AD94,ACADEMICA!AE94*ACADEMICA!AD94)</f>
        <v>0</v>
      </c>
      <c r="AJ93" s="812" t="s">
        <v>263</v>
      </c>
      <c r="AK93" s="812" t="s">
        <v>281</v>
      </c>
      <c r="AL93" s="813">
        <v>8.3333333333333343E-2</v>
      </c>
      <c r="AM93" s="813">
        <v>8.3333333333333343E-2</v>
      </c>
      <c r="AN93" s="813">
        <v>8.3333333333333343E-2</v>
      </c>
      <c r="AO93" s="813">
        <v>8.3333333333333343E-2</v>
      </c>
      <c r="AP93" s="813">
        <v>8.3333333333333343E-2</v>
      </c>
      <c r="AQ93" s="813">
        <v>8.3333333333333343E-2</v>
      </c>
      <c r="AR93" s="813">
        <v>8.3333333333333343E-2</v>
      </c>
      <c r="AS93" s="813">
        <v>8.3333333333333343E-2</v>
      </c>
      <c r="AT93" s="813">
        <v>8.3333333333333343E-2</v>
      </c>
      <c r="AU93" s="813">
        <v>8.3333333333333343E-2</v>
      </c>
      <c r="AV93" s="813">
        <v>8.3333333333333343E-2</v>
      </c>
      <c r="AW93" s="813">
        <v>8.3333333333333343E-2</v>
      </c>
      <c r="AX93" s="807">
        <f t="shared" si="5"/>
        <v>1.0000000000000002</v>
      </c>
      <c r="AY93" s="811">
        <v>0</v>
      </c>
      <c r="AZ93" s="811">
        <v>0</v>
      </c>
      <c r="BA93" s="811">
        <v>0</v>
      </c>
      <c r="BB93" s="811">
        <v>0</v>
      </c>
      <c r="BC93" s="811">
        <v>0</v>
      </c>
      <c r="BD93" s="811">
        <v>0</v>
      </c>
      <c r="BE93" s="811">
        <v>0</v>
      </c>
      <c r="BF93" s="811">
        <v>0</v>
      </c>
      <c r="BG93" s="811">
        <v>0</v>
      </c>
      <c r="BH93" s="811">
        <v>0</v>
      </c>
      <c r="BI93" s="811">
        <v>0</v>
      </c>
      <c r="BJ93" s="811">
        <v>0</v>
      </c>
      <c r="BK93" s="807">
        <f t="shared" si="6"/>
        <v>0</v>
      </c>
      <c r="BL93" s="807">
        <f t="shared" si="7"/>
        <v>1.0000000000000002</v>
      </c>
      <c r="BM93" s="759" t="s">
        <v>1427</v>
      </c>
    </row>
    <row r="94" spans="1:65" ht="27.95" customHeight="1" x14ac:dyDescent="0.2">
      <c r="A94" s="231"/>
      <c r="B94" s="232"/>
      <c r="C94" s="227"/>
      <c r="D94" s="447"/>
      <c r="E94" s="1137"/>
      <c r="F94" s="211" t="s">
        <v>346</v>
      </c>
      <c r="G94" s="211" t="s">
        <v>403</v>
      </c>
      <c r="H94" s="956"/>
      <c r="I94" s="978">
        <v>42384</v>
      </c>
      <c r="J94" s="610">
        <v>42704</v>
      </c>
      <c r="K94" s="1045"/>
      <c r="L94" s="926" t="s">
        <v>54</v>
      </c>
      <c r="M94" s="911" t="s">
        <v>409</v>
      </c>
      <c r="N94" s="956">
        <v>3</v>
      </c>
      <c r="O94" s="45">
        <v>100000</v>
      </c>
      <c r="P94" s="711">
        <f>+IF('Plan de adquisiciones'!$D$6="Si",ACADEMICA!O95*ACADEMICA!N95,ACADEMICA!O95*ACADEMICA!N95)</f>
        <v>1750000</v>
      </c>
      <c r="Q94" s="673" t="s">
        <v>311</v>
      </c>
      <c r="R94" s="3"/>
      <c r="S94" s="3"/>
      <c r="T94" s="3"/>
      <c r="U94" s="3"/>
      <c r="V94" s="803" t="s">
        <v>1462</v>
      </c>
      <c r="W94" s="803" t="s">
        <v>1194</v>
      </c>
      <c r="X94" s="818" t="s">
        <v>1220</v>
      </c>
      <c r="Y94" s="791" t="s">
        <v>346</v>
      </c>
      <c r="Z94" s="791" t="s">
        <v>403</v>
      </c>
      <c r="AA94" s="791"/>
      <c r="AB94" s="782">
        <v>42384</v>
      </c>
      <c r="AC94" s="782">
        <v>42704</v>
      </c>
      <c r="AD94" s="791" t="s">
        <v>393</v>
      </c>
      <c r="AE94" s="791" t="s">
        <v>54</v>
      </c>
      <c r="AF94" s="791" t="s">
        <v>409</v>
      </c>
      <c r="AG94" s="791">
        <v>3</v>
      </c>
      <c r="AH94" s="783">
        <v>100000</v>
      </c>
      <c r="AI94" s="783">
        <f>+IF('Plan de adquisiciones'!$D$6="Si",ACADEMICA!AE95*ACADEMICA!AD95,ACADEMICA!AE95*ACADEMICA!AD95)</f>
        <v>0</v>
      </c>
      <c r="AJ94" s="812" t="s">
        <v>263</v>
      </c>
      <c r="AK94" s="812" t="s">
        <v>281</v>
      </c>
      <c r="AL94" s="813">
        <v>8.3333333333333343E-2</v>
      </c>
      <c r="AM94" s="813">
        <v>8.3333333333333343E-2</v>
      </c>
      <c r="AN94" s="813">
        <v>8.3333333333333343E-2</v>
      </c>
      <c r="AO94" s="813">
        <v>8.3333333333333343E-2</v>
      </c>
      <c r="AP94" s="813">
        <v>8.3333333333333343E-2</v>
      </c>
      <c r="AQ94" s="813">
        <v>8.3333333333333343E-2</v>
      </c>
      <c r="AR94" s="813">
        <v>8.3333333333333343E-2</v>
      </c>
      <c r="AS94" s="813">
        <v>8.3333333333333343E-2</v>
      </c>
      <c r="AT94" s="813">
        <v>8.3333333333333343E-2</v>
      </c>
      <c r="AU94" s="813">
        <v>8.3333333333333343E-2</v>
      </c>
      <c r="AV94" s="813">
        <v>8.3333333333333343E-2</v>
      </c>
      <c r="AW94" s="813">
        <v>8.3333333333333343E-2</v>
      </c>
      <c r="AX94" s="807">
        <f t="shared" si="5"/>
        <v>1.0000000000000002</v>
      </c>
      <c r="AY94" s="811">
        <v>0</v>
      </c>
      <c r="AZ94" s="811">
        <v>0</v>
      </c>
      <c r="BA94" s="811">
        <v>0</v>
      </c>
      <c r="BB94" s="811">
        <v>0</v>
      </c>
      <c r="BC94" s="811">
        <v>0</v>
      </c>
      <c r="BD94" s="811">
        <v>0</v>
      </c>
      <c r="BE94" s="811">
        <v>0</v>
      </c>
      <c r="BF94" s="811">
        <v>0</v>
      </c>
      <c r="BG94" s="811">
        <v>0</v>
      </c>
      <c r="BH94" s="811">
        <v>0</v>
      </c>
      <c r="BI94" s="811">
        <v>0</v>
      </c>
      <c r="BJ94" s="811">
        <v>0</v>
      </c>
      <c r="BK94" s="807">
        <f t="shared" si="6"/>
        <v>0</v>
      </c>
      <c r="BL94" s="807">
        <f t="shared" si="7"/>
        <v>1.0000000000000002</v>
      </c>
      <c r="BM94" s="759" t="s">
        <v>1427</v>
      </c>
    </row>
    <row r="95" spans="1:65" ht="27.95" customHeight="1" x14ac:dyDescent="0.2">
      <c r="A95" s="231"/>
      <c r="B95" s="232"/>
      <c r="C95" s="227"/>
      <c r="D95" s="447"/>
      <c r="E95" s="1137"/>
      <c r="F95" s="211" t="s">
        <v>346</v>
      </c>
      <c r="G95" s="211" t="s">
        <v>403</v>
      </c>
      <c r="H95" s="956"/>
      <c r="I95" s="978">
        <v>42384</v>
      </c>
      <c r="J95" s="610">
        <v>42704</v>
      </c>
      <c r="K95" s="1045"/>
      <c r="L95" s="926" t="s">
        <v>54</v>
      </c>
      <c r="M95" s="911" t="s">
        <v>410</v>
      </c>
      <c r="N95" s="956">
        <v>5</v>
      </c>
      <c r="O95" s="45">
        <v>700000</v>
      </c>
      <c r="P95" s="711">
        <f>+IF('Plan de adquisiciones'!$D$6="Si",ACADEMICA!O96*ACADEMICA!N96,ACADEMICA!O96*ACADEMICA!N96)</f>
        <v>2000000</v>
      </c>
      <c r="Q95" s="673" t="s">
        <v>311</v>
      </c>
      <c r="R95" s="3"/>
      <c r="S95" s="3"/>
      <c r="T95" s="3"/>
      <c r="U95" s="3"/>
      <c r="V95" s="803" t="s">
        <v>1462</v>
      </c>
      <c r="W95" s="803" t="s">
        <v>1194</v>
      </c>
      <c r="X95" s="818" t="s">
        <v>1220</v>
      </c>
      <c r="Y95" s="791" t="s">
        <v>346</v>
      </c>
      <c r="Z95" s="791" t="s">
        <v>403</v>
      </c>
      <c r="AA95" s="791"/>
      <c r="AB95" s="782">
        <v>42384</v>
      </c>
      <c r="AC95" s="782">
        <v>42704</v>
      </c>
      <c r="AD95" s="791" t="s">
        <v>393</v>
      </c>
      <c r="AE95" s="791" t="s">
        <v>54</v>
      </c>
      <c r="AF95" s="791" t="s">
        <v>410</v>
      </c>
      <c r="AG95" s="791">
        <v>5</v>
      </c>
      <c r="AH95" s="783">
        <v>700000</v>
      </c>
      <c r="AI95" s="783">
        <f>+IF('Plan de adquisiciones'!$D$6="Si",ACADEMICA!AE96*ACADEMICA!AD96,ACADEMICA!AE96*ACADEMICA!AD96)</f>
        <v>0</v>
      </c>
      <c r="AJ95" s="812" t="s">
        <v>263</v>
      </c>
      <c r="AK95" s="812" t="s">
        <v>281</v>
      </c>
      <c r="AL95" s="813">
        <v>8.3333333333333343E-2</v>
      </c>
      <c r="AM95" s="813">
        <v>8.3333333333333343E-2</v>
      </c>
      <c r="AN95" s="813">
        <v>8.3333333333333343E-2</v>
      </c>
      <c r="AO95" s="813">
        <v>8.3333333333333343E-2</v>
      </c>
      <c r="AP95" s="813">
        <v>8.3333333333333343E-2</v>
      </c>
      <c r="AQ95" s="813">
        <v>8.3333333333333343E-2</v>
      </c>
      <c r="AR95" s="813">
        <v>8.3333333333333343E-2</v>
      </c>
      <c r="AS95" s="813">
        <v>8.3333333333333343E-2</v>
      </c>
      <c r="AT95" s="813">
        <v>8.3333333333333343E-2</v>
      </c>
      <c r="AU95" s="813">
        <v>8.3333333333333343E-2</v>
      </c>
      <c r="AV95" s="813">
        <v>8.3333333333333343E-2</v>
      </c>
      <c r="AW95" s="813">
        <v>8.3333333333333343E-2</v>
      </c>
      <c r="AX95" s="807">
        <f t="shared" si="5"/>
        <v>1.0000000000000002</v>
      </c>
      <c r="AY95" s="811">
        <v>0</v>
      </c>
      <c r="AZ95" s="811">
        <v>0</v>
      </c>
      <c r="BA95" s="811">
        <v>0</v>
      </c>
      <c r="BB95" s="811">
        <v>0</v>
      </c>
      <c r="BC95" s="811">
        <v>0</v>
      </c>
      <c r="BD95" s="811">
        <v>0</v>
      </c>
      <c r="BE95" s="811">
        <v>0</v>
      </c>
      <c r="BF95" s="811">
        <v>0</v>
      </c>
      <c r="BG95" s="811">
        <v>0</v>
      </c>
      <c r="BH95" s="811">
        <v>0</v>
      </c>
      <c r="BI95" s="811">
        <v>0</v>
      </c>
      <c r="BJ95" s="811">
        <v>0</v>
      </c>
      <c r="BK95" s="807">
        <f t="shared" si="6"/>
        <v>0</v>
      </c>
      <c r="BL95" s="807">
        <f t="shared" si="7"/>
        <v>1.0000000000000002</v>
      </c>
      <c r="BM95" s="759" t="s">
        <v>1427</v>
      </c>
    </row>
    <row r="96" spans="1:65" ht="27.95" customHeight="1" x14ac:dyDescent="0.2">
      <c r="A96" s="231"/>
      <c r="B96" s="232"/>
      <c r="C96" s="227"/>
      <c r="D96" s="447"/>
      <c r="E96" s="1137"/>
      <c r="F96" s="211" t="s">
        <v>346</v>
      </c>
      <c r="G96" s="211" t="s">
        <v>403</v>
      </c>
      <c r="H96" s="956"/>
      <c r="I96" s="978">
        <v>42384</v>
      </c>
      <c r="J96" s="610">
        <v>42704</v>
      </c>
      <c r="K96" s="1045"/>
      <c r="L96" s="926" t="s">
        <v>54</v>
      </c>
      <c r="M96" s="911" t="s">
        <v>411</v>
      </c>
      <c r="N96" s="956">
        <v>1</v>
      </c>
      <c r="O96" s="45">
        <v>3000000</v>
      </c>
      <c r="P96" s="711">
        <f>+IF('Plan de adquisiciones'!$D$6="Si",ACADEMICA!O97*ACADEMICA!N97,ACADEMICA!O97*ACADEMICA!N97)</f>
        <v>1500000</v>
      </c>
      <c r="Q96" s="673" t="s">
        <v>311</v>
      </c>
      <c r="R96" s="3"/>
      <c r="S96" s="3"/>
      <c r="T96" s="3"/>
      <c r="U96" s="3"/>
      <c r="V96" s="803" t="s">
        <v>1462</v>
      </c>
      <c r="W96" s="803" t="s">
        <v>1194</v>
      </c>
      <c r="X96" s="818" t="s">
        <v>1220</v>
      </c>
      <c r="Y96" s="791" t="s">
        <v>346</v>
      </c>
      <c r="Z96" s="791" t="s">
        <v>403</v>
      </c>
      <c r="AA96" s="791"/>
      <c r="AB96" s="782">
        <v>42384</v>
      </c>
      <c r="AC96" s="782">
        <v>42704</v>
      </c>
      <c r="AD96" s="791" t="s">
        <v>393</v>
      </c>
      <c r="AE96" s="791" t="s">
        <v>54</v>
      </c>
      <c r="AF96" s="791" t="s">
        <v>411</v>
      </c>
      <c r="AG96" s="791">
        <v>1</v>
      </c>
      <c r="AH96" s="783">
        <v>3000000</v>
      </c>
      <c r="AI96" s="783">
        <f>+IF('Plan de adquisiciones'!$D$6="Si",ACADEMICA!AE97*ACADEMICA!AD97,ACADEMICA!AE97*ACADEMICA!AD97)</f>
        <v>0</v>
      </c>
      <c r="AJ96" s="812" t="s">
        <v>263</v>
      </c>
      <c r="AK96" s="812" t="s">
        <v>281</v>
      </c>
      <c r="AL96" s="813">
        <v>8.3333333333333343E-2</v>
      </c>
      <c r="AM96" s="813">
        <v>8.3333333333333343E-2</v>
      </c>
      <c r="AN96" s="813">
        <v>8.3333333333333343E-2</v>
      </c>
      <c r="AO96" s="813">
        <v>8.3333333333333343E-2</v>
      </c>
      <c r="AP96" s="813">
        <v>8.3333333333333343E-2</v>
      </c>
      <c r="AQ96" s="813">
        <v>8.3333333333333343E-2</v>
      </c>
      <c r="AR96" s="813">
        <v>8.3333333333333343E-2</v>
      </c>
      <c r="AS96" s="813">
        <v>8.3333333333333343E-2</v>
      </c>
      <c r="AT96" s="813">
        <v>8.3333333333333343E-2</v>
      </c>
      <c r="AU96" s="813">
        <v>8.3333333333333343E-2</v>
      </c>
      <c r="AV96" s="813">
        <v>8.3333333333333343E-2</v>
      </c>
      <c r="AW96" s="813">
        <v>8.3333333333333343E-2</v>
      </c>
      <c r="AX96" s="807">
        <f t="shared" si="5"/>
        <v>1.0000000000000002</v>
      </c>
      <c r="AY96" s="811">
        <v>0</v>
      </c>
      <c r="AZ96" s="811">
        <v>0</v>
      </c>
      <c r="BA96" s="811">
        <v>0</v>
      </c>
      <c r="BB96" s="811">
        <v>0</v>
      </c>
      <c r="BC96" s="811">
        <v>0</v>
      </c>
      <c r="BD96" s="811">
        <v>0</v>
      </c>
      <c r="BE96" s="811">
        <v>0</v>
      </c>
      <c r="BF96" s="811">
        <v>0</v>
      </c>
      <c r="BG96" s="811">
        <v>0</v>
      </c>
      <c r="BH96" s="811">
        <v>0</v>
      </c>
      <c r="BI96" s="811">
        <v>0</v>
      </c>
      <c r="BJ96" s="811">
        <v>0</v>
      </c>
      <c r="BK96" s="807">
        <f t="shared" si="6"/>
        <v>0</v>
      </c>
      <c r="BL96" s="807">
        <f t="shared" si="7"/>
        <v>1.0000000000000002</v>
      </c>
      <c r="BM96" s="759" t="s">
        <v>1427</v>
      </c>
    </row>
    <row r="97" spans="1:65" ht="27.95" customHeight="1" x14ac:dyDescent="0.2">
      <c r="A97" s="231"/>
      <c r="B97" s="232"/>
      <c r="C97" s="227"/>
      <c r="D97" s="447"/>
      <c r="E97" s="1137"/>
      <c r="F97" s="211" t="s">
        <v>346</v>
      </c>
      <c r="G97" s="211" t="s">
        <v>403</v>
      </c>
      <c r="H97" s="956"/>
      <c r="I97" s="978">
        <v>42384</v>
      </c>
      <c r="J97" s="610">
        <v>42704</v>
      </c>
      <c r="K97" s="1045"/>
      <c r="L97" s="926" t="s">
        <v>54</v>
      </c>
      <c r="M97" s="911" t="s">
        <v>412</v>
      </c>
      <c r="N97" s="956">
        <v>2</v>
      </c>
      <c r="O97" s="45">
        <v>960000</v>
      </c>
      <c r="P97" s="711">
        <f>+IF('Plan de adquisiciones'!$D$6="Si",ACADEMICA!O98*ACADEMICA!N98,ACADEMICA!O98*ACADEMICA!N98)</f>
        <v>0</v>
      </c>
      <c r="Q97" s="673" t="s">
        <v>311</v>
      </c>
      <c r="R97" s="3"/>
      <c r="S97" s="3"/>
      <c r="T97" s="3"/>
      <c r="U97" s="3"/>
      <c r="V97" s="803" t="s">
        <v>1462</v>
      </c>
      <c r="W97" s="803" t="s">
        <v>1194</v>
      </c>
      <c r="X97" s="818" t="s">
        <v>1220</v>
      </c>
      <c r="Y97" s="791" t="s">
        <v>346</v>
      </c>
      <c r="Z97" s="791" t="s">
        <v>403</v>
      </c>
      <c r="AA97" s="791"/>
      <c r="AB97" s="782">
        <v>42384</v>
      </c>
      <c r="AC97" s="782">
        <v>42704</v>
      </c>
      <c r="AD97" s="791" t="s">
        <v>393</v>
      </c>
      <c r="AE97" s="791" t="s">
        <v>54</v>
      </c>
      <c r="AF97" s="791" t="s">
        <v>412</v>
      </c>
      <c r="AG97" s="791">
        <v>2</v>
      </c>
      <c r="AH97" s="783">
        <v>960000</v>
      </c>
      <c r="AI97" s="783">
        <f>+IF('Plan de adquisiciones'!$D$6="Si",ACADEMICA!AE98*ACADEMICA!AD98,ACADEMICA!AE98*ACADEMICA!AD98)</f>
        <v>0</v>
      </c>
      <c r="AJ97" s="812" t="s">
        <v>263</v>
      </c>
      <c r="AK97" s="812" t="s">
        <v>281</v>
      </c>
      <c r="AL97" s="813">
        <v>8.3333333333333343E-2</v>
      </c>
      <c r="AM97" s="813">
        <v>8.3333333333333343E-2</v>
      </c>
      <c r="AN97" s="813">
        <v>8.3333333333333343E-2</v>
      </c>
      <c r="AO97" s="813">
        <v>8.3333333333333343E-2</v>
      </c>
      <c r="AP97" s="813">
        <v>8.3333333333333343E-2</v>
      </c>
      <c r="AQ97" s="813">
        <v>8.3333333333333343E-2</v>
      </c>
      <c r="AR97" s="813">
        <v>8.3333333333333343E-2</v>
      </c>
      <c r="AS97" s="813">
        <v>8.3333333333333343E-2</v>
      </c>
      <c r="AT97" s="813">
        <v>8.3333333333333343E-2</v>
      </c>
      <c r="AU97" s="813">
        <v>8.3333333333333343E-2</v>
      </c>
      <c r="AV97" s="813">
        <v>8.3333333333333343E-2</v>
      </c>
      <c r="AW97" s="813">
        <v>8.3333333333333343E-2</v>
      </c>
      <c r="AX97" s="807">
        <f t="shared" si="5"/>
        <v>1.0000000000000002</v>
      </c>
      <c r="AY97" s="811">
        <v>0</v>
      </c>
      <c r="AZ97" s="811">
        <v>0</v>
      </c>
      <c r="BA97" s="811">
        <v>0</v>
      </c>
      <c r="BB97" s="811">
        <v>0</v>
      </c>
      <c r="BC97" s="811">
        <v>0</v>
      </c>
      <c r="BD97" s="811">
        <v>0</v>
      </c>
      <c r="BE97" s="811">
        <v>0</v>
      </c>
      <c r="BF97" s="811">
        <v>0</v>
      </c>
      <c r="BG97" s="811">
        <v>0</v>
      </c>
      <c r="BH97" s="811">
        <v>0</v>
      </c>
      <c r="BI97" s="811">
        <v>0</v>
      </c>
      <c r="BJ97" s="811">
        <v>0</v>
      </c>
      <c r="BK97" s="807">
        <f t="shared" si="6"/>
        <v>0</v>
      </c>
      <c r="BL97" s="807">
        <f t="shared" si="7"/>
        <v>1.0000000000000002</v>
      </c>
      <c r="BM97" s="759" t="s">
        <v>1427</v>
      </c>
    </row>
    <row r="98" spans="1:65" ht="27.95" customHeight="1" x14ac:dyDescent="0.2">
      <c r="A98" s="231"/>
      <c r="B98" s="232"/>
      <c r="C98" s="227"/>
      <c r="D98" s="447"/>
      <c r="E98" s="1137"/>
      <c r="F98" s="211" t="s">
        <v>346</v>
      </c>
      <c r="G98" s="211" t="s">
        <v>403</v>
      </c>
      <c r="H98" s="956"/>
      <c r="I98" s="978">
        <v>42384</v>
      </c>
      <c r="J98" s="610">
        <v>42704</v>
      </c>
      <c r="K98" s="1045"/>
      <c r="L98" s="926" t="s">
        <v>54</v>
      </c>
      <c r="M98" s="911" t="s">
        <v>1238</v>
      </c>
      <c r="N98" s="956">
        <v>5</v>
      </c>
      <c r="O98" s="45">
        <v>272000</v>
      </c>
      <c r="P98" s="711">
        <f>+IF('Plan de adquisiciones'!$D$6="Si",ACADEMICA!O99*ACADEMICA!N99,ACADEMICA!O99*ACADEMICA!N99)</f>
        <v>700000</v>
      </c>
      <c r="Q98" s="673" t="s">
        <v>311</v>
      </c>
      <c r="R98" s="3"/>
      <c r="S98" s="3"/>
      <c r="T98" s="3"/>
      <c r="U98" s="3"/>
      <c r="V98" s="803" t="s">
        <v>1462</v>
      </c>
      <c r="W98" s="803" t="s">
        <v>1194</v>
      </c>
      <c r="X98" s="818" t="s">
        <v>1220</v>
      </c>
      <c r="Y98" s="791" t="s">
        <v>346</v>
      </c>
      <c r="Z98" s="791" t="s">
        <v>403</v>
      </c>
      <c r="AA98" s="791"/>
      <c r="AB98" s="782">
        <v>42384</v>
      </c>
      <c r="AC98" s="782">
        <v>42704</v>
      </c>
      <c r="AD98" s="791" t="s">
        <v>393</v>
      </c>
      <c r="AE98" s="791" t="s">
        <v>54</v>
      </c>
      <c r="AF98" s="791" t="s">
        <v>1238</v>
      </c>
      <c r="AG98" s="791">
        <v>5</v>
      </c>
      <c r="AH98" s="783">
        <v>272000</v>
      </c>
      <c r="AI98" s="783">
        <f>+IF('Plan de adquisiciones'!$D$6="Si",ACADEMICA!AE99*ACADEMICA!AD99,ACADEMICA!AE99*ACADEMICA!AD99)</f>
        <v>0</v>
      </c>
      <c r="AJ98" s="812" t="s">
        <v>263</v>
      </c>
      <c r="AK98" s="812" t="s">
        <v>281</v>
      </c>
      <c r="AL98" s="813">
        <v>8.3333333333333343E-2</v>
      </c>
      <c r="AM98" s="813">
        <v>8.3333333333333343E-2</v>
      </c>
      <c r="AN98" s="813">
        <v>8.3333333333333343E-2</v>
      </c>
      <c r="AO98" s="813">
        <v>8.3333333333333343E-2</v>
      </c>
      <c r="AP98" s="813">
        <v>8.3333333333333343E-2</v>
      </c>
      <c r="AQ98" s="813">
        <v>8.3333333333333343E-2</v>
      </c>
      <c r="AR98" s="813">
        <v>8.3333333333333343E-2</v>
      </c>
      <c r="AS98" s="813">
        <v>8.3333333333333343E-2</v>
      </c>
      <c r="AT98" s="813">
        <v>8.3333333333333343E-2</v>
      </c>
      <c r="AU98" s="813">
        <v>8.3333333333333343E-2</v>
      </c>
      <c r="AV98" s="813">
        <v>8.3333333333333343E-2</v>
      </c>
      <c r="AW98" s="813">
        <v>8.3333333333333343E-2</v>
      </c>
      <c r="AX98" s="807">
        <f t="shared" si="5"/>
        <v>1.0000000000000002</v>
      </c>
      <c r="AY98" s="811">
        <v>0</v>
      </c>
      <c r="AZ98" s="811">
        <v>0</v>
      </c>
      <c r="BA98" s="811">
        <v>0</v>
      </c>
      <c r="BB98" s="811">
        <v>0</v>
      </c>
      <c r="BC98" s="811">
        <v>0</v>
      </c>
      <c r="BD98" s="811">
        <v>0</v>
      </c>
      <c r="BE98" s="811">
        <v>0</v>
      </c>
      <c r="BF98" s="811">
        <v>0</v>
      </c>
      <c r="BG98" s="811">
        <v>0</v>
      </c>
      <c r="BH98" s="811">
        <v>0</v>
      </c>
      <c r="BI98" s="811">
        <v>0</v>
      </c>
      <c r="BJ98" s="811">
        <v>0</v>
      </c>
      <c r="BK98" s="807">
        <f t="shared" si="6"/>
        <v>0</v>
      </c>
      <c r="BL98" s="807">
        <f t="shared" si="7"/>
        <v>1.0000000000000002</v>
      </c>
      <c r="BM98" s="759" t="s">
        <v>1427</v>
      </c>
    </row>
    <row r="99" spans="1:65" ht="27.95" customHeight="1" x14ac:dyDescent="0.2">
      <c r="A99" s="231"/>
      <c r="B99" s="232"/>
      <c r="C99" s="227"/>
      <c r="D99" s="447"/>
      <c r="E99" s="1137"/>
      <c r="F99" s="211" t="s">
        <v>346</v>
      </c>
      <c r="G99" s="211" t="s">
        <v>403</v>
      </c>
      <c r="H99" s="956"/>
      <c r="I99" s="978">
        <v>42384</v>
      </c>
      <c r="J99" s="610">
        <v>42704</v>
      </c>
      <c r="K99" s="1045"/>
      <c r="L99" s="926" t="s">
        <v>54</v>
      </c>
      <c r="M99" s="911" t="s">
        <v>1239</v>
      </c>
      <c r="N99" s="956">
        <v>5</v>
      </c>
      <c r="O99" s="45">
        <v>320000</v>
      </c>
      <c r="P99" s="711">
        <f>+IF('Plan de adquisiciones'!$D$6="Si",ACADEMICA!O100*ACADEMICA!N100,ACADEMICA!O100*ACADEMICA!N100)</f>
        <v>2000000</v>
      </c>
      <c r="Q99" s="673" t="s">
        <v>311</v>
      </c>
      <c r="R99" s="3"/>
      <c r="S99" s="3"/>
      <c r="T99" s="3"/>
      <c r="U99" s="3"/>
      <c r="V99" s="803" t="s">
        <v>1462</v>
      </c>
      <c r="W99" s="803" t="s">
        <v>1194</v>
      </c>
      <c r="X99" s="818" t="s">
        <v>1220</v>
      </c>
      <c r="Y99" s="791" t="s">
        <v>346</v>
      </c>
      <c r="Z99" s="791" t="s">
        <v>403</v>
      </c>
      <c r="AA99" s="791"/>
      <c r="AB99" s="782">
        <v>42384</v>
      </c>
      <c r="AC99" s="782">
        <v>42704</v>
      </c>
      <c r="AD99" s="791" t="s">
        <v>393</v>
      </c>
      <c r="AE99" s="791" t="s">
        <v>54</v>
      </c>
      <c r="AF99" s="791" t="s">
        <v>1239</v>
      </c>
      <c r="AG99" s="791">
        <v>5</v>
      </c>
      <c r="AH99" s="783">
        <v>320000</v>
      </c>
      <c r="AI99" s="783">
        <f>+IF('Plan de adquisiciones'!$D$6="Si",ACADEMICA!AE100*ACADEMICA!AD100,ACADEMICA!AE100*ACADEMICA!AD100)</f>
        <v>0</v>
      </c>
      <c r="AJ99" s="812" t="s">
        <v>263</v>
      </c>
      <c r="AK99" s="812" t="s">
        <v>281</v>
      </c>
      <c r="AL99" s="813">
        <v>8.3333333333333343E-2</v>
      </c>
      <c r="AM99" s="813">
        <v>8.3333333333333343E-2</v>
      </c>
      <c r="AN99" s="813">
        <v>8.3333333333333343E-2</v>
      </c>
      <c r="AO99" s="813">
        <v>8.3333333333333343E-2</v>
      </c>
      <c r="AP99" s="813">
        <v>8.3333333333333343E-2</v>
      </c>
      <c r="AQ99" s="813">
        <v>8.3333333333333343E-2</v>
      </c>
      <c r="AR99" s="813">
        <v>8.3333333333333343E-2</v>
      </c>
      <c r="AS99" s="813">
        <v>8.3333333333333343E-2</v>
      </c>
      <c r="AT99" s="813">
        <v>8.3333333333333343E-2</v>
      </c>
      <c r="AU99" s="813">
        <v>8.3333333333333343E-2</v>
      </c>
      <c r="AV99" s="813">
        <v>8.3333333333333343E-2</v>
      </c>
      <c r="AW99" s="813">
        <v>8.3333333333333343E-2</v>
      </c>
      <c r="AX99" s="807">
        <f t="shared" si="5"/>
        <v>1.0000000000000002</v>
      </c>
      <c r="AY99" s="811">
        <v>0</v>
      </c>
      <c r="AZ99" s="811">
        <v>0</v>
      </c>
      <c r="BA99" s="811">
        <v>0</v>
      </c>
      <c r="BB99" s="811">
        <v>0</v>
      </c>
      <c r="BC99" s="811">
        <v>0</v>
      </c>
      <c r="BD99" s="811">
        <v>0</v>
      </c>
      <c r="BE99" s="811">
        <v>0</v>
      </c>
      <c r="BF99" s="811">
        <v>0</v>
      </c>
      <c r="BG99" s="811">
        <v>0</v>
      </c>
      <c r="BH99" s="811">
        <v>0</v>
      </c>
      <c r="BI99" s="811">
        <v>0</v>
      </c>
      <c r="BJ99" s="811">
        <v>0</v>
      </c>
      <c r="BK99" s="807">
        <f t="shared" si="6"/>
        <v>0</v>
      </c>
      <c r="BL99" s="807">
        <f t="shared" si="7"/>
        <v>1.0000000000000002</v>
      </c>
      <c r="BM99" s="759" t="s">
        <v>1427</v>
      </c>
    </row>
    <row r="100" spans="1:65" ht="27.95" customHeight="1" x14ac:dyDescent="0.2">
      <c r="A100" s="231"/>
      <c r="B100" s="232"/>
      <c r="C100" s="227"/>
      <c r="D100" s="447"/>
      <c r="E100" s="1137"/>
      <c r="F100" s="211" t="s">
        <v>346</v>
      </c>
      <c r="G100" s="211" t="s">
        <v>403</v>
      </c>
      <c r="H100" s="956"/>
      <c r="I100" s="978">
        <v>42384</v>
      </c>
      <c r="J100" s="610">
        <v>42704</v>
      </c>
      <c r="K100" s="1045"/>
      <c r="L100" s="926" t="s">
        <v>54</v>
      </c>
      <c r="M100" s="911" t="s">
        <v>1240</v>
      </c>
      <c r="N100" s="956">
        <v>1</v>
      </c>
      <c r="O100" s="45">
        <v>12800000</v>
      </c>
      <c r="P100" s="711">
        <f>+IF('Plan de adquisiciones'!$D$6="Si",ACADEMICA!O101*ACADEMICA!N101,ACADEMICA!O101*ACADEMICA!N101)</f>
        <v>300000</v>
      </c>
      <c r="Q100" s="673" t="s">
        <v>311</v>
      </c>
      <c r="R100" s="3"/>
      <c r="S100" s="3"/>
      <c r="T100" s="3"/>
      <c r="U100" s="3"/>
      <c r="V100" s="803" t="s">
        <v>1462</v>
      </c>
      <c r="W100" s="803" t="s">
        <v>1194</v>
      </c>
      <c r="X100" s="818" t="s">
        <v>1220</v>
      </c>
      <c r="Y100" s="791" t="s">
        <v>346</v>
      </c>
      <c r="Z100" s="791" t="s">
        <v>403</v>
      </c>
      <c r="AA100" s="791"/>
      <c r="AB100" s="782">
        <v>42384</v>
      </c>
      <c r="AC100" s="782">
        <v>42704</v>
      </c>
      <c r="AD100" s="791" t="s">
        <v>393</v>
      </c>
      <c r="AE100" s="791" t="s">
        <v>54</v>
      </c>
      <c r="AF100" s="791" t="s">
        <v>1240</v>
      </c>
      <c r="AG100" s="791">
        <v>1</v>
      </c>
      <c r="AH100" s="783">
        <v>12800000</v>
      </c>
      <c r="AI100" s="783">
        <f>+IF('Plan de adquisiciones'!$D$6="Si",ACADEMICA!AE101*ACADEMICA!AD101,ACADEMICA!AE101*ACADEMICA!AD101)</f>
        <v>0</v>
      </c>
      <c r="AJ100" s="812" t="s">
        <v>263</v>
      </c>
      <c r="AK100" s="812" t="s">
        <v>281</v>
      </c>
      <c r="AL100" s="813">
        <v>8.3333333333333343E-2</v>
      </c>
      <c r="AM100" s="813">
        <v>8.3333333333333343E-2</v>
      </c>
      <c r="AN100" s="813">
        <v>8.3333333333333343E-2</v>
      </c>
      <c r="AO100" s="813">
        <v>8.3333333333333343E-2</v>
      </c>
      <c r="AP100" s="813">
        <v>8.3333333333333343E-2</v>
      </c>
      <c r="AQ100" s="813">
        <v>8.3333333333333343E-2</v>
      </c>
      <c r="AR100" s="813">
        <v>8.3333333333333343E-2</v>
      </c>
      <c r="AS100" s="813">
        <v>8.3333333333333343E-2</v>
      </c>
      <c r="AT100" s="813">
        <v>8.3333333333333343E-2</v>
      </c>
      <c r="AU100" s="813">
        <v>8.3333333333333343E-2</v>
      </c>
      <c r="AV100" s="813">
        <v>8.3333333333333343E-2</v>
      </c>
      <c r="AW100" s="813">
        <v>8.3333333333333343E-2</v>
      </c>
      <c r="AX100" s="807">
        <f t="shared" si="5"/>
        <v>1.0000000000000002</v>
      </c>
      <c r="AY100" s="811">
        <v>0</v>
      </c>
      <c r="AZ100" s="811">
        <v>0</v>
      </c>
      <c r="BA100" s="811">
        <v>0</v>
      </c>
      <c r="BB100" s="811">
        <v>0</v>
      </c>
      <c r="BC100" s="811">
        <v>0</v>
      </c>
      <c r="BD100" s="811">
        <v>0</v>
      </c>
      <c r="BE100" s="811">
        <v>0</v>
      </c>
      <c r="BF100" s="811">
        <v>0</v>
      </c>
      <c r="BG100" s="811">
        <v>0</v>
      </c>
      <c r="BH100" s="811">
        <v>0</v>
      </c>
      <c r="BI100" s="811">
        <v>0</v>
      </c>
      <c r="BJ100" s="811">
        <v>0</v>
      </c>
      <c r="BK100" s="807">
        <f t="shared" si="6"/>
        <v>0</v>
      </c>
      <c r="BL100" s="807">
        <f t="shared" si="7"/>
        <v>1.0000000000000002</v>
      </c>
      <c r="BM100" s="759" t="s">
        <v>1427</v>
      </c>
    </row>
    <row r="101" spans="1:65" ht="27.95" customHeight="1" x14ac:dyDescent="0.2">
      <c r="A101" s="231"/>
      <c r="B101" s="232"/>
      <c r="C101" s="227"/>
      <c r="D101" s="447"/>
      <c r="E101" s="1137"/>
      <c r="F101" s="211" t="s">
        <v>346</v>
      </c>
      <c r="G101" s="211" t="s">
        <v>403</v>
      </c>
      <c r="H101" s="956"/>
      <c r="I101" s="978">
        <v>42384</v>
      </c>
      <c r="J101" s="610">
        <v>42704</v>
      </c>
      <c r="K101" s="1045"/>
      <c r="L101" s="926" t="s">
        <v>54</v>
      </c>
      <c r="M101" s="911" t="s">
        <v>416</v>
      </c>
      <c r="N101" s="956">
        <v>1</v>
      </c>
      <c r="O101" s="45">
        <v>10000000</v>
      </c>
      <c r="P101" s="711">
        <f>+IF('Plan de adquisiciones'!$D$6="Si",ACADEMICA!O102*ACADEMICA!N102,ACADEMICA!O102*ACADEMICA!N102)</f>
        <v>150000</v>
      </c>
      <c r="Q101" s="673" t="s">
        <v>311</v>
      </c>
      <c r="R101" s="3"/>
      <c r="S101" s="3"/>
      <c r="T101" s="3"/>
      <c r="U101" s="3"/>
      <c r="V101" s="803" t="s">
        <v>1462</v>
      </c>
      <c r="W101" s="803" t="s">
        <v>1194</v>
      </c>
      <c r="X101" s="818" t="s">
        <v>1220</v>
      </c>
      <c r="Y101" s="791" t="s">
        <v>346</v>
      </c>
      <c r="Z101" s="791" t="s">
        <v>403</v>
      </c>
      <c r="AA101" s="791"/>
      <c r="AB101" s="782">
        <v>42384</v>
      </c>
      <c r="AC101" s="782">
        <v>42704</v>
      </c>
      <c r="AD101" s="791" t="s">
        <v>393</v>
      </c>
      <c r="AE101" s="791" t="s">
        <v>54</v>
      </c>
      <c r="AF101" s="791" t="s">
        <v>416</v>
      </c>
      <c r="AG101" s="791">
        <v>1</v>
      </c>
      <c r="AH101" s="783">
        <v>10000000</v>
      </c>
      <c r="AI101" s="783">
        <f>+IF('Plan de adquisiciones'!$D$6="Si",ACADEMICA!AE102*ACADEMICA!AD102,ACADEMICA!AE102*ACADEMICA!AD102)</f>
        <v>0</v>
      </c>
      <c r="AJ101" s="812" t="s">
        <v>263</v>
      </c>
      <c r="AK101" s="812" t="s">
        <v>281</v>
      </c>
      <c r="AL101" s="813">
        <v>8.3333333333333343E-2</v>
      </c>
      <c r="AM101" s="813">
        <v>8.3333333333333343E-2</v>
      </c>
      <c r="AN101" s="813">
        <v>8.3333333333333343E-2</v>
      </c>
      <c r="AO101" s="813">
        <v>8.3333333333333343E-2</v>
      </c>
      <c r="AP101" s="813">
        <v>8.3333333333333343E-2</v>
      </c>
      <c r="AQ101" s="813">
        <v>8.3333333333333343E-2</v>
      </c>
      <c r="AR101" s="813">
        <v>8.3333333333333343E-2</v>
      </c>
      <c r="AS101" s="813">
        <v>8.3333333333333343E-2</v>
      </c>
      <c r="AT101" s="813">
        <v>8.3333333333333343E-2</v>
      </c>
      <c r="AU101" s="813">
        <v>8.3333333333333343E-2</v>
      </c>
      <c r="AV101" s="813">
        <v>8.3333333333333343E-2</v>
      </c>
      <c r="AW101" s="813">
        <v>8.3333333333333343E-2</v>
      </c>
      <c r="AX101" s="807">
        <f t="shared" si="5"/>
        <v>1.0000000000000002</v>
      </c>
      <c r="AY101" s="811">
        <v>0</v>
      </c>
      <c r="AZ101" s="811">
        <v>0</v>
      </c>
      <c r="BA101" s="811">
        <v>0</v>
      </c>
      <c r="BB101" s="811">
        <v>0</v>
      </c>
      <c r="BC101" s="811">
        <v>0</v>
      </c>
      <c r="BD101" s="811">
        <v>0</v>
      </c>
      <c r="BE101" s="811">
        <v>0</v>
      </c>
      <c r="BF101" s="811">
        <v>0</v>
      </c>
      <c r="BG101" s="811">
        <v>0</v>
      </c>
      <c r="BH101" s="811">
        <v>0</v>
      </c>
      <c r="BI101" s="811">
        <v>0</v>
      </c>
      <c r="BJ101" s="811">
        <v>0</v>
      </c>
      <c r="BK101" s="807">
        <f t="shared" si="6"/>
        <v>0</v>
      </c>
      <c r="BL101" s="807">
        <f t="shared" si="7"/>
        <v>1.0000000000000002</v>
      </c>
      <c r="BM101" s="759" t="s">
        <v>1427</v>
      </c>
    </row>
    <row r="102" spans="1:65" ht="27.95" customHeight="1" x14ac:dyDescent="0.2">
      <c r="A102" s="231"/>
      <c r="B102" s="232"/>
      <c r="C102" s="227"/>
      <c r="D102" s="447"/>
      <c r="E102" s="1137"/>
      <c r="F102" s="211" t="s">
        <v>346</v>
      </c>
      <c r="G102" s="211" t="s">
        <v>403</v>
      </c>
      <c r="H102" s="956"/>
      <c r="I102" s="978">
        <v>42384</v>
      </c>
      <c r="J102" s="610">
        <v>42704</v>
      </c>
      <c r="K102" s="1045"/>
      <c r="L102" s="926" t="s">
        <v>54</v>
      </c>
      <c r="M102" s="911" t="s">
        <v>1241</v>
      </c>
      <c r="N102" s="956">
        <v>1</v>
      </c>
      <c r="O102" s="45">
        <v>3200000</v>
      </c>
      <c r="P102" s="711">
        <f>+IF('Plan de adquisiciones'!$D$6="Si",ACADEMICA!O103*ACADEMICA!N103,ACADEMICA!O103*ACADEMICA!N103)</f>
        <v>3200000</v>
      </c>
      <c r="Q102" s="673" t="s">
        <v>311</v>
      </c>
      <c r="R102" s="3"/>
      <c r="S102" s="3"/>
      <c r="T102" s="3"/>
      <c r="U102" s="3"/>
      <c r="V102" s="803" t="s">
        <v>1462</v>
      </c>
      <c r="W102" s="803" t="s">
        <v>1194</v>
      </c>
      <c r="X102" s="818" t="s">
        <v>1220</v>
      </c>
      <c r="Y102" s="791" t="s">
        <v>346</v>
      </c>
      <c r="Z102" s="791" t="s">
        <v>403</v>
      </c>
      <c r="AA102" s="791"/>
      <c r="AB102" s="782">
        <v>42384</v>
      </c>
      <c r="AC102" s="782">
        <v>42704</v>
      </c>
      <c r="AD102" s="791" t="s">
        <v>393</v>
      </c>
      <c r="AE102" s="791" t="s">
        <v>54</v>
      </c>
      <c r="AF102" s="791" t="s">
        <v>1241</v>
      </c>
      <c r="AG102" s="791">
        <v>1</v>
      </c>
      <c r="AH102" s="783">
        <v>3200000</v>
      </c>
      <c r="AI102" s="783">
        <f>+IF('Plan de adquisiciones'!$D$6="Si",ACADEMICA!AE103*ACADEMICA!AD103,ACADEMICA!AE103*ACADEMICA!AD103)</f>
        <v>0</v>
      </c>
      <c r="AJ102" s="812" t="s">
        <v>263</v>
      </c>
      <c r="AK102" s="812" t="s">
        <v>281</v>
      </c>
      <c r="AL102" s="813">
        <v>8.3333333333333343E-2</v>
      </c>
      <c r="AM102" s="813">
        <v>8.3333333333333343E-2</v>
      </c>
      <c r="AN102" s="813">
        <v>8.3333333333333343E-2</v>
      </c>
      <c r="AO102" s="813">
        <v>8.3333333333333343E-2</v>
      </c>
      <c r="AP102" s="813">
        <v>8.3333333333333343E-2</v>
      </c>
      <c r="AQ102" s="813">
        <v>8.3333333333333343E-2</v>
      </c>
      <c r="AR102" s="813">
        <v>8.3333333333333343E-2</v>
      </c>
      <c r="AS102" s="813">
        <v>8.3333333333333343E-2</v>
      </c>
      <c r="AT102" s="813">
        <v>8.3333333333333343E-2</v>
      </c>
      <c r="AU102" s="813">
        <v>8.3333333333333343E-2</v>
      </c>
      <c r="AV102" s="813">
        <v>8.3333333333333343E-2</v>
      </c>
      <c r="AW102" s="813">
        <v>8.3333333333333343E-2</v>
      </c>
      <c r="AX102" s="807">
        <f t="shared" si="5"/>
        <v>1.0000000000000002</v>
      </c>
      <c r="AY102" s="811">
        <v>0</v>
      </c>
      <c r="AZ102" s="811">
        <v>0</v>
      </c>
      <c r="BA102" s="811">
        <v>0</v>
      </c>
      <c r="BB102" s="811">
        <v>0</v>
      </c>
      <c r="BC102" s="811">
        <v>0</v>
      </c>
      <c r="BD102" s="811">
        <v>0</v>
      </c>
      <c r="BE102" s="811">
        <v>0</v>
      </c>
      <c r="BF102" s="811">
        <v>0</v>
      </c>
      <c r="BG102" s="811">
        <v>0</v>
      </c>
      <c r="BH102" s="811">
        <v>0</v>
      </c>
      <c r="BI102" s="811">
        <v>0</v>
      </c>
      <c r="BJ102" s="811">
        <v>0</v>
      </c>
      <c r="BK102" s="807">
        <f t="shared" si="6"/>
        <v>0</v>
      </c>
      <c r="BL102" s="807">
        <f t="shared" si="7"/>
        <v>1.0000000000000002</v>
      </c>
      <c r="BM102" s="759" t="s">
        <v>1427</v>
      </c>
    </row>
    <row r="103" spans="1:65" ht="27.95" customHeight="1" x14ac:dyDescent="0.2">
      <c r="A103" s="231"/>
      <c r="B103" s="232"/>
      <c r="C103" s="227"/>
      <c r="D103" s="447"/>
      <c r="E103" s="1137"/>
      <c r="F103" s="211" t="s">
        <v>346</v>
      </c>
      <c r="G103" s="211" t="s">
        <v>403</v>
      </c>
      <c r="H103" s="956"/>
      <c r="I103" s="978">
        <v>42384</v>
      </c>
      <c r="J103" s="610">
        <v>42704</v>
      </c>
      <c r="K103" s="1045"/>
      <c r="L103" s="926" t="s">
        <v>54</v>
      </c>
      <c r="M103" s="911" t="s">
        <v>418</v>
      </c>
      <c r="N103" s="956">
        <v>3</v>
      </c>
      <c r="O103" s="45">
        <v>3000000</v>
      </c>
      <c r="P103" s="711">
        <f>+IF('Plan de adquisiciones'!$D$6="Si",ACADEMICA!O104*ACADEMICA!N104,ACADEMICA!O104*ACADEMICA!N104)</f>
        <v>4000000</v>
      </c>
      <c r="Q103" s="673" t="s">
        <v>311</v>
      </c>
      <c r="R103" s="3"/>
      <c r="S103" s="3"/>
      <c r="T103" s="3"/>
      <c r="U103" s="3"/>
      <c r="V103" s="803" t="s">
        <v>1462</v>
      </c>
      <c r="W103" s="803" t="s">
        <v>1194</v>
      </c>
      <c r="X103" s="818" t="s">
        <v>1220</v>
      </c>
      <c r="Y103" s="791" t="s">
        <v>346</v>
      </c>
      <c r="Z103" s="791" t="s">
        <v>403</v>
      </c>
      <c r="AA103" s="791"/>
      <c r="AB103" s="782">
        <v>42384</v>
      </c>
      <c r="AC103" s="782">
        <v>42704</v>
      </c>
      <c r="AD103" s="791" t="s">
        <v>393</v>
      </c>
      <c r="AE103" s="791" t="s">
        <v>54</v>
      </c>
      <c r="AF103" s="791" t="s">
        <v>418</v>
      </c>
      <c r="AG103" s="791">
        <v>3</v>
      </c>
      <c r="AH103" s="783">
        <v>3000000</v>
      </c>
      <c r="AI103" s="783">
        <f>+IF('Plan de adquisiciones'!$D$6="Si",ACADEMICA!AE104*ACADEMICA!AD104,ACADEMICA!AE104*ACADEMICA!AD104)</f>
        <v>0</v>
      </c>
      <c r="AJ103" s="812" t="s">
        <v>263</v>
      </c>
      <c r="AK103" s="812" t="s">
        <v>281</v>
      </c>
      <c r="AL103" s="813">
        <v>8.3333333333333343E-2</v>
      </c>
      <c r="AM103" s="813">
        <v>8.3333333333333343E-2</v>
      </c>
      <c r="AN103" s="813">
        <v>8.3333333333333343E-2</v>
      </c>
      <c r="AO103" s="813">
        <v>8.3333333333333343E-2</v>
      </c>
      <c r="AP103" s="813">
        <v>8.3333333333333343E-2</v>
      </c>
      <c r="AQ103" s="813">
        <v>8.3333333333333343E-2</v>
      </c>
      <c r="AR103" s="813">
        <v>8.3333333333333343E-2</v>
      </c>
      <c r="AS103" s="813">
        <v>8.3333333333333343E-2</v>
      </c>
      <c r="AT103" s="813">
        <v>8.3333333333333343E-2</v>
      </c>
      <c r="AU103" s="813">
        <v>8.3333333333333343E-2</v>
      </c>
      <c r="AV103" s="813">
        <v>8.3333333333333343E-2</v>
      </c>
      <c r="AW103" s="813">
        <v>8.3333333333333343E-2</v>
      </c>
      <c r="AX103" s="807">
        <f t="shared" si="5"/>
        <v>1.0000000000000002</v>
      </c>
      <c r="AY103" s="811">
        <v>0</v>
      </c>
      <c r="AZ103" s="811">
        <v>0</v>
      </c>
      <c r="BA103" s="811">
        <v>0</v>
      </c>
      <c r="BB103" s="811">
        <v>0</v>
      </c>
      <c r="BC103" s="811">
        <v>0</v>
      </c>
      <c r="BD103" s="811">
        <v>0</v>
      </c>
      <c r="BE103" s="811">
        <v>0</v>
      </c>
      <c r="BF103" s="811">
        <v>0</v>
      </c>
      <c r="BG103" s="811">
        <v>0</v>
      </c>
      <c r="BH103" s="811">
        <v>0</v>
      </c>
      <c r="BI103" s="811">
        <v>0</v>
      </c>
      <c r="BJ103" s="811">
        <v>0</v>
      </c>
      <c r="BK103" s="807">
        <f t="shared" si="6"/>
        <v>0</v>
      </c>
      <c r="BL103" s="807">
        <f t="shared" si="7"/>
        <v>1.0000000000000002</v>
      </c>
      <c r="BM103" s="759" t="s">
        <v>1427</v>
      </c>
    </row>
    <row r="104" spans="1:65" ht="27.95" customHeight="1" x14ac:dyDescent="0.2">
      <c r="A104" s="231"/>
      <c r="B104" s="232"/>
      <c r="C104" s="227"/>
      <c r="D104" s="447"/>
      <c r="E104" s="1137"/>
      <c r="F104" s="211" t="s">
        <v>346</v>
      </c>
      <c r="G104" s="211" t="s">
        <v>403</v>
      </c>
      <c r="H104" s="956"/>
      <c r="I104" s="978">
        <v>42384</v>
      </c>
      <c r="J104" s="610">
        <v>42704</v>
      </c>
      <c r="K104" s="1045"/>
      <c r="L104" s="926" t="s">
        <v>54</v>
      </c>
      <c r="M104" s="911" t="s">
        <v>419</v>
      </c>
      <c r="N104" s="956">
        <v>3</v>
      </c>
      <c r="O104" s="45">
        <v>400000</v>
      </c>
      <c r="P104" s="711">
        <f>+IF('Plan de adquisiciones'!$D$6="Si",ACADEMICA!O105*ACADEMICA!N105,ACADEMICA!O105*ACADEMICA!N105)</f>
        <v>1706000</v>
      </c>
      <c r="Q104" s="673" t="s">
        <v>311</v>
      </c>
      <c r="R104" s="3"/>
      <c r="S104" s="3"/>
      <c r="T104" s="3"/>
      <c r="U104" s="3"/>
      <c r="V104" s="803" t="s">
        <v>1462</v>
      </c>
      <c r="W104" s="803" t="s">
        <v>1194</v>
      </c>
      <c r="X104" s="818" t="s">
        <v>1220</v>
      </c>
      <c r="Y104" s="791" t="s">
        <v>346</v>
      </c>
      <c r="Z104" s="791" t="s">
        <v>403</v>
      </c>
      <c r="AA104" s="791"/>
      <c r="AB104" s="782">
        <v>42384</v>
      </c>
      <c r="AC104" s="782">
        <v>42704</v>
      </c>
      <c r="AD104" s="791" t="s">
        <v>393</v>
      </c>
      <c r="AE104" s="791" t="s">
        <v>54</v>
      </c>
      <c r="AF104" s="791" t="s">
        <v>419</v>
      </c>
      <c r="AG104" s="791">
        <v>3</v>
      </c>
      <c r="AH104" s="783">
        <v>400000</v>
      </c>
      <c r="AI104" s="783">
        <f>+IF('Plan de adquisiciones'!$D$6="Si",ACADEMICA!AE105*ACADEMICA!AD105,ACADEMICA!AE105*ACADEMICA!AD105)</f>
        <v>0</v>
      </c>
      <c r="AJ104" s="812" t="s">
        <v>263</v>
      </c>
      <c r="AK104" s="812" t="s">
        <v>281</v>
      </c>
      <c r="AL104" s="813">
        <v>8.3333333333333343E-2</v>
      </c>
      <c r="AM104" s="813">
        <v>8.3333333333333343E-2</v>
      </c>
      <c r="AN104" s="813">
        <v>8.3333333333333343E-2</v>
      </c>
      <c r="AO104" s="813">
        <v>8.3333333333333343E-2</v>
      </c>
      <c r="AP104" s="813">
        <v>8.3333333333333343E-2</v>
      </c>
      <c r="AQ104" s="813">
        <v>8.3333333333333343E-2</v>
      </c>
      <c r="AR104" s="813">
        <v>8.3333333333333343E-2</v>
      </c>
      <c r="AS104" s="813">
        <v>8.3333333333333343E-2</v>
      </c>
      <c r="AT104" s="813">
        <v>8.3333333333333343E-2</v>
      </c>
      <c r="AU104" s="813">
        <v>8.3333333333333343E-2</v>
      </c>
      <c r="AV104" s="813">
        <v>8.3333333333333343E-2</v>
      </c>
      <c r="AW104" s="813">
        <v>8.3333333333333343E-2</v>
      </c>
      <c r="AX104" s="807">
        <f t="shared" si="5"/>
        <v>1.0000000000000002</v>
      </c>
      <c r="AY104" s="811">
        <v>0</v>
      </c>
      <c r="AZ104" s="811">
        <v>0</v>
      </c>
      <c r="BA104" s="811">
        <v>0</v>
      </c>
      <c r="BB104" s="811">
        <v>0</v>
      </c>
      <c r="BC104" s="811">
        <v>0</v>
      </c>
      <c r="BD104" s="811">
        <v>0</v>
      </c>
      <c r="BE104" s="811">
        <v>0</v>
      </c>
      <c r="BF104" s="811">
        <v>0</v>
      </c>
      <c r="BG104" s="811">
        <v>0</v>
      </c>
      <c r="BH104" s="811">
        <v>0</v>
      </c>
      <c r="BI104" s="811">
        <v>0</v>
      </c>
      <c r="BJ104" s="811">
        <v>0</v>
      </c>
      <c r="BK104" s="807">
        <f t="shared" si="6"/>
        <v>0</v>
      </c>
      <c r="BL104" s="807">
        <f t="shared" si="7"/>
        <v>1.0000000000000002</v>
      </c>
      <c r="BM104" s="759" t="s">
        <v>1427</v>
      </c>
    </row>
    <row r="105" spans="1:65" ht="27.95" customHeight="1" x14ac:dyDescent="0.2">
      <c r="A105" s="231"/>
      <c r="B105" s="232"/>
      <c r="C105" s="227"/>
      <c r="D105" s="447"/>
      <c r="E105" s="1137"/>
      <c r="F105" s="211" t="s">
        <v>346</v>
      </c>
      <c r="G105" s="211" t="s">
        <v>403</v>
      </c>
      <c r="H105" s="956"/>
      <c r="I105" s="978">
        <v>42384</v>
      </c>
      <c r="J105" s="610">
        <v>42704</v>
      </c>
      <c r="K105" s="1045"/>
      <c r="L105" s="926" t="s">
        <v>54</v>
      </c>
      <c r="M105" s="911" t="s">
        <v>420</v>
      </c>
      <c r="N105" s="956">
        <v>3</v>
      </c>
      <c r="O105" s="45">
        <v>583333.33333333337</v>
      </c>
      <c r="P105" s="711">
        <f>+IF('Plan de adquisiciones'!$D$6="Si",ACADEMICA!O106*ACADEMICA!N106,ACADEMICA!O106*ACADEMICA!N106)</f>
        <v>595000</v>
      </c>
      <c r="Q105" s="673" t="s">
        <v>311</v>
      </c>
      <c r="R105" s="3"/>
      <c r="S105" s="3"/>
      <c r="T105" s="3"/>
      <c r="U105" s="3"/>
      <c r="V105" s="803" t="s">
        <v>1462</v>
      </c>
      <c r="W105" s="803" t="s">
        <v>1194</v>
      </c>
      <c r="X105" s="818" t="s">
        <v>1220</v>
      </c>
      <c r="Y105" s="791" t="s">
        <v>346</v>
      </c>
      <c r="Z105" s="791" t="s">
        <v>403</v>
      </c>
      <c r="AA105" s="791"/>
      <c r="AB105" s="782">
        <v>42384</v>
      </c>
      <c r="AC105" s="782">
        <v>42704</v>
      </c>
      <c r="AD105" s="791" t="s">
        <v>393</v>
      </c>
      <c r="AE105" s="791" t="s">
        <v>54</v>
      </c>
      <c r="AF105" s="791" t="s">
        <v>420</v>
      </c>
      <c r="AG105" s="791">
        <v>3</v>
      </c>
      <c r="AH105" s="783">
        <v>583333.33333333337</v>
      </c>
      <c r="AI105" s="783">
        <f>+IF('Plan de adquisiciones'!$D$6="Si",ACADEMICA!AE106*ACADEMICA!AD106,ACADEMICA!AE106*ACADEMICA!AD106)</f>
        <v>0</v>
      </c>
      <c r="AJ105" s="812" t="s">
        <v>263</v>
      </c>
      <c r="AK105" s="812" t="s">
        <v>281</v>
      </c>
      <c r="AL105" s="813">
        <v>8.3333333333333343E-2</v>
      </c>
      <c r="AM105" s="813">
        <v>8.3333333333333343E-2</v>
      </c>
      <c r="AN105" s="813">
        <v>8.3333333333333343E-2</v>
      </c>
      <c r="AO105" s="813">
        <v>8.3333333333333343E-2</v>
      </c>
      <c r="AP105" s="813">
        <v>8.3333333333333343E-2</v>
      </c>
      <c r="AQ105" s="813">
        <v>8.3333333333333343E-2</v>
      </c>
      <c r="AR105" s="813">
        <v>8.3333333333333343E-2</v>
      </c>
      <c r="AS105" s="813">
        <v>8.3333333333333343E-2</v>
      </c>
      <c r="AT105" s="813">
        <v>8.3333333333333343E-2</v>
      </c>
      <c r="AU105" s="813">
        <v>8.3333333333333343E-2</v>
      </c>
      <c r="AV105" s="813">
        <v>8.3333333333333343E-2</v>
      </c>
      <c r="AW105" s="813">
        <v>8.3333333333333343E-2</v>
      </c>
      <c r="AX105" s="807">
        <f t="shared" si="5"/>
        <v>1.0000000000000002</v>
      </c>
      <c r="AY105" s="811">
        <v>0</v>
      </c>
      <c r="AZ105" s="811">
        <v>0</v>
      </c>
      <c r="BA105" s="811">
        <v>0</v>
      </c>
      <c r="BB105" s="811">
        <v>0</v>
      </c>
      <c r="BC105" s="811">
        <v>0</v>
      </c>
      <c r="BD105" s="811">
        <v>0</v>
      </c>
      <c r="BE105" s="811">
        <v>0</v>
      </c>
      <c r="BF105" s="811">
        <v>0</v>
      </c>
      <c r="BG105" s="811">
        <v>0</v>
      </c>
      <c r="BH105" s="811">
        <v>0</v>
      </c>
      <c r="BI105" s="811">
        <v>0</v>
      </c>
      <c r="BJ105" s="811">
        <v>0</v>
      </c>
      <c r="BK105" s="807">
        <f t="shared" si="6"/>
        <v>0</v>
      </c>
      <c r="BL105" s="807">
        <f t="shared" si="7"/>
        <v>1.0000000000000002</v>
      </c>
      <c r="BM105" s="759" t="s">
        <v>1427</v>
      </c>
    </row>
    <row r="106" spans="1:65" ht="27.95" customHeight="1" x14ac:dyDescent="0.2">
      <c r="A106" s="231"/>
      <c r="B106" s="232"/>
      <c r="C106" s="227"/>
      <c r="D106" s="447"/>
      <c r="E106" s="1137"/>
      <c r="F106" s="211" t="s">
        <v>346</v>
      </c>
      <c r="G106" s="211" t="s">
        <v>403</v>
      </c>
      <c r="H106" s="956"/>
      <c r="I106" s="978">
        <v>42384</v>
      </c>
      <c r="J106" s="610">
        <v>42704</v>
      </c>
      <c r="K106" s="1045"/>
      <c r="L106" s="926" t="s">
        <v>54</v>
      </c>
      <c r="M106" s="911" t="s">
        <v>1242</v>
      </c>
      <c r="N106" s="956">
        <v>5</v>
      </c>
      <c r="O106" s="45">
        <v>400000</v>
      </c>
      <c r="P106" s="711">
        <f>+IF('Plan de adquisiciones'!$D$6="Si",ACADEMICA!O107*ACADEMICA!N107,ACADEMICA!O107*ACADEMICA!N107)</f>
        <v>3000000</v>
      </c>
      <c r="Q106" s="673" t="s">
        <v>311</v>
      </c>
      <c r="R106" s="3"/>
      <c r="S106" s="3"/>
      <c r="T106" s="3"/>
      <c r="U106" s="3"/>
      <c r="V106" s="803" t="s">
        <v>1462</v>
      </c>
      <c r="W106" s="803" t="s">
        <v>1194</v>
      </c>
      <c r="X106" s="818" t="s">
        <v>1220</v>
      </c>
      <c r="Y106" s="791" t="s">
        <v>346</v>
      </c>
      <c r="Z106" s="791" t="s">
        <v>403</v>
      </c>
      <c r="AA106" s="791"/>
      <c r="AB106" s="782">
        <v>42384</v>
      </c>
      <c r="AC106" s="782">
        <v>42704</v>
      </c>
      <c r="AD106" s="791" t="s">
        <v>393</v>
      </c>
      <c r="AE106" s="791" t="s">
        <v>54</v>
      </c>
      <c r="AF106" s="791" t="s">
        <v>1242</v>
      </c>
      <c r="AG106" s="791">
        <v>5</v>
      </c>
      <c r="AH106" s="783">
        <v>400000</v>
      </c>
      <c r="AI106" s="783">
        <f>+IF('Plan de adquisiciones'!$D$6="Si",ACADEMICA!AE107*ACADEMICA!AD107,ACADEMICA!AE107*ACADEMICA!AD107)</f>
        <v>0</v>
      </c>
      <c r="AJ106" s="812" t="s">
        <v>263</v>
      </c>
      <c r="AK106" s="812" t="s">
        <v>281</v>
      </c>
      <c r="AL106" s="813">
        <v>8.3333333333333343E-2</v>
      </c>
      <c r="AM106" s="813">
        <v>8.3333333333333343E-2</v>
      </c>
      <c r="AN106" s="813">
        <v>8.3333333333333343E-2</v>
      </c>
      <c r="AO106" s="813">
        <v>8.3333333333333343E-2</v>
      </c>
      <c r="AP106" s="813">
        <v>8.3333333333333343E-2</v>
      </c>
      <c r="AQ106" s="813">
        <v>8.3333333333333343E-2</v>
      </c>
      <c r="AR106" s="813">
        <v>8.3333333333333343E-2</v>
      </c>
      <c r="AS106" s="813">
        <v>8.3333333333333343E-2</v>
      </c>
      <c r="AT106" s="813">
        <v>8.3333333333333343E-2</v>
      </c>
      <c r="AU106" s="813">
        <v>8.3333333333333343E-2</v>
      </c>
      <c r="AV106" s="813">
        <v>8.3333333333333343E-2</v>
      </c>
      <c r="AW106" s="813">
        <v>8.3333333333333343E-2</v>
      </c>
      <c r="AX106" s="807">
        <f t="shared" si="5"/>
        <v>1.0000000000000002</v>
      </c>
      <c r="AY106" s="811">
        <v>0</v>
      </c>
      <c r="AZ106" s="811">
        <v>0</v>
      </c>
      <c r="BA106" s="811">
        <v>0</v>
      </c>
      <c r="BB106" s="811">
        <v>0</v>
      </c>
      <c r="BC106" s="811">
        <v>0</v>
      </c>
      <c r="BD106" s="811">
        <v>0</v>
      </c>
      <c r="BE106" s="811">
        <v>0</v>
      </c>
      <c r="BF106" s="811">
        <v>0</v>
      </c>
      <c r="BG106" s="811">
        <v>0</v>
      </c>
      <c r="BH106" s="811">
        <v>0</v>
      </c>
      <c r="BI106" s="811">
        <v>0</v>
      </c>
      <c r="BJ106" s="811">
        <v>0</v>
      </c>
      <c r="BK106" s="807">
        <f t="shared" si="6"/>
        <v>0</v>
      </c>
      <c r="BL106" s="807">
        <f t="shared" si="7"/>
        <v>1.0000000000000002</v>
      </c>
      <c r="BM106" s="759" t="s">
        <v>1427</v>
      </c>
    </row>
    <row r="107" spans="1:65" ht="27.95" customHeight="1" x14ac:dyDescent="0.2">
      <c r="A107" s="231"/>
      <c r="B107" s="232"/>
      <c r="C107" s="227"/>
      <c r="D107" s="447"/>
      <c r="E107" s="1137"/>
      <c r="F107" s="211" t="s">
        <v>346</v>
      </c>
      <c r="G107" s="211" t="s">
        <v>403</v>
      </c>
      <c r="H107" s="956"/>
      <c r="I107" s="978">
        <v>42384</v>
      </c>
      <c r="J107" s="610">
        <v>42704</v>
      </c>
      <c r="K107" s="1045"/>
      <c r="L107" s="926" t="s">
        <v>54</v>
      </c>
      <c r="M107" s="911" t="s">
        <v>422</v>
      </c>
      <c r="N107" s="956">
        <v>4</v>
      </c>
      <c r="O107" s="45">
        <v>375000</v>
      </c>
      <c r="P107" s="711">
        <f>+IF('Plan de adquisiciones'!$D$6="Si",ACADEMICA!O108*ACADEMICA!N108,ACADEMICA!O108*ACADEMICA!N108)</f>
        <v>11000000</v>
      </c>
      <c r="Q107" s="673" t="s">
        <v>311</v>
      </c>
      <c r="R107" s="3"/>
      <c r="S107" s="3"/>
      <c r="T107" s="3"/>
      <c r="U107" s="3"/>
      <c r="V107" s="803" t="s">
        <v>1462</v>
      </c>
      <c r="W107" s="803" t="s">
        <v>1194</v>
      </c>
      <c r="X107" s="818" t="s">
        <v>1220</v>
      </c>
      <c r="Y107" s="791" t="s">
        <v>346</v>
      </c>
      <c r="Z107" s="791" t="s">
        <v>403</v>
      </c>
      <c r="AA107" s="791"/>
      <c r="AB107" s="782">
        <v>42384</v>
      </c>
      <c r="AC107" s="782">
        <v>42704</v>
      </c>
      <c r="AD107" s="791" t="s">
        <v>393</v>
      </c>
      <c r="AE107" s="791" t="s">
        <v>54</v>
      </c>
      <c r="AF107" s="791" t="s">
        <v>422</v>
      </c>
      <c r="AG107" s="791">
        <v>4</v>
      </c>
      <c r="AH107" s="783">
        <v>375000</v>
      </c>
      <c r="AI107" s="783">
        <f>+IF('Plan de adquisiciones'!$D$6="Si",ACADEMICA!AE108*ACADEMICA!AD108,ACADEMICA!AE108*ACADEMICA!AD108)</f>
        <v>0</v>
      </c>
      <c r="AJ107" s="812" t="s">
        <v>263</v>
      </c>
      <c r="AK107" s="812" t="s">
        <v>281</v>
      </c>
      <c r="AL107" s="813">
        <v>8.3333333333333343E-2</v>
      </c>
      <c r="AM107" s="813">
        <v>8.3333333333333343E-2</v>
      </c>
      <c r="AN107" s="813">
        <v>8.3333333333333343E-2</v>
      </c>
      <c r="AO107" s="813">
        <v>8.3333333333333343E-2</v>
      </c>
      <c r="AP107" s="813">
        <v>8.3333333333333343E-2</v>
      </c>
      <c r="AQ107" s="813">
        <v>8.3333333333333343E-2</v>
      </c>
      <c r="AR107" s="813">
        <v>8.3333333333333343E-2</v>
      </c>
      <c r="AS107" s="813">
        <v>8.3333333333333343E-2</v>
      </c>
      <c r="AT107" s="813">
        <v>8.3333333333333343E-2</v>
      </c>
      <c r="AU107" s="813">
        <v>8.3333333333333343E-2</v>
      </c>
      <c r="AV107" s="813">
        <v>8.3333333333333343E-2</v>
      </c>
      <c r="AW107" s="813">
        <v>8.3333333333333343E-2</v>
      </c>
      <c r="AX107" s="807">
        <f t="shared" si="5"/>
        <v>1.0000000000000002</v>
      </c>
      <c r="AY107" s="811">
        <v>0</v>
      </c>
      <c r="AZ107" s="811">
        <v>0</v>
      </c>
      <c r="BA107" s="811">
        <v>0</v>
      </c>
      <c r="BB107" s="811">
        <v>0</v>
      </c>
      <c r="BC107" s="811">
        <v>0</v>
      </c>
      <c r="BD107" s="811">
        <v>0</v>
      </c>
      <c r="BE107" s="811">
        <v>0</v>
      </c>
      <c r="BF107" s="811">
        <v>0</v>
      </c>
      <c r="BG107" s="811">
        <v>0</v>
      </c>
      <c r="BH107" s="811">
        <v>0</v>
      </c>
      <c r="BI107" s="811">
        <v>0</v>
      </c>
      <c r="BJ107" s="811">
        <v>0</v>
      </c>
      <c r="BK107" s="807">
        <f t="shared" si="6"/>
        <v>0</v>
      </c>
      <c r="BL107" s="807">
        <f t="shared" si="7"/>
        <v>1.0000000000000002</v>
      </c>
      <c r="BM107" s="759" t="s">
        <v>1427</v>
      </c>
    </row>
    <row r="108" spans="1:65" ht="27.95" customHeight="1" x14ac:dyDescent="0.2">
      <c r="A108" s="231"/>
      <c r="B108" s="232"/>
      <c r="C108" s="227"/>
      <c r="D108" s="447"/>
      <c r="E108" s="1137"/>
      <c r="F108" s="211" t="s">
        <v>346</v>
      </c>
      <c r="G108" s="211" t="s">
        <v>403</v>
      </c>
      <c r="H108" s="956"/>
      <c r="I108" s="978">
        <v>42384</v>
      </c>
      <c r="J108" s="610">
        <v>42704</v>
      </c>
      <c r="K108" s="1045"/>
      <c r="L108" s="926" t="s">
        <v>54</v>
      </c>
      <c r="M108" s="911" t="s">
        <v>1243</v>
      </c>
      <c r="N108" s="956">
        <v>1</v>
      </c>
      <c r="O108" s="45"/>
      <c r="P108" s="46">
        <f>+IF('Plan de adquisiciones'!$D$6="Si",ACADEMICA!O109*ACADEMICA!N109,ACADEMICA!O109*ACADEMICA!N109)</f>
        <v>1800000</v>
      </c>
      <c r="Q108" s="673" t="s">
        <v>311</v>
      </c>
      <c r="R108" s="3"/>
      <c r="S108" s="3"/>
      <c r="T108" s="3"/>
      <c r="U108" s="3"/>
      <c r="V108" s="803" t="s">
        <v>1462</v>
      </c>
      <c r="W108" s="803" t="s">
        <v>1194</v>
      </c>
      <c r="X108" s="818" t="s">
        <v>1220</v>
      </c>
      <c r="Y108" s="791" t="s">
        <v>346</v>
      </c>
      <c r="Z108" s="791" t="s">
        <v>403</v>
      </c>
      <c r="AA108" s="791"/>
      <c r="AB108" s="782">
        <v>42384</v>
      </c>
      <c r="AC108" s="782">
        <v>42704</v>
      </c>
      <c r="AD108" s="791" t="s">
        <v>393</v>
      </c>
      <c r="AE108" s="791" t="s">
        <v>54</v>
      </c>
      <c r="AF108" s="791" t="s">
        <v>1243</v>
      </c>
      <c r="AG108" s="791">
        <v>1</v>
      </c>
      <c r="AH108" s="783"/>
      <c r="AI108" s="783">
        <f>+IF('Plan de adquisiciones'!$D$6="Si",ACADEMICA!AE109*ACADEMICA!AD109,ACADEMICA!AE109*ACADEMICA!AD109)</f>
        <v>0</v>
      </c>
      <c r="AJ108" s="812" t="s">
        <v>263</v>
      </c>
      <c r="AK108" s="812" t="s">
        <v>281</v>
      </c>
      <c r="AL108" s="813">
        <v>8.3333333333333343E-2</v>
      </c>
      <c r="AM108" s="813">
        <v>8.3333333333333343E-2</v>
      </c>
      <c r="AN108" s="813">
        <v>8.3333333333333343E-2</v>
      </c>
      <c r="AO108" s="813">
        <v>8.3333333333333343E-2</v>
      </c>
      <c r="AP108" s="813">
        <v>8.3333333333333343E-2</v>
      </c>
      <c r="AQ108" s="813">
        <v>8.3333333333333343E-2</v>
      </c>
      <c r="AR108" s="813">
        <v>8.3333333333333343E-2</v>
      </c>
      <c r="AS108" s="813">
        <v>8.3333333333333343E-2</v>
      </c>
      <c r="AT108" s="813">
        <v>8.3333333333333343E-2</v>
      </c>
      <c r="AU108" s="813">
        <v>8.3333333333333343E-2</v>
      </c>
      <c r="AV108" s="813">
        <v>8.3333333333333343E-2</v>
      </c>
      <c r="AW108" s="813">
        <v>8.3333333333333343E-2</v>
      </c>
      <c r="AX108" s="807">
        <f t="shared" si="5"/>
        <v>1.0000000000000002</v>
      </c>
      <c r="AY108" s="811">
        <v>0</v>
      </c>
      <c r="AZ108" s="811">
        <v>0</v>
      </c>
      <c r="BA108" s="811">
        <v>0</v>
      </c>
      <c r="BB108" s="811">
        <v>0</v>
      </c>
      <c r="BC108" s="811">
        <v>0</v>
      </c>
      <c r="BD108" s="811">
        <v>0</v>
      </c>
      <c r="BE108" s="811">
        <v>0</v>
      </c>
      <c r="BF108" s="811">
        <v>0</v>
      </c>
      <c r="BG108" s="811">
        <v>0</v>
      </c>
      <c r="BH108" s="811">
        <v>0</v>
      </c>
      <c r="BI108" s="811">
        <v>0</v>
      </c>
      <c r="BJ108" s="811">
        <v>0</v>
      </c>
      <c r="BK108" s="807">
        <f t="shared" si="6"/>
        <v>0</v>
      </c>
      <c r="BL108" s="807">
        <f t="shared" si="7"/>
        <v>1.0000000000000002</v>
      </c>
      <c r="BM108" s="759" t="s">
        <v>1427</v>
      </c>
    </row>
    <row r="109" spans="1:65" ht="27.95" customHeight="1" x14ac:dyDescent="0.2">
      <c r="A109" s="231"/>
      <c r="B109" s="232"/>
      <c r="C109" s="227"/>
      <c r="D109" s="447"/>
      <c r="E109" s="1137"/>
      <c r="F109" s="211" t="s">
        <v>346</v>
      </c>
      <c r="G109" s="211" t="s">
        <v>403</v>
      </c>
      <c r="H109" s="956"/>
      <c r="I109" s="978">
        <v>42384</v>
      </c>
      <c r="J109" s="610">
        <v>42704</v>
      </c>
      <c r="K109" s="1045"/>
      <c r="L109" s="926" t="s">
        <v>54</v>
      </c>
      <c r="M109" s="911" t="s">
        <v>424</v>
      </c>
      <c r="N109" s="956">
        <v>3</v>
      </c>
      <c r="O109" s="45">
        <v>233333.33333333334</v>
      </c>
      <c r="P109" s="46">
        <f>+IF('Plan de adquisiciones'!$D$6="Si",ACADEMICA!O110*ACADEMICA!N110,ACADEMICA!O110*ACADEMICA!N110)</f>
        <v>4000000</v>
      </c>
      <c r="Q109" s="673" t="s">
        <v>311</v>
      </c>
      <c r="R109" s="3"/>
      <c r="S109" s="3"/>
      <c r="T109" s="3"/>
      <c r="U109" s="3"/>
      <c r="V109" s="803" t="s">
        <v>1462</v>
      </c>
      <c r="W109" s="803" t="s">
        <v>1194</v>
      </c>
      <c r="X109" s="818" t="s">
        <v>1220</v>
      </c>
      <c r="Y109" s="791" t="s">
        <v>346</v>
      </c>
      <c r="Z109" s="791" t="s">
        <v>403</v>
      </c>
      <c r="AA109" s="791"/>
      <c r="AB109" s="782">
        <v>42384</v>
      </c>
      <c r="AC109" s="782">
        <v>42704</v>
      </c>
      <c r="AD109" s="791" t="s">
        <v>393</v>
      </c>
      <c r="AE109" s="791" t="s">
        <v>54</v>
      </c>
      <c r="AF109" s="791" t="s">
        <v>424</v>
      </c>
      <c r="AG109" s="791">
        <v>3</v>
      </c>
      <c r="AH109" s="783">
        <v>233333.33333333334</v>
      </c>
      <c r="AI109" s="783">
        <f>+IF('Plan de adquisiciones'!$D$6="Si",ACADEMICA!AE110*ACADEMICA!AD110,ACADEMICA!AE110*ACADEMICA!AD110)</f>
        <v>0</v>
      </c>
      <c r="AJ109" s="812" t="s">
        <v>263</v>
      </c>
      <c r="AK109" s="812" t="s">
        <v>281</v>
      </c>
      <c r="AL109" s="813">
        <v>8.3333333333333343E-2</v>
      </c>
      <c r="AM109" s="813">
        <v>8.3333333333333343E-2</v>
      </c>
      <c r="AN109" s="813">
        <v>8.3333333333333343E-2</v>
      </c>
      <c r="AO109" s="813">
        <v>8.3333333333333343E-2</v>
      </c>
      <c r="AP109" s="813">
        <v>8.3333333333333343E-2</v>
      </c>
      <c r="AQ109" s="813">
        <v>8.3333333333333343E-2</v>
      </c>
      <c r="AR109" s="813">
        <v>8.3333333333333343E-2</v>
      </c>
      <c r="AS109" s="813">
        <v>8.3333333333333343E-2</v>
      </c>
      <c r="AT109" s="813">
        <v>8.3333333333333343E-2</v>
      </c>
      <c r="AU109" s="813">
        <v>8.3333333333333343E-2</v>
      </c>
      <c r="AV109" s="813">
        <v>8.3333333333333343E-2</v>
      </c>
      <c r="AW109" s="813">
        <v>8.3333333333333343E-2</v>
      </c>
      <c r="AX109" s="807">
        <f t="shared" si="5"/>
        <v>1.0000000000000002</v>
      </c>
      <c r="AY109" s="811">
        <v>0</v>
      </c>
      <c r="AZ109" s="811">
        <v>0</v>
      </c>
      <c r="BA109" s="811">
        <v>0</v>
      </c>
      <c r="BB109" s="811">
        <v>0</v>
      </c>
      <c r="BC109" s="811">
        <v>0</v>
      </c>
      <c r="BD109" s="811">
        <v>0</v>
      </c>
      <c r="BE109" s="811">
        <v>0</v>
      </c>
      <c r="BF109" s="811">
        <v>0</v>
      </c>
      <c r="BG109" s="811">
        <v>0</v>
      </c>
      <c r="BH109" s="811">
        <v>0</v>
      </c>
      <c r="BI109" s="811">
        <v>0</v>
      </c>
      <c r="BJ109" s="811">
        <v>0</v>
      </c>
      <c r="BK109" s="807">
        <f t="shared" si="6"/>
        <v>0</v>
      </c>
      <c r="BL109" s="807">
        <f t="shared" si="7"/>
        <v>1.0000000000000002</v>
      </c>
      <c r="BM109" s="759" t="s">
        <v>1427</v>
      </c>
    </row>
    <row r="110" spans="1:65" ht="27.95" customHeight="1" x14ac:dyDescent="0.2">
      <c r="A110" s="231"/>
      <c r="B110" s="232"/>
      <c r="C110" s="227"/>
      <c r="D110" s="447"/>
      <c r="E110" s="1137"/>
      <c r="F110" s="211" t="s">
        <v>346</v>
      </c>
      <c r="G110" s="211" t="s">
        <v>403</v>
      </c>
      <c r="H110" s="956"/>
      <c r="I110" s="978">
        <v>42384</v>
      </c>
      <c r="J110" s="610">
        <v>42704</v>
      </c>
      <c r="K110" s="1045"/>
      <c r="L110" s="926" t="s">
        <v>54</v>
      </c>
      <c r="M110" s="911" t="s">
        <v>425</v>
      </c>
      <c r="N110" s="956">
        <v>3</v>
      </c>
      <c r="O110" s="45">
        <v>666666.66666666663</v>
      </c>
      <c r="P110" s="46">
        <f>+IF('Plan de adquisiciones'!$D$6="Si",ACADEMICA!O111*ACADEMICA!N111,ACADEMICA!O111*ACADEMICA!N111)</f>
        <v>6000000</v>
      </c>
      <c r="Q110" s="673" t="s">
        <v>311</v>
      </c>
      <c r="R110" s="3"/>
      <c r="S110" s="3"/>
      <c r="T110" s="3"/>
      <c r="U110" s="3"/>
      <c r="V110" s="803" t="s">
        <v>1462</v>
      </c>
      <c r="W110" s="803" t="s">
        <v>1194</v>
      </c>
      <c r="X110" s="818" t="s">
        <v>1220</v>
      </c>
      <c r="Y110" s="791" t="s">
        <v>346</v>
      </c>
      <c r="Z110" s="791" t="s">
        <v>403</v>
      </c>
      <c r="AA110" s="791"/>
      <c r="AB110" s="782">
        <v>42384</v>
      </c>
      <c r="AC110" s="782">
        <v>42704</v>
      </c>
      <c r="AD110" s="791" t="s">
        <v>393</v>
      </c>
      <c r="AE110" s="791" t="s">
        <v>54</v>
      </c>
      <c r="AF110" s="791" t="s">
        <v>425</v>
      </c>
      <c r="AG110" s="791">
        <v>3</v>
      </c>
      <c r="AH110" s="783">
        <v>666666.66666666663</v>
      </c>
      <c r="AI110" s="783">
        <f>+IF('Plan de adquisiciones'!$D$6="Si",ACADEMICA!AE111*ACADEMICA!AD111,ACADEMICA!AE111*ACADEMICA!AD111)</f>
        <v>0</v>
      </c>
      <c r="AJ110" s="812" t="s">
        <v>263</v>
      </c>
      <c r="AK110" s="812" t="s">
        <v>281</v>
      </c>
      <c r="AL110" s="813">
        <v>8.3333333333333343E-2</v>
      </c>
      <c r="AM110" s="813">
        <v>8.3333333333333343E-2</v>
      </c>
      <c r="AN110" s="813">
        <v>8.3333333333333343E-2</v>
      </c>
      <c r="AO110" s="813">
        <v>8.3333333333333343E-2</v>
      </c>
      <c r="AP110" s="813">
        <v>8.3333333333333343E-2</v>
      </c>
      <c r="AQ110" s="813">
        <v>8.3333333333333343E-2</v>
      </c>
      <c r="AR110" s="813">
        <v>8.3333333333333343E-2</v>
      </c>
      <c r="AS110" s="813">
        <v>8.3333333333333343E-2</v>
      </c>
      <c r="AT110" s="813">
        <v>8.3333333333333343E-2</v>
      </c>
      <c r="AU110" s="813">
        <v>8.3333333333333343E-2</v>
      </c>
      <c r="AV110" s="813">
        <v>8.3333333333333343E-2</v>
      </c>
      <c r="AW110" s="813">
        <v>8.3333333333333343E-2</v>
      </c>
      <c r="AX110" s="807">
        <f t="shared" si="5"/>
        <v>1.0000000000000002</v>
      </c>
      <c r="AY110" s="811">
        <v>0</v>
      </c>
      <c r="AZ110" s="811">
        <v>0</v>
      </c>
      <c r="BA110" s="811">
        <v>0</v>
      </c>
      <c r="BB110" s="811">
        <v>0</v>
      </c>
      <c r="BC110" s="811">
        <v>0</v>
      </c>
      <c r="BD110" s="811">
        <v>0</v>
      </c>
      <c r="BE110" s="811">
        <v>0</v>
      </c>
      <c r="BF110" s="811">
        <v>0</v>
      </c>
      <c r="BG110" s="811">
        <v>0</v>
      </c>
      <c r="BH110" s="811">
        <v>0</v>
      </c>
      <c r="BI110" s="811">
        <v>0</v>
      </c>
      <c r="BJ110" s="811">
        <v>0</v>
      </c>
      <c r="BK110" s="807">
        <f t="shared" si="6"/>
        <v>0</v>
      </c>
      <c r="BL110" s="807">
        <f t="shared" si="7"/>
        <v>1.0000000000000002</v>
      </c>
      <c r="BM110" s="759" t="s">
        <v>1427</v>
      </c>
    </row>
    <row r="111" spans="1:65" ht="27.95" customHeight="1" x14ac:dyDescent="0.2">
      <c r="A111" s="231"/>
      <c r="B111" s="232"/>
      <c r="C111" s="227"/>
      <c r="D111" s="447"/>
      <c r="E111" s="1137"/>
      <c r="F111" s="211" t="s">
        <v>346</v>
      </c>
      <c r="G111" s="211" t="s">
        <v>403</v>
      </c>
      <c r="H111" s="956"/>
      <c r="I111" s="978">
        <v>42384</v>
      </c>
      <c r="J111" s="610">
        <v>42704</v>
      </c>
      <c r="K111" s="1045"/>
      <c r="L111" s="926" t="s">
        <v>54</v>
      </c>
      <c r="M111" s="911" t="s">
        <v>426</v>
      </c>
      <c r="N111" s="956">
        <v>5</v>
      </c>
      <c r="O111" s="45">
        <v>60000</v>
      </c>
      <c r="P111" s="46">
        <f>+IF('Plan de adquisiciones'!$D$6="Si",ACADEMICA!O112*ACADEMICA!N112,ACADEMICA!O112*ACADEMICA!N112)</f>
        <v>3840000</v>
      </c>
      <c r="Q111" s="673" t="s">
        <v>311</v>
      </c>
      <c r="R111" s="3"/>
      <c r="S111" s="3"/>
      <c r="T111" s="3"/>
      <c r="U111" s="3"/>
      <c r="V111" s="803" t="s">
        <v>1462</v>
      </c>
      <c r="W111" s="803" t="s">
        <v>1194</v>
      </c>
      <c r="X111" s="818" t="s">
        <v>1220</v>
      </c>
      <c r="Y111" s="791" t="s">
        <v>346</v>
      </c>
      <c r="Z111" s="791" t="s">
        <v>403</v>
      </c>
      <c r="AA111" s="791"/>
      <c r="AB111" s="782">
        <v>42384</v>
      </c>
      <c r="AC111" s="782">
        <v>42704</v>
      </c>
      <c r="AD111" s="791" t="s">
        <v>393</v>
      </c>
      <c r="AE111" s="791" t="s">
        <v>54</v>
      </c>
      <c r="AF111" s="791" t="s">
        <v>426</v>
      </c>
      <c r="AG111" s="791">
        <v>5</v>
      </c>
      <c r="AH111" s="783">
        <v>60000</v>
      </c>
      <c r="AI111" s="783">
        <f>+IF('Plan de adquisiciones'!$D$6="Si",ACADEMICA!AE112*ACADEMICA!AD112,ACADEMICA!AE112*ACADEMICA!AD112)</f>
        <v>0</v>
      </c>
      <c r="AJ111" s="812" t="s">
        <v>263</v>
      </c>
      <c r="AK111" s="812" t="s">
        <v>281</v>
      </c>
      <c r="AL111" s="813">
        <v>8.3333333333333343E-2</v>
      </c>
      <c r="AM111" s="813">
        <v>8.3333333333333343E-2</v>
      </c>
      <c r="AN111" s="813">
        <v>8.3333333333333343E-2</v>
      </c>
      <c r="AO111" s="813">
        <v>8.3333333333333343E-2</v>
      </c>
      <c r="AP111" s="813">
        <v>8.3333333333333343E-2</v>
      </c>
      <c r="AQ111" s="813">
        <v>8.3333333333333343E-2</v>
      </c>
      <c r="AR111" s="813">
        <v>8.3333333333333343E-2</v>
      </c>
      <c r="AS111" s="813">
        <v>8.3333333333333343E-2</v>
      </c>
      <c r="AT111" s="813">
        <v>8.3333333333333343E-2</v>
      </c>
      <c r="AU111" s="813">
        <v>8.3333333333333343E-2</v>
      </c>
      <c r="AV111" s="813">
        <v>8.3333333333333343E-2</v>
      </c>
      <c r="AW111" s="813">
        <v>8.3333333333333343E-2</v>
      </c>
      <c r="AX111" s="807">
        <f t="shared" si="5"/>
        <v>1.0000000000000002</v>
      </c>
      <c r="AY111" s="811">
        <v>0</v>
      </c>
      <c r="AZ111" s="811">
        <v>0</v>
      </c>
      <c r="BA111" s="811">
        <v>0</v>
      </c>
      <c r="BB111" s="811">
        <v>0</v>
      </c>
      <c r="BC111" s="811">
        <v>0</v>
      </c>
      <c r="BD111" s="811">
        <v>0</v>
      </c>
      <c r="BE111" s="811">
        <v>0</v>
      </c>
      <c r="BF111" s="811">
        <v>0</v>
      </c>
      <c r="BG111" s="811">
        <v>0</v>
      </c>
      <c r="BH111" s="811">
        <v>0</v>
      </c>
      <c r="BI111" s="811">
        <v>0</v>
      </c>
      <c r="BJ111" s="811">
        <v>0</v>
      </c>
      <c r="BK111" s="807">
        <f t="shared" si="6"/>
        <v>0</v>
      </c>
      <c r="BL111" s="807">
        <f t="shared" si="7"/>
        <v>1.0000000000000002</v>
      </c>
      <c r="BM111" s="759" t="s">
        <v>1427</v>
      </c>
    </row>
    <row r="112" spans="1:65" ht="27.95" customHeight="1" x14ac:dyDescent="0.2">
      <c r="A112" s="231"/>
      <c r="B112" s="232"/>
      <c r="C112" s="227"/>
      <c r="D112" s="447"/>
      <c r="E112" s="1137"/>
      <c r="F112" s="211" t="s">
        <v>346</v>
      </c>
      <c r="G112" s="211" t="s">
        <v>403</v>
      </c>
      <c r="H112" s="956"/>
      <c r="I112" s="978">
        <v>42384</v>
      </c>
      <c r="J112" s="610">
        <v>42704</v>
      </c>
      <c r="K112" s="1045"/>
      <c r="L112" s="926" t="s">
        <v>54</v>
      </c>
      <c r="M112" s="911" t="s">
        <v>1244</v>
      </c>
      <c r="N112" s="956">
        <v>2</v>
      </c>
      <c r="O112" s="45">
        <v>75000</v>
      </c>
      <c r="P112" s="46">
        <f>+IF('Plan de adquisiciones'!$D$6="Si",ACADEMICA!O113*ACADEMICA!N113,ACADEMICA!O113*ACADEMICA!N113)</f>
        <v>4160000</v>
      </c>
      <c r="Q112" s="673" t="s">
        <v>311</v>
      </c>
      <c r="R112" s="3"/>
      <c r="S112" s="3"/>
      <c r="T112" s="3"/>
      <c r="U112" s="3"/>
      <c r="V112" s="803" t="s">
        <v>1462</v>
      </c>
      <c r="W112" s="803" t="s">
        <v>1194</v>
      </c>
      <c r="X112" s="818" t="s">
        <v>1220</v>
      </c>
      <c r="Y112" s="791" t="s">
        <v>346</v>
      </c>
      <c r="Z112" s="791" t="s">
        <v>403</v>
      </c>
      <c r="AA112" s="791"/>
      <c r="AB112" s="782">
        <v>42384</v>
      </c>
      <c r="AC112" s="782">
        <v>42704</v>
      </c>
      <c r="AD112" s="791" t="s">
        <v>393</v>
      </c>
      <c r="AE112" s="791" t="s">
        <v>54</v>
      </c>
      <c r="AF112" s="791" t="s">
        <v>1244</v>
      </c>
      <c r="AG112" s="791">
        <v>2</v>
      </c>
      <c r="AH112" s="783">
        <v>75000</v>
      </c>
      <c r="AI112" s="783">
        <f>+IF('Plan de adquisiciones'!$D$6="Si",ACADEMICA!AE113*ACADEMICA!AD113,ACADEMICA!AE113*ACADEMICA!AD113)</f>
        <v>0</v>
      </c>
      <c r="AJ112" s="812" t="s">
        <v>263</v>
      </c>
      <c r="AK112" s="812" t="s">
        <v>281</v>
      </c>
      <c r="AL112" s="813">
        <v>8.3333333333333343E-2</v>
      </c>
      <c r="AM112" s="813">
        <v>8.3333333333333343E-2</v>
      </c>
      <c r="AN112" s="813">
        <v>8.3333333333333343E-2</v>
      </c>
      <c r="AO112" s="813">
        <v>8.3333333333333343E-2</v>
      </c>
      <c r="AP112" s="813">
        <v>8.3333333333333343E-2</v>
      </c>
      <c r="AQ112" s="813">
        <v>8.3333333333333343E-2</v>
      </c>
      <c r="AR112" s="813">
        <v>8.3333333333333343E-2</v>
      </c>
      <c r="AS112" s="813">
        <v>8.3333333333333343E-2</v>
      </c>
      <c r="AT112" s="813">
        <v>8.3333333333333343E-2</v>
      </c>
      <c r="AU112" s="813">
        <v>8.3333333333333343E-2</v>
      </c>
      <c r="AV112" s="813">
        <v>8.3333333333333343E-2</v>
      </c>
      <c r="AW112" s="813">
        <v>8.3333333333333343E-2</v>
      </c>
      <c r="AX112" s="807">
        <f t="shared" si="5"/>
        <v>1.0000000000000002</v>
      </c>
      <c r="AY112" s="811">
        <v>0</v>
      </c>
      <c r="AZ112" s="811">
        <v>0</v>
      </c>
      <c r="BA112" s="811">
        <v>0</v>
      </c>
      <c r="BB112" s="811">
        <v>0</v>
      </c>
      <c r="BC112" s="811">
        <v>0</v>
      </c>
      <c r="BD112" s="811">
        <v>0</v>
      </c>
      <c r="BE112" s="811">
        <v>0</v>
      </c>
      <c r="BF112" s="811">
        <v>0</v>
      </c>
      <c r="BG112" s="811">
        <v>0</v>
      </c>
      <c r="BH112" s="811">
        <v>0</v>
      </c>
      <c r="BI112" s="811">
        <v>0</v>
      </c>
      <c r="BJ112" s="811">
        <v>0</v>
      </c>
      <c r="BK112" s="807">
        <f t="shared" si="6"/>
        <v>0</v>
      </c>
      <c r="BL112" s="807">
        <f t="shared" si="7"/>
        <v>1.0000000000000002</v>
      </c>
      <c r="BM112" s="759" t="s">
        <v>1427</v>
      </c>
    </row>
    <row r="113" spans="1:65" ht="27.95" customHeight="1" x14ac:dyDescent="0.2">
      <c r="A113" s="231"/>
      <c r="B113" s="232"/>
      <c r="C113" s="227"/>
      <c r="D113" s="447"/>
      <c r="E113" s="1137"/>
      <c r="F113" s="211" t="s">
        <v>346</v>
      </c>
      <c r="G113" s="211" t="s">
        <v>403</v>
      </c>
      <c r="H113" s="956"/>
      <c r="I113" s="978">
        <v>42384</v>
      </c>
      <c r="J113" s="610">
        <v>42704</v>
      </c>
      <c r="K113" s="1045"/>
      <c r="L113" s="926" t="s">
        <v>54</v>
      </c>
      <c r="M113" s="911" t="s">
        <v>428</v>
      </c>
      <c r="N113" s="956">
        <v>4</v>
      </c>
      <c r="O113" s="45">
        <v>800000</v>
      </c>
      <c r="P113" s="46">
        <f>+IF('Plan de adquisiciones'!$D$6="Si",ACADEMICA!O114*ACADEMICA!N114,ACADEMICA!O114*ACADEMICA!N114)</f>
        <v>620000</v>
      </c>
      <c r="Q113" s="673" t="s">
        <v>311</v>
      </c>
      <c r="R113" s="3"/>
      <c r="S113" s="3"/>
      <c r="T113" s="3"/>
      <c r="U113" s="3"/>
      <c r="V113" s="803" t="s">
        <v>1462</v>
      </c>
      <c r="W113" s="803" t="s">
        <v>1194</v>
      </c>
      <c r="X113" s="818" t="s">
        <v>1220</v>
      </c>
      <c r="Y113" s="791" t="s">
        <v>346</v>
      </c>
      <c r="Z113" s="791" t="s">
        <v>403</v>
      </c>
      <c r="AA113" s="791"/>
      <c r="AB113" s="782">
        <v>42384</v>
      </c>
      <c r="AC113" s="782">
        <v>42704</v>
      </c>
      <c r="AD113" s="791" t="s">
        <v>393</v>
      </c>
      <c r="AE113" s="791" t="s">
        <v>54</v>
      </c>
      <c r="AF113" s="791" t="s">
        <v>428</v>
      </c>
      <c r="AG113" s="791">
        <v>4</v>
      </c>
      <c r="AH113" s="783">
        <v>800000</v>
      </c>
      <c r="AI113" s="783">
        <f>+IF('Plan de adquisiciones'!$D$6="Si",ACADEMICA!AE114*ACADEMICA!AD114,ACADEMICA!AE114*ACADEMICA!AD114)</f>
        <v>0</v>
      </c>
      <c r="AJ113" s="812" t="s">
        <v>263</v>
      </c>
      <c r="AK113" s="812" t="s">
        <v>281</v>
      </c>
      <c r="AL113" s="813">
        <v>8.3333333333333343E-2</v>
      </c>
      <c r="AM113" s="813">
        <v>8.3333333333333343E-2</v>
      </c>
      <c r="AN113" s="813">
        <v>8.3333333333333343E-2</v>
      </c>
      <c r="AO113" s="813">
        <v>8.3333333333333343E-2</v>
      </c>
      <c r="AP113" s="813">
        <v>8.3333333333333343E-2</v>
      </c>
      <c r="AQ113" s="813">
        <v>8.3333333333333343E-2</v>
      </c>
      <c r="AR113" s="813">
        <v>8.3333333333333343E-2</v>
      </c>
      <c r="AS113" s="813">
        <v>8.3333333333333343E-2</v>
      </c>
      <c r="AT113" s="813">
        <v>8.3333333333333343E-2</v>
      </c>
      <c r="AU113" s="813">
        <v>8.3333333333333343E-2</v>
      </c>
      <c r="AV113" s="813">
        <v>8.3333333333333343E-2</v>
      </c>
      <c r="AW113" s="813">
        <v>8.3333333333333343E-2</v>
      </c>
      <c r="AX113" s="807">
        <f t="shared" si="5"/>
        <v>1.0000000000000002</v>
      </c>
      <c r="AY113" s="811">
        <v>0</v>
      </c>
      <c r="AZ113" s="811">
        <v>0</v>
      </c>
      <c r="BA113" s="811">
        <v>0</v>
      </c>
      <c r="BB113" s="811">
        <v>0</v>
      </c>
      <c r="BC113" s="811">
        <v>0</v>
      </c>
      <c r="BD113" s="811">
        <v>0</v>
      </c>
      <c r="BE113" s="811">
        <v>0</v>
      </c>
      <c r="BF113" s="811">
        <v>0</v>
      </c>
      <c r="BG113" s="811">
        <v>0</v>
      </c>
      <c r="BH113" s="811">
        <v>0</v>
      </c>
      <c r="BI113" s="811">
        <v>0</v>
      </c>
      <c r="BJ113" s="811">
        <v>0</v>
      </c>
      <c r="BK113" s="807">
        <f t="shared" si="6"/>
        <v>0</v>
      </c>
      <c r="BL113" s="807">
        <f t="shared" si="7"/>
        <v>1.0000000000000002</v>
      </c>
      <c r="BM113" s="759" t="s">
        <v>1427</v>
      </c>
    </row>
    <row r="114" spans="1:65" ht="27.95" customHeight="1" x14ac:dyDescent="0.2">
      <c r="A114" s="231"/>
      <c r="B114" s="232"/>
      <c r="C114" s="227"/>
      <c r="D114" s="447"/>
      <c r="E114" s="1137"/>
      <c r="F114" s="211" t="s">
        <v>346</v>
      </c>
      <c r="G114" s="211" t="s">
        <v>403</v>
      </c>
      <c r="H114" s="956"/>
      <c r="I114" s="978">
        <v>42384</v>
      </c>
      <c r="J114" s="610">
        <v>42704</v>
      </c>
      <c r="K114" s="1045"/>
      <c r="L114" s="926" t="s">
        <v>54</v>
      </c>
      <c r="M114" s="911" t="s">
        <v>429</v>
      </c>
      <c r="N114" s="956">
        <v>2</v>
      </c>
      <c r="O114" s="45">
        <v>2000000</v>
      </c>
      <c r="P114" s="46">
        <f>+IF('Plan de adquisiciones'!$D$6="Si",ACADEMICA!O115*ACADEMICA!N115,ACADEMICA!O115*ACADEMICA!N115)</f>
        <v>2880000000</v>
      </c>
      <c r="Q114" s="673" t="s">
        <v>311</v>
      </c>
      <c r="R114" s="3"/>
      <c r="S114" s="3"/>
      <c r="T114" s="3"/>
      <c r="U114" s="3"/>
      <c r="V114" s="803" t="s">
        <v>1462</v>
      </c>
      <c r="W114" s="803" t="s">
        <v>1194</v>
      </c>
      <c r="X114" s="818" t="s">
        <v>1220</v>
      </c>
      <c r="Y114" s="791" t="s">
        <v>346</v>
      </c>
      <c r="Z114" s="791" t="s">
        <v>403</v>
      </c>
      <c r="AA114" s="791"/>
      <c r="AB114" s="782">
        <v>42384</v>
      </c>
      <c r="AC114" s="782">
        <v>42704</v>
      </c>
      <c r="AD114" s="791" t="s">
        <v>393</v>
      </c>
      <c r="AE114" s="791" t="s">
        <v>54</v>
      </c>
      <c r="AF114" s="791" t="s">
        <v>429</v>
      </c>
      <c r="AG114" s="791">
        <v>2</v>
      </c>
      <c r="AH114" s="783">
        <v>2000000</v>
      </c>
      <c r="AI114" s="783">
        <f>+IF('Plan de adquisiciones'!$D$6="Si",ACADEMICA!AE115*ACADEMICA!AD115,ACADEMICA!AE115*ACADEMICA!AD115)</f>
        <v>0</v>
      </c>
      <c r="AJ114" s="812" t="s">
        <v>263</v>
      </c>
      <c r="AK114" s="812" t="s">
        <v>281</v>
      </c>
      <c r="AL114" s="813">
        <v>8.3333333333333343E-2</v>
      </c>
      <c r="AM114" s="813">
        <v>8.3333333333333343E-2</v>
      </c>
      <c r="AN114" s="813">
        <v>8.3333333333333343E-2</v>
      </c>
      <c r="AO114" s="813">
        <v>8.3333333333333343E-2</v>
      </c>
      <c r="AP114" s="813">
        <v>8.3333333333333343E-2</v>
      </c>
      <c r="AQ114" s="813">
        <v>8.3333333333333343E-2</v>
      </c>
      <c r="AR114" s="813">
        <v>8.3333333333333343E-2</v>
      </c>
      <c r="AS114" s="813">
        <v>8.3333333333333343E-2</v>
      </c>
      <c r="AT114" s="813">
        <v>8.3333333333333343E-2</v>
      </c>
      <c r="AU114" s="813">
        <v>8.3333333333333343E-2</v>
      </c>
      <c r="AV114" s="813">
        <v>8.3333333333333343E-2</v>
      </c>
      <c r="AW114" s="813">
        <v>8.3333333333333343E-2</v>
      </c>
      <c r="AX114" s="807">
        <f t="shared" si="5"/>
        <v>1.0000000000000002</v>
      </c>
      <c r="AY114" s="811">
        <v>0</v>
      </c>
      <c r="AZ114" s="811">
        <v>0</v>
      </c>
      <c r="BA114" s="811">
        <v>0</v>
      </c>
      <c r="BB114" s="811">
        <v>0</v>
      </c>
      <c r="BC114" s="811">
        <v>0</v>
      </c>
      <c r="BD114" s="811">
        <v>0</v>
      </c>
      <c r="BE114" s="811">
        <v>0</v>
      </c>
      <c r="BF114" s="811">
        <v>0</v>
      </c>
      <c r="BG114" s="811">
        <v>0</v>
      </c>
      <c r="BH114" s="811">
        <v>0</v>
      </c>
      <c r="BI114" s="811">
        <v>0</v>
      </c>
      <c r="BJ114" s="811">
        <v>0</v>
      </c>
      <c r="BK114" s="807">
        <f t="shared" si="6"/>
        <v>0</v>
      </c>
      <c r="BL114" s="807">
        <f t="shared" si="7"/>
        <v>1.0000000000000002</v>
      </c>
      <c r="BM114" s="759" t="s">
        <v>1427</v>
      </c>
    </row>
    <row r="115" spans="1:65" ht="27.95" customHeight="1" x14ac:dyDescent="0.2">
      <c r="A115" s="231"/>
      <c r="B115" s="232"/>
      <c r="C115" s="227"/>
      <c r="D115" s="447"/>
      <c r="E115" s="1137"/>
      <c r="F115" s="211" t="s">
        <v>346</v>
      </c>
      <c r="G115" s="211" t="s">
        <v>403</v>
      </c>
      <c r="H115" s="956"/>
      <c r="I115" s="978">
        <v>42384</v>
      </c>
      <c r="J115" s="610">
        <v>42704</v>
      </c>
      <c r="K115" s="1045"/>
      <c r="L115" s="926" t="s">
        <v>54</v>
      </c>
      <c r="M115" s="911" t="s">
        <v>430</v>
      </c>
      <c r="N115" s="956">
        <v>2</v>
      </c>
      <c r="O115" s="45">
        <v>853000</v>
      </c>
      <c r="P115" s="46">
        <f>+IF('Plan de adquisiciones'!$D$6="Si",ACADEMICA!O116*ACADEMICA!N116,ACADEMICA!O116*ACADEMICA!N116)</f>
        <v>480000000</v>
      </c>
      <c r="Q115" s="673" t="s">
        <v>311</v>
      </c>
      <c r="R115" s="3"/>
      <c r="S115" s="3"/>
      <c r="T115" s="3"/>
      <c r="U115" s="3"/>
      <c r="V115" s="803" t="s">
        <v>1462</v>
      </c>
      <c r="W115" s="803" t="s">
        <v>1194</v>
      </c>
      <c r="X115" s="818" t="s">
        <v>1220</v>
      </c>
      <c r="Y115" s="791" t="s">
        <v>346</v>
      </c>
      <c r="Z115" s="791" t="s">
        <v>403</v>
      </c>
      <c r="AA115" s="791"/>
      <c r="AB115" s="782">
        <v>42384</v>
      </c>
      <c r="AC115" s="782">
        <v>42704</v>
      </c>
      <c r="AD115" s="791" t="s">
        <v>393</v>
      </c>
      <c r="AE115" s="791" t="s">
        <v>54</v>
      </c>
      <c r="AF115" s="791" t="s">
        <v>430</v>
      </c>
      <c r="AG115" s="791">
        <v>2</v>
      </c>
      <c r="AH115" s="783">
        <v>853000</v>
      </c>
      <c r="AI115" s="783">
        <f>+IF('Plan de adquisiciones'!$D$6="Si",ACADEMICA!AE116*ACADEMICA!AD116,ACADEMICA!AE116*ACADEMICA!AD116)</f>
        <v>0</v>
      </c>
      <c r="AJ115" s="812" t="s">
        <v>263</v>
      </c>
      <c r="AK115" s="812" t="s">
        <v>281</v>
      </c>
      <c r="AL115" s="813">
        <v>8.3333333333333343E-2</v>
      </c>
      <c r="AM115" s="813">
        <v>8.3333333333333343E-2</v>
      </c>
      <c r="AN115" s="813">
        <v>8.3333333333333343E-2</v>
      </c>
      <c r="AO115" s="813">
        <v>8.3333333333333343E-2</v>
      </c>
      <c r="AP115" s="813">
        <v>8.3333333333333343E-2</v>
      </c>
      <c r="AQ115" s="813">
        <v>8.3333333333333343E-2</v>
      </c>
      <c r="AR115" s="813">
        <v>8.3333333333333343E-2</v>
      </c>
      <c r="AS115" s="813">
        <v>8.3333333333333343E-2</v>
      </c>
      <c r="AT115" s="813">
        <v>8.3333333333333343E-2</v>
      </c>
      <c r="AU115" s="813">
        <v>8.3333333333333343E-2</v>
      </c>
      <c r="AV115" s="813">
        <v>8.3333333333333343E-2</v>
      </c>
      <c r="AW115" s="813">
        <v>8.3333333333333343E-2</v>
      </c>
      <c r="AX115" s="807">
        <f t="shared" si="5"/>
        <v>1.0000000000000002</v>
      </c>
      <c r="AY115" s="811">
        <v>0</v>
      </c>
      <c r="AZ115" s="811">
        <v>0</v>
      </c>
      <c r="BA115" s="811">
        <v>0</v>
      </c>
      <c r="BB115" s="811">
        <v>0</v>
      </c>
      <c r="BC115" s="811">
        <v>0</v>
      </c>
      <c r="BD115" s="811">
        <v>0</v>
      </c>
      <c r="BE115" s="811">
        <v>0</v>
      </c>
      <c r="BF115" s="811">
        <v>0</v>
      </c>
      <c r="BG115" s="811">
        <v>0</v>
      </c>
      <c r="BH115" s="811">
        <v>0</v>
      </c>
      <c r="BI115" s="811">
        <v>0</v>
      </c>
      <c r="BJ115" s="811">
        <v>0</v>
      </c>
      <c r="BK115" s="807">
        <f t="shared" si="6"/>
        <v>0</v>
      </c>
      <c r="BL115" s="807">
        <f t="shared" si="7"/>
        <v>1.0000000000000002</v>
      </c>
      <c r="BM115" s="759" t="s">
        <v>1427</v>
      </c>
    </row>
    <row r="116" spans="1:65" ht="27.95" customHeight="1" x14ac:dyDescent="0.2">
      <c r="A116" s="231"/>
      <c r="B116" s="232"/>
      <c r="C116" s="227"/>
      <c r="D116" s="447"/>
      <c r="E116" s="1137"/>
      <c r="F116" s="211" t="s">
        <v>346</v>
      </c>
      <c r="G116" s="211" t="s">
        <v>403</v>
      </c>
      <c r="H116" s="956"/>
      <c r="I116" s="978">
        <v>42384</v>
      </c>
      <c r="J116" s="610">
        <v>42704</v>
      </c>
      <c r="K116" s="1045"/>
      <c r="L116" s="926" t="s">
        <v>54</v>
      </c>
      <c r="M116" s="911" t="s">
        <v>431</v>
      </c>
      <c r="N116" s="956">
        <v>5</v>
      </c>
      <c r="O116" s="45">
        <v>119000</v>
      </c>
      <c r="P116" s="46">
        <f>+IF('Plan de adquisiciones'!$D$6="Si",ACADEMICA!O117*ACADEMICA!N117,ACADEMICA!O117*ACADEMICA!N117)</f>
        <v>240000000</v>
      </c>
      <c r="Q116" s="673" t="s">
        <v>311</v>
      </c>
      <c r="R116" s="3"/>
      <c r="S116" s="3"/>
      <c r="T116" s="3"/>
      <c r="U116" s="3"/>
      <c r="V116" s="803" t="s">
        <v>1462</v>
      </c>
      <c r="W116" s="803" t="s">
        <v>1194</v>
      </c>
      <c r="X116" s="818" t="s">
        <v>1220</v>
      </c>
      <c r="Y116" s="791" t="s">
        <v>346</v>
      </c>
      <c r="Z116" s="791" t="s">
        <v>403</v>
      </c>
      <c r="AA116" s="791"/>
      <c r="AB116" s="782">
        <v>42384</v>
      </c>
      <c r="AC116" s="782">
        <v>42704</v>
      </c>
      <c r="AD116" s="791" t="s">
        <v>393</v>
      </c>
      <c r="AE116" s="791" t="s">
        <v>54</v>
      </c>
      <c r="AF116" s="791" t="s">
        <v>431</v>
      </c>
      <c r="AG116" s="791">
        <v>5</v>
      </c>
      <c r="AH116" s="783">
        <v>119000</v>
      </c>
      <c r="AI116" s="783">
        <f>+IF('Plan de adquisiciones'!$D$6="Si",ACADEMICA!AE117*ACADEMICA!AD117,ACADEMICA!AE117*ACADEMICA!AD117)</f>
        <v>0</v>
      </c>
      <c r="AJ116" s="812" t="s">
        <v>263</v>
      </c>
      <c r="AK116" s="812" t="s">
        <v>281</v>
      </c>
      <c r="AL116" s="813">
        <v>8.3333333333333343E-2</v>
      </c>
      <c r="AM116" s="813">
        <v>8.3333333333333343E-2</v>
      </c>
      <c r="AN116" s="813">
        <v>8.3333333333333343E-2</v>
      </c>
      <c r="AO116" s="813">
        <v>8.3333333333333343E-2</v>
      </c>
      <c r="AP116" s="813">
        <v>8.3333333333333343E-2</v>
      </c>
      <c r="AQ116" s="813">
        <v>8.3333333333333343E-2</v>
      </c>
      <c r="AR116" s="813">
        <v>8.3333333333333343E-2</v>
      </c>
      <c r="AS116" s="813">
        <v>8.3333333333333343E-2</v>
      </c>
      <c r="AT116" s="813">
        <v>8.3333333333333343E-2</v>
      </c>
      <c r="AU116" s="813">
        <v>8.3333333333333343E-2</v>
      </c>
      <c r="AV116" s="813">
        <v>8.3333333333333343E-2</v>
      </c>
      <c r="AW116" s="813">
        <v>8.3333333333333343E-2</v>
      </c>
      <c r="AX116" s="807">
        <f t="shared" si="5"/>
        <v>1.0000000000000002</v>
      </c>
      <c r="AY116" s="811">
        <v>0</v>
      </c>
      <c r="AZ116" s="811">
        <v>0</v>
      </c>
      <c r="BA116" s="811">
        <v>0</v>
      </c>
      <c r="BB116" s="811">
        <v>0</v>
      </c>
      <c r="BC116" s="811">
        <v>0</v>
      </c>
      <c r="BD116" s="811">
        <v>0</v>
      </c>
      <c r="BE116" s="811">
        <v>0</v>
      </c>
      <c r="BF116" s="811">
        <v>0</v>
      </c>
      <c r="BG116" s="811">
        <v>0</v>
      </c>
      <c r="BH116" s="811">
        <v>0</v>
      </c>
      <c r="BI116" s="811">
        <v>0</v>
      </c>
      <c r="BJ116" s="811">
        <v>0</v>
      </c>
      <c r="BK116" s="807">
        <f t="shared" si="6"/>
        <v>0</v>
      </c>
      <c r="BL116" s="807">
        <f t="shared" si="7"/>
        <v>1.0000000000000002</v>
      </c>
      <c r="BM116" s="759" t="s">
        <v>1427</v>
      </c>
    </row>
    <row r="117" spans="1:65" ht="27.95" customHeight="1" x14ac:dyDescent="0.2">
      <c r="A117" s="231"/>
      <c r="B117" s="232"/>
      <c r="C117" s="227"/>
      <c r="D117" s="447"/>
      <c r="E117" s="1137"/>
      <c r="F117" s="211" t="s">
        <v>346</v>
      </c>
      <c r="G117" s="211" t="s">
        <v>403</v>
      </c>
      <c r="H117" s="956"/>
      <c r="I117" s="978">
        <v>42384</v>
      </c>
      <c r="J117" s="610">
        <v>42704</v>
      </c>
      <c r="K117" s="1045"/>
      <c r="L117" s="926" t="s">
        <v>54</v>
      </c>
      <c r="M117" s="911" t="s">
        <v>432</v>
      </c>
      <c r="N117" s="956">
        <v>5</v>
      </c>
      <c r="O117" s="45">
        <v>600000</v>
      </c>
      <c r="P117" s="46">
        <f>+IF('Plan de adquisiciones'!$D$6="Si",ACADEMICA!O118*ACADEMICA!N118,ACADEMICA!O118*ACADEMICA!N118/2)</f>
        <v>240000000</v>
      </c>
      <c r="Q117" s="673" t="s">
        <v>311</v>
      </c>
      <c r="R117" s="3"/>
      <c r="S117" s="3"/>
      <c r="T117" s="3"/>
      <c r="U117" s="3"/>
      <c r="V117" s="803" t="s">
        <v>1462</v>
      </c>
      <c r="W117" s="803" t="s">
        <v>1194</v>
      </c>
      <c r="X117" s="818" t="s">
        <v>1220</v>
      </c>
      <c r="Y117" s="791" t="s">
        <v>346</v>
      </c>
      <c r="Z117" s="791" t="s">
        <v>403</v>
      </c>
      <c r="AA117" s="791"/>
      <c r="AB117" s="782">
        <v>42384</v>
      </c>
      <c r="AC117" s="782">
        <v>42704</v>
      </c>
      <c r="AD117" s="791" t="s">
        <v>393</v>
      </c>
      <c r="AE117" s="791" t="s">
        <v>54</v>
      </c>
      <c r="AF117" s="791" t="s">
        <v>432</v>
      </c>
      <c r="AG117" s="791">
        <v>5</v>
      </c>
      <c r="AH117" s="783">
        <v>600000</v>
      </c>
      <c r="AI117" s="783">
        <f>+IF('Plan de adquisiciones'!$D$6="Si",ACADEMICA!AE118*ACADEMICA!AD118,ACADEMICA!AE118*ACADEMICA!AD118/2)</f>
        <v>0</v>
      </c>
      <c r="AJ117" s="812" t="s">
        <v>263</v>
      </c>
      <c r="AK117" s="812" t="s">
        <v>281</v>
      </c>
      <c r="AL117" s="813">
        <v>8.3333333333333343E-2</v>
      </c>
      <c r="AM117" s="813">
        <v>8.3333333333333343E-2</v>
      </c>
      <c r="AN117" s="813">
        <v>8.3333333333333343E-2</v>
      </c>
      <c r="AO117" s="813">
        <v>8.3333333333333343E-2</v>
      </c>
      <c r="AP117" s="813">
        <v>8.3333333333333343E-2</v>
      </c>
      <c r="AQ117" s="813">
        <v>8.3333333333333343E-2</v>
      </c>
      <c r="AR117" s="813">
        <v>8.3333333333333343E-2</v>
      </c>
      <c r="AS117" s="813">
        <v>8.3333333333333343E-2</v>
      </c>
      <c r="AT117" s="813">
        <v>8.3333333333333343E-2</v>
      </c>
      <c r="AU117" s="813">
        <v>8.3333333333333343E-2</v>
      </c>
      <c r="AV117" s="813">
        <v>8.3333333333333343E-2</v>
      </c>
      <c r="AW117" s="813">
        <v>8.3333333333333343E-2</v>
      </c>
      <c r="AX117" s="807">
        <f t="shared" si="5"/>
        <v>1.0000000000000002</v>
      </c>
      <c r="AY117" s="811">
        <v>0</v>
      </c>
      <c r="AZ117" s="811">
        <v>0</v>
      </c>
      <c r="BA117" s="811">
        <v>0</v>
      </c>
      <c r="BB117" s="811">
        <v>0</v>
      </c>
      <c r="BC117" s="811">
        <v>0</v>
      </c>
      <c r="BD117" s="811">
        <v>0</v>
      </c>
      <c r="BE117" s="811">
        <v>0</v>
      </c>
      <c r="BF117" s="811">
        <v>0</v>
      </c>
      <c r="BG117" s="811">
        <v>0</v>
      </c>
      <c r="BH117" s="811">
        <v>0</v>
      </c>
      <c r="BI117" s="811">
        <v>0</v>
      </c>
      <c r="BJ117" s="811">
        <v>0</v>
      </c>
      <c r="BK117" s="807">
        <f t="shared" si="6"/>
        <v>0</v>
      </c>
      <c r="BL117" s="807">
        <f t="shared" si="7"/>
        <v>1.0000000000000002</v>
      </c>
      <c r="BM117" s="759" t="s">
        <v>1427</v>
      </c>
    </row>
    <row r="118" spans="1:65" ht="27.95" customHeight="1" x14ac:dyDescent="0.2">
      <c r="A118" s="231"/>
      <c r="B118" s="232"/>
      <c r="C118" s="227"/>
      <c r="D118" s="447"/>
      <c r="E118" s="1137"/>
      <c r="F118" s="211" t="s">
        <v>346</v>
      </c>
      <c r="G118" s="211" t="s">
        <v>403</v>
      </c>
      <c r="H118" s="956"/>
      <c r="I118" s="978">
        <v>42384</v>
      </c>
      <c r="J118" s="610">
        <v>42704</v>
      </c>
      <c r="K118" s="1045"/>
      <c r="L118" s="926" t="s">
        <v>54</v>
      </c>
      <c r="M118" s="911" t="s">
        <v>433</v>
      </c>
      <c r="N118" s="956">
        <v>1</v>
      </c>
      <c r="O118" s="45">
        <v>11000000</v>
      </c>
      <c r="P118" s="46">
        <f>+IF('Plan de adquisiciones'!$D$6="Si",ACADEMICA!O119*ACADEMICA!N119,ACADEMICA!O119*ACADEMICA!N119/2)</f>
        <v>240000000</v>
      </c>
      <c r="Q118" s="673" t="s">
        <v>311</v>
      </c>
      <c r="R118" s="3"/>
      <c r="S118" s="3"/>
      <c r="T118" s="3"/>
      <c r="U118" s="3"/>
      <c r="V118" s="803" t="s">
        <v>1462</v>
      </c>
      <c r="W118" s="803" t="s">
        <v>1194</v>
      </c>
      <c r="X118" s="818" t="s">
        <v>1220</v>
      </c>
      <c r="Y118" s="791" t="s">
        <v>346</v>
      </c>
      <c r="Z118" s="791" t="s">
        <v>403</v>
      </c>
      <c r="AA118" s="791"/>
      <c r="AB118" s="782">
        <v>42384</v>
      </c>
      <c r="AC118" s="782">
        <v>42704</v>
      </c>
      <c r="AD118" s="791" t="s">
        <v>393</v>
      </c>
      <c r="AE118" s="791" t="s">
        <v>54</v>
      </c>
      <c r="AF118" s="791" t="s">
        <v>433</v>
      </c>
      <c r="AG118" s="791">
        <v>1</v>
      </c>
      <c r="AH118" s="783">
        <v>11000000</v>
      </c>
      <c r="AI118" s="783">
        <f>+IF('Plan de adquisiciones'!$D$6="Si",ACADEMICA!AE119*ACADEMICA!AD119,ACADEMICA!AE119*ACADEMICA!AD119/2)</f>
        <v>0</v>
      </c>
      <c r="AJ118" s="812" t="s">
        <v>263</v>
      </c>
      <c r="AK118" s="812" t="s">
        <v>281</v>
      </c>
      <c r="AL118" s="813">
        <v>8.3333333333333343E-2</v>
      </c>
      <c r="AM118" s="813">
        <v>8.3333333333333343E-2</v>
      </c>
      <c r="AN118" s="813">
        <v>8.3333333333333343E-2</v>
      </c>
      <c r="AO118" s="813">
        <v>8.3333333333333343E-2</v>
      </c>
      <c r="AP118" s="813">
        <v>8.3333333333333343E-2</v>
      </c>
      <c r="AQ118" s="813">
        <v>8.3333333333333343E-2</v>
      </c>
      <c r="AR118" s="813">
        <v>8.3333333333333343E-2</v>
      </c>
      <c r="AS118" s="813">
        <v>8.3333333333333343E-2</v>
      </c>
      <c r="AT118" s="813">
        <v>8.3333333333333343E-2</v>
      </c>
      <c r="AU118" s="813">
        <v>8.3333333333333343E-2</v>
      </c>
      <c r="AV118" s="813">
        <v>8.3333333333333343E-2</v>
      </c>
      <c r="AW118" s="813">
        <v>8.3333333333333343E-2</v>
      </c>
      <c r="AX118" s="807">
        <f t="shared" si="5"/>
        <v>1.0000000000000002</v>
      </c>
      <c r="AY118" s="811">
        <v>0</v>
      </c>
      <c r="AZ118" s="811">
        <v>0</v>
      </c>
      <c r="BA118" s="811">
        <v>0</v>
      </c>
      <c r="BB118" s="811">
        <v>0</v>
      </c>
      <c r="BC118" s="811">
        <v>0</v>
      </c>
      <c r="BD118" s="811">
        <v>0</v>
      </c>
      <c r="BE118" s="811">
        <v>0</v>
      </c>
      <c r="BF118" s="811">
        <v>0</v>
      </c>
      <c r="BG118" s="811">
        <v>0</v>
      </c>
      <c r="BH118" s="811">
        <v>0</v>
      </c>
      <c r="BI118" s="811">
        <v>0</v>
      </c>
      <c r="BJ118" s="811">
        <v>0</v>
      </c>
      <c r="BK118" s="807">
        <f t="shared" si="6"/>
        <v>0</v>
      </c>
      <c r="BL118" s="807">
        <f t="shared" si="7"/>
        <v>1.0000000000000002</v>
      </c>
      <c r="BM118" s="759" t="s">
        <v>1427</v>
      </c>
    </row>
    <row r="119" spans="1:65" ht="27.95" customHeight="1" x14ac:dyDescent="0.2">
      <c r="A119" s="231"/>
      <c r="B119" s="232"/>
      <c r="C119" s="227"/>
      <c r="D119" s="447"/>
      <c r="E119" s="1137"/>
      <c r="F119" s="211" t="s">
        <v>346</v>
      </c>
      <c r="G119" s="211" t="s">
        <v>403</v>
      </c>
      <c r="H119" s="956"/>
      <c r="I119" s="978">
        <v>42384</v>
      </c>
      <c r="J119" s="610">
        <v>42704</v>
      </c>
      <c r="K119" s="1045"/>
      <c r="L119" s="926" t="s">
        <v>54</v>
      </c>
      <c r="M119" s="911" t="s">
        <v>434</v>
      </c>
      <c r="N119" s="956">
        <v>1</v>
      </c>
      <c r="O119" s="45">
        <v>1800000</v>
      </c>
      <c r="P119" s="46">
        <f>+IF('Plan de adquisiciones'!$D$6="Si",ACADEMICA!O120*ACADEMICA!N120,ACADEMICA!O120*ACADEMICA!N120/2)</f>
        <v>360000000</v>
      </c>
      <c r="Q119" s="673" t="s">
        <v>311</v>
      </c>
      <c r="R119" s="3"/>
      <c r="S119" s="3"/>
      <c r="T119" s="3"/>
      <c r="U119" s="3"/>
      <c r="V119" s="803" t="s">
        <v>1462</v>
      </c>
      <c r="W119" s="803" t="s">
        <v>1194</v>
      </c>
      <c r="X119" s="818" t="s">
        <v>1220</v>
      </c>
      <c r="Y119" s="791" t="s">
        <v>346</v>
      </c>
      <c r="Z119" s="791" t="s">
        <v>403</v>
      </c>
      <c r="AA119" s="791"/>
      <c r="AB119" s="782">
        <v>42384</v>
      </c>
      <c r="AC119" s="782">
        <v>42704</v>
      </c>
      <c r="AD119" s="791" t="s">
        <v>393</v>
      </c>
      <c r="AE119" s="791" t="s">
        <v>54</v>
      </c>
      <c r="AF119" s="791" t="s">
        <v>434</v>
      </c>
      <c r="AG119" s="791">
        <v>1</v>
      </c>
      <c r="AH119" s="783">
        <v>1800000</v>
      </c>
      <c r="AI119" s="783">
        <f>+IF('Plan de adquisiciones'!$D$6="Si",ACADEMICA!AE120*ACADEMICA!AD120,ACADEMICA!AE120*ACADEMICA!AD120/2)</f>
        <v>0</v>
      </c>
      <c r="AJ119" s="812" t="s">
        <v>263</v>
      </c>
      <c r="AK119" s="812" t="s">
        <v>281</v>
      </c>
      <c r="AL119" s="813">
        <v>8.3333333333333343E-2</v>
      </c>
      <c r="AM119" s="813">
        <v>8.3333333333333343E-2</v>
      </c>
      <c r="AN119" s="813">
        <v>8.3333333333333343E-2</v>
      </c>
      <c r="AO119" s="813">
        <v>8.3333333333333343E-2</v>
      </c>
      <c r="AP119" s="813">
        <v>8.3333333333333343E-2</v>
      </c>
      <c r="AQ119" s="813">
        <v>8.3333333333333343E-2</v>
      </c>
      <c r="AR119" s="813">
        <v>8.3333333333333343E-2</v>
      </c>
      <c r="AS119" s="813">
        <v>8.3333333333333343E-2</v>
      </c>
      <c r="AT119" s="813">
        <v>8.3333333333333343E-2</v>
      </c>
      <c r="AU119" s="813">
        <v>8.3333333333333343E-2</v>
      </c>
      <c r="AV119" s="813">
        <v>8.3333333333333343E-2</v>
      </c>
      <c r="AW119" s="813">
        <v>8.3333333333333343E-2</v>
      </c>
      <c r="AX119" s="807">
        <f t="shared" si="5"/>
        <v>1.0000000000000002</v>
      </c>
      <c r="AY119" s="811">
        <v>0</v>
      </c>
      <c r="AZ119" s="811">
        <v>0</v>
      </c>
      <c r="BA119" s="811">
        <v>0</v>
      </c>
      <c r="BB119" s="811">
        <v>0</v>
      </c>
      <c r="BC119" s="811">
        <v>0</v>
      </c>
      <c r="BD119" s="811">
        <v>0</v>
      </c>
      <c r="BE119" s="811">
        <v>0</v>
      </c>
      <c r="BF119" s="811">
        <v>0</v>
      </c>
      <c r="BG119" s="811">
        <v>0</v>
      </c>
      <c r="BH119" s="811">
        <v>0</v>
      </c>
      <c r="BI119" s="811">
        <v>0</v>
      </c>
      <c r="BJ119" s="811">
        <v>0</v>
      </c>
      <c r="BK119" s="807">
        <f t="shared" si="6"/>
        <v>0</v>
      </c>
      <c r="BL119" s="807">
        <f t="shared" si="7"/>
        <v>1.0000000000000002</v>
      </c>
      <c r="BM119" s="759" t="s">
        <v>1427</v>
      </c>
    </row>
    <row r="120" spans="1:65" ht="27.95" customHeight="1" x14ac:dyDescent="0.2">
      <c r="A120" s="231"/>
      <c r="B120" s="232"/>
      <c r="C120" s="227"/>
      <c r="D120" s="447"/>
      <c r="E120" s="1137"/>
      <c r="F120" s="211" t="s">
        <v>346</v>
      </c>
      <c r="G120" s="211" t="s">
        <v>403</v>
      </c>
      <c r="H120" s="956"/>
      <c r="I120" s="978">
        <v>42384</v>
      </c>
      <c r="J120" s="610">
        <v>42704</v>
      </c>
      <c r="K120" s="1045"/>
      <c r="L120" s="926" t="s">
        <v>54</v>
      </c>
      <c r="M120" s="911" t="s">
        <v>435</v>
      </c>
      <c r="N120" s="956">
        <v>5</v>
      </c>
      <c r="O120" s="45">
        <v>800000</v>
      </c>
      <c r="P120" s="46">
        <f>+IF('Plan de adquisiciones'!$D$6="Si",ACADEMICA!O121*ACADEMICA!N121,ACADEMICA!O121*ACADEMICA!N121/2)</f>
        <v>240000000</v>
      </c>
      <c r="Q120" s="673" t="s">
        <v>311</v>
      </c>
      <c r="R120" s="3"/>
      <c r="S120" s="3"/>
      <c r="T120" s="3"/>
      <c r="U120" s="3"/>
      <c r="V120" s="803" t="s">
        <v>1462</v>
      </c>
      <c r="W120" s="803" t="s">
        <v>1194</v>
      </c>
      <c r="X120" s="818" t="s">
        <v>1220</v>
      </c>
      <c r="Y120" s="791" t="s">
        <v>346</v>
      </c>
      <c r="Z120" s="791" t="s">
        <v>403</v>
      </c>
      <c r="AA120" s="791"/>
      <c r="AB120" s="782">
        <v>42384</v>
      </c>
      <c r="AC120" s="782">
        <v>42704</v>
      </c>
      <c r="AD120" s="791" t="s">
        <v>393</v>
      </c>
      <c r="AE120" s="791" t="s">
        <v>54</v>
      </c>
      <c r="AF120" s="791" t="s">
        <v>435</v>
      </c>
      <c r="AG120" s="791">
        <v>5</v>
      </c>
      <c r="AH120" s="783">
        <v>800000</v>
      </c>
      <c r="AI120" s="783">
        <f>+IF('Plan de adquisiciones'!$D$6="Si",ACADEMICA!AE121*ACADEMICA!AD121,ACADEMICA!AE121*ACADEMICA!AD121/2)</f>
        <v>0</v>
      </c>
      <c r="AJ120" s="812" t="s">
        <v>263</v>
      </c>
      <c r="AK120" s="812" t="s">
        <v>281</v>
      </c>
      <c r="AL120" s="813">
        <v>8.3333333333333343E-2</v>
      </c>
      <c r="AM120" s="813">
        <v>8.3333333333333343E-2</v>
      </c>
      <c r="AN120" s="813">
        <v>8.3333333333333343E-2</v>
      </c>
      <c r="AO120" s="813">
        <v>8.3333333333333343E-2</v>
      </c>
      <c r="AP120" s="813">
        <v>8.3333333333333343E-2</v>
      </c>
      <c r="AQ120" s="813">
        <v>8.3333333333333343E-2</v>
      </c>
      <c r="AR120" s="813">
        <v>8.3333333333333343E-2</v>
      </c>
      <c r="AS120" s="813">
        <v>8.3333333333333343E-2</v>
      </c>
      <c r="AT120" s="813">
        <v>8.3333333333333343E-2</v>
      </c>
      <c r="AU120" s="813">
        <v>8.3333333333333343E-2</v>
      </c>
      <c r="AV120" s="813">
        <v>8.3333333333333343E-2</v>
      </c>
      <c r="AW120" s="813">
        <v>8.3333333333333343E-2</v>
      </c>
      <c r="AX120" s="807">
        <f t="shared" si="5"/>
        <v>1.0000000000000002</v>
      </c>
      <c r="AY120" s="811">
        <v>0</v>
      </c>
      <c r="AZ120" s="811">
        <v>0</v>
      </c>
      <c r="BA120" s="811">
        <v>0</v>
      </c>
      <c r="BB120" s="811">
        <v>0</v>
      </c>
      <c r="BC120" s="811">
        <v>0</v>
      </c>
      <c r="BD120" s="811">
        <v>0</v>
      </c>
      <c r="BE120" s="811">
        <v>0</v>
      </c>
      <c r="BF120" s="811">
        <v>0</v>
      </c>
      <c r="BG120" s="811">
        <v>0</v>
      </c>
      <c r="BH120" s="811">
        <v>0</v>
      </c>
      <c r="BI120" s="811">
        <v>0</v>
      </c>
      <c r="BJ120" s="811">
        <v>0</v>
      </c>
      <c r="BK120" s="807">
        <f t="shared" si="6"/>
        <v>0</v>
      </c>
      <c r="BL120" s="807">
        <f t="shared" si="7"/>
        <v>1.0000000000000002</v>
      </c>
      <c r="BM120" s="759" t="s">
        <v>1427</v>
      </c>
    </row>
    <row r="121" spans="1:65" ht="27.95" customHeight="1" x14ac:dyDescent="0.2">
      <c r="A121" s="231"/>
      <c r="B121" s="232"/>
      <c r="C121" s="227"/>
      <c r="D121" s="447"/>
      <c r="E121" s="1137"/>
      <c r="F121" s="211" t="s">
        <v>346</v>
      </c>
      <c r="G121" s="211" t="s">
        <v>403</v>
      </c>
      <c r="H121" s="956"/>
      <c r="I121" s="978">
        <v>42384</v>
      </c>
      <c r="J121" s="610">
        <v>42704</v>
      </c>
      <c r="K121" s="1045"/>
      <c r="L121" s="926" t="s">
        <v>54</v>
      </c>
      <c r="M121" s="911" t="s">
        <v>436</v>
      </c>
      <c r="N121" s="956">
        <v>1</v>
      </c>
      <c r="O121" s="45">
        <v>6000000</v>
      </c>
      <c r="P121" s="46">
        <f>+IF('Plan de adquisiciones'!$D$6="Si",ACADEMICA!O122*ACADEMICA!N122,ACADEMICA!O122*ACADEMICA!N122/2)</f>
        <v>48000000</v>
      </c>
      <c r="Q121" s="673" t="s">
        <v>311</v>
      </c>
      <c r="R121" s="3"/>
      <c r="S121" s="3"/>
      <c r="T121" s="3"/>
      <c r="U121" s="3"/>
      <c r="V121" s="803" t="s">
        <v>1462</v>
      </c>
      <c r="W121" s="803" t="s">
        <v>1194</v>
      </c>
      <c r="X121" s="818" t="s">
        <v>1220</v>
      </c>
      <c r="Y121" s="791" t="s">
        <v>346</v>
      </c>
      <c r="Z121" s="791" t="s">
        <v>403</v>
      </c>
      <c r="AA121" s="791"/>
      <c r="AB121" s="782">
        <v>42384</v>
      </c>
      <c r="AC121" s="782">
        <v>42704</v>
      </c>
      <c r="AD121" s="791" t="s">
        <v>393</v>
      </c>
      <c r="AE121" s="791" t="s">
        <v>54</v>
      </c>
      <c r="AF121" s="791" t="s">
        <v>436</v>
      </c>
      <c r="AG121" s="791">
        <v>1</v>
      </c>
      <c r="AH121" s="783">
        <v>6000000</v>
      </c>
      <c r="AI121" s="783">
        <f>+IF('Plan de adquisiciones'!$D$6="Si",ACADEMICA!AE122*ACADEMICA!AD122,ACADEMICA!AE122*ACADEMICA!AD122/2)</f>
        <v>0</v>
      </c>
      <c r="AJ121" s="812" t="s">
        <v>263</v>
      </c>
      <c r="AK121" s="812" t="s">
        <v>281</v>
      </c>
      <c r="AL121" s="813">
        <v>8.3333333333333343E-2</v>
      </c>
      <c r="AM121" s="813">
        <v>8.3333333333333343E-2</v>
      </c>
      <c r="AN121" s="813">
        <v>8.3333333333333343E-2</v>
      </c>
      <c r="AO121" s="813">
        <v>8.3333333333333343E-2</v>
      </c>
      <c r="AP121" s="813">
        <v>8.3333333333333343E-2</v>
      </c>
      <c r="AQ121" s="813">
        <v>8.3333333333333343E-2</v>
      </c>
      <c r="AR121" s="813">
        <v>8.3333333333333343E-2</v>
      </c>
      <c r="AS121" s="813">
        <v>8.3333333333333343E-2</v>
      </c>
      <c r="AT121" s="813">
        <v>8.3333333333333343E-2</v>
      </c>
      <c r="AU121" s="813">
        <v>8.3333333333333343E-2</v>
      </c>
      <c r="AV121" s="813">
        <v>8.3333333333333343E-2</v>
      </c>
      <c r="AW121" s="813">
        <v>8.3333333333333343E-2</v>
      </c>
      <c r="AX121" s="807">
        <f t="shared" si="5"/>
        <v>1.0000000000000002</v>
      </c>
      <c r="AY121" s="811">
        <v>0</v>
      </c>
      <c r="AZ121" s="811">
        <v>0</v>
      </c>
      <c r="BA121" s="811">
        <v>0</v>
      </c>
      <c r="BB121" s="811">
        <v>0</v>
      </c>
      <c r="BC121" s="811">
        <v>0</v>
      </c>
      <c r="BD121" s="811">
        <v>0</v>
      </c>
      <c r="BE121" s="811">
        <v>0</v>
      </c>
      <c r="BF121" s="811">
        <v>0</v>
      </c>
      <c r="BG121" s="811">
        <v>0</v>
      </c>
      <c r="BH121" s="811">
        <v>0</v>
      </c>
      <c r="BI121" s="811">
        <v>0</v>
      </c>
      <c r="BJ121" s="811">
        <v>0</v>
      </c>
      <c r="BK121" s="807">
        <f t="shared" si="6"/>
        <v>0</v>
      </c>
      <c r="BL121" s="807">
        <f t="shared" si="7"/>
        <v>1.0000000000000002</v>
      </c>
      <c r="BM121" s="759" t="s">
        <v>1427</v>
      </c>
    </row>
    <row r="122" spans="1:65" ht="27.95" customHeight="1" x14ac:dyDescent="0.2">
      <c r="A122" s="231"/>
      <c r="B122" s="232"/>
      <c r="C122" s="227"/>
      <c r="D122" s="447"/>
      <c r="E122" s="1137"/>
      <c r="F122" s="211" t="s">
        <v>346</v>
      </c>
      <c r="G122" s="211" t="s">
        <v>403</v>
      </c>
      <c r="H122" s="956"/>
      <c r="I122" s="978">
        <v>42384</v>
      </c>
      <c r="J122" s="610">
        <v>42704</v>
      </c>
      <c r="K122" s="1045"/>
      <c r="L122" s="926" t="s">
        <v>54</v>
      </c>
      <c r="M122" s="911" t="s">
        <v>437</v>
      </c>
      <c r="N122" s="956">
        <v>2</v>
      </c>
      <c r="O122" s="45">
        <v>1920000</v>
      </c>
      <c r="P122" s="46">
        <f>+IF('Plan de adquisiciones'!$D$6="Si",ACADEMICA!O123*ACADEMICA!N123,ACADEMICA!O123*ACADEMICA!N123/2)</f>
        <v>0</v>
      </c>
      <c r="Q122" s="673" t="s">
        <v>311</v>
      </c>
      <c r="R122" s="3"/>
      <c r="S122" s="3"/>
      <c r="T122" s="3"/>
      <c r="U122" s="3"/>
      <c r="V122" s="803" t="s">
        <v>1462</v>
      </c>
      <c r="W122" s="803" t="s">
        <v>1194</v>
      </c>
      <c r="X122" s="818" t="s">
        <v>1220</v>
      </c>
      <c r="Y122" s="791" t="s">
        <v>346</v>
      </c>
      <c r="Z122" s="791" t="s">
        <v>403</v>
      </c>
      <c r="AA122" s="791"/>
      <c r="AB122" s="782">
        <v>42384</v>
      </c>
      <c r="AC122" s="782">
        <v>42704</v>
      </c>
      <c r="AD122" s="791" t="s">
        <v>393</v>
      </c>
      <c r="AE122" s="791" t="s">
        <v>54</v>
      </c>
      <c r="AF122" s="791" t="s">
        <v>437</v>
      </c>
      <c r="AG122" s="791">
        <v>2</v>
      </c>
      <c r="AH122" s="783">
        <v>1920000</v>
      </c>
      <c r="AI122" s="783">
        <f>+IF('Plan de adquisiciones'!$D$6="Si",ACADEMICA!AE123*ACADEMICA!AD123,ACADEMICA!AE123*ACADEMICA!AD123/2)</f>
        <v>0</v>
      </c>
      <c r="AJ122" s="812" t="s">
        <v>263</v>
      </c>
      <c r="AK122" s="812" t="s">
        <v>281</v>
      </c>
      <c r="AL122" s="813">
        <v>8.3333333333333343E-2</v>
      </c>
      <c r="AM122" s="813">
        <v>8.3333333333333343E-2</v>
      </c>
      <c r="AN122" s="813">
        <v>8.3333333333333343E-2</v>
      </c>
      <c r="AO122" s="813">
        <v>8.3333333333333343E-2</v>
      </c>
      <c r="AP122" s="813">
        <v>8.3333333333333343E-2</v>
      </c>
      <c r="AQ122" s="813">
        <v>8.3333333333333343E-2</v>
      </c>
      <c r="AR122" s="813">
        <v>8.3333333333333343E-2</v>
      </c>
      <c r="AS122" s="813">
        <v>8.3333333333333343E-2</v>
      </c>
      <c r="AT122" s="813">
        <v>8.3333333333333343E-2</v>
      </c>
      <c r="AU122" s="813">
        <v>8.3333333333333343E-2</v>
      </c>
      <c r="AV122" s="813">
        <v>8.3333333333333343E-2</v>
      </c>
      <c r="AW122" s="813">
        <v>8.3333333333333343E-2</v>
      </c>
      <c r="AX122" s="807">
        <f t="shared" si="5"/>
        <v>1.0000000000000002</v>
      </c>
      <c r="AY122" s="811">
        <v>0</v>
      </c>
      <c r="AZ122" s="811">
        <v>0</v>
      </c>
      <c r="BA122" s="811">
        <v>0</v>
      </c>
      <c r="BB122" s="811">
        <v>0</v>
      </c>
      <c r="BC122" s="811">
        <v>0</v>
      </c>
      <c r="BD122" s="811">
        <v>0</v>
      </c>
      <c r="BE122" s="811">
        <v>0</v>
      </c>
      <c r="BF122" s="811">
        <v>0</v>
      </c>
      <c r="BG122" s="811">
        <v>0</v>
      </c>
      <c r="BH122" s="811">
        <v>0</v>
      </c>
      <c r="BI122" s="811">
        <v>0</v>
      </c>
      <c r="BJ122" s="811">
        <v>0</v>
      </c>
      <c r="BK122" s="807">
        <f t="shared" si="6"/>
        <v>0</v>
      </c>
      <c r="BL122" s="807">
        <f t="shared" si="7"/>
        <v>1.0000000000000002</v>
      </c>
      <c r="BM122" s="759" t="s">
        <v>1427</v>
      </c>
    </row>
    <row r="123" spans="1:65" ht="27.95" customHeight="1" x14ac:dyDescent="0.2">
      <c r="A123" s="177"/>
      <c r="B123" s="217"/>
      <c r="C123" s="218"/>
      <c r="D123" s="448"/>
      <c r="E123" s="1158"/>
      <c r="F123" s="211" t="s">
        <v>346</v>
      </c>
      <c r="G123" s="211" t="s">
        <v>403</v>
      </c>
      <c r="H123" s="956"/>
      <c r="I123" s="978">
        <v>42384</v>
      </c>
      <c r="J123" s="610">
        <v>42704</v>
      </c>
      <c r="K123" s="1107"/>
      <c r="L123" s="926" t="s">
        <v>54</v>
      </c>
      <c r="M123" s="911" t="s">
        <v>438</v>
      </c>
      <c r="N123" s="956">
        <v>2</v>
      </c>
      <c r="O123" s="45">
        <v>2080000</v>
      </c>
      <c r="P123" s="46">
        <f>+IF('Plan de adquisiciones'!$D$6="Si",ACADEMICA!O124*ACADEMICA!N124,ACADEMICA!O124*ACADEMICA!N124/2)</f>
        <v>0</v>
      </c>
      <c r="Q123" s="673" t="s">
        <v>311</v>
      </c>
      <c r="R123" s="3"/>
      <c r="S123" s="3"/>
      <c r="T123" s="3"/>
      <c r="U123" s="3"/>
      <c r="V123" s="803" t="s">
        <v>1462</v>
      </c>
      <c r="W123" s="803" t="s">
        <v>1194</v>
      </c>
      <c r="X123" s="818" t="s">
        <v>1220</v>
      </c>
      <c r="Y123" s="791" t="s">
        <v>346</v>
      </c>
      <c r="Z123" s="791" t="s">
        <v>403</v>
      </c>
      <c r="AA123" s="791"/>
      <c r="AB123" s="782">
        <v>42384</v>
      </c>
      <c r="AC123" s="782">
        <v>42704</v>
      </c>
      <c r="AD123" s="791" t="s">
        <v>393</v>
      </c>
      <c r="AE123" s="791" t="s">
        <v>54</v>
      </c>
      <c r="AF123" s="791" t="s">
        <v>438</v>
      </c>
      <c r="AG123" s="791">
        <v>2</v>
      </c>
      <c r="AH123" s="783">
        <v>2080000</v>
      </c>
      <c r="AI123" s="783">
        <f>+IF('Plan de adquisiciones'!$D$6="Si",ACADEMICA!AE124*ACADEMICA!AD124,ACADEMICA!AE124*ACADEMICA!AD124/2)</f>
        <v>0</v>
      </c>
      <c r="AJ123" s="812" t="s">
        <v>263</v>
      </c>
      <c r="AK123" s="812" t="s">
        <v>281</v>
      </c>
      <c r="AL123" s="813">
        <v>8.3333333333333343E-2</v>
      </c>
      <c r="AM123" s="813">
        <v>8.3333333333333343E-2</v>
      </c>
      <c r="AN123" s="813">
        <v>8.3333333333333343E-2</v>
      </c>
      <c r="AO123" s="813">
        <v>8.3333333333333343E-2</v>
      </c>
      <c r="AP123" s="813">
        <v>8.3333333333333343E-2</v>
      </c>
      <c r="AQ123" s="813">
        <v>8.3333333333333343E-2</v>
      </c>
      <c r="AR123" s="813">
        <v>8.3333333333333343E-2</v>
      </c>
      <c r="AS123" s="813">
        <v>8.3333333333333343E-2</v>
      </c>
      <c r="AT123" s="813">
        <v>8.3333333333333343E-2</v>
      </c>
      <c r="AU123" s="813">
        <v>8.3333333333333343E-2</v>
      </c>
      <c r="AV123" s="813">
        <v>8.3333333333333343E-2</v>
      </c>
      <c r="AW123" s="813">
        <v>8.3333333333333343E-2</v>
      </c>
      <c r="AX123" s="807">
        <f t="shared" si="5"/>
        <v>1.0000000000000002</v>
      </c>
      <c r="AY123" s="811">
        <v>0</v>
      </c>
      <c r="AZ123" s="811">
        <v>0</v>
      </c>
      <c r="BA123" s="811">
        <v>0</v>
      </c>
      <c r="BB123" s="811">
        <v>0</v>
      </c>
      <c r="BC123" s="811">
        <v>0</v>
      </c>
      <c r="BD123" s="811">
        <v>0</v>
      </c>
      <c r="BE123" s="811">
        <v>0</v>
      </c>
      <c r="BF123" s="811">
        <v>0</v>
      </c>
      <c r="BG123" s="811">
        <v>0</v>
      </c>
      <c r="BH123" s="811">
        <v>0</v>
      </c>
      <c r="BI123" s="811">
        <v>0</v>
      </c>
      <c r="BJ123" s="811">
        <v>0</v>
      </c>
      <c r="BK123" s="807">
        <f t="shared" si="6"/>
        <v>0</v>
      </c>
      <c r="BL123" s="807">
        <f t="shared" si="7"/>
        <v>1.0000000000000002</v>
      </c>
      <c r="BM123" s="759" t="s">
        <v>1427</v>
      </c>
    </row>
    <row r="124" spans="1:65" ht="27.95" customHeight="1" x14ac:dyDescent="0.2">
      <c r="A124" s="209"/>
      <c r="B124" s="230"/>
      <c r="C124" s="224"/>
      <c r="D124" s="446"/>
      <c r="E124" s="1120" t="s">
        <v>345</v>
      </c>
      <c r="F124" s="211" t="s">
        <v>439</v>
      </c>
      <c r="G124" s="211" t="s">
        <v>440</v>
      </c>
      <c r="H124" s="956"/>
      <c r="I124" s="978">
        <v>42384</v>
      </c>
      <c r="J124" s="610">
        <v>42704</v>
      </c>
      <c r="K124" s="920" t="s">
        <v>441</v>
      </c>
      <c r="L124" s="926" t="s">
        <v>54</v>
      </c>
      <c r="M124" s="911" t="s">
        <v>442</v>
      </c>
      <c r="N124" s="956">
        <v>7</v>
      </c>
      <c r="O124" s="45">
        <v>88571.428571428565</v>
      </c>
      <c r="P124" s="46">
        <f>+IF('Plan de adquisiciones'!$D$6="Si",ACADEMICA!O125*ACADEMICA!N125,ACADEMICA!O125*ACADEMICA!N125)*3300</f>
        <v>0</v>
      </c>
      <c r="Q124" s="673" t="s">
        <v>317</v>
      </c>
      <c r="R124" s="3"/>
      <c r="S124" s="3"/>
      <c r="T124" s="3"/>
      <c r="U124" s="3"/>
      <c r="V124" s="803" t="s">
        <v>1462</v>
      </c>
      <c r="W124" s="803" t="s">
        <v>1194</v>
      </c>
      <c r="X124" s="818" t="s">
        <v>1220</v>
      </c>
      <c r="Y124" s="791" t="s">
        <v>439</v>
      </c>
      <c r="Z124" s="791" t="s">
        <v>440</v>
      </c>
      <c r="AA124" s="791"/>
      <c r="AB124" s="782">
        <v>42384</v>
      </c>
      <c r="AC124" s="782">
        <v>42704</v>
      </c>
      <c r="AD124" s="791" t="s">
        <v>441</v>
      </c>
      <c r="AE124" s="791" t="s">
        <v>54</v>
      </c>
      <c r="AF124" s="791" t="s">
        <v>442</v>
      </c>
      <c r="AG124" s="791">
        <v>7</v>
      </c>
      <c r="AH124" s="783">
        <v>88571.428571428565</v>
      </c>
      <c r="AI124" s="783">
        <f>+IF('Plan de adquisiciones'!$D$6="Si",ACADEMICA!AE125*ACADEMICA!AD125,ACADEMICA!AE125*ACADEMICA!AD125)*3300</f>
        <v>0</v>
      </c>
      <c r="AJ124" s="812" t="s">
        <v>263</v>
      </c>
      <c r="AK124" s="812" t="s">
        <v>272</v>
      </c>
      <c r="AL124" s="813">
        <v>0.25</v>
      </c>
      <c r="AM124" s="813">
        <v>0.25</v>
      </c>
      <c r="AN124" s="813">
        <v>0.25</v>
      </c>
      <c r="AO124" s="813">
        <v>0.25</v>
      </c>
      <c r="AP124" s="813">
        <v>0</v>
      </c>
      <c r="AQ124" s="813">
        <v>0</v>
      </c>
      <c r="AR124" s="813">
        <v>0</v>
      </c>
      <c r="AS124" s="813">
        <v>0</v>
      </c>
      <c r="AT124" s="813">
        <v>0</v>
      </c>
      <c r="AU124" s="813">
        <v>0</v>
      </c>
      <c r="AV124" s="813">
        <v>0</v>
      </c>
      <c r="AW124" s="813">
        <v>0</v>
      </c>
      <c r="AX124" s="807">
        <f t="shared" si="5"/>
        <v>1</v>
      </c>
      <c r="AY124" s="811">
        <v>0</v>
      </c>
      <c r="AZ124" s="811">
        <v>0</v>
      </c>
      <c r="BA124" s="811">
        <v>0</v>
      </c>
      <c r="BB124" s="811">
        <v>0</v>
      </c>
      <c r="BC124" s="811">
        <v>0</v>
      </c>
      <c r="BD124" s="811">
        <v>0</v>
      </c>
      <c r="BE124" s="811">
        <v>0</v>
      </c>
      <c r="BF124" s="811">
        <v>0</v>
      </c>
      <c r="BG124" s="811">
        <v>0</v>
      </c>
      <c r="BH124" s="811">
        <v>0</v>
      </c>
      <c r="BI124" s="811">
        <v>0</v>
      </c>
      <c r="BJ124" s="811">
        <v>0</v>
      </c>
      <c r="BK124" s="807">
        <f t="shared" si="6"/>
        <v>0</v>
      </c>
      <c r="BL124" s="807">
        <f t="shared" si="7"/>
        <v>1</v>
      </c>
      <c r="BM124" s="759" t="s">
        <v>1428</v>
      </c>
    </row>
    <row r="125" spans="1:65" ht="27.95" customHeight="1" x14ac:dyDescent="0.2">
      <c r="A125" s="231"/>
      <c r="B125" s="232"/>
      <c r="C125" s="227"/>
      <c r="D125" s="447"/>
      <c r="E125" s="1137"/>
      <c r="F125" s="211" t="s">
        <v>439</v>
      </c>
      <c r="G125" s="211" t="s">
        <v>440</v>
      </c>
      <c r="H125" s="956"/>
      <c r="I125" s="978">
        <v>42384</v>
      </c>
      <c r="J125" s="610">
        <v>42704</v>
      </c>
      <c r="K125" s="920" t="s">
        <v>443</v>
      </c>
      <c r="L125" s="926" t="s">
        <v>54</v>
      </c>
      <c r="M125" s="911" t="s">
        <v>444</v>
      </c>
      <c r="N125" s="956">
        <v>1</v>
      </c>
      <c r="O125" s="45">
        <v>2880000000</v>
      </c>
      <c r="P125" s="711">
        <f>+IF('Plan de adquisiciones'!$D$6="Si",ACADEMICA!O126*ACADEMICA!N126,ACADEMICA!O126*ACADEMICA!N126)</f>
        <v>144000000</v>
      </c>
      <c r="Q125" s="673" t="s">
        <v>317</v>
      </c>
      <c r="R125" s="3"/>
      <c r="S125" s="3"/>
      <c r="T125" s="3"/>
      <c r="U125" s="3"/>
      <c r="V125" s="803" t="s">
        <v>1462</v>
      </c>
      <c r="W125" s="803" t="s">
        <v>1194</v>
      </c>
      <c r="X125" s="818" t="s">
        <v>1220</v>
      </c>
      <c r="Y125" s="791" t="s">
        <v>439</v>
      </c>
      <c r="Z125" s="791" t="s">
        <v>440</v>
      </c>
      <c r="AA125" s="791"/>
      <c r="AB125" s="782">
        <v>42384</v>
      </c>
      <c r="AC125" s="782">
        <v>42704</v>
      </c>
      <c r="AD125" s="791" t="s">
        <v>443</v>
      </c>
      <c r="AE125" s="791" t="s">
        <v>54</v>
      </c>
      <c r="AF125" s="791" t="s">
        <v>444</v>
      </c>
      <c r="AG125" s="791">
        <v>1</v>
      </c>
      <c r="AH125" s="783">
        <v>2880000000</v>
      </c>
      <c r="AI125" s="783">
        <f>+IF('Plan de adquisiciones'!$D$6="Si",ACADEMICA!AE126*ACADEMICA!AD126,ACADEMICA!AE126*ACADEMICA!AD126)</f>
        <v>0</v>
      </c>
      <c r="AJ125" s="812" t="s">
        <v>263</v>
      </c>
      <c r="AK125" s="812" t="s">
        <v>272</v>
      </c>
      <c r="AL125" s="813">
        <v>0.25</v>
      </c>
      <c r="AM125" s="813">
        <v>0.25</v>
      </c>
      <c r="AN125" s="813">
        <v>0.25</v>
      </c>
      <c r="AO125" s="813">
        <v>0.25</v>
      </c>
      <c r="AP125" s="813">
        <v>0</v>
      </c>
      <c r="AQ125" s="813">
        <v>0</v>
      </c>
      <c r="AR125" s="813">
        <v>0</v>
      </c>
      <c r="AS125" s="813">
        <v>0</v>
      </c>
      <c r="AT125" s="813">
        <v>0</v>
      </c>
      <c r="AU125" s="813">
        <v>0</v>
      </c>
      <c r="AV125" s="813">
        <v>0</v>
      </c>
      <c r="AW125" s="813">
        <v>0</v>
      </c>
      <c r="AX125" s="807">
        <f t="shared" si="5"/>
        <v>1</v>
      </c>
      <c r="AY125" s="811">
        <v>0</v>
      </c>
      <c r="AZ125" s="811">
        <v>0</v>
      </c>
      <c r="BA125" s="811">
        <v>0</v>
      </c>
      <c r="BB125" s="811">
        <v>0</v>
      </c>
      <c r="BC125" s="811">
        <v>0</v>
      </c>
      <c r="BD125" s="811">
        <v>0</v>
      </c>
      <c r="BE125" s="811">
        <v>0</v>
      </c>
      <c r="BF125" s="811">
        <v>0</v>
      </c>
      <c r="BG125" s="811">
        <v>0</v>
      </c>
      <c r="BH125" s="811">
        <v>0</v>
      </c>
      <c r="BI125" s="811">
        <v>0</v>
      </c>
      <c r="BJ125" s="811">
        <v>0</v>
      </c>
      <c r="BK125" s="807">
        <f t="shared" si="6"/>
        <v>0</v>
      </c>
      <c r="BL125" s="807">
        <f t="shared" si="7"/>
        <v>1</v>
      </c>
    </row>
    <row r="126" spans="1:65" ht="27.95" customHeight="1" x14ac:dyDescent="0.2">
      <c r="A126" s="231"/>
      <c r="B126" s="232"/>
      <c r="C126" s="227"/>
      <c r="D126" s="447"/>
      <c r="E126" s="1137"/>
      <c r="F126" s="211" t="s">
        <v>439</v>
      </c>
      <c r="G126" s="211" t="s">
        <v>440</v>
      </c>
      <c r="H126" s="956"/>
      <c r="I126" s="978">
        <v>42384</v>
      </c>
      <c r="J126" s="610">
        <v>42704</v>
      </c>
      <c r="K126" s="920" t="s">
        <v>445</v>
      </c>
      <c r="L126" s="926" t="s">
        <v>54</v>
      </c>
      <c r="M126" s="911" t="s">
        <v>446</v>
      </c>
      <c r="N126" s="956">
        <v>1</v>
      </c>
      <c r="O126" s="45">
        <v>480000000</v>
      </c>
      <c r="P126" s="711">
        <f>+IF('Plan de adquisiciones'!$D$6="Si",ACADEMICA!O127*ACADEMICA!N127,ACADEMICA!O127*ACADEMICA!N127)</f>
        <v>24000000</v>
      </c>
      <c r="Q126" s="673" t="s">
        <v>368</v>
      </c>
      <c r="R126" s="3"/>
      <c r="S126" s="3"/>
      <c r="T126" s="3"/>
      <c r="U126" s="3"/>
      <c r="V126" s="803" t="s">
        <v>1462</v>
      </c>
      <c r="W126" s="803" t="s">
        <v>1194</v>
      </c>
      <c r="X126" s="818" t="s">
        <v>1220</v>
      </c>
      <c r="Y126" s="791" t="s">
        <v>439</v>
      </c>
      <c r="Z126" s="791" t="s">
        <v>440</v>
      </c>
      <c r="AA126" s="791"/>
      <c r="AB126" s="782">
        <v>42384</v>
      </c>
      <c r="AC126" s="782">
        <v>42704</v>
      </c>
      <c r="AD126" s="791" t="s">
        <v>445</v>
      </c>
      <c r="AE126" s="791" t="s">
        <v>54</v>
      </c>
      <c r="AF126" s="791" t="s">
        <v>446</v>
      </c>
      <c r="AG126" s="791">
        <v>1</v>
      </c>
      <c r="AH126" s="783">
        <v>480000000</v>
      </c>
      <c r="AI126" s="783">
        <f>+IF('Plan de adquisiciones'!$D$6="Si",ACADEMICA!AE127*ACADEMICA!AD127,ACADEMICA!AE127*ACADEMICA!AD127)</f>
        <v>0</v>
      </c>
      <c r="AJ126" s="812" t="s">
        <v>263</v>
      </c>
      <c r="AK126" s="812" t="s">
        <v>272</v>
      </c>
      <c r="AL126" s="813">
        <v>0.25</v>
      </c>
      <c r="AM126" s="813">
        <v>0.25</v>
      </c>
      <c r="AN126" s="813">
        <v>0.25</v>
      </c>
      <c r="AO126" s="813">
        <v>0.25</v>
      </c>
      <c r="AP126" s="813">
        <v>0</v>
      </c>
      <c r="AQ126" s="813">
        <v>0</v>
      </c>
      <c r="AR126" s="813">
        <v>0</v>
      </c>
      <c r="AS126" s="813">
        <v>0</v>
      </c>
      <c r="AT126" s="813">
        <v>0</v>
      </c>
      <c r="AU126" s="813">
        <v>0</v>
      </c>
      <c r="AV126" s="813">
        <v>0</v>
      </c>
      <c r="AW126" s="813">
        <v>0</v>
      </c>
      <c r="AX126" s="807">
        <f t="shared" si="5"/>
        <v>1</v>
      </c>
      <c r="AY126" s="811">
        <v>0</v>
      </c>
      <c r="AZ126" s="811">
        <v>0</v>
      </c>
      <c r="BA126" s="811">
        <v>0</v>
      </c>
      <c r="BB126" s="811">
        <v>0</v>
      </c>
      <c r="BC126" s="811">
        <v>0</v>
      </c>
      <c r="BD126" s="811">
        <v>0</v>
      </c>
      <c r="BE126" s="811">
        <v>0</v>
      </c>
      <c r="BF126" s="811">
        <v>0</v>
      </c>
      <c r="BG126" s="811">
        <v>0</v>
      </c>
      <c r="BH126" s="811">
        <v>0</v>
      </c>
      <c r="BI126" s="811">
        <v>0</v>
      </c>
      <c r="BJ126" s="811">
        <v>0</v>
      </c>
      <c r="BK126" s="807">
        <f t="shared" si="6"/>
        <v>0</v>
      </c>
      <c r="BL126" s="807">
        <f t="shared" si="7"/>
        <v>1</v>
      </c>
    </row>
    <row r="127" spans="1:65" ht="27.95" customHeight="1" x14ac:dyDescent="0.2">
      <c r="A127" s="231"/>
      <c r="B127" s="232"/>
      <c r="C127" s="227"/>
      <c r="D127" s="447"/>
      <c r="E127" s="1137"/>
      <c r="F127" s="211" t="s">
        <v>439</v>
      </c>
      <c r="G127" s="211" t="s">
        <v>440</v>
      </c>
      <c r="H127" s="956"/>
      <c r="I127" s="978">
        <v>42384</v>
      </c>
      <c r="J127" s="610">
        <v>42704</v>
      </c>
      <c r="K127" s="920" t="s">
        <v>447</v>
      </c>
      <c r="L127" s="926" t="s">
        <v>54</v>
      </c>
      <c r="M127" s="911" t="s">
        <v>448</v>
      </c>
      <c r="N127" s="956">
        <v>1</v>
      </c>
      <c r="O127" s="45">
        <v>240000000</v>
      </c>
      <c r="P127" s="711">
        <f>+IF('Plan de adquisiciones'!$D$6="Si",ACADEMICA!O128*ACADEMICA!N128,ACADEMICA!O128*ACADEMICA!N128)</f>
        <v>480000000</v>
      </c>
      <c r="Q127" s="673" t="s">
        <v>317</v>
      </c>
      <c r="R127" s="3"/>
      <c r="S127" s="3"/>
      <c r="T127" s="3"/>
      <c r="U127" s="3"/>
      <c r="V127" s="803" t="s">
        <v>1462</v>
      </c>
      <c r="W127" s="803" t="s">
        <v>1194</v>
      </c>
      <c r="X127" s="818" t="s">
        <v>1220</v>
      </c>
      <c r="Y127" s="791" t="s">
        <v>439</v>
      </c>
      <c r="Z127" s="791" t="s">
        <v>440</v>
      </c>
      <c r="AA127" s="791"/>
      <c r="AB127" s="782">
        <v>42384</v>
      </c>
      <c r="AC127" s="782">
        <v>42704</v>
      </c>
      <c r="AD127" s="791" t="s">
        <v>447</v>
      </c>
      <c r="AE127" s="791" t="s">
        <v>54</v>
      </c>
      <c r="AF127" s="791" t="s">
        <v>448</v>
      </c>
      <c r="AG127" s="791">
        <v>1</v>
      </c>
      <c r="AH127" s="783">
        <v>240000000</v>
      </c>
      <c r="AI127" s="783">
        <f>+IF('Plan de adquisiciones'!$D$6="Si",ACADEMICA!AE128*ACADEMICA!AD128,ACADEMICA!AE128*ACADEMICA!AD128)</f>
        <v>0</v>
      </c>
      <c r="AJ127" s="812" t="s">
        <v>263</v>
      </c>
      <c r="AK127" s="812" t="s">
        <v>272</v>
      </c>
      <c r="AL127" s="813">
        <v>0.25</v>
      </c>
      <c r="AM127" s="813">
        <v>0.25</v>
      </c>
      <c r="AN127" s="813">
        <v>0.25</v>
      </c>
      <c r="AO127" s="813">
        <v>0.25</v>
      </c>
      <c r="AP127" s="813">
        <v>0</v>
      </c>
      <c r="AQ127" s="813">
        <v>0</v>
      </c>
      <c r="AR127" s="813">
        <v>0</v>
      </c>
      <c r="AS127" s="813">
        <v>0</v>
      </c>
      <c r="AT127" s="813">
        <v>0</v>
      </c>
      <c r="AU127" s="813">
        <v>0</v>
      </c>
      <c r="AV127" s="813">
        <v>0</v>
      </c>
      <c r="AW127" s="813">
        <v>0</v>
      </c>
      <c r="AX127" s="807">
        <f t="shared" si="5"/>
        <v>1</v>
      </c>
      <c r="AY127" s="811">
        <v>0</v>
      </c>
      <c r="AZ127" s="811">
        <v>0</v>
      </c>
      <c r="BA127" s="811">
        <v>0</v>
      </c>
      <c r="BB127" s="811">
        <v>0</v>
      </c>
      <c r="BC127" s="811">
        <v>0</v>
      </c>
      <c r="BD127" s="811">
        <v>0</v>
      </c>
      <c r="BE127" s="811">
        <v>0</v>
      </c>
      <c r="BF127" s="811">
        <v>0</v>
      </c>
      <c r="BG127" s="811">
        <v>0</v>
      </c>
      <c r="BH127" s="811">
        <v>0</v>
      </c>
      <c r="BI127" s="811">
        <v>0</v>
      </c>
      <c r="BJ127" s="811">
        <v>0</v>
      </c>
      <c r="BK127" s="807">
        <f t="shared" si="6"/>
        <v>0</v>
      </c>
      <c r="BL127" s="807">
        <f t="shared" si="7"/>
        <v>1</v>
      </c>
    </row>
    <row r="128" spans="1:65" ht="27.95" customHeight="1" x14ac:dyDescent="0.2">
      <c r="A128" s="231"/>
      <c r="B128" s="232"/>
      <c r="C128" s="227"/>
      <c r="D128" s="447"/>
      <c r="E128" s="1137"/>
      <c r="F128" s="211" t="s">
        <v>439</v>
      </c>
      <c r="G128" s="211" t="s">
        <v>440</v>
      </c>
      <c r="H128" s="956"/>
      <c r="I128" s="978">
        <v>42384</v>
      </c>
      <c r="J128" s="610">
        <v>42704</v>
      </c>
      <c r="K128" s="920" t="s">
        <v>449</v>
      </c>
      <c r="L128" s="926" t="s">
        <v>54</v>
      </c>
      <c r="M128" s="911" t="s">
        <v>450</v>
      </c>
      <c r="N128" s="956">
        <v>1</v>
      </c>
      <c r="O128" s="45">
        <v>480000000</v>
      </c>
      <c r="P128" s="711">
        <f>+IF('Plan de adquisiciones'!$D$6="Si",ACADEMICA!O129*ACADEMICA!N129,ACADEMICA!O129*ACADEMICA!N129)</f>
        <v>14400000</v>
      </c>
      <c r="Q128" s="673" t="s">
        <v>317</v>
      </c>
      <c r="R128" s="3"/>
      <c r="S128" s="3"/>
      <c r="T128" s="3"/>
      <c r="U128" s="3"/>
      <c r="V128" s="803" t="s">
        <v>1462</v>
      </c>
      <c r="W128" s="803" t="s">
        <v>1194</v>
      </c>
      <c r="X128" s="818" t="s">
        <v>1220</v>
      </c>
      <c r="Y128" s="791" t="s">
        <v>439</v>
      </c>
      <c r="Z128" s="791" t="s">
        <v>440</v>
      </c>
      <c r="AA128" s="791"/>
      <c r="AB128" s="782">
        <v>42384</v>
      </c>
      <c r="AC128" s="782">
        <v>42704</v>
      </c>
      <c r="AD128" s="791" t="s">
        <v>449</v>
      </c>
      <c r="AE128" s="791" t="s">
        <v>54</v>
      </c>
      <c r="AF128" s="791" t="s">
        <v>450</v>
      </c>
      <c r="AG128" s="791">
        <v>1</v>
      </c>
      <c r="AH128" s="783">
        <v>480000000</v>
      </c>
      <c r="AI128" s="783">
        <f>+IF('Plan de adquisiciones'!$D$6="Si",ACADEMICA!AE129*ACADEMICA!AD129,ACADEMICA!AE129*ACADEMICA!AD129)</f>
        <v>0</v>
      </c>
      <c r="AJ128" s="812" t="s">
        <v>263</v>
      </c>
      <c r="AK128" s="812" t="s">
        <v>272</v>
      </c>
      <c r="AL128" s="813">
        <v>0.25</v>
      </c>
      <c r="AM128" s="813">
        <v>0.25</v>
      </c>
      <c r="AN128" s="813">
        <v>0.25</v>
      </c>
      <c r="AO128" s="813">
        <v>0.25</v>
      </c>
      <c r="AP128" s="813">
        <v>0</v>
      </c>
      <c r="AQ128" s="813">
        <v>0</v>
      </c>
      <c r="AR128" s="813">
        <v>0</v>
      </c>
      <c r="AS128" s="813">
        <v>0</v>
      </c>
      <c r="AT128" s="813">
        <v>0</v>
      </c>
      <c r="AU128" s="813">
        <v>0</v>
      </c>
      <c r="AV128" s="813">
        <v>0</v>
      </c>
      <c r="AW128" s="813">
        <v>0</v>
      </c>
      <c r="AX128" s="807">
        <f t="shared" si="5"/>
        <v>1</v>
      </c>
      <c r="AY128" s="811">
        <v>0</v>
      </c>
      <c r="AZ128" s="811">
        <v>0</v>
      </c>
      <c r="BA128" s="811">
        <v>0</v>
      </c>
      <c r="BB128" s="811">
        <v>0</v>
      </c>
      <c r="BC128" s="811">
        <v>0</v>
      </c>
      <c r="BD128" s="811">
        <v>0</v>
      </c>
      <c r="BE128" s="811">
        <v>0</v>
      </c>
      <c r="BF128" s="811">
        <v>0</v>
      </c>
      <c r="BG128" s="811">
        <v>0</v>
      </c>
      <c r="BH128" s="811">
        <v>0</v>
      </c>
      <c r="BI128" s="811">
        <v>0</v>
      </c>
      <c r="BJ128" s="811">
        <v>0</v>
      </c>
      <c r="BK128" s="807">
        <f t="shared" si="6"/>
        <v>0</v>
      </c>
      <c r="BL128" s="807">
        <f t="shared" si="7"/>
        <v>1</v>
      </c>
    </row>
    <row r="129" spans="1:65" ht="27.95" customHeight="1" x14ac:dyDescent="0.2">
      <c r="A129" s="231"/>
      <c r="B129" s="232"/>
      <c r="C129" s="227"/>
      <c r="D129" s="447"/>
      <c r="E129" s="1137"/>
      <c r="F129" s="211" t="s">
        <v>439</v>
      </c>
      <c r="G129" s="211" t="s">
        <v>440</v>
      </c>
      <c r="H129" s="956"/>
      <c r="I129" s="978">
        <v>42384</v>
      </c>
      <c r="J129" s="610">
        <v>42704</v>
      </c>
      <c r="K129" s="920" t="s">
        <v>451</v>
      </c>
      <c r="L129" s="926" t="s">
        <v>54</v>
      </c>
      <c r="M129" s="911" t="s">
        <v>1245</v>
      </c>
      <c r="N129" s="956">
        <v>1</v>
      </c>
      <c r="O129" s="45">
        <v>480000000</v>
      </c>
      <c r="P129" s="711">
        <f>+IF('Plan de adquisiciones'!$D$6="Si",ACADEMICA!O130*ACADEMICA!N130,ACADEMICA!O130*ACADEMICA!N130)</f>
        <v>48000000</v>
      </c>
      <c r="Q129" s="673" t="s">
        <v>317</v>
      </c>
      <c r="R129" s="3"/>
      <c r="S129" s="3"/>
      <c r="T129" s="3"/>
      <c r="U129" s="3"/>
      <c r="V129" s="803" t="s">
        <v>1462</v>
      </c>
      <c r="W129" s="803" t="s">
        <v>1194</v>
      </c>
      <c r="X129" s="818" t="s">
        <v>1220</v>
      </c>
      <c r="Y129" s="791" t="s">
        <v>439</v>
      </c>
      <c r="Z129" s="791" t="s">
        <v>440</v>
      </c>
      <c r="AA129" s="791"/>
      <c r="AB129" s="782">
        <v>42384</v>
      </c>
      <c r="AC129" s="782">
        <v>42704</v>
      </c>
      <c r="AD129" s="791" t="s">
        <v>451</v>
      </c>
      <c r="AE129" s="791" t="s">
        <v>54</v>
      </c>
      <c r="AF129" s="791" t="s">
        <v>1245</v>
      </c>
      <c r="AG129" s="791">
        <v>1</v>
      </c>
      <c r="AH129" s="783">
        <v>480000000</v>
      </c>
      <c r="AI129" s="783">
        <f>+IF('Plan de adquisiciones'!$D$6="Si",ACADEMICA!AE130*ACADEMICA!AD130,ACADEMICA!AE130*ACADEMICA!AD130)</f>
        <v>0</v>
      </c>
      <c r="AJ129" s="812" t="s">
        <v>263</v>
      </c>
      <c r="AK129" s="812" t="s">
        <v>272</v>
      </c>
      <c r="AL129" s="813">
        <v>0.25</v>
      </c>
      <c r="AM129" s="813">
        <v>0.25</v>
      </c>
      <c r="AN129" s="813">
        <v>0.25</v>
      </c>
      <c r="AO129" s="813">
        <v>0.25</v>
      </c>
      <c r="AP129" s="813">
        <v>0</v>
      </c>
      <c r="AQ129" s="813">
        <v>0</v>
      </c>
      <c r="AR129" s="813">
        <v>0</v>
      </c>
      <c r="AS129" s="813">
        <v>0</v>
      </c>
      <c r="AT129" s="813">
        <v>0</v>
      </c>
      <c r="AU129" s="813">
        <v>0</v>
      </c>
      <c r="AV129" s="813">
        <v>0</v>
      </c>
      <c r="AW129" s="813">
        <v>0</v>
      </c>
      <c r="AX129" s="807">
        <f t="shared" si="5"/>
        <v>1</v>
      </c>
      <c r="AY129" s="811">
        <v>0</v>
      </c>
      <c r="AZ129" s="811">
        <v>0</v>
      </c>
      <c r="BA129" s="811">
        <v>0</v>
      </c>
      <c r="BB129" s="811">
        <v>0</v>
      </c>
      <c r="BC129" s="811">
        <v>0</v>
      </c>
      <c r="BD129" s="811">
        <v>0</v>
      </c>
      <c r="BE129" s="811">
        <v>0</v>
      </c>
      <c r="BF129" s="811">
        <v>0</v>
      </c>
      <c r="BG129" s="811">
        <v>0</v>
      </c>
      <c r="BH129" s="811">
        <v>0</v>
      </c>
      <c r="BI129" s="811">
        <v>0</v>
      </c>
      <c r="BJ129" s="811">
        <v>0</v>
      </c>
      <c r="BK129" s="807">
        <f t="shared" si="6"/>
        <v>0</v>
      </c>
      <c r="BL129" s="807">
        <f t="shared" si="7"/>
        <v>1</v>
      </c>
    </row>
    <row r="130" spans="1:65" ht="27.95" customHeight="1" x14ac:dyDescent="0.2">
      <c r="A130" s="231"/>
      <c r="B130" s="232"/>
      <c r="C130" s="227"/>
      <c r="D130" s="447"/>
      <c r="E130" s="1137"/>
      <c r="F130" s="211" t="s">
        <v>439</v>
      </c>
      <c r="G130" s="211" t="s">
        <v>440</v>
      </c>
      <c r="H130" s="956"/>
      <c r="I130" s="978">
        <v>42384</v>
      </c>
      <c r="J130" s="610">
        <v>42704</v>
      </c>
      <c r="K130" s="920" t="s">
        <v>453</v>
      </c>
      <c r="L130" s="926" t="s">
        <v>54</v>
      </c>
      <c r="M130" s="911" t="s">
        <v>454</v>
      </c>
      <c r="N130" s="956">
        <v>1</v>
      </c>
      <c r="O130" s="45">
        <v>720000000</v>
      </c>
      <c r="P130" s="711">
        <f>+IF('Plan de adquisiciones'!$D$6="Si",ACADEMICA!O131*ACADEMICA!N131,ACADEMICA!O131*ACADEMICA!N131)</f>
        <v>192000000</v>
      </c>
      <c r="Q130" s="673" t="s">
        <v>317</v>
      </c>
      <c r="R130" s="3"/>
      <c r="S130" s="3"/>
      <c r="T130" s="3"/>
      <c r="U130" s="3"/>
      <c r="V130" s="803" t="s">
        <v>1462</v>
      </c>
      <c r="W130" s="803" t="s">
        <v>1194</v>
      </c>
      <c r="X130" s="818" t="s">
        <v>1220</v>
      </c>
      <c r="Y130" s="791" t="s">
        <v>439</v>
      </c>
      <c r="Z130" s="791" t="s">
        <v>440</v>
      </c>
      <c r="AA130" s="791"/>
      <c r="AB130" s="782">
        <v>42384</v>
      </c>
      <c r="AC130" s="782">
        <v>42704</v>
      </c>
      <c r="AD130" s="791" t="s">
        <v>453</v>
      </c>
      <c r="AE130" s="791" t="s">
        <v>54</v>
      </c>
      <c r="AF130" s="791" t="s">
        <v>454</v>
      </c>
      <c r="AG130" s="791">
        <v>1</v>
      </c>
      <c r="AH130" s="783">
        <v>720000000</v>
      </c>
      <c r="AI130" s="783">
        <f>+IF('Plan de adquisiciones'!$D$6="Si",ACADEMICA!AE131*ACADEMICA!AD131,ACADEMICA!AE131*ACADEMICA!AD131)</f>
        <v>0</v>
      </c>
      <c r="AJ130" s="812" t="s">
        <v>263</v>
      </c>
      <c r="AK130" s="812" t="s">
        <v>272</v>
      </c>
      <c r="AL130" s="813">
        <v>0.25</v>
      </c>
      <c r="AM130" s="813">
        <v>0.25</v>
      </c>
      <c r="AN130" s="813">
        <v>0.25</v>
      </c>
      <c r="AO130" s="813">
        <v>0.25</v>
      </c>
      <c r="AP130" s="813">
        <v>0</v>
      </c>
      <c r="AQ130" s="813">
        <v>0</v>
      </c>
      <c r="AR130" s="813">
        <v>0</v>
      </c>
      <c r="AS130" s="813">
        <v>0</v>
      </c>
      <c r="AT130" s="813">
        <v>0</v>
      </c>
      <c r="AU130" s="813">
        <v>0</v>
      </c>
      <c r="AV130" s="813">
        <v>0</v>
      </c>
      <c r="AW130" s="813">
        <v>0</v>
      </c>
      <c r="AX130" s="807">
        <f t="shared" si="5"/>
        <v>1</v>
      </c>
      <c r="AY130" s="811">
        <v>0</v>
      </c>
      <c r="AZ130" s="811">
        <v>0</v>
      </c>
      <c r="BA130" s="811">
        <v>0</v>
      </c>
      <c r="BB130" s="811">
        <v>0</v>
      </c>
      <c r="BC130" s="811">
        <v>0</v>
      </c>
      <c r="BD130" s="811">
        <v>0</v>
      </c>
      <c r="BE130" s="811">
        <v>0</v>
      </c>
      <c r="BF130" s="811">
        <v>0</v>
      </c>
      <c r="BG130" s="811">
        <v>0</v>
      </c>
      <c r="BH130" s="811">
        <v>0</v>
      </c>
      <c r="BI130" s="811">
        <v>0</v>
      </c>
      <c r="BJ130" s="811">
        <v>0</v>
      </c>
      <c r="BK130" s="807">
        <f t="shared" si="6"/>
        <v>0</v>
      </c>
      <c r="BL130" s="807">
        <f t="shared" si="7"/>
        <v>1</v>
      </c>
    </row>
    <row r="131" spans="1:65" ht="27.95" customHeight="1" x14ac:dyDescent="0.2">
      <c r="A131" s="231"/>
      <c r="B131" s="232"/>
      <c r="C131" s="227"/>
      <c r="D131" s="447"/>
      <c r="E131" s="1137"/>
      <c r="F131" s="211" t="s">
        <v>439</v>
      </c>
      <c r="G131" s="211" t="s">
        <v>440</v>
      </c>
      <c r="H131" s="956"/>
      <c r="I131" s="978">
        <v>42384</v>
      </c>
      <c r="J131" s="610">
        <v>42704</v>
      </c>
      <c r="K131" s="920" t="s">
        <v>1246</v>
      </c>
      <c r="L131" s="926" t="s">
        <v>54</v>
      </c>
      <c r="M131" s="911" t="s">
        <v>456</v>
      </c>
      <c r="N131" s="956">
        <v>1</v>
      </c>
      <c r="O131" s="45">
        <v>480000000</v>
      </c>
      <c r="P131" s="711">
        <f>+IF('Plan de adquisiciones'!$D$6="Si",ACADEMICA!O132*ACADEMICA!N132,ACADEMICA!O132*ACADEMICA!N132)</f>
        <v>28800000</v>
      </c>
      <c r="Q131" s="673" t="s">
        <v>317</v>
      </c>
      <c r="R131" s="3"/>
      <c r="S131" s="3"/>
      <c r="T131" s="3"/>
      <c r="U131" s="3"/>
      <c r="V131" s="803" t="s">
        <v>1462</v>
      </c>
      <c r="W131" s="803" t="s">
        <v>1194</v>
      </c>
      <c r="X131" s="818" t="s">
        <v>1220</v>
      </c>
      <c r="Y131" s="791" t="s">
        <v>439</v>
      </c>
      <c r="Z131" s="791" t="s">
        <v>440</v>
      </c>
      <c r="AA131" s="791"/>
      <c r="AB131" s="782">
        <v>42384</v>
      </c>
      <c r="AC131" s="782">
        <v>42704</v>
      </c>
      <c r="AD131" s="791" t="s">
        <v>1246</v>
      </c>
      <c r="AE131" s="791" t="s">
        <v>54</v>
      </c>
      <c r="AF131" s="791" t="s">
        <v>456</v>
      </c>
      <c r="AG131" s="791">
        <v>1</v>
      </c>
      <c r="AH131" s="783">
        <v>480000000</v>
      </c>
      <c r="AI131" s="783">
        <f>+IF('Plan de adquisiciones'!$D$6="Si",ACADEMICA!AE132*ACADEMICA!AD132,ACADEMICA!AE132*ACADEMICA!AD132)</f>
        <v>0</v>
      </c>
      <c r="AJ131" s="812" t="s">
        <v>263</v>
      </c>
      <c r="AK131" s="812" t="s">
        <v>272</v>
      </c>
      <c r="AL131" s="813">
        <v>0.25</v>
      </c>
      <c r="AM131" s="813">
        <v>0.25</v>
      </c>
      <c r="AN131" s="813">
        <v>0.25</v>
      </c>
      <c r="AO131" s="813">
        <v>0.25</v>
      </c>
      <c r="AP131" s="813">
        <v>0</v>
      </c>
      <c r="AQ131" s="813">
        <v>0</v>
      </c>
      <c r="AR131" s="813">
        <v>0</v>
      </c>
      <c r="AS131" s="813">
        <v>0</v>
      </c>
      <c r="AT131" s="813">
        <v>0</v>
      </c>
      <c r="AU131" s="813">
        <v>0</v>
      </c>
      <c r="AV131" s="813">
        <v>0</v>
      </c>
      <c r="AW131" s="813">
        <v>0</v>
      </c>
      <c r="AX131" s="807">
        <f t="shared" ref="AX131:AX197" si="8">SUM(AL131:AW131)</f>
        <v>1</v>
      </c>
      <c r="AY131" s="811">
        <v>0</v>
      </c>
      <c r="AZ131" s="811">
        <v>0</v>
      </c>
      <c r="BA131" s="811">
        <v>0</v>
      </c>
      <c r="BB131" s="811">
        <v>0</v>
      </c>
      <c r="BC131" s="811">
        <v>0</v>
      </c>
      <c r="BD131" s="811">
        <v>0</v>
      </c>
      <c r="BE131" s="811">
        <v>0</v>
      </c>
      <c r="BF131" s="811">
        <v>0</v>
      </c>
      <c r="BG131" s="811">
        <v>0</v>
      </c>
      <c r="BH131" s="811">
        <v>0</v>
      </c>
      <c r="BI131" s="811">
        <v>0</v>
      </c>
      <c r="BJ131" s="811">
        <v>0</v>
      </c>
      <c r="BK131" s="807">
        <f t="shared" ref="BK131:BK197" si="9">SUM(AY131:BJ131)</f>
        <v>0</v>
      </c>
      <c r="BL131" s="807">
        <f t="shared" ref="BL131:BL197" si="10">+AX131-BK131</f>
        <v>1</v>
      </c>
    </row>
    <row r="132" spans="1:65" ht="27.95" customHeight="1" x14ac:dyDescent="0.2">
      <c r="A132" s="231"/>
      <c r="B132" s="232"/>
      <c r="C132" s="227"/>
      <c r="D132" s="447"/>
      <c r="E132" s="1137"/>
      <c r="F132" s="211" t="s">
        <v>439</v>
      </c>
      <c r="G132" s="211" t="s">
        <v>440</v>
      </c>
      <c r="H132" s="956"/>
      <c r="I132" s="978">
        <v>42384</v>
      </c>
      <c r="J132" s="610">
        <v>42704</v>
      </c>
      <c r="K132" s="920" t="s">
        <v>457</v>
      </c>
      <c r="L132" s="926" t="s">
        <v>458</v>
      </c>
      <c r="M132" s="911" t="s">
        <v>459</v>
      </c>
      <c r="N132" s="956">
        <v>1</v>
      </c>
      <c r="O132" s="45">
        <v>96000000</v>
      </c>
      <c r="P132" s="711">
        <f>+IF('Plan de adquisiciones'!$D$6="Si",ACADEMICA!O133*ACADEMICA!N133,ACADEMICA!O133*ACADEMICA!N133)</f>
        <v>48000000</v>
      </c>
      <c r="Q132" s="673" t="s">
        <v>317</v>
      </c>
      <c r="R132" s="3"/>
      <c r="S132" s="3"/>
      <c r="T132" s="3"/>
      <c r="U132" s="3"/>
      <c r="V132" s="803" t="s">
        <v>1462</v>
      </c>
      <c r="W132" s="803" t="s">
        <v>1194</v>
      </c>
      <c r="X132" s="818" t="s">
        <v>1220</v>
      </c>
      <c r="Y132" s="791" t="s">
        <v>439</v>
      </c>
      <c r="Z132" s="791" t="s">
        <v>440</v>
      </c>
      <c r="AA132" s="791"/>
      <c r="AB132" s="782">
        <v>42384</v>
      </c>
      <c r="AC132" s="782">
        <v>42704</v>
      </c>
      <c r="AD132" s="791" t="s">
        <v>457</v>
      </c>
      <c r="AE132" s="791" t="s">
        <v>458</v>
      </c>
      <c r="AF132" s="791" t="s">
        <v>459</v>
      </c>
      <c r="AG132" s="791">
        <v>1</v>
      </c>
      <c r="AH132" s="783">
        <v>96000000</v>
      </c>
      <c r="AI132" s="783">
        <f>+IF('Plan de adquisiciones'!$D$6="Si",ACADEMICA!AE133*ACADEMICA!AD133,ACADEMICA!AE133*ACADEMICA!AD133)</f>
        <v>0</v>
      </c>
      <c r="AJ132" s="812" t="s">
        <v>263</v>
      </c>
      <c r="AK132" s="812" t="s">
        <v>272</v>
      </c>
      <c r="AL132" s="813">
        <v>0.25</v>
      </c>
      <c r="AM132" s="813">
        <v>0.25</v>
      </c>
      <c r="AN132" s="813">
        <v>0.25</v>
      </c>
      <c r="AO132" s="813">
        <v>0.25</v>
      </c>
      <c r="AP132" s="813">
        <v>0</v>
      </c>
      <c r="AQ132" s="813">
        <v>0</v>
      </c>
      <c r="AR132" s="813">
        <v>0</v>
      </c>
      <c r="AS132" s="813">
        <v>0</v>
      </c>
      <c r="AT132" s="813">
        <v>0</v>
      </c>
      <c r="AU132" s="813">
        <v>0</v>
      </c>
      <c r="AV132" s="813">
        <v>0</v>
      </c>
      <c r="AW132" s="813">
        <v>0</v>
      </c>
      <c r="AX132" s="807">
        <f t="shared" si="8"/>
        <v>1</v>
      </c>
      <c r="AY132" s="811">
        <v>0</v>
      </c>
      <c r="AZ132" s="811">
        <v>0</v>
      </c>
      <c r="BA132" s="811">
        <v>0</v>
      </c>
      <c r="BB132" s="811">
        <v>0</v>
      </c>
      <c r="BC132" s="811">
        <v>0</v>
      </c>
      <c r="BD132" s="811">
        <v>0</v>
      </c>
      <c r="BE132" s="811">
        <v>0</v>
      </c>
      <c r="BF132" s="811">
        <v>0</v>
      </c>
      <c r="BG132" s="811">
        <v>0</v>
      </c>
      <c r="BH132" s="811">
        <v>0</v>
      </c>
      <c r="BI132" s="811">
        <v>0</v>
      </c>
      <c r="BJ132" s="811">
        <v>0</v>
      </c>
      <c r="BK132" s="807">
        <f t="shared" si="9"/>
        <v>0</v>
      </c>
      <c r="BL132" s="807">
        <f t="shared" si="10"/>
        <v>1</v>
      </c>
    </row>
    <row r="133" spans="1:65" ht="27.95" customHeight="1" x14ac:dyDescent="0.2">
      <c r="A133" s="231"/>
      <c r="B133" s="232"/>
      <c r="C133" s="227"/>
      <c r="D133" s="447"/>
      <c r="E133" s="1137"/>
      <c r="F133" s="211" t="s">
        <v>439</v>
      </c>
      <c r="G133" s="211" t="s">
        <v>440</v>
      </c>
      <c r="H133" s="956"/>
      <c r="I133" s="978">
        <v>42384</v>
      </c>
      <c r="J133" s="610">
        <v>42704</v>
      </c>
      <c r="K133" s="1117" t="s">
        <v>460</v>
      </c>
      <c r="L133" s="1156" t="s">
        <v>94</v>
      </c>
      <c r="M133" s="911" t="s">
        <v>461</v>
      </c>
      <c r="N133" s="956"/>
      <c r="O133" s="45"/>
      <c r="P133" s="711">
        <f>+IF('Plan de adquisiciones'!$D$6="Si",ACADEMICA!O134*ACADEMICA!N134,ACADEMICA!O134*ACADEMICA!N134/2)</f>
        <v>0</v>
      </c>
      <c r="Q133" s="673" t="s">
        <v>311</v>
      </c>
      <c r="R133" s="3"/>
      <c r="S133" s="3"/>
      <c r="T133" s="3"/>
      <c r="U133" s="3"/>
      <c r="V133" s="803" t="s">
        <v>1462</v>
      </c>
      <c r="W133" s="803" t="s">
        <v>1194</v>
      </c>
      <c r="X133" s="818" t="s">
        <v>1220</v>
      </c>
      <c r="Y133" s="791" t="s">
        <v>439</v>
      </c>
      <c r="Z133" s="791" t="s">
        <v>440</v>
      </c>
      <c r="AA133" s="791"/>
      <c r="AB133" s="782">
        <v>42384</v>
      </c>
      <c r="AC133" s="782">
        <v>42704</v>
      </c>
      <c r="AD133" s="791" t="s">
        <v>460</v>
      </c>
      <c r="AE133" s="791" t="s">
        <v>94</v>
      </c>
      <c r="AF133" s="791" t="s">
        <v>461</v>
      </c>
      <c r="AG133" s="791"/>
      <c r="AH133" s="783"/>
      <c r="AI133" s="783">
        <f>+IF('Plan de adquisiciones'!$D$6="Si",ACADEMICA!AE134*ACADEMICA!AD134,ACADEMICA!AE134*ACADEMICA!AD134/2)</f>
        <v>0</v>
      </c>
      <c r="AJ133" s="812" t="s">
        <v>263</v>
      </c>
      <c r="AK133" s="812" t="s">
        <v>272</v>
      </c>
      <c r="AL133" s="813">
        <v>0.25</v>
      </c>
      <c r="AM133" s="813">
        <v>0.25</v>
      </c>
      <c r="AN133" s="813">
        <v>0.25</v>
      </c>
      <c r="AO133" s="813">
        <v>0.25</v>
      </c>
      <c r="AP133" s="813">
        <v>0</v>
      </c>
      <c r="AQ133" s="813">
        <v>0</v>
      </c>
      <c r="AR133" s="813">
        <v>0</v>
      </c>
      <c r="AS133" s="813">
        <v>0</v>
      </c>
      <c r="AT133" s="813">
        <v>0</v>
      </c>
      <c r="AU133" s="813">
        <v>0</v>
      </c>
      <c r="AV133" s="813">
        <v>0</v>
      </c>
      <c r="AW133" s="813">
        <v>0</v>
      </c>
      <c r="AX133" s="807">
        <f t="shared" si="8"/>
        <v>1</v>
      </c>
      <c r="AY133" s="811">
        <v>0</v>
      </c>
      <c r="AZ133" s="811">
        <v>0</v>
      </c>
      <c r="BA133" s="811">
        <v>0</v>
      </c>
      <c r="BB133" s="811">
        <v>0</v>
      </c>
      <c r="BC133" s="811">
        <v>0</v>
      </c>
      <c r="BD133" s="811">
        <v>0</v>
      </c>
      <c r="BE133" s="811">
        <v>0</v>
      </c>
      <c r="BF133" s="811">
        <v>0</v>
      </c>
      <c r="BG133" s="811">
        <v>0</v>
      </c>
      <c r="BH133" s="811">
        <v>0</v>
      </c>
      <c r="BI133" s="811">
        <v>0</v>
      </c>
      <c r="BJ133" s="811">
        <v>0</v>
      </c>
      <c r="BK133" s="807">
        <f t="shared" si="9"/>
        <v>0</v>
      </c>
      <c r="BL133" s="807">
        <f t="shared" si="10"/>
        <v>1</v>
      </c>
    </row>
    <row r="134" spans="1:65" ht="27.95" customHeight="1" x14ac:dyDescent="0.2">
      <c r="A134" s="231"/>
      <c r="B134" s="232"/>
      <c r="C134" s="227"/>
      <c r="D134" s="447"/>
      <c r="E134" s="1137"/>
      <c r="F134" s="211" t="s">
        <v>439</v>
      </c>
      <c r="G134" s="211" t="s">
        <v>440</v>
      </c>
      <c r="H134" s="956"/>
      <c r="I134" s="978">
        <v>42384</v>
      </c>
      <c r="J134" s="610">
        <v>42704</v>
      </c>
      <c r="K134" s="1045"/>
      <c r="L134" s="1157"/>
      <c r="M134" s="911" t="s">
        <v>462</v>
      </c>
      <c r="N134" s="956"/>
      <c r="O134" s="45"/>
      <c r="P134" s="711">
        <f>+IF('Plan de adquisiciones'!$D$6="Si",ACADEMICA!O135*ACADEMICA!N135,ACADEMICA!O135*ACADEMICA!N135/2)</f>
        <v>0</v>
      </c>
      <c r="Q134" s="673" t="s">
        <v>311</v>
      </c>
      <c r="R134" s="3"/>
      <c r="S134" s="3"/>
      <c r="T134" s="3"/>
      <c r="U134" s="3"/>
      <c r="V134" s="803" t="s">
        <v>1462</v>
      </c>
      <c r="W134" s="803" t="s">
        <v>1194</v>
      </c>
      <c r="X134" s="818" t="s">
        <v>1220</v>
      </c>
      <c r="Y134" s="791" t="s">
        <v>439</v>
      </c>
      <c r="Z134" s="791" t="s">
        <v>440</v>
      </c>
      <c r="AA134" s="791"/>
      <c r="AB134" s="782">
        <v>42384</v>
      </c>
      <c r="AC134" s="782">
        <v>42704</v>
      </c>
      <c r="AD134" s="791" t="s">
        <v>460</v>
      </c>
      <c r="AE134" s="791"/>
      <c r="AF134" s="791" t="s">
        <v>462</v>
      </c>
      <c r="AG134" s="791"/>
      <c r="AH134" s="783"/>
      <c r="AI134" s="783">
        <f>+IF('Plan de adquisiciones'!$D$6="Si",ACADEMICA!AE135*ACADEMICA!AD135,ACADEMICA!AE135*ACADEMICA!AD135/2)</f>
        <v>0</v>
      </c>
      <c r="AJ134" s="812" t="s">
        <v>263</v>
      </c>
      <c r="AK134" s="812" t="s">
        <v>272</v>
      </c>
      <c r="AL134" s="813">
        <v>0.25</v>
      </c>
      <c r="AM134" s="813">
        <v>0.25</v>
      </c>
      <c r="AN134" s="813">
        <v>0.25</v>
      </c>
      <c r="AO134" s="813">
        <v>0.25</v>
      </c>
      <c r="AP134" s="813">
        <v>0</v>
      </c>
      <c r="AQ134" s="813">
        <v>0</v>
      </c>
      <c r="AR134" s="813">
        <v>0</v>
      </c>
      <c r="AS134" s="813">
        <v>0</v>
      </c>
      <c r="AT134" s="813">
        <v>0</v>
      </c>
      <c r="AU134" s="813">
        <v>0</v>
      </c>
      <c r="AV134" s="813">
        <v>0</v>
      </c>
      <c r="AW134" s="813">
        <v>0</v>
      </c>
      <c r="AX134" s="807">
        <f t="shared" si="8"/>
        <v>1</v>
      </c>
      <c r="AY134" s="811">
        <v>0</v>
      </c>
      <c r="AZ134" s="811">
        <v>0</v>
      </c>
      <c r="BA134" s="811">
        <v>0</v>
      </c>
      <c r="BB134" s="811">
        <v>0</v>
      </c>
      <c r="BC134" s="811">
        <v>0</v>
      </c>
      <c r="BD134" s="811">
        <v>0</v>
      </c>
      <c r="BE134" s="811">
        <v>0</v>
      </c>
      <c r="BF134" s="811">
        <v>0</v>
      </c>
      <c r="BG134" s="811">
        <v>0</v>
      </c>
      <c r="BH134" s="811">
        <v>0</v>
      </c>
      <c r="BI134" s="811">
        <v>0</v>
      </c>
      <c r="BJ134" s="811">
        <v>0</v>
      </c>
      <c r="BK134" s="807">
        <f t="shared" si="9"/>
        <v>0</v>
      </c>
      <c r="BL134" s="807">
        <f t="shared" si="10"/>
        <v>1</v>
      </c>
    </row>
    <row r="135" spans="1:65" ht="27.95" customHeight="1" x14ac:dyDescent="0.2">
      <c r="A135" s="177"/>
      <c r="B135" s="217"/>
      <c r="C135" s="218"/>
      <c r="D135" s="448"/>
      <c r="E135" s="1137"/>
      <c r="F135" s="211" t="s">
        <v>439</v>
      </c>
      <c r="G135" s="211" t="s">
        <v>440</v>
      </c>
      <c r="H135" s="956"/>
      <c r="I135" s="978">
        <v>42384</v>
      </c>
      <c r="J135" s="610">
        <v>42704</v>
      </c>
      <c r="K135" s="1107"/>
      <c r="L135" s="1119"/>
      <c r="M135" s="911" t="s">
        <v>463</v>
      </c>
      <c r="N135" s="956"/>
      <c r="O135" s="45"/>
      <c r="P135" s="711">
        <f>+IF('Plan de adquisiciones'!$D$6="Si",ACADEMICA!O136*ACADEMICA!N136,ACADEMICA!O136*ACADEMICA!N136/2)</f>
        <v>0</v>
      </c>
      <c r="Q135" s="673" t="s">
        <v>311</v>
      </c>
      <c r="R135" s="3"/>
      <c r="S135" s="3"/>
      <c r="T135" s="3"/>
      <c r="U135" s="3"/>
      <c r="V135" s="803" t="s">
        <v>1462</v>
      </c>
      <c r="W135" s="803" t="s">
        <v>1194</v>
      </c>
      <c r="X135" s="818" t="s">
        <v>1220</v>
      </c>
      <c r="Y135" s="791" t="s">
        <v>439</v>
      </c>
      <c r="Z135" s="791" t="s">
        <v>440</v>
      </c>
      <c r="AA135" s="791"/>
      <c r="AB135" s="782">
        <v>42384</v>
      </c>
      <c r="AC135" s="782">
        <v>42704</v>
      </c>
      <c r="AD135" s="791" t="s">
        <v>460</v>
      </c>
      <c r="AE135" s="791"/>
      <c r="AF135" s="791" t="s">
        <v>463</v>
      </c>
      <c r="AG135" s="791"/>
      <c r="AH135" s="783"/>
      <c r="AI135" s="783">
        <f>+IF('Plan de adquisiciones'!$D$6="Si",ACADEMICA!AE136*ACADEMICA!AD136,ACADEMICA!AE136*ACADEMICA!AD136/2)</f>
        <v>0</v>
      </c>
      <c r="AJ135" s="812" t="s">
        <v>263</v>
      </c>
      <c r="AK135" s="812" t="s">
        <v>272</v>
      </c>
      <c r="AL135" s="813">
        <v>0.25</v>
      </c>
      <c r="AM135" s="813">
        <v>0.25</v>
      </c>
      <c r="AN135" s="813">
        <v>0.25</v>
      </c>
      <c r="AO135" s="813">
        <v>0.25</v>
      </c>
      <c r="AP135" s="813">
        <v>0</v>
      </c>
      <c r="AQ135" s="813">
        <v>0</v>
      </c>
      <c r="AR135" s="813">
        <v>0</v>
      </c>
      <c r="AS135" s="813">
        <v>0</v>
      </c>
      <c r="AT135" s="813">
        <v>0</v>
      </c>
      <c r="AU135" s="813">
        <v>0</v>
      </c>
      <c r="AV135" s="813">
        <v>0</v>
      </c>
      <c r="AW135" s="813">
        <v>0</v>
      </c>
      <c r="AX135" s="807">
        <f t="shared" si="8"/>
        <v>1</v>
      </c>
      <c r="AY135" s="811">
        <v>0</v>
      </c>
      <c r="AZ135" s="811">
        <v>0</v>
      </c>
      <c r="BA135" s="811">
        <v>0</v>
      </c>
      <c r="BB135" s="811">
        <v>0</v>
      </c>
      <c r="BC135" s="811">
        <v>0</v>
      </c>
      <c r="BD135" s="811">
        <v>0</v>
      </c>
      <c r="BE135" s="811">
        <v>0</v>
      </c>
      <c r="BF135" s="811">
        <v>0</v>
      </c>
      <c r="BG135" s="811">
        <v>0</v>
      </c>
      <c r="BH135" s="811">
        <v>0</v>
      </c>
      <c r="BI135" s="811">
        <v>0</v>
      </c>
      <c r="BJ135" s="811">
        <v>0</v>
      </c>
      <c r="BK135" s="807">
        <f t="shared" si="9"/>
        <v>0</v>
      </c>
      <c r="BL135" s="807">
        <f t="shared" si="10"/>
        <v>1</v>
      </c>
    </row>
    <row r="136" spans="1:65" ht="27.95" customHeight="1" x14ac:dyDescent="0.2">
      <c r="A136" s="173"/>
      <c r="B136" s="220"/>
      <c r="C136" s="672"/>
      <c r="D136" s="221"/>
      <c r="E136" s="1137"/>
      <c r="F136" s="211" t="s">
        <v>439</v>
      </c>
      <c r="G136" s="912" t="s">
        <v>464</v>
      </c>
      <c r="H136" s="956"/>
      <c r="I136" s="978">
        <v>42384</v>
      </c>
      <c r="J136" s="610">
        <v>42704</v>
      </c>
      <c r="K136" s="920" t="s">
        <v>372</v>
      </c>
      <c r="L136" s="926" t="s">
        <v>465</v>
      </c>
      <c r="M136" s="911" t="s">
        <v>466</v>
      </c>
      <c r="N136" s="956">
        <v>1</v>
      </c>
      <c r="O136" s="45">
        <v>144000000</v>
      </c>
      <c r="P136" s="711">
        <f>+IF('Plan de adquisiciones'!$D$6="Si",ACADEMICA!O137*ACADEMICA!N137,ACADEMICA!O137*ACADEMICA!N137)</f>
        <v>150000000</v>
      </c>
      <c r="Q136" s="673" t="s">
        <v>311</v>
      </c>
      <c r="R136" s="3"/>
      <c r="S136" s="3"/>
      <c r="T136" s="3"/>
      <c r="U136" s="3"/>
      <c r="V136" s="803" t="s">
        <v>1462</v>
      </c>
      <c r="W136" s="803" t="s">
        <v>1194</v>
      </c>
      <c r="X136" s="818" t="s">
        <v>1220</v>
      </c>
      <c r="Y136" s="791" t="s">
        <v>439</v>
      </c>
      <c r="Z136" s="791" t="s">
        <v>464</v>
      </c>
      <c r="AA136" s="791"/>
      <c r="AB136" s="782">
        <v>42384</v>
      </c>
      <c r="AC136" s="782">
        <v>42704</v>
      </c>
      <c r="AD136" s="791" t="s">
        <v>372</v>
      </c>
      <c r="AE136" s="791" t="s">
        <v>465</v>
      </c>
      <c r="AF136" s="791" t="s">
        <v>466</v>
      </c>
      <c r="AG136" s="791">
        <v>1</v>
      </c>
      <c r="AH136" s="783">
        <v>144000000</v>
      </c>
      <c r="AI136" s="783">
        <f>+IF('Plan de adquisiciones'!$D$6="Si",ACADEMICA!AE137*ACADEMICA!AD137,ACADEMICA!AE137*ACADEMICA!AD137)</f>
        <v>0</v>
      </c>
      <c r="AJ136" s="812" t="s">
        <v>263</v>
      </c>
      <c r="AK136" s="812" t="s">
        <v>272</v>
      </c>
      <c r="AL136" s="813">
        <v>0.25</v>
      </c>
      <c r="AM136" s="813">
        <v>0.25</v>
      </c>
      <c r="AN136" s="813">
        <v>0.25</v>
      </c>
      <c r="AO136" s="813">
        <v>0.25</v>
      </c>
      <c r="AP136" s="813">
        <v>0</v>
      </c>
      <c r="AQ136" s="813">
        <v>0</v>
      </c>
      <c r="AR136" s="813">
        <v>0</v>
      </c>
      <c r="AS136" s="813">
        <v>0</v>
      </c>
      <c r="AT136" s="813">
        <v>0</v>
      </c>
      <c r="AU136" s="813">
        <v>0</v>
      </c>
      <c r="AV136" s="813">
        <v>0</v>
      </c>
      <c r="AW136" s="813">
        <v>0</v>
      </c>
      <c r="AX136" s="807">
        <f t="shared" si="8"/>
        <v>1</v>
      </c>
      <c r="AY136" s="811">
        <v>0</v>
      </c>
      <c r="AZ136" s="811">
        <v>0</v>
      </c>
      <c r="BA136" s="811">
        <v>0</v>
      </c>
      <c r="BB136" s="811">
        <v>0</v>
      </c>
      <c r="BC136" s="811">
        <v>0</v>
      </c>
      <c r="BD136" s="811">
        <v>0</v>
      </c>
      <c r="BE136" s="811">
        <v>0</v>
      </c>
      <c r="BF136" s="811">
        <v>0</v>
      </c>
      <c r="BG136" s="811">
        <v>0</v>
      </c>
      <c r="BH136" s="811">
        <v>0</v>
      </c>
      <c r="BI136" s="811">
        <v>0</v>
      </c>
      <c r="BJ136" s="811">
        <v>0</v>
      </c>
      <c r="BK136" s="807">
        <f t="shared" si="9"/>
        <v>0</v>
      </c>
      <c r="BL136" s="807">
        <f t="shared" si="10"/>
        <v>1</v>
      </c>
      <c r="BM136" s="759" t="s">
        <v>1429</v>
      </c>
    </row>
    <row r="137" spans="1:65" ht="27.95" customHeight="1" x14ac:dyDescent="0.2">
      <c r="A137" s="209"/>
      <c r="B137" s="230"/>
      <c r="C137" s="224"/>
      <c r="D137" s="446"/>
      <c r="E137" s="1137"/>
      <c r="F137" s="211" t="s">
        <v>439</v>
      </c>
      <c r="G137" s="211" t="s">
        <v>467</v>
      </c>
      <c r="H137" s="956"/>
      <c r="I137" s="978">
        <v>42384</v>
      </c>
      <c r="J137" s="610">
        <v>42704</v>
      </c>
      <c r="K137" s="1117" t="s">
        <v>468</v>
      </c>
      <c r="L137" s="926" t="s">
        <v>94</v>
      </c>
      <c r="M137" s="22" t="s">
        <v>469</v>
      </c>
      <c r="N137" s="956">
        <v>1</v>
      </c>
      <c r="O137" s="45">
        <v>24000000</v>
      </c>
      <c r="P137" s="711">
        <f>+IF('Plan de adquisiciones'!$D$6="Si",ACADEMICA!O138*ACADEMICA!N138,ACADEMICA!O138*ACADEMICA!N138)</f>
        <v>20000000</v>
      </c>
      <c r="Q137" s="673" t="s">
        <v>317</v>
      </c>
      <c r="R137" s="3" t="s">
        <v>470</v>
      </c>
      <c r="S137" s="3"/>
      <c r="T137" s="3"/>
      <c r="U137" s="3"/>
      <c r="V137" s="803" t="s">
        <v>1462</v>
      </c>
      <c r="W137" s="803" t="s">
        <v>1194</v>
      </c>
      <c r="X137" s="818" t="s">
        <v>1220</v>
      </c>
      <c r="Y137" s="791" t="s">
        <v>439</v>
      </c>
      <c r="Z137" s="791" t="s">
        <v>467</v>
      </c>
      <c r="AA137" s="791"/>
      <c r="AB137" s="782">
        <v>42384</v>
      </c>
      <c r="AC137" s="782">
        <v>42704</v>
      </c>
      <c r="AD137" s="791" t="s">
        <v>468</v>
      </c>
      <c r="AE137" s="791" t="s">
        <v>94</v>
      </c>
      <c r="AF137" s="791" t="s">
        <v>469</v>
      </c>
      <c r="AG137" s="791">
        <v>1</v>
      </c>
      <c r="AH137" s="783">
        <v>24000000</v>
      </c>
      <c r="AI137" s="783">
        <f>+IF('Plan de adquisiciones'!$D$6="Si",ACADEMICA!AE138*ACADEMICA!AD138,ACADEMICA!AE138*ACADEMICA!AD138)</f>
        <v>0</v>
      </c>
      <c r="AJ137" s="812" t="s">
        <v>263</v>
      </c>
      <c r="AK137" s="812" t="s">
        <v>272</v>
      </c>
      <c r="AL137" s="813">
        <v>0.25</v>
      </c>
      <c r="AM137" s="813">
        <v>0.25</v>
      </c>
      <c r="AN137" s="813">
        <v>0.25</v>
      </c>
      <c r="AO137" s="813">
        <v>0.25</v>
      </c>
      <c r="AP137" s="813">
        <v>0</v>
      </c>
      <c r="AQ137" s="813">
        <v>0</v>
      </c>
      <c r="AR137" s="813">
        <v>0</v>
      </c>
      <c r="AS137" s="813">
        <v>0</v>
      </c>
      <c r="AT137" s="813">
        <v>0</v>
      </c>
      <c r="AU137" s="813">
        <v>0</v>
      </c>
      <c r="AV137" s="813">
        <v>0</v>
      </c>
      <c r="AW137" s="813">
        <v>0</v>
      </c>
      <c r="AX137" s="807">
        <f t="shared" si="8"/>
        <v>1</v>
      </c>
      <c r="AY137" s="811">
        <v>0</v>
      </c>
      <c r="AZ137" s="811">
        <v>0</v>
      </c>
      <c r="BA137" s="811">
        <v>0</v>
      </c>
      <c r="BB137" s="811">
        <v>0</v>
      </c>
      <c r="BC137" s="811">
        <v>0</v>
      </c>
      <c r="BD137" s="811">
        <v>0</v>
      </c>
      <c r="BE137" s="811">
        <v>0</v>
      </c>
      <c r="BF137" s="811">
        <v>0</v>
      </c>
      <c r="BG137" s="811">
        <v>0</v>
      </c>
      <c r="BH137" s="811">
        <v>0</v>
      </c>
      <c r="BI137" s="811">
        <v>0</v>
      </c>
      <c r="BJ137" s="811">
        <v>0</v>
      </c>
      <c r="BK137" s="807">
        <f t="shared" si="9"/>
        <v>0</v>
      </c>
      <c r="BL137" s="807">
        <f t="shared" si="10"/>
        <v>1</v>
      </c>
      <c r="BM137" s="759" t="s">
        <v>1430</v>
      </c>
    </row>
    <row r="138" spans="1:65" ht="27.95" customHeight="1" x14ac:dyDescent="0.2">
      <c r="A138" s="231"/>
      <c r="B138" s="232"/>
      <c r="C138" s="227"/>
      <c r="D138" s="447"/>
      <c r="E138" s="1137"/>
      <c r="F138" s="211" t="s">
        <v>439</v>
      </c>
      <c r="G138" s="211" t="s">
        <v>467</v>
      </c>
      <c r="H138" s="956"/>
      <c r="I138" s="978">
        <v>42384</v>
      </c>
      <c r="J138" s="610">
        <v>42704</v>
      </c>
      <c r="K138" s="1045"/>
      <c r="L138" s="911" t="s">
        <v>41</v>
      </c>
      <c r="M138" s="22" t="s">
        <v>1247</v>
      </c>
      <c r="N138" s="956">
        <v>1</v>
      </c>
      <c r="O138" s="45">
        <v>480000000</v>
      </c>
      <c r="P138" s="711">
        <f>+IF('Plan de adquisiciones'!$D$6="Si",ACADEMICA!O139*ACADEMICA!N139,ACADEMICA!O139*ACADEMICA!N139)</f>
        <v>150000000</v>
      </c>
      <c r="Q138" s="673" t="s">
        <v>317</v>
      </c>
      <c r="R138" s="3" t="s">
        <v>470</v>
      </c>
      <c r="S138" s="3"/>
      <c r="T138" s="3"/>
      <c r="U138" s="3"/>
      <c r="V138" s="803" t="s">
        <v>1462</v>
      </c>
      <c r="W138" s="803" t="s">
        <v>1194</v>
      </c>
      <c r="X138" s="818" t="s">
        <v>1220</v>
      </c>
      <c r="Y138" s="791" t="s">
        <v>439</v>
      </c>
      <c r="Z138" s="791" t="s">
        <v>467</v>
      </c>
      <c r="AA138" s="791"/>
      <c r="AB138" s="782">
        <v>42384</v>
      </c>
      <c r="AC138" s="782">
        <v>42704</v>
      </c>
      <c r="AD138" s="791" t="s">
        <v>468</v>
      </c>
      <c r="AE138" s="791" t="s">
        <v>41</v>
      </c>
      <c r="AF138" s="791" t="s">
        <v>1247</v>
      </c>
      <c r="AG138" s="791">
        <v>1</v>
      </c>
      <c r="AH138" s="783">
        <v>480000000</v>
      </c>
      <c r="AI138" s="783">
        <f>+IF('Plan de adquisiciones'!$D$6="Si",ACADEMICA!AE139*ACADEMICA!AD139,ACADEMICA!AE139*ACADEMICA!AD139)</f>
        <v>0</v>
      </c>
      <c r="AJ138" s="812" t="s">
        <v>263</v>
      </c>
      <c r="AK138" s="812" t="s">
        <v>272</v>
      </c>
      <c r="AL138" s="813">
        <v>0.25</v>
      </c>
      <c r="AM138" s="813">
        <v>0.25</v>
      </c>
      <c r="AN138" s="813">
        <v>0.25</v>
      </c>
      <c r="AO138" s="813">
        <v>0.25</v>
      </c>
      <c r="AP138" s="813">
        <v>0</v>
      </c>
      <c r="AQ138" s="813">
        <v>0</v>
      </c>
      <c r="AR138" s="813">
        <v>0</v>
      </c>
      <c r="AS138" s="813">
        <v>0</v>
      </c>
      <c r="AT138" s="813">
        <v>0</v>
      </c>
      <c r="AU138" s="813">
        <v>0</v>
      </c>
      <c r="AV138" s="813">
        <v>0</v>
      </c>
      <c r="AW138" s="813">
        <v>0</v>
      </c>
      <c r="AX138" s="807">
        <f t="shared" si="8"/>
        <v>1</v>
      </c>
      <c r="AY138" s="811">
        <v>0</v>
      </c>
      <c r="AZ138" s="811">
        <v>0</v>
      </c>
      <c r="BA138" s="811">
        <v>0</v>
      </c>
      <c r="BB138" s="811">
        <v>0</v>
      </c>
      <c r="BC138" s="811">
        <v>0</v>
      </c>
      <c r="BD138" s="811">
        <v>0</v>
      </c>
      <c r="BE138" s="811">
        <v>0</v>
      </c>
      <c r="BF138" s="811">
        <v>0</v>
      </c>
      <c r="BG138" s="811">
        <v>0</v>
      </c>
      <c r="BH138" s="811">
        <v>0</v>
      </c>
      <c r="BI138" s="811">
        <v>0</v>
      </c>
      <c r="BJ138" s="811">
        <v>0</v>
      </c>
      <c r="BK138" s="807">
        <f t="shared" si="9"/>
        <v>0</v>
      </c>
      <c r="BL138" s="807">
        <f t="shared" si="10"/>
        <v>1</v>
      </c>
    </row>
    <row r="139" spans="1:65" ht="27.95" customHeight="1" x14ac:dyDescent="0.2">
      <c r="A139" s="231"/>
      <c r="B139" s="232"/>
      <c r="C139" s="227"/>
      <c r="D139" s="447"/>
      <c r="E139" s="1137"/>
      <c r="F139" s="211" t="s">
        <v>439</v>
      </c>
      <c r="G139" s="211" t="s">
        <v>467</v>
      </c>
      <c r="H139" s="956"/>
      <c r="I139" s="978">
        <v>42384</v>
      </c>
      <c r="J139" s="610">
        <v>42704</v>
      </c>
      <c r="K139" s="1045"/>
      <c r="L139" s="926" t="s">
        <v>472</v>
      </c>
      <c r="M139" s="22" t="s">
        <v>473</v>
      </c>
      <c r="N139" s="956">
        <v>1</v>
      </c>
      <c r="O139" s="45">
        <v>14400000</v>
      </c>
      <c r="P139" s="711">
        <f>+IF('Plan de adquisiciones'!$D$6="Si",ACADEMICA!O140*ACADEMICA!N140,ACADEMICA!O140*ACADEMICA!N140)</f>
        <v>150000000</v>
      </c>
      <c r="Q139" s="673" t="s">
        <v>317</v>
      </c>
      <c r="R139" s="3" t="s">
        <v>470</v>
      </c>
      <c r="S139" s="3"/>
      <c r="T139" s="3"/>
      <c r="U139" s="3"/>
      <c r="V139" s="803" t="s">
        <v>1462</v>
      </c>
      <c r="W139" s="803" t="s">
        <v>1194</v>
      </c>
      <c r="X139" s="818" t="s">
        <v>1220</v>
      </c>
      <c r="Y139" s="791" t="s">
        <v>439</v>
      </c>
      <c r="Z139" s="791" t="s">
        <v>467</v>
      </c>
      <c r="AA139" s="791"/>
      <c r="AB139" s="782">
        <v>42384</v>
      </c>
      <c r="AC139" s="782">
        <v>42704</v>
      </c>
      <c r="AD139" s="791" t="s">
        <v>468</v>
      </c>
      <c r="AE139" s="791" t="s">
        <v>472</v>
      </c>
      <c r="AF139" s="791" t="s">
        <v>473</v>
      </c>
      <c r="AG139" s="791">
        <v>1</v>
      </c>
      <c r="AH139" s="783">
        <v>14400000</v>
      </c>
      <c r="AI139" s="783">
        <f>+IF('Plan de adquisiciones'!$D$6="Si",ACADEMICA!AE140*ACADEMICA!AD140,ACADEMICA!AE140*ACADEMICA!AD140)</f>
        <v>0</v>
      </c>
      <c r="AJ139" s="812" t="s">
        <v>263</v>
      </c>
      <c r="AK139" s="812" t="s">
        <v>272</v>
      </c>
      <c r="AL139" s="813">
        <v>0.25</v>
      </c>
      <c r="AM139" s="813">
        <v>0.25</v>
      </c>
      <c r="AN139" s="813">
        <v>0.25</v>
      </c>
      <c r="AO139" s="813">
        <v>0.25</v>
      </c>
      <c r="AP139" s="813">
        <v>0</v>
      </c>
      <c r="AQ139" s="813">
        <v>0</v>
      </c>
      <c r="AR139" s="813">
        <v>0</v>
      </c>
      <c r="AS139" s="813">
        <v>0</v>
      </c>
      <c r="AT139" s="813">
        <v>0</v>
      </c>
      <c r="AU139" s="813">
        <v>0</v>
      </c>
      <c r="AV139" s="813">
        <v>0</v>
      </c>
      <c r="AW139" s="813">
        <v>0</v>
      </c>
      <c r="AX139" s="807">
        <f t="shared" si="8"/>
        <v>1</v>
      </c>
      <c r="AY139" s="811">
        <v>0</v>
      </c>
      <c r="AZ139" s="811">
        <v>0</v>
      </c>
      <c r="BA139" s="811">
        <v>0</v>
      </c>
      <c r="BB139" s="811">
        <v>0</v>
      </c>
      <c r="BC139" s="811">
        <v>0</v>
      </c>
      <c r="BD139" s="811">
        <v>0</v>
      </c>
      <c r="BE139" s="811">
        <v>0</v>
      </c>
      <c r="BF139" s="811">
        <v>0</v>
      </c>
      <c r="BG139" s="811">
        <v>0</v>
      </c>
      <c r="BH139" s="811">
        <v>0</v>
      </c>
      <c r="BI139" s="811">
        <v>0</v>
      </c>
      <c r="BJ139" s="811">
        <v>0</v>
      </c>
      <c r="BK139" s="807">
        <f t="shared" si="9"/>
        <v>0</v>
      </c>
      <c r="BL139" s="807">
        <f t="shared" si="10"/>
        <v>1</v>
      </c>
    </row>
    <row r="140" spans="1:65" ht="27.95" customHeight="1" x14ac:dyDescent="0.2">
      <c r="A140" s="231"/>
      <c r="B140" s="232"/>
      <c r="C140" s="227"/>
      <c r="D140" s="447"/>
      <c r="E140" s="1137"/>
      <c r="F140" s="211" t="s">
        <v>439</v>
      </c>
      <c r="G140" s="211" t="s">
        <v>467</v>
      </c>
      <c r="H140" s="956"/>
      <c r="I140" s="978">
        <v>42384</v>
      </c>
      <c r="J140" s="610">
        <v>42704</v>
      </c>
      <c r="K140" s="1045"/>
      <c r="L140" s="926" t="s">
        <v>133</v>
      </c>
      <c r="M140" s="22" t="s">
        <v>474</v>
      </c>
      <c r="N140" s="956">
        <v>1</v>
      </c>
      <c r="O140" s="45">
        <v>48000000</v>
      </c>
      <c r="P140" s="711">
        <f>+IF('Plan de adquisiciones'!$D$6="Si",ACADEMICA!O141*ACADEMICA!N141,ACADEMICA!O141*ACADEMICA!N141)</f>
        <v>2800000</v>
      </c>
      <c r="Q140" s="673" t="s">
        <v>317</v>
      </c>
      <c r="R140" s="3" t="s">
        <v>470</v>
      </c>
      <c r="S140" s="3"/>
      <c r="T140" s="3"/>
      <c r="U140" s="3"/>
      <c r="V140" s="803" t="s">
        <v>1462</v>
      </c>
      <c r="W140" s="803" t="s">
        <v>1194</v>
      </c>
      <c r="X140" s="818" t="s">
        <v>1220</v>
      </c>
      <c r="Y140" s="791" t="s">
        <v>439</v>
      </c>
      <c r="Z140" s="791" t="s">
        <v>467</v>
      </c>
      <c r="AA140" s="791"/>
      <c r="AB140" s="782">
        <v>42384</v>
      </c>
      <c r="AC140" s="782">
        <v>42704</v>
      </c>
      <c r="AD140" s="791" t="s">
        <v>468</v>
      </c>
      <c r="AE140" s="791" t="s">
        <v>133</v>
      </c>
      <c r="AF140" s="791" t="s">
        <v>474</v>
      </c>
      <c r="AG140" s="791">
        <v>1</v>
      </c>
      <c r="AH140" s="783">
        <v>48000000</v>
      </c>
      <c r="AI140" s="783">
        <f>+IF('Plan de adquisiciones'!$D$6="Si",ACADEMICA!AE141*ACADEMICA!AD141,ACADEMICA!AE141*ACADEMICA!AD141)</f>
        <v>0</v>
      </c>
      <c r="AJ140" s="812" t="s">
        <v>263</v>
      </c>
      <c r="AK140" s="812" t="s">
        <v>272</v>
      </c>
      <c r="AL140" s="813">
        <v>0.25</v>
      </c>
      <c r="AM140" s="813">
        <v>0.25</v>
      </c>
      <c r="AN140" s="813">
        <v>0.25</v>
      </c>
      <c r="AO140" s="813">
        <v>0.25</v>
      </c>
      <c r="AP140" s="813">
        <v>0</v>
      </c>
      <c r="AQ140" s="813">
        <v>0</v>
      </c>
      <c r="AR140" s="813">
        <v>0</v>
      </c>
      <c r="AS140" s="813">
        <v>0</v>
      </c>
      <c r="AT140" s="813">
        <v>0</v>
      </c>
      <c r="AU140" s="813">
        <v>0</v>
      </c>
      <c r="AV140" s="813">
        <v>0</v>
      </c>
      <c r="AW140" s="813">
        <v>0</v>
      </c>
      <c r="AX140" s="807">
        <f t="shared" si="8"/>
        <v>1</v>
      </c>
      <c r="AY140" s="811">
        <v>0</v>
      </c>
      <c r="AZ140" s="811">
        <v>0</v>
      </c>
      <c r="BA140" s="811">
        <v>0</v>
      </c>
      <c r="BB140" s="811">
        <v>0</v>
      </c>
      <c r="BC140" s="811">
        <v>0</v>
      </c>
      <c r="BD140" s="811">
        <v>0</v>
      </c>
      <c r="BE140" s="811">
        <v>0</v>
      </c>
      <c r="BF140" s="811">
        <v>0</v>
      </c>
      <c r="BG140" s="811">
        <v>0</v>
      </c>
      <c r="BH140" s="811">
        <v>0</v>
      </c>
      <c r="BI140" s="811">
        <v>0</v>
      </c>
      <c r="BJ140" s="811">
        <v>0</v>
      </c>
      <c r="BK140" s="807">
        <f t="shared" si="9"/>
        <v>0</v>
      </c>
      <c r="BL140" s="807">
        <f t="shared" si="10"/>
        <v>1</v>
      </c>
    </row>
    <row r="141" spans="1:65" ht="27.95" customHeight="1" x14ac:dyDescent="0.2">
      <c r="A141" s="231"/>
      <c r="B141" s="232"/>
      <c r="C141" s="227"/>
      <c r="D141" s="447"/>
      <c r="E141" s="1137"/>
      <c r="F141" s="211" t="s">
        <v>439</v>
      </c>
      <c r="G141" s="211" t="s">
        <v>467</v>
      </c>
      <c r="H141" s="956"/>
      <c r="I141" s="978">
        <v>42384</v>
      </c>
      <c r="J141" s="610">
        <v>42704</v>
      </c>
      <c r="K141" s="1045"/>
      <c r="L141" s="926" t="s">
        <v>45</v>
      </c>
      <c r="M141" s="22" t="s">
        <v>475</v>
      </c>
      <c r="N141" s="956">
        <v>1</v>
      </c>
      <c r="O141" s="45">
        <v>192000000</v>
      </c>
      <c r="P141" s="711">
        <f>+IF('Plan de adquisiciones'!$D$6="Si",ACADEMICA!O142*ACADEMICA!N142,ACADEMICA!O142*ACADEMICA!N142)</f>
        <v>150000</v>
      </c>
      <c r="Q141" s="673" t="s">
        <v>317</v>
      </c>
      <c r="R141" s="3" t="s">
        <v>470</v>
      </c>
      <c r="S141" s="3"/>
      <c r="T141" s="3"/>
      <c r="U141" s="3"/>
      <c r="V141" s="803" t="s">
        <v>1462</v>
      </c>
      <c r="W141" s="803" t="s">
        <v>1194</v>
      </c>
      <c r="X141" s="818" t="s">
        <v>1220</v>
      </c>
      <c r="Y141" s="791" t="s">
        <v>439</v>
      </c>
      <c r="Z141" s="791" t="s">
        <v>467</v>
      </c>
      <c r="AA141" s="791"/>
      <c r="AB141" s="782">
        <v>42384</v>
      </c>
      <c r="AC141" s="782">
        <v>42704</v>
      </c>
      <c r="AD141" s="791" t="s">
        <v>468</v>
      </c>
      <c r="AE141" s="791" t="s">
        <v>45</v>
      </c>
      <c r="AF141" s="791" t="s">
        <v>475</v>
      </c>
      <c r="AG141" s="791">
        <v>1</v>
      </c>
      <c r="AH141" s="783">
        <v>192000000</v>
      </c>
      <c r="AI141" s="783">
        <f>+IF('Plan de adquisiciones'!$D$6="Si",ACADEMICA!AE142*ACADEMICA!AD142,ACADEMICA!AE142*ACADEMICA!AD142)</f>
        <v>0</v>
      </c>
      <c r="AJ141" s="812" t="s">
        <v>263</v>
      </c>
      <c r="AK141" s="812" t="s">
        <v>272</v>
      </c>
      <c r="AL141" s="813">
        <v>0.25</v>
      </c>
      <c r="AM141" s="813">
        <v>0.25</v>
      </c>
      <c r="AN141" s="813">
        <v>0.25</v>
      </c>
      <c r="AO141" s="813">
        <v>0.25</v>
      </c>
      <c r="AP141" s="813">
        <v>0</v>
      </c>
      <c r="AQ141" s="813">
        <v>0</v>
      </c>
      <c r="AR141" s="813">
        <v>0</v>
      </c>
      <c r="AS141" s="813">
        <v>0</v>
      </c>
      <c r="AT141" s="813">
        <v>0</v>
      </c>
      <c r="AU141" s="813">
        <v>0</v>
      </c>
      <c r="AV141" s="813">
        <v>0</v>
      </c>
      <c r="AW141" s="813">
        <v>0</v>
      </c>
      <c r="AX141" s="807">
        <f t="shared" si="8"/>
        <v>1</v>
      </c>
      <c r="AY141" s="811">
        <v>0</v>
      </c>
      <c r="AZ141" s="811">
        <v>0</v>
      </c>
      <c r="BA141" s="811">
        <v>0</v>
      </c>
      <c r="BB141" s="811">
        <v>0</v>
      </c>
      <c r="BC141" s="811">
        <v>0</v>
      </c>
      <c r="BD141" s="811">
        <v>0</v>
      </c>
      <c r="BE141" s="811">
        <v>0</v>
      </c>
      <c r="BF141" s="811">
        <v>0</v>
      </c>
      <c r="BG141" s="811">
        <v>0</v>
      </c>
      <c r="BH141" s="811">
        <v>0</v>
      </c>
      <c r="BI141" s="811">
        <v>0</v>
      </c>
      <c r="BJ141" s="811">
        <v>0</v>
      </c>
      <c r="BK141" s="807">
        <f t="shared" si="9"/>
        <v>0</v>
      </c>
      <c r="BL141" s="807">
        <f t="shared" si="10"/>
        <v>1</v>
      </c>
    </row>
    <row r="142" spans="1:65" ht="27.95" customHeight="1" x14ac:dyDescent="0.2">
      <c r="A142" s="231"/>
      <c r="B142" s="232"/>
      <c r="C142" s="227"/>
      <c r="D142" s="447"/>
      <c r="E142" s="1137"/>
      <c r="F142" s="211" t="s">
        <v>439</v>
      </c>
      <c r="G142" s="211" t="s">
        <v>467</v>
      </c>
      <c r="H142" s="956"/>
      <c r="I142" s="978">
        <v>42384</v>
      </c>
      <c r="J142" s="610">
        <v>42704</v>
      </c>
      <c r="K142" s="1045"/>
      <c r="L142" s="926" t="s">
        <v>54</v>
      </c>
      <c r="M142" s="22" t="s">
        <v>476</v>
      </c>
      <c r="N142" s="956">
        <v>2</v>
      </c>
      <c r="O142" s="45">
        <v>14400000</v>
      </c>
      <c r="P142" s="711">
        <f>+IF('Plan de adquisiciones'!$D$6="Si",ACADEMICA!O143*ACADEMICA!N143,ACADEMICA!O143*ACADEMICA!N143)</f>
        <v>0</v>
      </c>
      <c r="Q142" s="673" t="s">
        <v>317</v>
      </c>
      <c r="R142" s="3" t="s">
        <v>470</v>
      </c>
      <c r="S142" s="3"/>
      <c r="T142" s="3"/>
      <c r="U142" s="3"/>
      <c r="V142" s="803" t="s">
        <v>1462</v>
      </c>
      <c r="W142" s="803" t="s">
        <v>1194</v>
      </c>
      <c r="X142" s="818" t="s">
        <v>1220</v>
      </c>
      <c r="Y142" s="791" t="s">
        <v>439</v>
      </c>
      <c r="Z142" s="791" t="s">
        <v>467</v>
      </c>
      <c r="AA142" s="791"/>
      <c r="AB142" s="782">
        <v>42384</v>
      </c>
      <c r="AC142" s="782">
        <v>42704</v>
      </c>
      <c r="AD142" s="791" t="s">
        <v>468</v>
      </c>
      <c r="AE142" s="791" t="s">
        <v>54</v>
      </c>
      <c r="AF142" s="791" t="s">
        <v>476</v>
      </c>
      <c r="AG142" s="791">
        <v>2</v>
      </c>
      <c r="AH142" s="783">
        <v>14400000</v>
      </c>
      <c r="AI142" s="783">
        <f>+IF('Plan de adquisiciones'!$D$6="Si",ACADEMICA!AE143*ACADEMICA!AD143,ACADEMICA!AE143*ACADEMICA!AD143)</f>
        <v>0</v>
      </c>
      <c r="AJ142" s="812" t="s">
        <v>263</v>
      </c>
      <c r="AK142" s="812" t="s">
        <v>272</v>
      </c>
      <c r="AL142" s="813">
        <v>0.25</v>
      </c>
      <c r="AM142" s="813">
        <v>0.25</v>
      </c>
      <c r="AN142" s="813">
        <v>0.25</v>
      </c>
      <c r="AO142" s="813">
        <v>0.25</v>
      </c>
      <c r="AP142" s="813">
        <v>0</v>
      </c>
      <c r="AQ142" s="813">
        <v>0</v>
      </c>
      <c r="AR142" s="813">
        <v>0</v>
      </c>
      <c r="AS142" s="813">
        <v>0</v>
      </c>
      <c r="AT142" s="813">
        <v>0</v>
      </c>
      <c r="AU142" s="813">
        <v>0</v>
      </c>
      <c r="AV142" s="813">
        <v>0</v>
      </c>
      <c r="AW142" s="813">
        <v>0</v>
      </c>
      <c r="AX142" s="807">
        <f t="shared" si="8"/>
        <v>1</v>
      </c>
      <c r="AY142" s="811">
        <v>0</v>
      </c>
      <c r="AZ142" s="811">
        <v>0</v>
      </c>
      <c r="BA142" s="811">
        <v>0</v>
      </c>
      <c r="BB142" s="811">
        <v>0</v>
      </c>
      <c r="BC142" s="811">
        <v>0</v>
      </c>
      <c r="BD142" s="811">
        <v>0</v>
      </c>
      <c r="BE142" s="811">
        <v>0</v>
      </c>
      <c r="BF142" s="811">
        <v>0</v>
      </c>
      <c r="BG142" s="811">
        <v>0</v>
      </c>
      <c r="BH142" s="811">
        <v>0</v>
      </c>
      <c r="BI142" s="811">
        <v>0</v>
      </c>
      <c r="BJ142" s="811">
        <v>0</v>
      </c>
      <c r="BK142" s="807">
        <f t="shared" si="9"/>
        <v>0</v>
      </c>
      <c r="BL142" s="807">
        <f t="shared" si="10"/>
        <v>1</v>
      </c>
    </row>
    <row r="143" spans="1:65" ht="27.95" customHeight="1" x14ac:dyDescent="0.2">
      <c r="A143" s="177"/>
      <c r="B143" s="217"/>
      <c r="C143" s="218"/>
      <c r="D143" s="448"/>
      <c r="E143" s="1158"/>
      <c r="F143" s="211" t="s">
        <v>439</v>
      </c>
      <c r="G143" s="211" t="s">
        <v>467</v>
      </c>
      <c r="H143" s="956"/>
      <c r="I143" s="978">
        <v>42384</v>
      </c>
      <c r="J143" s="610">
        <v>42704</v>
      </c>
      <c r="K143" s="1107"/>
      <c r="L143" s="926" t="s">
        <v>39</v>
      </c>
      <c r="M143" s="22" t="s">
        <v>477</v>
      </c>
      <c r="N143" s="956">
        <v>1</v>
      </c>
      <c r="O143" s="45">
        <v>48000000</v>
      </c>
      <c r="P143" s="711">
        <f>+IF('Plan de adquisiciones'!$D$6="Si",ACADEMICA!O144*ACADEMICA!N144,ACADEMICA!O144*ACADEMICA!N144)</f>
        <v>0</v>
      </c>
      <c r="Q143" s="673" t="s">
        <v>317</v>
      </c>
      <c r="R143" s="3" t="s">
        <v>470</v>
      </c>
      <c r="S143" s="3"/>
      <c r="T143" s="3"/>
      <c r="U143" s="3"/>
      <c r="V143" s="803" t="s">
        <v>1462</v>
      </c>
      <c r="W143" s="803" t="s">
        <v>1194</v>
      </c>
      <c r="X143" s="818" t="s">
        <v>1220</v>
      </c>
      <c r="Y143" s="791" t="s">
        <v>439</v>
      </c>
      <c r="Z143" s="791" t="s">
        <v>467</v>
      </c>
      <c r="AA143" s="791"/>
      <c r="AB143" s="782">
        <v>42384</v>
      </c>
      <c r="AC143" s="782">
        <v>42704</v>
      </c>
      <c r="AD143" s="791" t="s">
        <v>468</v>
      </c>
      <c r="AE143" s="791" t="s">
        <v>39</v>
      </c>
      <c r="AF143" s="791" t="s">
        <v>477</v>
      </c>
      <c r="AG143" s="791">
        <v>1</v>
      </c>
      <c r="AH143" s="783">
        <v>48000000</v>
      </c>
      <c r="AI143" s="783">
        <f>+IF('Plan de adquisiciones'!$D$6="Si",ACADEMICA!AE144*ACADEMICA!AD144,ACADEMICA!AE144*ACADEMICA!AD144)</f>
        <v>0</v>
      </c>
      <c r="AJ143" s="812" t="s">
        <v>263</v>
      </c>
      <c r="AK143" s="812" t="s">
        <v>272</v>
      </c>
      <c r="AL143" s="813">
        <v>0.25</v>
      </c>
      <c r="AM143" s="813">
        <v>0.25</v>
      </c>
      <c r="AN143" s="813">
        <v>0.25</v>
      </c>
      <c r="AO143" s="813">
        <v>0.25</v>
      </c>
      <c r="AP143" s="813">
        <v>0</v>
      </c>
      <c r="AQ143" s="813">
        <v>0</v>
      </c>
      <c r="AR143" s="813">
        <v>0</v>
      </c>
      <c r="AS143" s="813">
        <v>0</v>
      </c>
      <c r="AT143" s="813">
        <v>0</v>
      </c>
      <c r="AU143" s="813">
        <v>0</v>
      </c>
      <c r="AV143" s="813">
        <v>0</v>
      </c>
      <c r="AW143" s="813">
        <v>0</v>
      </c>
      <c r="AX143" s="807">
        <f t="shared" si="8"/>
        <v>1</v>
      </c>
      <c r="AY143" s="811">
        <v>0</v>
      </c>
      <c r="AZ143" s="811">
        <v>0</v>
      </c>
      <c r="BA143" s="811">
        <v>0</v>
      </c>
      <c r="BB143" s="811">
        <v>0</v>
      </c>
      <c r="BC143" s="811">
        <v>0</v>
      </c>
      <c r="BD143" s="811">
        <v>0</v>
      </c>
      <c r="BE143" s="811">
        <v>0</v>
      </c>
      <c r="BF143" s="811">
        <v>0</v>
      </c>
      <c r="BG143" s="811">
        <v>0</v>
      </c>
      <c r="BH143" s="811">
        <v>0</v>
      </c>
      <c r="BI143" s="811">
        <v>0</v>
      </c>
      <c r="BJ143" s="811">
        <v>0</v>
      </c>
      <c r="BK143" s="807">
        <f t="shared" si="9"/>
        <v>0</v>
      </c>
      <c r="BL143" s="807">
        <f t="shared" si="10"/>
        <v>1</v>
      </c>
    </row>
    <row r="144" spans="1:65" ht="27.95" customHeight="1" x14ac:dyDescent="0.2">
      <c r="A144" s="209"/>
      <c r="B144" s="230"/>
      <c r="C144" s="224"/>
      <c r="D144" s="225"/>
      <c r="E144" s="1120" t="s">
        <v>478</v>
      </c>
      <c r="F144" s="1108" t="s">
        <v>479</v>
      </c>
      <c r="G144" s="1108" t="s">
        <v>480</v>
      </c>
      <c r="H144" s="956"/>
      <c r="I144" s="978">
        <v>42384</v>
      </c>
      <c r="J144" s="610">
        <v>42704</v>
      </c>
      <c r="K144" s="920" t="s">
        <v>481</v>
      </c>
      <c r="L144" s="911" t="s">
        <v>45</v>
      </c>
      <c r="M144" s="911" t="s">
        <v>482</v>
      </c>
      <c r="N144" s="956">
        <v>1</v>
      </c>
      <c r="O144" s="45"/>
      <c r="P144" s="1162">
        <v>60000000</v>
      </c>
      <c r="Q144" s="673" t="s">
        <v>311</v>
      </c>
      <c r="R144" s="3"/>
      <c r="S144" s="3"/>
      <c r="T144" s="3"/>
      <c r="U144" s="3"/>
      <c r="V144" s="803" t="s">
        <v>1463</v>
      </c>
      <c r="W144" s="803" t="s">
        <v>1283</v>
      </c>
      <c r="X144" s="818" t="s">
        <v>1220</v>
      </c>
      <c r="Y144" s="791" t="s">
        <v>479</v>
      </c>
      <c r="Z144" s="791" t="s">
        <v>480</v>
      </c>
      <c r="AA144" s="791"/>
      <c r="AB144" s="782">
        <v>42384</v>
      </c>
      <c r="AC144" s="782">
        <v>42704</v>
      </c>
      <c r="AD144" s="791" t="s">
        <v>481</v>
      </c>
      <c r="AE144" s="791" t="s">
        <v>45</v>
      </c>
      <c r="AF144" s="791" t="s">
        <v>482</v>
      </c>
      <c r="AG144" s="791">
        <v>1</v>
      </c>
      <c r="AH144" s="783"/>
      <c r="AI144" s="783">
        <v>60000000</v>
      </c>
      <c r="AJ144" s="812" t="s">
        <v>263</v>
      </c>
      <c r="AK144" s="812" t="s">
        <v>1195</v>
      </c>
      <c r="AL144" s="813">
        <v>0.16666666666666669</v>
      </c>
      <c r="AM144" s="813">
        <v>0.16666666666666669</v>
      </c>
      <c r="AN144" s="813">
        <v>0.16666666666666669</v>
      </c>
      <c r="AO144" s="813">
        <v>0.16666666666666669</v>
      </c>
      <c r="AP144" s="813">
        <v>0.16666666666666669</v>
      </c>
      <c r="AQ144" s="813">
        <v>0.16666666666666669</v>
      </c>
      <c r="AR144" s="813">
        <v>0</v>
      </c>
      <c r="AS144" s="813">
        <v>0</v>
      </c>
      <c r="AT144" s="813">
        <v>0</v>
      </c>
      <c r="AU144" s="813">
        <v>0</v>
      </c>
      <c r="AV144" s="813">
        <v>0</v>
      </c>
      <c r="AW144" s="813">
        <v>0</v>
      </c>
      <c r="AX144" s="807">
        <f t="shared" si="8"/>
        <v>1.0000000000000002</v>
      </c>
      <c r="AY144" s="811">
        <v>0</v>
      </c>
      <c r="AZ144" s="811">
        <v>0</v>
      </c>
      <c r="BA144" s="811">
        <v>0</v>
      </c>
      <c r="BB144" s="811">
        <v>0</v>
      </c>
      <c r="BC144" s="811">
        <v>0</v>
      </c>
      <c r="BD144" s="811">
        <v>0</v>
      </c>
      <c r="BE144" s="811">
        <v>0</v>
      </c>
      <c r="BF144" s="811">
        <v>0</v>
      </c>
      <c r="BG144" s="811">
        <v>0</v>
      </c>
      <c r="BH144" s="811">
        <v>0</v>
      </c>
      <c r="BI144" s="811">
        <v>0</v>
      </c>
      <c r="BJ144" s="811">
        <v>0</v>
      </c>
      <c r="BK144" s="807">
        <f t="shared" si="9"/>
        <v>0</v>
      </c>
      <c r="BL144" s="807">
        <f t="shared" si="10"/>
        <v>1.0000000000000002</v>
      </c>
    </row>
    <row r="145" spans="1:65" ht="27.95" customHeight="1" x14ac:dyDescent="0.2">
      <c r="A145" s="231"/>
      <c r="B145" s="232"/>
      <c r="C145" s="227"/>
      <c r="D145" s="228"/>
      <c r="E145" s="1137"/>
      <c r="F145" s="1109" t="s">
        <v>483</v>
      </c>
      <c r="G145" s="1109"/>
      <c r="H145" s="956"/>
      <c r="I145" s="978">
        <v>42384</v>
      </c>
      <c r="J145" s="610">
        <v>42704</v>
      </c>
      <c r="K145" s="920" t="s">
        <v>481</v>
      </c>
      <c r="L145" s="911" t="s">
        <v>45</v>
      </c>
      <c r="M145" s="911" t="s">
        <v>484</v>
      </c>
      <c r="N145" s="956">
        <v>1</v>
      </c>
      <c r="O145" s="45"/>
      <c r="P145" s="1163"/>
      <c r="Q145" s="673" t="s">
        <v>311</v>
      </c>
      <c r="R145" s="3"/>
      <c r="S145" s="3"/>
      <c r="T145" s="3"/>
      <c r="U145" s="3"/>
      <c r="V145" s="803" t="s">
        <v>1463</v>
      </c>
      <c r="W145" s="803" t="s">
        <v>1283</v>
      </c>
      <c r="X145" s="818" t="s">
        <v>1220</v>
      </c>
      <c r="Y145" s="791" t="s">
        <v>479</v>
      </c>
      <c r="Z145" s="791" t="s">
        <v>480</v>
      </c>
      <c r="AA145" s="791"/>
      <c r="AB145" s="782">
        <v>42384</v>
      </c>
      <c r="AC145" s="782">
        <v>42704</v>
      </c>
      <c r="AD145" s="791" t="s">
        <v>481</v>
      </c>
      <c r="AE145" s="791" t="s">
        <v>45</v>
      </c>
      <c r="AF145" s="791" t="s">
        <v>484</v>
      </c>
      <c r="AG145" s="791">
        <v>1</v>
      </c>
      <c r="AH145" s="783"/>
      <c r="AI145" s="783"/>
      <c r="AJ145" s="812" t="s">
        <v>263</v>
      </c>
      <c r="AK145" s="812" t="s">
        <v>1195</v>
      </c>
      <c r="AL145" s="813">
        <v>0.16666666666666669</v>
      </c>
      <c r="AM145" s="813">
        <v>0.16666666666666669</v>
      </c>
      <c r="AN145" s="813">
        <v>0.16666666666666669</v>
      </c>
      <c r="AO145" s="813">
        <v>0.16666666666666669</v>
      </c>
      <c r="AP145" s="813">
        <v>0.16666666666666669</v>
      </c>
      <c r="AQ145" s="813">
        <v>0.16666666666666669</v>
      </c>
      <c r="AR145" s="813">
        <v>0</v>
      </c>
      <c r="AS145" s="813">
        <v>0</v>
      </c>
      <c r="AT145" s="813">
        <v>0</v>
      </c>
      <c r="AU145" s="813">
        <v>0</v>
      </c>
      <c r="AV145" s="813">
        <v>0</v>
      </c>
      <c r="AW145" s="813">
        <v>0</v>
      </c>
      <c r="AX145" s="807">
        <f t="shared" si="8"/>
        <v>1.0000000000000002</v>
      </c>
      <c r="AY145" s="811">
        <v>0</v>
      </c>
      <c r="AZ145" s="811">
        <v>0</v>
      </c>
      <c r="BA145" s="811">
        <v>0</v>
      </c>
      <c r="BB145" s="811">
        <v>0</v>
      </c>
      <c r="BC145" s="811">
        <v>0</v>
      </c>
      <c r="BD145" s="811">
        <v>0</v>
      </c>
      <c r="BE145" s="811">
        <v>0</v>
      </c>
      <c r="BF145" s="811">
        <v>0</v>
      </c>
      <c r="BG145" s="811">
        <v>0</v>
      </c>
      <c r="BH145" s="811">
        <v>0</v>
      </c>
      <c r="BI145" s="811">
        <v>0</v>
      </c>
      <c r="BJ145" s="811">
        <v>0</v>
      </c>
      <c r="BK145" s="807">
        <f t="shared" si="9"/>
        <v>0</v>
      </c>
      <c r="BL145" s="807">
        <f t="shared" si="10"/>
        <v>1.0000000000000002</v>
      </c>
    </row>
    <row r="146" spans="1:65" ht="27.95" customHeight="1" x14ac:dyDescent="0.2">
      <c r="A146" s="177"/>
      <c r="B146" s="217"/>
      <c r="C146" s="218"/>
      <c r="D146" s="219"/>
      <c r="E146" s="1158"/>
      <c r="F146" s="1096" t="s">
        <v>483</v>
      </c>
      <c r="G146" s="1096"/>
      <c r="H146" s="956"/>
      <c r="I146" s="978">
        <v>42384</v>
      </c>
      <c r="J146" s="610">
        <v>42704</v>
      </c>
      <c r="K146" s="920" t="s">
        <v>485</v>
      </c>
      <c r="L146" s="911" t="s">
        <v>45</v>
      </c>
      <c r="M146" s="926" t="s">
        <v>1248</v>
      </c>
      <c r="N146" s="981">
        <v>1</v>
      </c>
      <c r="O146" s="45"/>
      <c r="P146" s="1164"/>
      <c r="Q146" s="673" t="s">
        <v>311</v>
      </c>
      <c r="R146" s="3"/>
      <c r="S146" s="3"/>
      <c r="T146" s="3"/>
      <c r="U146" s="3"/>
      <c r="V146" s="803" t="s">
        <v>1463</v>
      </c>
      <c r="W146" s="803" t="s">
        <v>1283</v>
      </c>
      <c r="X146" s="818" t="s">
        <v>1220</v>
      </c>
      <c r="Y146" s="791" t="s">
        <v>479</v>
      </c>
      <c r="Z146" s="791" t="s">
        <v>480</v>
      </c>
      <c r="AA146" s="791"/>
      <c r="AB146" s="782">
        <v>42384</v>
      </c>
      <c r="AC146" s="782">
        <v>42704</v>
      </c>
      <c r="AD146" s="791" t="s">
        <v>485</v>
      </c>
      <c r="AE146" s="791" t="s">
        <v>45</v>
      </c>
      <c r="AF146" s="791" t="s">
        <v>1248</v>
      </c>
      <c r="AG146" s="791">
        <v>1</v>
      </c>
      <c r="AH146" s="783"/>
      <c r="AI146" s="783"/>
      <c r="AJ146" s="812" t="s">
        <v>263</v>
      </c>
      <c r="AK146" s="812" t="s">
        <v>1195</v>
      </c>
      <c r="AL146" s="813">
        <v>0.16666666666666669</v>
      </c>
      <c r="AM146" s="813">
        <v>0.16666666666666669</v>
      </c>
      <c r="AN146" s="813">
        <v>0.16666666666666669</v>
      </c>
      <c r="AO146" s="813">
        <v>0.16666666666666669</v>
      </c>
      <c r="AP146" s="813">
        <v>0.16666666666666669</v>
      </c>
      <c r="AQ146" s="813">
        <v>0.16666666666666669</v>
      </c>
      <c r="AR146" s="813">
        <v>0</v>
      </c>
      <c r="AS146" s="813">
        <v>0</v>
      </c>
      <c r="AT146" s="813">
        <v>0</v>
      </c>
      <c r="AU146" s="813">
        <v>0</v>
      </c>
      <c r="AV146" s="813">
        <v>0</v>
      </c>
      <c r="AW146" s="813">
        <v>0</v>
      </c>
      <c r="AX146" s="807">
        <f t="shared" si="8"/>
        <v>1.0000000000000002</v>
      </c>
      <c r="AY146" s="811">
        <v>0</v>
      </c>
      <c r="AZ146" s="811">
        <v>0</v>
      </c>
      <c r="BA146" s="811">
        <v>0</v>
      </c>
      <c r="BB146" s="811">
        <v>0</v>
      </c>
      <c r="BC146" s="811">
        <v>0</v>
      </c>
      <c r="BD146" s="811">
        <v>0</v>
      </c>
      <c r="BE146" s="811">
        <v>0</v>
      </c>
      <c r="BF146" s="811">
        <v>0</v>
      </c>
      <c r="BG146" s="811">
        <v>0</v>
      </c>
      <c r="BH146" s="811">
        <v>0</v>
      </c>
      <c r="BI146" s="811">
        <v>0</v>
      </c>
      <c r="BJ146" s="811">
        <v>0</v>
      </c>
      <c r="BK146" s="807">
        <f t="shared" si="9"/>
        <v>0</v>
      </c>
      <c r="BL146" s="807">
        <f t="shared" si="10"/>
        <v>1.0000000000000002</v>
      </c>
    </row>
    <row r="147" spans="1:65" ht="27.95" customHeight="1" x14ac:dyDescent="0.2">
      <c r="A147" s="173"/>
      <c r="B147" s="220"/>
      <c r="C147" s="672"/>
      <c r="D147" s="221"/>
      <c r="E147" s="1120" t="s">
        <v>487</v>
      </c>
      <c r="F147" s="211" t="s">
        <v>488</v>
      </c>
      <c r="G147" s="911" t="s">
        <v>489</v>
      </c>
      <c r="H147" s="956"/>
      <c r="I147" s="978">
        <v>42384</v>
      </c>
      <c r="J147" s="610">
        <v>42704</v>
      </c>
      <c r="K147" s="920" t="s">
        <v>490</v>
      </c>
      <c r="L147" s="911" t="s">
        <v>491</v>
      </c>
      <c r="M147" s="911" t="s">
        <v>49</v>
      </c>
      <c r="N147" s="956">
        <v>1</v>
      </c>
      <c r="O147" s="45">
        <v>150000000</v>
      </c>
      <c r="P147" s="46">
        <v>150000000</v>
      </c>
      <c r="Q147" s="673" t="s">
        <v>317</v>
      </c>
      <c r="R147" s="3"/>
      <c r="S147" s="3"/>
      <c r="T147" s="3"/>
      <c r="U147" s="3"/>
      <c r="V147" s="803" t="s">
        <v>1462</v>
      </c>
      <c r="W147" s="803" t="s">
        <v>1194</v>
      </c>
      <c r="X147" s="818" t="s">
        <v>1220</v>
      </c>
      <c r="Y147" s="791" t="s">
        <v>488</v>
      </c>
      <c r="Z147" s="791" t="s">
        <v>489</v>
      </c>
      <c r="AA147" s="791"/>
      <c r="AB147" s="782">
        <v>42384</v>
      </c>
      <c r="AC147" s="782">
        <v>42704</v>
      </c>
      <c r="AD147" s="791" t="s">
        <v>490</v>
      </c>
      <c r="AE147" s="791" t="s">
        <v>491</v>
      </c>
      <c r="AF147" s="791" t="s">
        <v>49</v>
      </c>
      <c r="AG147" s="791">
        <v>1</v>
      </c>
      <c r="AH147" s="783">
        <v>150000000</v>
      </c>
      <c r="AI147" s="783">
        <v>150000000</v>
      </c>
      <c r="AJ147" s="812" t="s">
        <v>263</v>
      </c>
      <c r="AK147" s="812" t="s">
        <v>272</v>
      </c>
      <c r="AL147" s="813">
        <v>1</v>
      </c>
      <c r="AM147" s="813">
        <v>0</v>
      </c>
      <c r="AN147" s="813">
        <v>0</v>
      </c>
      <c r="AO147" s="813">
        <v>0</v>
      </c>
      <c r="AP147" s="813">
        <v>0</v>
      </c>
      <c r="AQ147" s="813">
        <v>0</v>
      </c>
      <c r="AR147" s="813">
        <v>0</v>
      </c>
      <c r="AS147" s="813">
        <v>0</v>
      </c>
      <c r="AT147" s="813">
        <v>0</v>
      </c>
      <c r="AU147" s="813">
        <v>0</v>
      </c>
      <c r="AV147" s="813">
        <v>0</v>
      </c>
      <c r="AW147" s="813">
        <v>0</v>
      </c>
      <c r="AX147" s="807">
        <f t="shared" si="8"/>
        <v>1</v>
      </c>
      <c r="AY147" s="811">
        <v>0</v>
      </c>
      <c r="AZ147" s="811">
        <v>0</v>
      </c>
      <c r="BA147" s="811">
        <v>0</v>
      </c>
      <c r="BB147" s="811">
        <v>0</v>
      </c>
      <c r="BC147" s="811">
        <v>0</v>
      </c>
      <c r="BD147" s="811">
        <v>0</v>
      </c>
      <c r="BE147" s="811">
        <v>0</v>
      </c>
      <c r="BF147" s="811">
        <v>0</v>
      </c>
      <c r="BG147" s="811">
        <v>0</v>
      </c>
      <c r="BH147" s="811">
        <v>0</v>
      </c>
      <c r="BI147" s="811">
        <v>0</v>
      </c>
      <c r="BJ147" s="811">
        <v>0</v>
      </c>
      <c r="BK147" s="807">
        <f t="shared" si="9"/>
        <v>0</v>
      </c>
      <c r="BL147" s="807">
        <f t="shared" si="10"/>
        <v>1</v>
      </c>
      <c r="BM147" s="759" t="s">
        <v>1421</v>
      </c>
    </row>
    <row r="148" spans="1:65" ht="27.95" customHeight="1" x14ac:dyDescent="0.2">
      <c r="A148" s="173"/>
      <c r="B148" s="220"/>
      <c r="C148" s="672"/>
      <c r="D148" s="221"/>
      <c r="E148" s="1137"/>
      <c r="F148" s="211" t="s">
        <v>488</v>
      </c>
      <c r="G148" s="911" t="s">
        <v>492</v>
      </c>
      <c r="H148" s="956"/>
      <c r="I148" s="978">
        <v>42384</v>
      </c>
      <c r="J148" s="610">
        <v>42704</v>
      </c>
      <c r="K148" s="920" t="s">
        <v>493</v>
      </c>
      <c r="L148" s="911" t="s">
        <v>491</v>
      </c>
      <c r="M148" s="911" t="s">
        <v>494</v>
      </c>
      <c r="N148" s="956">
        <v>1</v>
      </c>
      <c r="O148" s="45">
        <v>20000000</v>
      </c>
      <c r="P148" s="46">
        <v>20000000</v>
      </c>
      <c r="Q148" s="673" t="s">
        <v>311</v>
      </c>
      <c r="R148" s="3"/>
      <c r="S148" s="3"/>
      <c r="T148" s="3"/>
      <c r="U148" s="3"/>
      <c r="V148" s="803" t="s">
        <v>1462</v>
      </c>
      <c r="W148" s="803" t="s">
        <v>1194</v>
      </c>
      <c r="X148" s="818" t="s">
        <v>1220</v>
      </c>
      <c r="Y148" s="791" t="s">
        <v>488</v>
      </c>
      <c r="Z148" s="791" t="s">
        <v>492</v>
      </c>
      <c r="AA148" s="791"/>
      <c r="AB148" s="782">
        <v>42384</v>
      </c>
      <c r="AC148" s="782">
        <v>42704</v>
      </c>
      <c r="AD148" s="791" t="s">
        <v>493</v>
      </c>
      <c r="AE148" s="791" t="s">
        <v>491</v>
      </c>
      <c r="AF148" s="791" t="s">
        <v>494</v>
      </c>
      <c r="AG148" s="791">
        <v>1</v>
      </c>
      <c r="AH148" s="783">
        <v>20000000</v>
      </c>
      <c r="AI148" s="783">
        <v>20000000</v>
      </c>
      <c r="AJ148" s="812" t="s">
        <v>263</v>
      </c>
      <c r="AK148" s="812" t="s">
        <v>263</v>
      </c>
      <c r="AL148" s="813">
        <v>1</v>
      </c>
      <c r="AM148" s="813">
        <v>0</v>
      </c>
      <c r="AN148" s="813">
        <v>0</v>
      </c>
      <c r="AO148" s="813">
        <v>0</v>
      </c>
      <c r="AP148" s="813">
        <v>0</v>
      </c>
      <c r="AQ148" s="813">
        <v>0</v>
      </c>
      <c r="AR148" s="813">
        <v>0</v>
      </c>
      <c r="AS148" s="813">
        <v>0</v>
      </c>
      <c r="AT148" s="813">
        <v>0</v>
      </c>
      <c r="AU148" s="813">
        <v>0</v>
      </c>
      <c r="AV148" s="813">
        <v>0</v>
      </c>
      <c r="AW148" s="813">
        <v>0</v>
      </c>
      <c r="AX148" s="807">
        <f t="shared" si="8"/>
        <v>1</v>
      </c>
      <c r="AY148" s="811">
        <v>0</v>
      </c>
      <c r="AZ148" s="811">
        <v>0</v>
      </c>
      <c r="BA148" s="811">
        <v>0</v>
      </c>
      <c r="BB148" s="811">
        <v>0</v>
      </c>
      <c r="BC148" s="811">
        <v>0</v>
      </c>
      <c r="BD148" s="811">
        <v>0</v>
      </c>
      <c r="BE148" s="811">
        <v>0</v>
      </c>
      <c r="BF148" s="811">
        <v>0</v>
      </c>
      <c r="BG148" s="811">
        <v>0</v>
      </c>
      <c r="BH148" s="811">
        <v>0</v>
      </c>
      <c r="BI148" s="811">
        <v>0</v>
      </c>
      <c r="BJ148" s="811">
        <v>0</v>
      </c>
      <c r="BK148" s="807">
        <f t="shared" si="9"/>
        <v>0</v>
      </c>
      <c r="BL148" s="807">
        <f t="shared" si="10"/>
        <v>1</v>
      </c>
    </row>
    <row r="149" spans="1:65" ht="27.95" customHeight="1" x14ac:dyDescent="0.2">
      <c r="A149" s="209"/>
      <c r="B149" s="230"/>
      <c r="C149" s="224"/>
      <c r="D149" s="225"/>
      <c r="E149" s="1137"/>
      <c r="F149" s="211" t="s">
        <v>488</v>
      </c>
      <c r="G149" s="211" t="s">
        <v>495</v>
      </c>
      <c r="H149" s="956"/>
      <c r="I149" s="978">
        <v>42384</v>
      </c>
      <c r="J149" s="610">
        <v>42704</v>
      </c>
      <c r="K149" s="924" t="s">
        <v>496</v>
      </c>
      <c r="L149" s="961" t="s">
        <v>491</v>
      </c>
      <c r="M149" s="961" t="s">
        <v>45</v>
      </c>
      <c r="N149" s="223">
        <v>1</v>
      </c>
      <c r="O149" s="32">
        <v>150000000</v>
      </c>
      <c r="P149" s="491">
        <v>150000000</v>
      </c>
      <c r="Q149" s="673" t="s">
        <v>311</v>
      </c>
      <c r="R149" s="3"/>
      <c r="S149" s="3"/>
      <c r="T149" s="3"/>
      <c r="U149" s="3"/>
      <c r="V149" s="803" t="s">
        <v>1462</v>
      </c>
      <c r="W149" s="803" t="s">
        <v>1194</v>
      </c>
      <c r="X149" s="818" t="s">
        <v>1220</v>
      </c>
      <c r="Y149" s="791" t="s">
        <v>488</v>
      </c>
      <c r="Z149" s="791" t="s">
        <v>495</v>
      </c>
      <c r="AA149" s="791"/>
      <c r="AB149" s="782">
        <v>42384</v>
      </c>
      <c r="AC149" s="782">
        <v>42704</v>
      </c>
      <c r="AD149" s="791" t="s">
        <v>496</v>
      </c>
      <c r="AE149" s="791" t="s">
        <v>491</v>
      </c>
      <c r="AF149" s="791" t="s">
        <v>45</v>
      </c>
      <c r="AG149" s="791">
        <v>1</v>
      </c>
      <c r="AH149" s="783">
        <v>150000000</v>
      </c>
      <c r="AI149" s="783">
        <v>150000000</v>
      </c>
      <c r="AJ149" s="812" t="s">
        <v>263</v>
      </c>
      <c r="AK149" s="812" t="s">
        <v>263</v>
      </c>
      <c r="AL149" s="813">
        <v>0.16666666666666669</v>
      </c>
      <c r="AM149" s="813">
        <v>0.16666666666666669</v>
      </c>
      <c r="AN149" s="813">
        <v>0.16666666666666669</v>
      </c>
      <c r="AO149" s="813">
        <v>0.16666666666666669</v>
      </c>
      <c r="AP149" s="813">
        <v>0.16666666666666669</v>
      </c>
      <c r="AQ149" s="813">
        <v>0.16666666666666669</v>
      </c>
      <c r="AR149" s="813">
        <v>0</v>
      </c>
      <c r="AS149" s="813">
        <v>0</v>
      </c>
      <c r="AT149" s="813">
        <v>0</v>
      </c>
      <c r="AU149" s="813">
        <v>0</v>
      </c>
      <c r="AV149" s="813">
        <v>0</v>
      </c>
      <c r="AW149" s="813">
        <v>0</v>
      </c>
      <c r="AX149" s="807">
        <f t="shared" si="8"/>
        <v>1.0000000000000002</v>
      </c>
      <c r="AY149" s="811">
        <v>0.1</v>
      </c>
      <c r="AZ149" s="811">
        <v>0.1</v>
      </c>
      <c r="BA149" s="811">
        <v>0.1</v>
      </c>
      <c r="BB149" s="811">
        <v>0</v>
      </c>
      <c r="BC149" s="811">
        <v>0</v>
      </c>
      <c r="BD149" s="811">
        <v>0</v>
      </c>
      <c r="BE149" s="811">
        <v>0</v>
      </c>
      <c r="BF149" s="811">
        <v>0</v>
      </c>
      <c r="BG149" s="811">
        <v>0</v>
      </c>
      <c r="BH149" s="811">
        <v>0</v>
      </c>
      <c r="BI149" s="811">
        <v>0</v>
      </c>
      <c r="BJ149" s="811">
        <v>0</v>
      </c>
      <c r="BK149" s="807">
        <f t="shared" si="9"/>
        <v>0.30000000000000004</v>
      </c>
      <c r="BL149" s="807">
        <f t="shared" si="10"/>
        <v>0.70000000000000018</v>
      </c>
      <c r="BM149" s="759" t="s">
        <v>1422</v>
      </c>
    </row>
    <row r="150" spans="1:65" ht="27.95" customHeight="1" x14ac:dyDescent="0.2">
      <c r="A150" s="177"/>
      <c r="B150" s="217"/>
      <c r="C150" s="218"/>
      <c r="D150" s="219"/>
      <c r="E150" s="1158"/>
      <c r="F150" s="211" t="s">
        <v>488</v>
      </c>
      <c r="G150" s="211" t="s">
        <v>495</v>
      </c>
      <c r="H150" s="956"/>
      <c r="I150" s="978">
        <v>42384</v>
      </c>
      <c r="J150" s="610">
        <v>42704</v>
      </c>
      <c r="K150" s="920" t="s">
        <v>497</v>
      </c>
      <c r="L150" s="911" t="s">
        <v>491</v>
      </c>
      <c r="M150" s="911" t="s">
        <v>45</v>
      </c>
      <c r="N150" s="956">
        <v>2</v>
      </c>
      <c r="O150" s="45">
        <f>+P150/N150</f>
        <v>75000000</v>
      </c>
      <c r="P150" s="46">
        <v>150000000</v>
      </c>
      <c r="Q150" s="673" t="s">
        <v>311</v>
      </c>
      <c r="R150" s="3"/>
      <c r="S150" s="3"/>
      <c r="T150" s="3"/>
      <c r="U150" s="3"/>
      <c r="V150" s="803" t="s">
        <v>1462</v>
      </c>
      <c r="W150" s="803" t="s">
        <v>1194</v>
      </c>
      <c r="X150" s="818" t="s">
        <v>1220</v>
      </c>
      <c r="Y150" s="791" t="s">
        <v>488</v>
      </c>
      <c r="Z150" s="791" t="s">
        <v>495</v>
      </c>
      <c r="AA150" s="791"/>
      <c r="AB150" s="782">
        <v>42384</v>
      </c>
      <c r="AC150" s="782">
        <v>42704</v>
      </c>
      <c r="AD150" s="791" t="s">
        <v>497</v>
      </c>
      <c r="AE150" s="791" t="s">
        <v>491</v>
      </c>
      <c r="AF150" s="791" t="s">
        <v>45</v>
      </c>
      <c r="AG150" s="791">
        <v>2</v>
      </c>
      <c r="AH150" s="783">
        <f>+AI150/AG150</f>
        <v>75000000</v>
      </c>
      <c r="AI150" s="783">
        <v>150000000</v>
      </c>
      <c r="AJ150" s="812" t="s">
        <v>263</v>
      </c>
      <c r="AK150" s="812" t="s">
        <v>263</v>
      </c>
      <c r="AL150" s="813">
        <v>0.16666666666666669</v>
      </c>
      <c r="AM150" s="813">
        <v>0.16666666666666669</v>
      </c>
      <c r="AN150" s="813">
        <v>0.16666666666666669</v>
      </c>
      <c r="AO150" s="813">
        <v>0.16666666666666669</v>
      </c>
      <c r="AP150" s="813">
        <v>0.16666666666666669</v>
      </c>
      <c r="AQ150" s="813">
        <v>0.16666666666666669</v>
      </c>
      <c r="AR150" s="813">
        <v>0</v>
      </c>
      <c r="AS150" s="813">
        <v>0</v>
      </c>
      <c r="AT150" s="813">
        <v>0</v>
      </c>
      <c r="AU150" s="813">
        <v>0</v>
      </c>
      <c r="AV150" s="813">
        <v>0</v>
      </c>
      <c r="AW150" s="813">
        <v>0</v>
      </c>
      <c r="AX150" s="807">
        <f t="shared" si="8"/>
        <v>1.0000000000000002</v>
      </c>
      <c r="AY150" s="811">
        <v>0.1</v>
      </c>
      <c r="AZ150" s="811">
        <v>0.1</v>
      </c>
      <c r="BA150" s="811">
        <v>0.1</v>
      </c>
      <c r="BB150" s="811">
        <v>0</v>
      </c>
      <c r="BC150" s="811">
        <v>0</v>
      </c>
      <c r="BD150" s="811">
        <v>0</v>
      </c>
      <c r="BE150" s="811">
        <v>0</v>
      </c>
      <c r="BF150" s="811">
        <v>0</v>
      </c>
      <c r="BG150" s="811">
        <v>0</v>
      </c>
      <c r="BH150" s="811">
        <v>0</v>
      </c>
      <c r="BI150" s="811">
        <v>0</v>
      </c>
      <c r="BJ150" s="811">
        <v>0</v>
      </c>
      <c r="BK150" s="807">
        <f t="shared" si="9"/>
        <v>0.30000000000000004</v>
      </c>
      <c r="BL150" s="807">
        <f t="shared" si="10"/>
        <v>0.70000000000000018</v>
      </c>
      <c r="BM150" s="759" t="s">
        <v>1422</v>
      </c>
    </row>
    <row r="151" spans="1:65" ht="27.95" customHeight="1" x14ac:dyDescent="0.2">
      <c r="A151" s="209"/>
      <c r="B151" s="230"/>
      <c r="C151" s="224"/>
      <c r="D151" s="225"/>
      <c r="E151" s="1120" t="s">
        <v>487</v>
      </c>
      <c r="F151" s="211" t="s">
        <v>498</v>
      </c>
      <c r="G151" s="211" t="s">
        <v>499</v>
      </c>
      <c r="H151" s="956"/>
      <c r="I151" s="978">
        <v>42384</v>
      </c>
      <c r="J151" s="610">
        <v>42704</v>
      </c>
      <c r="K151" s="1117" t="s">
        <v>71</v>
      </c>
      <c r="L151" s="1108" t="s">
        <v>54</v>
      </c>
      <c r="M151" s="911" t="s">
        <v>500</v>
      </c>
      <c r="N151" s="956">
        <v>2</v>
      </c>
      <c r="O151" s="45">
        <v>1400000</v>
      </c>
      <c r="P151" s="46">
        <v>2800000</v>
      </c>
      <c r="Q151" s="673" t="s">
        <v>311</v>
      </c>
      <c r="R151" s="3"/>
      <c r="S151" s="3"/>
      <c r="T151" s="3"/>
      <c r="U151" s="3"/>
      <c r="V151" s="803" t="s">
        <v>1462</v>
      </c>
      <c r="W151" s="803" t="s">
        <v>1194</v>
      </c>
      <c r="X151" s="818" t="s">
        <v>1220</v>
      </c>
      <c r="Y151" s="791" t="s">
        <v>498</v>
      </c>
      <c r="Z151" s="791" t="s">
        <v>499</v>
      </c>
      <c r="AA151" s="791"/>
      <c r="AB151" s="782">
        <v>42384</v>
      </c>
      <c r="AC151" s="782">
        <v>42704</v>
      </c>
      <c r="AD151" s="791" t="s">
        <v>71</v>
      </c>
      <c r="AE151" s="791" t="s">
        <v>54</v>
      </c>
      <c r="AF151" s="791" t="s">
        <v>500</v>
      </c>
      <c r="AG151" s="791">
        <v>2</v>
      </c>
      <c r="AH151" s="783">
        <v>1400000</v>
      </c>
      <c r="AI151" s="783">
        <v>2800000</v>
      </c>
      <c r="AJ151" s="812" t="s">
        <v>276</v>
      </c>
      <c r="AK151" s="812" t="s">
        <v>1195</v>
      </c>
      <c r="AL151" s="813">
        <v>0.16666666666666669</v>
      </c>
      <c r="AM151" s="813">
        <v>0.16666666666666669</v>
      </c>
      <c r="AN151" s="813">
        <v>0.16666666666666669</v>
      </c>
      <c r="AO151" s="813">
        <v>0.16666666666666669</v>
      </c>
      <c r="AP151" s="813">
        <v>0.16666666666666669</v>
      </c>
      <c r="AQ151" s="813">
        <v>0.16666666666666669</v>
      </c>
      <c r="AR151" s="813">
        <v>0</v>
      </c>
      <c r="AS151" s="813">
        <v>0</v>
      </c>
      <c r="AT151" s="813">
        <v>0</v>
      </c>
      <c r="AU151" s="813">
        <v>0</v>
      </c>
      <c r="AV151" s="813">
        <v>0</v>
      </c>
      <c r="AW151" s="813">
        <v>0</v>
      </c>
      <c r="AX151" s="807">
        <f t="shared" si="8"/>
        <v>1.0000000000000002</v>
      </c>
      <c r="AY151" s="811">
        <v>0.05</v>
      </c>
      <c r="AZ151" s="811">
        <v>0.05</v>
      </c>
      <c r="BA151" s="811">
        <v>0.05</v>
      </c>
      <c r="BB151" s="811">
        <v>0</v>
      </c>
      <c r="BC151" s="811">
        <v>0</v>
      </c>
      <c r="BD151" s="811">
        <v>0</v>
      </c>
      <c r="BE151" s="811">
        <v>0</v>
      </c>
      <c r="BF151" s="811">
        <v>0</v>
      </c>
      <c r="BG151" s="811">
        <v>0</v>
      </c>
      <c r="BH151" s="811">
        <v>0</v>
      </c>
      <c r="BI151" s="811">
        <v>0</v>
      </c>
      <c r="BJ151" s="811">
        <v>0</v>
      </c>
      <c r="BK151" s="807">
        <f t="shared" si="9"/>
        <v>0.15000000000000002</v>
      </c>
      <c r="BL151" s="807">
        <f t="shared" si="10"/>
        <v>0.8500000000000002</v>
      </c>
      <c r="BM151" s="759" t="s">
        <v>1426</v>
      </c>
    </row>
    <row r="152" spans="1:65" ht="27.95" customHeight="1" x14ac:dyDescent="0.2">
      <c r="A152" s="231"/>
      <c r="B152" s="232"/>
      <c r="C152" s="227"/>
      <c r="D152" s="228"/>
      <c r="E152" s="1137"/>
      <c r="F152" s="211" t="s">
        <v>498</v>
      </c>
      <c r="G152" s="211" t="s">
        <v>499</v>
      </c>
      <c r="H152" s="956"/>
      <c r="I152" s="978">
        <v>42384</v>
      </c>
      <c r="J152" s="610">
        <v>42704</v>
      </c>
      <c r="K152" s="1045"/>
      <c r="L152" s="1109"/>
      <c r="M152" s="911" t="s">
        <v>501</v>
      </c>
      <c r="N152" s="956">
        <v>2</v>
      </c>
      <c r="O152" s="45">
        <f>+P152/N152</f>
        <v>75000</v>
      </c>
      <c r="P152" s="46">
        <v>150000</v>
      </c>
      <c r="Q152" s="673" t="s">
        <v>311</v>
      </c>
      <c r="R152" s="3"/>
      <c r="S152" s="3"/>
      <c r="T152" s="3"/>
      <c r="U152" s="3"/>
      <c r="V152" s="803" t="s">
        <v>1462</v>
      </c>
      <c r="W152" s="803" t="s">
        <v>1194</v>
      </c>
      <c r="X152" s="818" t="s">
        <v>1220</v>
      </c>
      <c r="Y152" s="791" t="s">
        <v>498</v>
      </c>
      <c r="Z152" s="791" t="s">
        <v>499</v>
      </c>
      <c r="AA152" s="791"/>
      <c r="AB152" s="782">
        <v>42384</v>
      </c>
      <c r="AC152" s="782">
        <v>42704</v>
      </c>
      <c r="AD152" s="791" t="s">
        <v>71</v>
      </c>
      <c r="AE152" s="791"/>
      <c r="AF152" s="791" t="s">
        <v>501</v>
      </c>
      <c r="AG152" s="791">
        <v>2</v>
      </c>
      <c r="AH152" s="783">
        <f>+AI152/AG152</f>
        <v>75000</v>
      </c>
      <c r="AI152" s="783">
        <v>150000</v>
      </c>
      <c r="AJ152" s="812" t="s">
        <v>263</v>
      </c>
      <c r="AK152" s="812" t="s">
        <v>1195</v>
      </c>
      <c r="AL152" s="813">
        <v>0.16666666666666669</v>
      </c>
      <c r="AM152" s="813">
        <v>0.16666666666666669</v>
      </c>
      <c r="AN152" s="813">
        <v>0.16666666666666669</v>
      </c>
      <c r="AO152" s="813">
        <v>0.16666666666666669</v>
      </c>
      <c r="AP152" s="813">
        <v>0.16666666666666669</v>
      </c>
      <c r="AQ152" s="813">
        <v>0.16666666666666669</v>
      </c>
      <c r="AR152" s="813">
        <v>0</v>
      </c>
      <c r="AS152" s="813">
        <v>0</v>
      </c>
      <c r="AT152" s="813">
        <v>0</v>
      </c>
      <c r="AU152" s="813">
        <v>0</v>
      </c>
      <c r="AV152" s="813">
        <v>0</v>
      </c>
      <c r="AW152" s="813">
        <v>0</v>
      </c>
      <c r="AX152" s="807">
        <f t="shared" si="8"/>
        <v>1.0000000000000002</v>
      </c>
      <c r="AY152" s="811">
        <v>0.05</v>
      </c>
      <c r="AZ152" s="811">
        <v>0.05</v>
      </c>
      <c r="BA152" s="811">
        <v>0.05</v>
      </c>
      <c r="BB152" s="811">
        <v>0</v>
      </c>
      <c r="BC152" s="811">
        <v>0</v>
      </c>
      <c r="BD152" s="811">
        <v>0</v>
      </c>
      <c r="BE152" s="811">
        <v>0</v>
      </c>
      <c r="BF152" s="811">
        <v>0</v>
      </c>
      <c r="BG152" s="811">
        <v>0</v>
      </c>
      <c r="BH152" s="811">
        <v>0</v>
      </c>
      <c r="BI152" s="811">
        <v>0</v>
      </c>
      <c r="BJ152" s="811">
        <v>0</v>
      </c>
      <c r="BK152" s="807">
        <f t="shared" si="9"/>
        <v>0.15000000000000002</v>
      </c>
      <c r="BL152" s="807">
        <f t="shared" si="10"/>
        <v>0.8500000000000002</v>
      </c>
      <c r="BM152" s="759" t="s">
        <v>1426</v>
      </c>
    </row>
    <row r="153" spans="1:65" ht="27.95" customHeight="1" x14ac:dyDescent="0.2">
      <c r="A153" s="177"/>
      <c r="B153" s="217"/>
      <c r="C153" s="218"/>
      <c r="D153" s="219"/>
      <c r="E153" s="1137"/>
      <c r="F153" s="211" t="s">
        <v>498</v>
      </c>
      <c r="G153" s="211" t="s">
        <v>499</v>
      </c>
      <c r="H153" s="956"/>
      <c r="I153" s="978">
        <v>42384</v>
      </c>
      <c r="J153" s="610">
        <v>42704</v>
      </c>
      <c r="K153" s="1107"/>
      <c r="L153" s="1096"/>
      <c r="M153" s="911" t="s">
        <v>502</v>
      </c>
      <c r="N153" s="956">
        <v>5</v>
      </c>
      <c r="O153" s="45">
        <v>0</v>
      </c>
      <c r="P153" s="46">
        <v>0</v>
      </c>
      <c r="Q153" s="673" t="s">
        <v>311</v>
      </c>
      <c r="R153" s="3"/>
      <c r="S153" s="3"/>
      <c r="T153" s="3"/>
      <c r="U153" s="3"/>
      <c r="V153" s="803" t="s">
        <v>1462</v>
      </c>
      <c r="W153" s="803" t="s">
        <v>1194</v>
      </c>
      <c r="X153" s="818" t="s">
        <v>1220</v>
      </c>
      <c r="Y153" s="791" t="s">
        <v>498</v>
      </c>
      <c r="Z153" s="791" t="s">
        <v>499</v>
      </c>
      <c r="AA153" s="791"/>
      <c r="AB153" s="782">
        <v>42384</v>
      </c>
      <c r="AC153" s="782">
        <v>42704</v>
      </c>
      <c r="AD153" s="791" t="s">
        <v>71</v>
      </c>
      <c r="AE153" s="791"/>
      <c r="AF153" s="791" t="s">
        <v>502</v>
      </c>
      <c r="AG153" s="791">
        <v>5</v>
      </c>
      <c r="AH153" s="783">
        <v>0</v>
      </c>
      <c r="AI153" s="783">
        <v>0</v>
      </c>
      <c r="AJ153" s="812" t="s">
        <v>263</v>
      </c>
      <c r="AK153" s="812" t="s">
        <v>1195</v>
      </c>
      <c r="AL153" s="813">
        <v>0.16666666666666669</v>
      </c>
      <c r="AM153" s="813">
        <v>0.16666666666666669</v>
      </c>
      <c r="AN153" s="813">
        <v>0.16666666666666669</v>
      </c>
      <c r="AO153" s="813">
        <v>0.16666666666666669</v>
      </c>
      <c r="AP153" s="813">
        <v>0.16666666666666669</v>
      </c>
      <c r="AQ153" s="813">
        <v>0.16666666666666669</v>
      </c>
      <c r="AR153" s="813">
        <v>0</v>
      </c>
      <c r="AS153" s="813">
        <v>0</v>
      </c>
      <c r="AT153" s="813">
        <v>0</v>
      </c>
      <c r="AU153" s="813">
        <v>0</v>
      </c>
      <c r="AV153" s="813">
        <v>0</v>
      </c>
      <c r="AW153" s="813">
        <v>0</v>
      </c>
      <c r="AX153" s="807">
        <f t="shared" si="8"/>
        <v>1.0000000000000002</v>
      </c>
      <c r="AY153" s="811">
        <v>0.05</v>
      </c>
      <c r="AZ153" s="811">
        <v>0.05</v>
      </c>
      <c r="BA153" s="811">
        <v>0.05</v>
      </c>
      <c r="BB153" s="811">
        <v>0</v>
      </c>
      <c r="BC153" s="811">
        <v>0</v>
      </c>
      <c r="BD153" s="811">
        <v>0</v>
      </c>
      <c r="BE153" s="811">
        <v>0</v>
      </c>
      <c r="BF153" s="811">
        <v>0</v>
      </c>
      <c r="BG153" s="811">
        <v>0</v>
      </c>
      <c r="BH153" s="811">
        <v>0</v>
      </c>
      <c r="BI153" s="811">
        <v>0</v>
      </c>
      <c r="BJ153" s="811">
        <v>0</v>
      </c>
      <c r="BK153" s="807">
        <f t="shared" si="9"/>
        <v>0.15000000000000002</v>
      </c>
      <c r="BL153" s="807">
        <f t="shared" si="10"/>
        <v>0.8500000000000002</v>
      </c>
      <c r="BM153" s="759" t="s">
        <v>1426</v>
      </c>
    </row>
    <row r="154" spans="1:65" ht="27.95" customHeight="1" x14ac:dyDescent="0.2">
      <c r="A154" s="209"/>
      <c r="B154" s="230"/>
      <c r="C154" s="224"/>
      <c r="D154" s="225"/>
      <c r="E154" s="1137"/>
      <c r="F154" s="211" t="s">
        <v>498</v>
      </c>
      <c r="G154" s="211" t="s">
        <v>503</v>
      </c>
      <c r="H154" s="956"/>
      <c r="I154" s="978">
        <v>42384</v>
      </c>
      <c r="J154" s="610">
        <v>42704</v>
      </c>
      <c r="K154" s="1117" t="s">
        <v>351</v>
      </c>
      <c r="L154" s="1108" t="s">
        <v>133</v>
      </c>
      <c r="M154" s="911" t="s">
        <v>504</v>
      </c>
      <c r="N154" s="956">
        <v>50</v>
      </c>
      <c r="O154" s="45">
        <v>0</v>
      </c>
      <c r="P154" s="46">
        <v>0</v>
      </c>
      <c r="Q154" s="673" t="s">
        <v>311</v>
      </c>
      <c r="R154" s="3"/>
      <c r="S154" s="3"/>
      <c r="T154" s="3"/>
      <c r="U154" s="3"/>
      <c r="V154" s="803" t="s">
        <v>1462</v>
      </c>
      <c r="W154" s="803" t="s">
        <v>1194</v>
      </c>
      <c r="X154" s="818" t="s">
        <v>1220</v>
      </c>
      <c r="Y154" s="791" t="s">
        <v>498</v>
      </c>
      <c r="Z154" s="791" t="s">
        <v>503</v>
      </c>
      <c r="AA154" s="791"/>
      <c r="AB154" s="782">
        <v>42384</v>
      </c>
      <c r="AC154" s="782">
        <v>42704</v>
      </c>
      <c r="AD154" s="791" t="s">
        <v>351</v>
      </c>
      <c r="AE154" s="791" t="s">
        <v>133</v>
      </c>
      <c r="AF154" s="791" t="s">
        <v>504</v>
      </c>
      <c r="AG154" s="791">
        <v>50</v>
      </c>
      <c r="AH154" s="783">
        <v>0</v>
      </c>
      <c r="AI154" s="783">
        <v>0</v>
      </c>
      <c r="AJ154" s="812" t="s">
        <v>263</v>
      </c>
      <c r="AK154" s="812" t="s">
        <v>1195</v>
      </c>
      <c r="AL154" s="813">
        <v>0.16666666666666669</v>
      </c>
      <c r="AM154" s="813">
        <v>0.16666666666666669</v>
      </c>
      <c r="AN154" s="813">
        <v>0.16666666666666669</v>
      </c>
      <c r="AO154" s="813">
        <v>0.16666666666666669</v>
      </c>
      <c r="AP154" s="813">
        <v>0.16666666666666669</v>
      </c>
      <c r="AQ154" s="813">
        <v>0.16666666666666669</v>
      </c>
      <c r="AR154" s="813">
        <v>0</v>
      </c>
      <c r="AS154" s="813">
        <v>0</v>
      </c>
      <c r="AT154" s="813">
        <v>0</v>
      </c>
      <c r="AU154" s="813">
        <v>0</v>
      </c>
      <c r="AV154" s="813">
        <v>0</v>
      </c>
      <c r="AW154" s="813">
        <v>0</v>
      </c>
      <c r="AX154" s="807">
        <f t="shared" si="8"/>
        <v>1.0000000000000002</v>
      </c>
      <c r="AY154" s="811">
        <v>0.05</v>
      </c>
      <c r="AZ154" s="811">
        <v>0.05</v>
      </c>
      <c r="BA154" s="811">
        <v>0.05</v>
      </c>
      <c r="BB154" s="811">
        <v>0</v>
      </c>
      <c r="BC154" s="811">
        <v>0</v>
      </c>
      <c r="BD154" s="811">
        <v>0</v>
      </c>
      <c r="BE154" s="811">
        <v>0</v>
      </c>
      <c r="BF154" s="811">
        <v>0</v>
      </c>
      <c r="BG154" s="811">
        <v>0</v>
      </c>
      <c r="BH154" s="811">
        <v>0</v>
      </c>
      <c r="BI154" s="811">
        <v>0</v>
      </c>
      <c r="BJ154" s="811">
        <v>0</v>
      </c>
      <c r="BK154" s="807">
        <f t="shared" si="9"/>
        <v>0.15000000000000002</v>
      </c>
      <c r="BL154" s="807">
        <f t="shared" si="10"/>
        <v>0.8500000000000002</v>
      </c>
      <c r="BM154" s="759" t="s">
        <v>1426</v>
      </c>
    </row>
    <row r="155" spans="1:65" ht="27.95" customHeight="1" x14ac:dyDescent="0.2">
      <c r="A155" s="231"/>
      <c r="B155" s="232"/>
      <c r="C155" s="227"/>
      <c r="D155" s="228"/>
      <c r="E155" s="1137"/>
      <c r="F155" s="211" t="s">
        <v>498</v>
      </c>
      <c r="G155" s="211" t="s">
        <v>503</v>
      </c>
      <c r="H155" s="956"/>
      <c r="I155" s="978">
        <v>42384</v>
      </c>
      <c r="J155" s="610">
        <v>42704</v>
      </c>
      <c r="K155" s="1045"/>
      <c r="L155" s="1109"/>
      <c r="M155" s="911" t="s">
        <v>505</v>
      </c>
      <c r="N155" s="956">
        <v>96</v>
      </c>
      <c r="O155" s="45">
        <v>0</v>
      </c>
      <c r="P155" s="46">
        <v>0</v>
      </c>
      <c r="Q155" s="673" t="s">
        <v>311</v>
      </c>
      <c r="R155" s="3"/>
      <c r="S155" s="3"/>
      <c r="T155" s="3"/>
      <c r="U155" s="3"/>
      <c r="V155" s="803" t="s">
        <v>1462</v>
      </c>
      <c r="W155" s="803" t="s">
        <v>1194</v>
      </c>
      <c r="X155" s="818" t="s">
        <v>1220</v>
      </c>
      <c r="Y155" s="791" t="s">
        <v>498</v>
      </c>
      <c r="Z155" s="791" t="s">
        <v>503</v>
      </c>
      <c r="AA155" s="791"/>
      <c r="AB155" s="782">
        <v>42384</v>
      </c>
      <c r="AC155" s="782">
        <v>42704</v>
      </c>
      <c r="AD155" s="791" t="s">
        <v>351</v>
      </c>
      <c r="AE155" s="791"/>
      <c r="AF155" s="791" t="s">
        <v>505</v>
      </c>
      <c r="AG155" s="791">
        <v>96</v>
      </c>
      <c r="AH155" s="783">
        <v>0</v>
      </c>
      <c r="AI155" s="783">
        <v>0</v>
      </c>
      <c r="AJ155" s="812" t="s">
        <v>263</v>
      </c>
      <c r="AK155" s="812" t="s">
        <v>1195</v>
      </c>
      <c r="AL155" s="813">
        <v>0.16666666666666669</v>
      </c>
      <c r="AM155" s="813">
        <v>0.16666666666666669</v>
      </c>
      <c r="AN155" s="813">
        <v>0.16666666666666669</v>
      </c>
      <c r="AO155" s="813">
        <v>0.16666666666666669</v>
      </c>
      <c r="AP155" s="813">
        <v>0.16666666666666669</v>
      </c>
      <c r="AQ155" s="813">
        <v>0.16666666666666669</v>
      </c>
      <c r="AR155" s="813">
        <v>0</v>
      </c>
      <c r="AS155" s="813">
        <v>0</v>
      </c>
      <c r="AT155" s="813">
        <v>0</v>
      </c>
      <c r="AU155" s="813">
        <v>0</v>
      </c>
      <c r="AV155" s="813">
        <v>0</v>
      </c>
      <c r="AW155" s="813">
        <v>0</v>
      </c>
      <c r="AX155" s="807">
        <f t="shared" si="8"/>
        <v>1.0000000000000002</v>
      </c>
      <c r="AY155" s="811">
        <v>0.05</v>
      </c>
      <c r="AZ155" s="811">
        <v>0.05</v>
      </c>
      <c r="BA155" s="811">
        <v>0.05</v>
      </c>
      <c r="BB155" s="811">
        <v>0</v>
      </c>
      <c r="BC155" s="811">
        <v>0</v>
      </c>
      <c r="BD155" s="811">
        <v>0</v>
      </c>
      <c r="BE155" s="811">
        <v>0</v>
      </c>
      <c r="BF155" s="811">
        <v>0</v>
      </c>
      <c r="BG155" s="811">
        <v>0</v>
      </c>
      <c r="BH155" s="811">
        <v>0</v>
      </c>
      <c r="BI155" s="811">
        <v>0</v>
      </c>
      <c r="BJ155" s="811">
        <v>0</v>
      </c>
      <c r="BK155" s="807">
        <f t="shared" si="9"/>
        <v>0.15000000000000002</v>
      </c>
      <c r="BL155" s="807">
        <f t="shared" si="10"/>
        <v>0.8500000000000002</v>
      </c>
      <c r="BM155" s="759" t="s">
        <v>1426</v>
      </c>
    </row>
    <row r="156" spans="1:65" ht="27.95" customHeight="1" x14ac:dyDescent="0.2">
      <c r="A156" s="177"/>
      <c r="B156" s="217"/>
      <c r="C156" s="218"/>
      <c r="D156" s="219"/>
      <c r="E156" s="1137"/>
      <c r="F156" s="211" t="s">
        <v>498</v>
      </c>
      <c r="G156" s="211" t="s">
        <v>503</v>
      </c>
      <c r="H156" s="956"/>
      <c r="I156" s="978">
        <v>42384</v>
      </c>
      <c r="J156" s="610">
        <v>42704</v>
      </c>
      <c r="K156" s="1107"/>
      <c r="L156" s="1096"/>
      <c r="M156" s="911" t="s">
        <v>506</v>
      </c>
      <c r="N156" s="956">
        <v>300</v>
      </c>
      <c r="O156" s="45">
        <v>0</v>
      </c>
      <c r="P156" s="46">
        <v>0</v>
      </c>
      <c r="Q156" s="673" t="s">
        <v>311</v>
      </c>
      <c r="R156" s="3"/>
      <c r="S156" s="3"/>
      <c r="T156" s="3"/>
      <c r="U156" s="3"/>
      <c r="V156" s="803" t="s">
        <v>1462</v>
      </c>
      <c r="W156" s="803" t="s">
        <v>1194</v>
      </c>
      <c r="X156" s="818" t="s">
        <v>1220</v>
      </c>
      <c r="Y156" s="791" t="s">
        <v>498</v>
      </c>
      <c r="Z156" s="791" t="s">
        <v>503</v>
      </c>
      <c r="AA156" s="791"/>
      <c r="AB156" s="782">
        <v>42384</v>
      </c>
      <c r="AC156" s="782">
        <v>42704</v>
      </c>
      <c r="AD156" s="791" t="s">
        <v>351</v>
      </c>
      <c r="AE156" s="791"/>
      <c r="AF156" s="791" t="s">
        <v>506</v>
      </c>
      <c r="AG156" s="791">
        <v>300</v>
      </c>
      <c r="AH156" s="783">
        <v>0</v>
      </c>
      <c r="AI156" s="783">
        <v>0</v>
      </c>
      <c r="AJ156" s="812" t="s">
        <v>263</v>
      </c>
      <c r="AK156" s="812" t="s">
        <v>1195</v>
      </c>
      <c r="AL156" s="813">
        <v>0.16666666666666669</v>
      </c>
      <c r="AM156" s="813">
        <v>0.16666666666666669</v>
      </c>
      <c r="AN156" s="813">
        <v>0.16666666666666669</v>
      </c>
      <c r="AO156" s="813">
        <v>0.16666666666666669</v>
      </c>
      <c r="AP156" s="813">
        <v>0.16666666666666669</v>
      </c>
      <c r="AQ156" s="813">
        <v>0.16666666666666669</v>
      </c>
      <c r="AR156" s="813">
        <v>0</v>
      </c>
      <c r="AS156" s="813">
        <v>0</v>
      </c>
      <c r="AT156" s="813">
        <v>0</v>
      </c>
      <c r="AU156" s="813">
        <v>0</v>
      </c>
      <c r="AV156" s="813">
        <v>0</v>
      </c>
      <c r="AW156" s="813">
        <v>0</v>
      </c>
      <c r="AX156" s="807">
        <f t="shared" si="8"/>
        <v>1.0000000000000002</v>
      </c>
      <c r="AY156" s="811">
        <v>0.05</v>
      </c>
      <c r="AZ156" s="811">
        <v>0.05</v>
      </c>
      <c r="BA156" s="811">
        <v>0.05</v>
      </c>
      <c r="BB156" s="811">
        <v>0</v>
      </c>
      <c r="BC156" s="811">
        <v>0</v>
      </c>
      <c r="BD156" s="811">
        <v>0</v>
      </c>
      <c r="BE156" s="811">
        <v>0</v>
      </c>
      <c r="BF156" s="811">
        <v>0</v>
      </c>
      <c r="BG156" s="811">
        <v>0</v>
      </c>
      <c r="BH156" s="811">
        <v>0</v>
      </c>
      <c r="BI156" s="811">
        <v>0</v>
      </c>
      <c r="BJ156" s="811">
        <v>0</v>
      </c>
      <c r="BK156" s="807">
        <f t="shared" si="9"/>
        <v>0.15000000000000002</v>
      </c>
      <c r="BL156" s="807">
        <f t="shared" si="10"/>
        <v>0.8500000000000002</v>
      </c>
      <c r="BM156" s="759" t="s">
        <v>1426</v>
      </c>
    </row>
    <row r="157" spans="1:65" ht="27.95" customHeight="1" x14ac:dyDescent="0.2">
      <c r="A157" s="173"/>
      <c r="B157" s="220"/>
      <c r="C157" s="672"/>
      <c r="D157" s="221"/>
      <c r="E157" s="1137"/>
      <c r="F157" s="211" t="s">
        <v>498</v>
      </c>
      <c r="G157" s="211" t="s">
        <v>507</v>
      </c>
      <c r="H157" s="956"/>
      <c r="I157" s="978">
        <v>42384</v>
      </c>
      <c r="J157" s="610">
        <v>42704</v>
      </c>
      <c r="K157" s="920" t="s">
        <v>508</v>
      </c>
      <c r="L157" s="911" t="s">
        <v>41</v>
      </c>
      <c r="M157" s="911"/>
      <c r="N157" s="956">
        <v>10</v>
      </c>
      <c r="O157" s="45">
        <v>0</v>
      </c>
      <c r="P157" s="46">
        <v>0</v>
      </c>
      <c r="Q157" s="673" t="s">
        <v>311</v>
      </c>
      <c r="R157" s="3"/>
      <c r="S157" s="3"/>
      <c r="T157" s="3"/>
      <c r="U157" s="3"/>
      <c r="V157" s="803" t="s">
        <v>1462</v>
      </c>
      <c r="W157" s="803" t="s">
        <v>1194</v>
      </c>
      <c r="X157" s="818" t="s">
        <v>1220</v>
      </c>
      <c r="Y157" s="791" t="s">
        <v>498</v>
      </c>
      <c r="Z157" s="791" t="s">
        <v>507</v>
      </c>
      <c r="AA157" s="791"/>
      <c r="AB157" s="782">
        <v>42384</v>
      </c>
      <c r="AC157" s="782">
        <v>42704</v>
      </c>
      <c r="AD157" s="791" t="s">
        <v>508</v>
      </c>
      <c r="AE157" s="791" t="s">
        <v>41</v>
      </c>
      <c r="AF157" s="791"/>
      <c r="AG157" s="791">
        <v>10</v>
      </c>
      <c r="AH157" s="783">
        <v>0</v>
      </c>
      <c r="AI157" s="783">
        <v>0</v>
      </c>
      <c r="AJ157" s="812" t="s">
        <v>263</v>
      </c>
      <c r="AK157" s="812" t="s">
        <v>1195</v>
      </c>
      <c r="AL157" s="813">
        <v>0.16666666666666669</v>
      </c>
      <c r="AM157" s="813">
        <v>0.16666666666666669</v>
      </c>
      <c r="AN157" s="813">
        <v>0.16666666666666669</v>
      </c>
      <c r="AO157" s="813">
        <v>0.16666666666666669</v>
      </c>
      <c r="AP157" s="813">
        <v>0.16666666666666669</v>
      </c>
      <c r="AQ157" s="813">
        <v>0.16666666666666669</v>
      </c>
      <c r="AR157" s="813">
        <v>0</v>
      </c>
      <c r="AS157" s="813">
        <v>0</v>
      </c>
      <c r="AT157" s="813">
        <v>0</v>
      </c>
      <c r="AU157" s="813">
        <v>0</v>
      </c>
      <c r="AV157" s="813">
        <v>0</v>
      </c>
      <c r="AW157" s="813">
        <v>0</v>
      </c>
      <c r="AX157" s="807">
        <f t="shared" si="8"/>
        <v>1.0000000000000002</v>
      </c>
      <c r="AY157" s="811">
        <v>0.05</v>
      </c>
      <c r="AZ157" s="811">
        <v>0.05</v>
      </c>
      <c r="BA157" s="811">
        <v>0.05</v>
      </c>
      <c r="BB157" s="811">
        <v>0</v>
      </c>
      <c r="BC157" s="811">
        <v>0</v>
      </c>
      <c r="BD157" s="811">
        <v>0</v>
      </c>
      <c r="BE157" s="811">
        <v>0</v>
      </c>
      <c r="BF157" s="811">
        <v>0</v>
      </c>
      <c r="BG157" s="811">
        <v>0</v>
      </c>
      <c r="BH157" s="811">
        <v>0</v>
      </c>
      <c r="BI157" s="811">
        <v>0</v>
      </c>
      <c r="BJ157" s="811">
        <v>0</v>
      </c>
      <c r="BK157" s="807">
        <f t="shared" si="9"/>
        <v>0.15000000000000002</v>
      </c>
      <c r="BL157" s="807">
        <f t="shared" si="10"/>
        <v>0.8500000000000002</v>
      </c>
      <c r="BM157" s="759" t="s">
        <v>1426</v>
      </c>
    </row>
    <row r="158" spans="1:65" ht="27.95" customHeight="1" x14ac:dyDescent="0.2">
      <c r="A158" s="173"/>
      <c r="B158" s="220"/>
      <c r="C158" s="672"/>
      <c r="D158" s="221"/>
      <c r="E158" s="1137"/>
      <c r="F158" s="211" t="s">
        <v>498</v>
      </c>
      <c r="G158" s="211" t="s">
        <v>507</v>
      </c>
      <c r="H158" s="930"/>
      <c r="I158" s="958">
        <v>42384</v>
      </c>
      <c r="J158" s="959">
        <v>42704</v>
      </c>
      <c r="K158" s="913" t="s">
        <v>509</v>
      </c>
      <c r="L158" s="912" t="s">
        <v>45</v>
      </c>
      <c r="M158" s="911" t="s">
        <v>510</v>
      </c>
      <c r="N158" s="956">
        <v>3</v>
      </c>
      <c r="O158" s="45">
        <v>0</v>
      </c>
      <c r="P158" s="46">
        <v>0</v>
      </c>
      <c r="Q158" s="673" t="s">
        <v>311</v>
      </c>
      <c r="R158" s="3"/>
      <c r="S158" s="3"/>
      <c r="T158" s="3"/>
      <c r="U158" s="3"/>
      <c r="V158" s="803" t="s">
        <v>1462</v>
      </c>
      <c r="W158" s="803" t="s">
        <v>1194</v>
      </c>
      <c r="X158" s="818" t="s">
        <v>1220</v>
      </c>
      <c r="Y158" s="791" t="s">
        <v>498</v>
      </c>
      <c r="Z158" s="791" t="s">
        <v>507</v>
      </c>
      <c r="AA158" s="791"/>
      <c r="AB158" s="782">
        <v>42384</v>
      </c>
      <c r="AC158" s="782">
        <v>42704</v>
      </c>
      <c r="AD158" s="791" t="s">
        <v>509</v>
      </c>
      <c r="AE158" s="791" t="s">
        <v>45</v>
      </c>
      <c r="AF158" s="791" t="s">
        <v>510</v>
      </c>
      <c r="AG158" s="791">
        <v>3</v>
      </c>
      <c r="AH158" s="783">
        <v>0</v>
      </c>
      <c r="AI158" s="783">
        <v>0</v>
      </c>
      <c r="AJ158" s="812" t="s">
        <v>263</v>
      </c>
      <c r="AK158" s="812" t="s">
        <v>1195</v>
      </c>
      <c r="AL158" s="813">
        <v>0.16666666666666669</v>
      </c>
      <c r="AM158" s="813">
        <v>0.16666666666666669</v>
      </c>
      <c r="AN158" s="813">
        <v>0.16666666666666669</v>
      </c>
      <c r="AO158" s="813">
        <v>0.16666666666666669</v>
      </c>
      <c r="AP158" s="813">
        <v>0.16666666666666669</v>
      </c>
      <c r="AQ158" s="813">
        <v>0.16666666666666669</v>
      </c>
      <c r="AR158" s="813">
        <v>0</v>
      </c>
      <c r="AS158" s="813">
        <v>0</v>
      </c>
      <c r="AT158" s="813">
        <v>0</v>
      </c>
      <c r="AU158" s="813">
        <v>0</v>
      </c>
      <c r="AV158" s="813">
        <v>0</v>
      </c>
      <c r="AW158" s="813">
        <v>0</v>
      </c>
      <c r="AX158" s="807">
        <f t="shared" si="8"/>
        <v>1.0000000000000002</v>
      </c>
      <c r="AY158" s="811">
        <v>0.05</v>
      </c>
      <c r="AZ158" s="811">
        <v>0.05</v>
      </c>
      <c r="BA158" s="811">
        <v>0.05</v>
      </c>
      <c r="BB158" s="811">
        <v>0</v>
      </c>
      <c r="BC158" s="811">
        <v>0</v>
      </c>
      <c r="BD158" s="811">
        <v>0</v>
      </c>
      <c r="BE158" s="811">
        <v>0</v>
      </c>
      <c r="BF158" s="811">
        <v>0</v>
      </c>
      <c r="BG158" s="811">
        <v>0</v>
      </c>
      <c r="BH158" s="811">
        <v>0</v>
      </c>
      <c r="BI158" s="811">
        <v>0</v>
      </c>
      <c r="BJ158" s="811">
        <v>0</v>
      </c>
      <c r="BK158" s="807">
        <f t="shared" si="9"/>
        <v>0.15000000000000002</v>
      </c>
      <c r="BL158" s="807">
        <f t="shared" si="10"/>
        <v>0.8500000000000002</v>
      </c>
      <c r="BM158" s="759" t="s">
        <v>1426</v>
      </c>
    </row>
    <row r="159" spans="1:65" ht="27.95" customHeight="1" x14ac:dyDescent="0.2">
      <c r="A159" s="209"/>
      <c r="B159" s="230"/>
      <c r="C159" s="449"/>
      <c r="D159" s="446"/>
      <c r="E159" s="1137"/>
      <c r="F159" s="211" t="s">
        <v>511</v>
      </c>
      <c r="G159" s="911" t="s">
        <v>512</v>
      </c>
      <c r="H159" s="956"/>
      <c r="I159" s="978">
        <v>42384</v>
      </c>
      <c r="J159" s="610">
        <v>42704</v>
      </c>
      <c r="K159" s="920" t="s">
        <v>513</v>
      </c>
      <c r="L159" s="911" t="s">
        <v>39</v>
      </c>
      <c r="M159" s="911" t="s">
        <v>514</v>
      </c>
      <c r="N159" s="1165">
        <v>2</v>
      </c>
      <c r="O159" s="1168">
        <f>+IF('Plan de adquisiciones'!D17="No",0,815000000/2)</f>
        <v>407500000</v>
      </c>
      <c r="P159" s="1171">
        <f>+O159*N159</f>
        <v>815000000</v>
      </c>
      <c r="Q159" s="673" t="s">
        <v>311</v>
      </c>
      <c r="R159" s="3" t="s">
        <v>470</v>
      </c>
      <c r="S159" s="3"/>
      <c r="T159" s="3"/>
      <c r="U159" s="3"/>
      <c r="V159" s="803" t="s">
        <v>1462</v>
      </c>
      <c r="W159" s="803" t="s">
        <v>1194</v>
      </c>
      <c r="X159" s="818" t="s">
        <v>1220</v>
      </c>
      <c r="Y159" s="791" t="s">
        <v>511</v>
      </c>
      <c r="Z159" s="791" t="s">
        <v>512</v>
      </c>
      <c r="AA159" s="791"/>
      <c r="AB159" s="782">
        <v>42384</v>
      </c>
      <c r="AC159" s="782">
        <v>42704</v>
      </c>
      <c r="AD159" s="791" t="s">
        <v>513</v>
      </c>
      <c r="AE159" s="791" t="s">
        <v>39</v>
      </c>
      <c r="AF159" s="791" t="s">
        <v>514</v>
      </c>
      <c r="AG159" s="791">
        <v>2</v>
      </c>
      <c r="AH159" s="783">
        <f>+IF('Plan de adquisiciones'!T17="No",0,815000000/2)</f>
        <v>407500000</v>
      </c>
      <c r="AI159" s="783">
        <f>+AH159*AG159</f>
        <v>815000000</v>
      </c>
      <c r="AJ159" s="812" t="s">
        <v>263</v>
      </c>
      <c r="AK159" s="812" t="s">
        <v>1195</v>
      </c>
      <c r="AL159" s="813">
        <v>0.16666666666666669</v>
      </c>
      <c r="AM159" s="813">
        <v>0.16666666666666669</v>
      </c>
      <c r="AN159" s="813">
        <v>0.16666666666666669</v>
      </c>
      <c r="AO159" s="813">
        <v>0.16666666666666669</v>
      </c>
      <c r="AP159" s="813">
        <v>0.16666666666666669</v>
      </c>
      <c r="AQ159" s="813">
        <v>0.16666666666666669</v>
      </c>
      <c r="AR159" s="813">
        <v>0</v>
      </c>
      <c r="AS159" s="813">
        <v>0</v>
      </c>
      <c r="AT159" s="813">
        <v>0</v>
      </c>
      <c r="AU159" s="813">
        <v>0</v>
      </c>
      <c r="AV159" s="813">
        <v>0</v>
      </c>
      <c r="AW159" s="813">
        <v>0</v>
      </c>
      <c r="AX159" s="807">
        <f t="shared" si="8"/>
        <v>1.0000000000000002</v>
      </c>
      <c r="AY159" s="811">
        <v>0.1</v>
      </c>
      <c r="AZ159" s="811">
        <v>0.1</v>
      </c>
      <c r="BA159" s="811">
        <v>0.1</v>
      </c>
      <c r="BB159" s="811">
        <v>0</v>
      </c>
      <c r="BC159" s="811">
        <v>0</v>
      </c>
      <c r="BD159" s="811">
        <v>0</v>
      </c>
      <c r="BE159" s="811">
        <v>0</v>
      </c>
      <c r="BF159" s="811">
        <v>0</v>
      </c>
      <c r="BG159" s="811">
        <v>0</v>
      </c>
      <c r="BH159" s="811">
        <v>0</v>
      </c>
      <c r="BI159" s="811">
        <v>0</v>
      </c>
      <c r="BJ159" s="811">
        <v>0</v>
      </c>
      <c r="BK159" s="807">
        <f t="shared" si="9"/>
        <v>0.30000000000000004</v>
      </c>
      <c r="BL159" s="807">
        <f t="shared" si="10"/>
        <v>0.70000000000000018</v>
      </c>
      <c r="BM159" s="759" t="s">
        <v>1397</v>
      </c>
    </row>
    <row r="160" spans="1:65" ht="27.95" customHeight="1" x14ac:dyDescent="0.2">
      <c r="A160" s="209"/>
      <c r="B160" s="230"/>
      <c r="C160" s="449"/>
      <c r="D160" s="446"/>
      <c r="E160" s="1137"/>
      <c r="F160" s="211"/>
      <c r="G160" s="999"/>
      <c r="H160" s="1002"/>
      <c r="I160" s="1000"/>
      <c r="J160" s="610"/>
      <c r="K160" s="1001"/>
      <c r="L160" s="999"/>
      <c r="M160" s="999"/>
      <c r="N160" s="1166"/>
      <c r="O160" s="1169"/>
      <c r="P160" s="1172"/>
      <c r="Q160" s="673"/>
      <c r="R160" s="3"/>
      <c r="S160" s="3"/>
      <c r="T160" s="3"/>
      <c r="U160" s="3"/>
      <c r="V160" s="803" t="s">
        <v>1462</v>
      </c>
      <c r="W160" s="803" t="s">
        <v>1194</v>
      </c>
      <c r="X160" s="818"/>
      <c r="Y160" s="791" t="s">
        <v>511</v>
      </c>
      <c r="Z160" s="791" t="s">
        <v>1395</v>
      </c>
      <c r="AA160" s="791"/>
      <c r="AB160" s="782"/>
      <c r="AC160" s="782"/>
      <c r="AD160" s="791" t="s">
        <v>513</v>
      </c>
      <c r="AE160" s="791"/>
      <c r="AF160" s="791"/>
      <c r="AG160" s="791"/>
      <c r="AH160" s="783"/>
      <c r="AI160" s="783"/>
      <c r="AJ160" s="812" t="s">
        <v>263</v>
      </c>
      <c r="AK160" s="812" t="s">
        <v>252</v>
      </c>
      <c r="AL160" s="813">
        <v>0.125</v>
      </c>
      <c r="AM160" s="813">
        <v>0.125</v>
      </c>
      <c r="AN160" s="813">
        <v>0.125</v>
      </c>
      <c r="AO160" s="813">
        <v>0.125</v>
      </c>
      <c r="AP160" s="813">
        <v>0.125</v>
      </c>
      <c r="AQ160" s="813">
        <v>0.125</v>
      </c>
      <c r="AR160" s="813">
        <v>0.125</v>
      </c>
      <c r="AS160" s="813">
        <v>0.125</v>
      </c>
      <c r="AT160" s="813">
        <v>0</v>
      </c>
      <c r="AU160" s="813">
        <v>0</v>
      </c>
      <c r="AV160" s="813">
        <v>0</v>
      </c>
      <c r="AW160" s="813">
        <v>0</v>
      </c>
      <c r="AX160" s="807">
        <f t="shared" si="8"/>
        <v>1</v>
      </c>
      <c r="AY160" s="811">
        <v>0.13</v>
      </c>
      <c r="AZ160" s="811">
        <v>0.13</v>
      </c>
      <c r="BA160" s="811">
        <v>0.13</v>
      </c>
      <c r="BB160" s="811">
        <v>0</v>
      </c>
      <c r="BC160" s="811">
        <v>0</v>
      </c>
      <c r="BD160" s="811">
        <v>0</v>
      </c>
      <c r="BE160" s="811">
        <v>0</v>
      </c>
      <c r="BF160" s="811">
        <v>0</v>
      </c>
      <c r="BG160" s="811">
        <v>0</v>
      </c>
      <c r="BH160" s="811">
        <v>0</v>
      </c>
      <c r="BI160" s="811">
        <v>0</v>
      </c>
      <c r="BJ160" s="811">
        <v>0</v>
      </c>
      <c r="BK160" s="807">
        <f>SUM(AY160:BJ160)</f>
        <v>0.39</v>
      </c>
      <c r="BL160" s="807">
        <f>+AX160-BK160</f>
        <v>0.61</v>
      </c>
    </row>
    <row r="161" spans="1:67" ht="27.95" customHeight="1" x14ac:dyDescent="0.2">
      <c r="A161" s="209"/>
      <c r="B161" s="230"/>
      <c r="C161" s="449"/>
      <c r="D161" s="446"/>
      <c r="E161" s="1137"/>
      <c r="F161" s="211"/>
      <c r="G161" s="999"/>
      <c r="H161" s="1002"/>
      <c r="I161" s="1000"/>
      <c r="J161" s="610"/>
      <c r="K161" s="1001"/>
      <c r="L161" s="999"/>
      <c r="M161" s="999"/>
      <c r="N161" s="1166"/>
      <c r="O161" s="1169"/>
      <c r="P161" s="1172"/>
      <c r="Q161" s="673"/>
      <c r="R161" s="3"/>
      <c r="S161" s="3"/>
      <c r="T161" s="3"/>
      <c r="U161" s="3"/>
      <c r="V161" s="803" t="s">
        <v>1462</v>
      </c>
      <c r="W161" s="803" t="s">
        <v>1194</v>
      </c>
      <c r="X161" s="818"/>
      <c r="Y161" s="791" t="s">
        <v>511</v>
      </c>
      <c r="Z161" s="791" t="s">
        <v>1396</v>
      </c>
      <c r="AA161" s="791"/>
      <c r="AB161" s="782"/>
      <c r="AC161" s="782"/>
      <c r="AD161" s="791" t="s">
        <v>513</v>
      </c>
      <c r="AE161" s="791"/>
      <c r="AF161" s="791"/>
      <c r="AG161" s="791"/>
      <c r="AH161" s="783"/>
      <c r="AI161" s="783"/>
      <c r="AJ161" s="812" t="s">
        <v>264</v>
      </c>
      <c r="AK161" s="812" t="s">
        <v>1197</v>
      </c>
      <c r="AL161" s="813">
        <v>0</v>
      </c>
      <c r="AM161" s="813">
        <v>0.1111111111111111</v>
      </c>
      <c r="AN161" s="813">
        <v>0.1111111111111111</v>
      </c>
      <c r="AO161" s="813">
        <v>0.1111111111111111</v>
      </c>
      <c r="AP161" s="813">
        <v>0.1111111111111111</v>
      </c>
      <c r="AQ161" s="813">
        <v>0.1111111111111111</v>
      </c>
      <c r="AR161" s="813">
        <v>0.1111111111111111</v>
      </c>
      <c r="AS161" s="813">
        <v>0.1111111111111111</v>
      </c>
      <c r="AT161" s="813">
        <v>0.1111111111111111</v>
      </c>
      <c r="AU161" s="813">
        <v>0.1111111111111111</v>
      </c>
      <c r="AV161" s="813">
        <v>0</v>
      </c>
      <c r="AW161" s="813">
        <v>0</v>
      </c>
      <c r="AX161" s="807">
        <f t="shared" si="8"/>
        <v>1.0000000000000002</v>
      </c>
      <c r="AY161" s="811">
        <v>0</v>
      </c>
      <c r="AZ161" s="811">
        <v>0.1</v>
      </c>
      <c r="BA161" s="811">
        <v>0.1</v>
      </c>
      <c r="BB161" s="811">
        <v>0</v>
      </c>
      <c r="BC161" s="811">
        <v>0</v>
      </c>
      <c r="BD161" s="811">
        <v>0</v>
      </c>
      <c r="BE161" s="811">
        <v>0</v>
      </c>
      <c r="BF161" s="811">
        <v>0</v>
      </c>
      <c r="BG161" s="811">
        <v>0</v>
      </c>
      <c r="BH161" s="811">
        <v>0</v>
      </c>
      <c r="BI161" s="811">
        <v>0</v>
      </c>
      <c r="BJ161" s="811">
        <v>0</v>
      </c>
      <c r="BK161" s="807">
        <f>SUM(AY161:BJ161)</f>
        <v>0.2</v>
      </c>
      <c r="BL161" s="807">
        <f>+AX161-BK161</f>
        <v>0.80000000000000027</v>
      </c>
    </row>
    <row r="162" spans="1:67" ht="27.95" customHeight="1" x14ac:dyDescent="0.2">
      <c r="A162" s="209"/>
      <c r="B162" s="230"/>
      <c r="C162" s="449"/>
      <c r="D162" s="446"/>
      <c r="E162" s="1137"/>
      <c r="F162" s="211"/>
      <c r="G162" s="999"/>
      <c r="H162" s="1002"/>
      <c r="I162" s="1000"/>
      <c r="J162" s="610"/>
      <c r="K162" s="1001"/>
      <c r="L162" s="999"/>
      <c r="M162" s="999"/>
      <c r="N162" s="1166"/>
      <c r="O162" s="1169"/>
      <c r="P162" s="1172"/>
      <c r="Q162" s="673"/>
      <c r="R162" s="3"/>
      <c r="S162" s="3"/>
      <c r="T162" s="3"/>
      <c r="U162" s="3"/>
      <c r="V162" s="803" t="s">
        <v>1462</v>
      </c>
      <c r="W162" s="803" t="s">
        <v>1194</v>
      </c>
      <c r="X162" s="818"/>
      <c r="Y162" s="791" t="s">
        <v>511</v>
      </c>
      <c r="Z162" s="791" t="s">
        <v>1418</v>
      </c>
      <c r="AA162" s="791"/>
      <c r="AB162" s="782"/>
      <c r="AC162" s="782"/>
      <c r="AD162" s="791" t="s">
        <v>513</v>
      </c>
      <c r="AE162" s="791"/>
      <c r="AF162" s="791"/>
      <c r="AG162" s="791"/>
      <c r="AH162" s="783"/>
      <c r="AI162" s="783"/>
      <c r="AJ162" s="812" t="s">
        <v>263</v>
      </c>
      <c r="AK162" s="812" t="s">
        <v>252</v>
      </c>
      <c r="AL162" s="813">
        <v>0.4</v>
      </c>
      <c r="AM162" s="813">
        <v>0.4</v>
      </c>
      <c r="AN162" s="813">
        <v>0.1</v>
      </c>
      <c r="AO162" s="813">
        <v>0.1</v>
      </c>
      <c r="AP162" s="813">
        <v>0</v>
      </c>
      <c r="AQ162" s="813">
        <v>0</v>
      </c>
      <c r="AR162" s="813">
        <v>0</v>
      </c>
      <c r="AS162" s="813">
        <v>0</v>
      </c>
      <c r="AT162" s="813">
        <v>0</v>
      </c>
      <c r="AU162" s="813">
        <v>0</v>
      </c>
      <c r="AV162" s="813">
        <v>0</v>
      </c>
      <c r="AW162" s="813">
        <v>0</v>
      </c>
      <c r="AX162" s="807">
        <f t="shared" si="8"/>
        <v>1</v>
      </c>
      <c r="AY162" s="811">
        <v>0.4</v>
      </c>
      <c r="AZ162" s="811">
        <v>0.4</v>
      </c>
      <c r="BA162" s="811">
        <v>0</v>
      </c>
      <c r="BB162" s="811">
        <v>0</v>
      </c>
      <c r="BC162" s="811">
        <v>0</v>
      </c>
      <c r="BD162" s="811">
        <v>0</v>
      </c>
      <c r="BE162" s="811">
        <v>0</v>
      </c>
      <c r="BF162" s="811">
        <v>0</v>
      </c>
      <c r="BG162" s="811">
        <v>0</v>
      </c>
      <c r="BH162" s="811">
        <v>0</v>
      </c>
      <c r="BI162" s="811">
        <v>0</v>
      </c>
      <c r="BJ162" s="811">
        <v>0</v>
      </c>
      <c r="BK162" s="807">
        <f>SUM(AY162:BJ162)</f>
        <v>0.8</v>
      </c>
      <c r="BL162" s="807">
        <f>+AX162-BK162</f>
        <v>0.19999999999999996</v>
      </c>
      <c r="BM162" s="759" t="s">
        <v>1419</v>
      </c>
    </row>
    <row r="163" spans="1:67" ht="27.95" customHeight="1" x14ac:dyDescent="0.2">
      <c r="A163" s="209"/>
      <c r="B163" s="230"/>
      <c r="C163" s="449"/>
      <c r="D163" s="446"/>
      <c r="E163" s="1137"/>
      <c r="F163" s="211" t="s">
        <v>511</v>
      </c>
      <c r="G163" s="911" t="s">
        <v>515</v>
      </c>
      <c r="H163" s="956"/>
      <c r="I163" s="978">
        <v>42384</v>
      </c>
      <c r="J163" s="610">
        <v>42704</v>
      </c>
      <c r="K163" s="920" t="s">
        <v>513</v>
      </c>
      <c r="L163" s="911" t="s">
        <v>39</v>
      </c>
      <c r="M163" s="911" t="s">
        <v>514</v>
      </c>
      <c r="N163" s="1167"/>
      <c r="O163" s="1170"/>
      <c r="P163" s="1173"/>
      <c r="Q163" s="673" t="s">
        <v>311</v>
      </c>
      <c r="R163" s="3" t="s">
        <v>470</v>
      </c>
      <c r="S163" s="3"/>
      <c r="T163" s="3"/>
      <c r="U163" s="3"/>
      <c r="V163" s="803" t="s">
        <v>1462</v>
      </c>
      <c r="W163" s="803" t="s">
        <v>1194</v>
      </c>
      <c r="X163" s="818" t="s">
        <v>1220</v>
      </c>
      <c r="Y163" s="791" t="s">
        <v>511</v>
      </c>
      <c r="Z163" s="791" t="s">
        <v>515</v>
      </c>
      <c r="AA163" s="791"/>
      <c r="AB163" s="782">
        <v>42384</v>
      </c>
      <c r="AC163" s="782">
        <v>42704</v>
      </c>
      <c r="AD163" s="791" t="s">
        <v>513</v>
      </c>
      <c r="AE163" s="791" t="s">
        <v>39</v>
      </c>
      <c r="AF163" s="791" t="s">
        <v>514</v>
      </c>
      <c r="AG163" s="791"/>
      <c r="AH163" s="783"/>
      <c r="AI163" s="783"/>
      <c r="AJ163" s="812" t="s">
        <v>263</v>
      </c>
      <c r="AK163" s="812" t="s">
        <v>1195</v>
      </c>
      <c r="AL163" s="813">
        <v>0</v>
      </c>
      <c r="AM163" s="813">
        <v>0</v>
      </c>
      <c r="AN163" s="813">
        <v>0</v>
      </c>
      <c r="AO163" s="813">
        <v>0</v>
      </c>
      <c r="AP163" s="813">
        <v>0</v>
      </c>
      <c r="AQ163" s="813">
        <v>0</v>
      </c>
      <c r="AR163" s="813">
        <v>0</v>
      </c>
      <c r="AS163" s="813">
        <v>1</v>
      </c>
      <c r="AT163" s="813">
        <v>0</v>
      </c>
      <c r="AU163" s="813">
        <v>0</v>
      </c>
      <c r="AV163" s="813">
        <v>0</v>
      </c>
      <c r="AW163" s="813">
        <v>0</v>
      </c>
      <c r="AX163" s="807">
        <f t="shared" si="8"/>
        <v>1</v>
      </c>
      <c r="AY163" s="811">
        <v>0</v>
      </c>
      <c r="AZ163" s="811">
        <v>0</v>
      </c>
      <c r="BA163" s="811">
        <v>0</v>
      </c>
      <c r="BB163" s="811">
        <v>0</v>
      </c>
      <c r="BC163" s="811">
        <v>0</v>
      </c>
      <c r="BD163" s="811">
        <v>0</v>
      </c>
      <c r="BE163" s="811">
        <v>0</v>
      </c>
      <c r="BF163" s="811">
        <v>0</v>
      </c>
      <c r="BG163" s="811">
        <v>0</v>
      </c>
      <c r="BH163" s="811">
        <v>0</v>
      </c>
      <c r="BI163" s="811">
        <v>0</v>
      </c>
      <c r="BJ163" s="811">
        <v>0</v>
      </c>
      <c r="BK163" s="807">
        <f t="shared" si="9"/>
        <v>0</v>
      </c>
      <c r="BL163" s="807">
        <f t="shared" si="10"/>
        <v>1</v>
      </c>
      <c r="BM163" s="759" t="s">
        <v>1360</v>
      </c>
    </row>
    <row r="164" spans="1:67" ht="27.95" customHeight="1" x14ac:dyDescent="0.2">
      <c r="A164" s="209"/>
      <c r="B164" s="230"/>
      <c r="C164" s="449"/>
      <c r="D164" s="446"/>
      <c r="E164" s="1158"/>
      <c r="F164" s="211" t="s">
        <v>511</v>
      </c>
      <c r="G164" s="912" t="s">
        <v>516</v>
      </c>
      <c r="H164" s="956"/>
      <c r="I164" s="978">
        <v>42384</v>
      </c>
      <c r="J164" s="610">
        <v>42704</v>
      </c>
      <c r="K164" s="913" t="s">
        <v>517</v>
      </c>
      <c r="L164" s="911" t="s">
        <v>54</v>
      </c>
      <c r="M164" s="911" t="s">
        <v>518</v>
      </c>
      <c r="N164" s="931">
        <v>1</v>
      </c>
      <c r="O164" s="933">
        <f>+IF('Plan de adquisiciones'!D17="No",0,17580000000)</f>
        <v>17580000000</v>
      </c>
      <c r="P164" s="929">
        <f>+O164*N164</f>
        <v>17580000000</v>
      </c>
      <c r="Q164" s="673" t="s">
        <v>311</v>
      </c>
      <c r="R164" s="3" t="s">
        <v>470</v>
      </c>
      <c r="S164" s="3"/>
      <c r="T164" s="3"/>
      <c r="U164" s="3"/>
      <c r="V164" s="803" t="s">
        <v>1462</v>
      </c>
      <c r="W164" s="803" t="s">
        <v>1194</v>
      </c>
      <c r="X164" s="818" t="s">
        <v>1220</v>
      </c>
      <c r="Y164" s="791" t="s">
        <v>511</v>
      </c>
      <c r="Z164" s="791" t="s">
        <v>516</v>
      </c>
      <c r="AA164" s="791"/>
      <c r="AB164" s="782">
        <v>42384</v>
      </c>
      <c r="AC164" s="782">
        <v>42704</v>
      </c>
      <c r="AD164" s="791" t="s">
        <v>517</v>
      </c>
      <c r="AE164" s="791" t="s">
        <v>54</v>
      </c>
      <c r="AF164" s="791" t="s">
        <v>518</v>
      </c>
      <c r="AG164" s="791">
        <v>1</v>
      </c>
      <c r="AH164" s="783">
        <f>+IF('Plan de adquisiciones'!T17="No",0,17580000000)</f>
        <v>17580000000</v>
      </c>
      <c r="AI164" s="783">
        <f>+AH164*AG164</f>
        <v>17580000000</v>
      </c>
      <c r="AJ164" s="812" t="s">
        <v>263</v>
      </c>
      <c r="AK164" s="812" t="s">
        <v>1195</v>
      </c>
      <c r="AL164" s="813">
        <v>0</v>
      </c>
      <c r="AM164" s="813">
        <v>0</v>
      </c>
      <c r="AN164" s="813">
        <v>0</v>
      </c>
      <c r="AO164" s="813">
        <v>0</v>
      </c>
      <c r="AP164" s="813">
        <v>0</v>
      </c>
      <c r="AQ164" s="813">
        <v>0</v>
      </c>
      <c r="AR164" s="813">
        <v>0</v>
      </c>
      <c r="AS164" s="813">
        <v>1</v>
      </c>
      <c r="AT164" s="813">
        <v>0</v>
      </c>
      <c r="AU164" s="813">
        <v>0</v>
      </c>
      <c r="AV164" s="813">
        <v>0</v>
      </c>
      <c r="AW164" s="813">
        <v>0</v>
      </c>
      <c r="AX164" s="807">
        <f t="shared" si="8"/>
        <v>1</v>
      </c>
      <c r="AY164" s="811">
        <v>0</v>
      </c>
      <c r="AZ164" s="811">
        <v>0</v>
      </c>
      <c r="BA164" s="811">
        <v>0</v>
      </c>
      <c r="BB164" s="811">
        <v>0</v>
      </c>
      <c r="BC164" s="811">
        <v>0</v>
      </c>
      <c r="BD164" s="811">
        <v>0</v>
      </c>
      <c r="BE164" s="811">
        <v>0</v>
      </c>
      <c r="BF164" s="811">
        <v>0</v>
      </c>
      <c r="BG164" s="811">
        <v>0</v>
      </c>
      <c r="BH164" s="811">
        <v>0</v>
      </c>
      <c r="BI164" s="811">
        <v>0</v>
      </c>
      <c r="BJ164" s="811">
        <v>0</v>
      </c>
      <c r="BK164" s="807">
        <f t="shared" si="9"/>
        <v>0</v>
      </c>
      <c r="BL164" s="807">
        <f t="shared" si="10"/>
        <v>1</v>
      </c>
      <c r="BM164" s="759" t="s">
        <v>1420</v>
      </c>
      <c r="BN164" s="759" t="s">
        <v>1361</v>
      </c>
      <c r="BO164" s="759" t="s">
        <v>1362</v>
      </c>
    </row>
    <row r="165" spans="1:67" ht="27.95" customHeight="1" x14ac:dyDescent="0.2">
      <c r="A165" s="202"/>
      <c r="B165" s="224"/>
      <c r="C165" s="224"/>
      <c r="D165" s="225"/>
      <c r="E165" s="1120" t="s">
        <v>487</v>
      </c>
      <c r="F165" s="211" t="s">
        <v>519</v>
      </c>
      <c r="G165" s="211" t="s">
        <v>520</v>
      </c>
      <c r="H165" s="956"/>
      <c r="I165" s="978">
        <v>42384</v>
      </c>
      <c r="J165" s="610">
        <v>42704</v>
      </c>
      <c r="K165" s="1117" t="s">
        <v>351</v>
      </c>
      <c r="L165" s="911" t="s">
        <v>133</v>
      </c>
      <c r="M165" s="911" t="s">
        <v>1249</v>
      </c>
      <c r="N165" s="956">
        <v>7</v>
      </c>
      <c r="O165" s="45">
        <v>620000</v>
      </c>
      <c r="P165" s="46">
        <v>620000</v>
      </c>
      <c r="Q165" s="673" t="s">
        <v>311</v>
      </c>
      <c r="R165" s="3"/>
      <c r="S165" s="3"/>
      <c r="T165" s="3"/>
      <c r="U165" s="3"/>
      <c r="V165" s="803" t="s">
        <v>1462</v>
      </c>
      <c r="W165" s="803" t="s">
        <v>1194</v>
      </c>
      <c r="X165" s="818" t="s">
        <v>1220</v>
      </c>
      <c r="Y165" s="791" t="s">
        <v>519</v>
      </c>
      <c r="Z165" s="791" t="s">
        <v>520</v>
      </c>
      <c r="AA165" s="791"/>
      <c r="AB165" s="782">
        <v>42384</v>
      </c>
      <c r="AC165" s="782">
        <v>42704</v>
      </c>
      <c r="AD165" s="791" t="s">
        <v>351</v>
      </c>
      <c r="AE165" s="791" t="s">
        <v>133</v>
      </c>
      <c r="AF165" s="791" t="s">
        <v>1249</v>
      </c>
      <c r="AG165" s="791">
        <v>7</v>
      </c>
      <c r="AH165" s="783">
        <v>620000</v>
      </c>
      <c r="AI165" s="783">
        <v>620000</v>
      </c>
      <c r="AJ165" s="812" t="s">
        <v>263</v>
      </c>
      <c r="AK165" s="812" t="s">
        <v>1195</v>
      </c>
      <c r="AL165" s="813">
        <v>0.16666666666666669</v>
      </c>
      <c r="AM165" s="813">
        <v>0.16666666666666669</v>
      </c>
      <c r="AN165" s="813">
        <v>0.16666666666666669</v>
      </c>
      <c r="AO165" s="813">
        <v>0.16666666666666669</v>
      </c>
      <c r="AP165" s="813">
        <v>0.16666666666666669</v>
      </c>
      <c r="AQ165" s="813">
        <v>0.16666666666666669</v>
      </c>
      <c r="AR165" s="813">
        <v>0</v>
      </c>
      <c r="AS165" s="813">
        <v>0</v>
      </c>
      <c r="AT165" s="813">
        <v>0</v>
      </c>
      <c r="AU165" s="813">
        <v>0</v>
      </c>
      <c r="AV165" s="813">
        <v>0</v>
      </c>
      <c r="AW165" s="813">
        <v>0</v>
      </c>
      <c r="AX165" s="807">
        <f t="shared" si="8"/>
        <v>1.0000000000000002</v>
      </c>
      <c r="AY165" s="811">
        <v>0</v>
      </c>
      <c r="AZ165" s="811">
        <v>0</v>
      </c>
      <c r="BA165" s="811">
        <v>0</v>
      </c>
      <c r="BB165" s="811">
        <v>0</v>
      </c>
      <c r="BC165" s="811">
        <v>0</v>
      </c>
      <c r="BD165" s="811">
        <v>0</v>
      </c>
      <c r="BE165" s="811">
        <v>0</v>
      </c>
      <c r="BF165" s="811">
        <v>0</v>
      </c>
      <c r="BG165" s="811">
        <v>0</v>
      </c>
      <c r="BH165" s="811">
        <v>0</v>
      </c>
      <c r="BI165" s="811">
        <v>0</v>
      </c>
      <c r="BJ165" s="811">
        <v>0</v>
      </c>
      <c r="BK165" s="807">
        <f t="shared" si="9"/>
        <v>0</v>
      </c>
      <c r="BL165" s="807">
        <f t="shared" si="10"/>
        <v>1.0000000000000002</v>
      </c>
      <c r="BM165" s="759" t="s">
        <v>1424</v>
      </c>
    </row>
    <row r="166" spans="1:67" ht="27.95" customHeight="1" x14ac:dyDescent="0.2">
      <c r="A166" s="226"/>
      <c r="B166" s="227"/>
      <c r="C166" s="227"/>
      <c r="D166" s="228"/>
      <c r="E166" s="1137"/>
      <c r="F166" s="211" t="s">
        <v>519</v>
      </c>
      <c r="G166" s="211" t="s">
        <v>520</v>
      </c>
      <c r="H166" s="956"/>
      <c r="I166" s="978">
        <v>42384</v>
      </c>
      <c r="J166" s="610">
        <v>42704</v>
      </c>
      <c r="K166" s="1045"/>
      <c r="L166" s="911" t="s">
        <v>133</v>
      </c>
      <c r="M166" s="911" t="s">
        <v>522</v>
      </c>
      <c r="N166" s="956">
        <v>2</v>
      </c>
      <c r="O166" s="45">
        <v>300000</v>
      </c>
      <c r="P166" s="46">
        <v>300000</v>
      </c>
      <c r="Q166" s="673" t="s">
        <v>311</v>
      </c>
      <c r="R166" s="3"/>
      <c r="S166" s="3"/>
      <c r="T166" s="3"/>
      <c r="U166" s="3"/>
      <c r="V166" s="803" t="s">
        <v>1462</v>
      </c>
      <c r="W166" s="803" t="s">
        <v>1194</v>
      </c>
      <c r="X166" s="818" t="s">
        <v>1220</v>
      </c>
      <c r="Y166" s="791" t="s">
        <v>519</v>
      </c>
      <c r="Z166" s="791" t="s">
        <v>520</v>
      </c>
      <c r="AA166" s="791"/>
      <c r="AB166" s="782">
        <v>42384</v>
      </c>
      <c r="AC166" s="782">
        <v>42704</v>
      </c>
      <c r="AD166" s="791" t="s">
        <v>351</v>
      </c>
      <c r="AE166" s="791" t="s">
        <v>133</v>
      </c>
      <c r="AF166" s="791" t="s">
        <v>522</v>
      </c>
      <c r="AG166" s="791">
        <v>2</v>
      </c>
      <c r="AH166" s="783">
        <v>300000</v>
      </c>
      <c r="AI166" s="783">
        <v>300000</v>
      </c>
      <c r="AJ166" s="812" t="s">
        <v>263</v>
      </c>
      <c r="AK166" s="812" t="s">
        <v>1195</v>
      </c>
      <c r="AL166" s="813">
        <v>0.16666666666666669</v>
      </c>
      <c r="AM166" s="813">
        <v>0.16666666666666669</v>
      </c>
      <c r="AN166" s="813">
        <v>0.16666666666666669</v>
      </c>
      <c r="AO166" s="813">
        <v>0.16666666666666669</v>
      </c>
      <c r="AP166" s="813">
        <v>0.16666666666666669</v>
      </c>
      <c r="AQ166" s="813">
        <v>0.16666666666666669</v>
      </c>
      <c r="AR166" s="813">
        <v>0</v>
      </c>
      <c r="AS166" s="813">
        <v>0</v>
      </c>
      <c r="AT166" s="813">
        <v>0</v>
      </c>
      <c r="AU166" s="813">
        <v>0</v>
      </c>
      <c r="AV166" s="813">
        <v>0</v>
      </c>
      <c r="AW166" s="813">
        <v>0</v>
      </c>
      <c r="AX166" s="807">
        <f t="shared" si="8"/>
        <v>1.0000000000000002</v>
      </c>
      <c r="AY166" s="811">
        <v>0</v>
      </c>
      <c r="AZ166" s="811">
        <v>0</v>
      </c>
      <c r="BA166" s="811">
        <v>0</v>
      </c>
      <c r="BB166" s="811">
        <v>0</v>
      </c>
      <c r="BC166" s="811">
        <v>0</v>
      </c>
      <c r="BD166" s="811">
        <v>0</v>
      </c>
      <c r="BE166" s="811">
        <v>0</v>
      </c>
      <c r="BF166" s="811">
        <v>0</v>
      </c>
      <c r="BG166" s="811">
        <v>0</v>
      </c>
      <c r="BH166" s="811">
        <v>0</v>
      </c>
      <c r="BI166" s="811">
        <v>0</v>
      </c>
      <c r="BJ166" s="811">
        <v>0</v>
      </c>
      <c r="BK166" s="807">
        <f t="shared" si="9"/>
        <v>0</v>
      </c>
      <c r="BL166" s="807">
        <f t="shared" si="10"/>
        <v>1.0000000000000002</v>
      </c>
    </row>
    <row r="167" spans="1:67" ht="27.95" customHeight="1" x14ac:dyDescent="0.2">
      <c r="A167" s="226"/>
      <c r="B167" s="227"/>
      <c r="C167" s="227"/>
      <c r="D167" s="228"/>
      <c r="E167" s="1137"/>
      <c r="F167" s="211" t="s">
        <v>519</v>
      </c>
      <c r="G167" s="211" t="s">
        <v>520</v>
      </c>
      <c r="H167" s="956"/>
      <c r="I167" s="978">
        <v>42384</v>
      </c>
      <c r="J167" s="610">
        <v>42704</v>
      </c>
      <c r="K167" s="1045"/>
      <c r="L167" s="911" t="s">
        <v>133</v>
      </c>
      <c r="M167" s="911" t="s">
        <v>523</v>
      </c>
      <c r="N167" s="956">
        <v>2</v>
      </c>
      <c r="O167" s="45">
        <v>2000000</v>
      </c>
      <c r="P167" s="46">
        <v>2000000</v>
      </c>
      <c r="Q167" s="673" t="s">
        <v>311</v>
      </c>
      <c r="R167" s="3"/>
      <c r="S167" s="3"/>
      <c r="T167" s="3"/>
      <c r="U167" s="3"/>
      <c r="V167" s="803" t="s">
        <v>1462</v>
      </c>
      <c r="W167" s="803" t="s">
        <v>1194</v>
      </c>
      <c r="X167" s="818" t="s">
        <v>1220</v>
      </c>
      <c r="Y167" s="791" t="s">
        <v>519</v>
      </c>
      <c r="Z167" s="791" t="s">
        <v>520</v>
      </c>
      <c r="AA167" s="791"/>
      <c r="AB167" s="782">
        <v>42384</v>
      </c>
      <c r="AC167" s="782">
        <v>42704</v>
      </c>
      <c r="AD167" s="791" t="s">
        <v>351</v>
      </c>
      <c r="AE167" s="791" t="s">
        <v>133</v>
      </c>
      <c r="AF167" s="791" t="s">
        <v>523</v>
      </c>
      <c r="AG167" s="791">
        <v>2</v>
      </c>
      <c r="AH167" s="783">
        <v>2000000</v>
      </c>
      <c r="AI167" s="783">
        <v>2000000</v>
      </c>
      <c r="AJ167" s="812" t="s">
        <v>263</v>
      </c>
      <c r="AK167" s="812" t="s">
        <v>1195</v>
      </c>
      <c r="AL167" s="813">
        <v>0.16666666666666669</v>
      </c>
      <c r="AM167" s="813">
        <v>0.16666666666666669</v>
      </c>
      <c r="AN167" s="813">
        <v>0.16666666666666669</v>
      </c>
      <c r="AO167" s="813">
        <v>0.16666666666666669</v>
      </c>
      <c r="AP167" s="813">
        <v>0.16666666666666669</v>
      </c>
      <c r="AQ167" s="813">
        <v>0.16666666666666669</v>
      </c>
      <c r="AR167" s="813">
        <v>0</v>
      </c>
      <c r="AS167" s="813">
        <v>0</v>
      </c>
      <c r="AT167" s="813">
        <v>0</v>
      </c>
      <c r="AU167" s="813">
        <v>0</v>
      </c>
      <c r="AV167" s="813">
        <v>0</v>
      </c>
      <c r="AW167" s="813">
        <v>0</v>
      </c>
      <c r="AX167" s="807">
        <f t="shared" si="8"/>
        <v>1.0000000000000002</v>
      </c>
      <c r="AY167" s="811">
        <v>0</v>
      </c>
      <c r="AZ167" s="811">
        <v>0</v>
      </c>
      <c r="BA167" s="811">
        <v>0</v>
      </c>
      <c r="BB167" s="811">
        <v>0</v>
      </c>
      <c r="BC167" s="811">
        <v>0</v>
      </c>
      <c r="BD167" s="811">
        <v>0</v>
      </c>
      <c r="BE167" s="811">
        <v>0</v>
      </c>
      <c r="BF167" s="811">
        <v>0</v>
      </c>
      <c r="BG167" s="811">
        <v>0</v>
      </c>
      <c r="BH167" s="811">
        <v>0</v>
      </c>
      <c r="BI167" s="811">
        <v>0</v>
      </c>
      <c r="BJ167" s="811">
        <v>0</v>
      </c>
      <c r="BK167" s="807">
        <f t="shared" si="9"/>
        <v>0</v>
      </c>
      <c r="BL167" s="807">
        <f t="shared" si="10"/>
        <v>1.0000000000000002</v>
      </c>
    </row>
    <row r="168" spans="1:67" ht="27.95" customHeight="1" x14ac:dyDescent="0.2">
      <c r="A168" s="226"/>
      <c r="B168" s="227"/>
      <c r="C168" s="227"/>
      <c r="D168" s="228"/>
      <c r="E168" s="1137"/>
      <c r="F168" s="211" t="s">
        <v>519</v>
      </c>
      <c r="G168" s="211" t="s">
        <v>520</v>
      </c>
      <c r="H168" s="956"/>
      <c r="I168" s="978">
        <v>42384</v>
      </c>
      <c r="J168" s="610">
        <v>42704</v>
      </c>
      <c r="K168" s="1045"/>
      <c r="L168" s="911" t="s">
        <v>133</v>
      </c>
      <c r="M168" s="911" t="s">
        <v>524</v>
      </c>
      <c r="N168" s="956">
        <v>1</v>
      </c>
      <c r="O168" s="45">
        <v>10000000</v>
      </c>
      <c r="P168" s="46">
        <v>10000000</v>
      </c>
      <c r="Q168" s="673" t="s">
        <v>311</v>
      </c>
      <c r="R168" s="3"/>
      <c r="S168" s="3"/>
      <c r="T168" s="3"/>
      <c r="U168" s="3"/>
      <c r="V168" s="803" t="s">
        <v>1462</v>
      </c>
      <c r="W168" s="803" t="s">
        <v>1194</v>
      </c>
      <c r="X168" s="818" t="s">
        <v>1220</v>
      </c>
      <c r="Y168" s="791" t="s">
        <v>519</v>
      </c>
      <c r="Z168" s="791" t="s">
        <v>520</v>
      </c>
      <c r="AA168" s="791"/>
      <c r="AB168" s="782">
        <v>42384</v>
      </c>
      <c r="AC168" s="782">
        <v>42704</v>
      </c>
      <c r="AD168" s="791" t="s">
        <v>351</v>
      </c>
      <c r="AE168" s="791" t="s">
        <v>133</v>
      </c>
      <c r="AF168" s="791" t="s">
        <v>524</v>
      </c>
      <c r="AG168" s="791">
        <v>1</v>
      </c>
      <c r="AH168" s="783">
        <v>10000000</v>
      </c>
      <c r="AI168" s="783">
        <v>10000000</v>
      </c>
      <c r="AJ168" s="812" t="s">
        <v>263</v>
      </c>
      <c r="AK168" s="812" t="s">
        <v>1195</v>
      </c>
      <c r="AL168" s="813">
        <v>0.16666666666666669</v>
      </c>
      <c r="AM168" s="813">
        <v>0.16666666666666669</v>
      </c>
      <c r="AN168" s="813">
        <v>0.16666666666666669</v>
      </c>
      <c r="AO168" s="813">
        <v>0.16666666666666669</v>
      </c>
      <c r="AP168" s="813">
        <v>0.16666666666666669</v>
      </c>
      <c r="AQ168" s="813">
        <v>0.16666666666666669</v>
      </c>
      <c r="AR168" s="813">
        <v>0</v>
      </c>
      <c r="AS168" s="813">
        <v>0</v>
      </c>
      <c r="AT168" s="813">
        <v>0</v>
      </c>
      <c r="AU168" s="813">
        <v>0</v>
      </c>
      <c r="AV168" s="813">
        <v>0</v>
      </c>
      <c r="AW168" s="813">
        <v>0</v>
      </c>
      <c r="AX168" s="807">
        <f t="shared" si="8"/>
        <v>1.0000000000000002</v>
      </c>
      <c r="AY168" s="811">
        <v>0</v>
      </c>
      <c r="AZ168" s="811">
        <v>0</v>
      </c>
      <c r="BA168" s="811">
        <v>0</v>
      </c>
      <c r="BB168" s="811">
        <v>0</v>
      </c>
      <c r="BC168" s="811">
        <v>0</v>
      </c>
      <c r="BD168" s="811">
        <v>0</v>
      </c>
      <c r="BE168" s="811">
        <v>0</v>
      </c>
      <c r="BF168" s="811">
        <v>0</v>
      </c>
      <c r="BG168" s="811">
        <v>0</v>
      </c>
      <c r="BH168" s="811">
        <v>0</v>
      </c>
      <c r="BI168" s="811">
        <v>0</v>
      </c>
      <c r="BJ168" s="811">
        <v>0</v>
      </c>
      <c r="BK168" s="807">
        <f t="shared" si="9"/>
        <v>0</v>
      </c>
      <c r="BL168" s="807">
        <f t="shared" si="10"/>
        <v>1.0000000000000002</v>
      </c>
    </row>
    <row r="169" spans="1:67" ht="27.95" customHeight="1" x14ac:dyDescent="0.2">
      <c r="A169" s="226"/>
      <c r="B169" s="227"/>
      <c r="C169" s="227"/>
      <c r="D169" s="228"/>
      <c r="E169" s="1137"/>
      <c r="F169" s="211" t="s">
        <v>519</v>
      </c>
      <c r="G169" s="211" t="s">
        <v>520</v>
      </c>
      <c r="H169" s="956"/>
      <c r="I169" s="978">
        <v>42384</v>
      </c>
      <c r="J169" s="610">
        <v>42704</v>
      </c>
      <c r="K169" s="1045"/>
      <c r="L169" s="911" t="s">
        <v>133</v>
      </c>
      <c r="M169" s="911" t="s">
        <v>525</v>
      </c>
      <c r="N169" s="956">
        <v>5</v>
      </c>
      <c r="O169" s="45"/>
      <c r="P169" s="46"/>
      <c r="Q169" s="673" t="s">
        <v>311</v>
      </c>
      <c r="R169" s="3"/>
      <c r="S169" s="3"/>
      <c r="T169" s="3"/>
      <c r="U169" s="3"/>
      <c r="V169" s="803" t="s">
        <v>1462</v>
      </c>
      <c r="W169" s="803" t="s">
        <v>1194</v>
      </c>
      <c r="X169" s="818" t="s">
        <v>1220</v>
      </c>
      <c r="Y169" s="791" t="s">
        <v>519</v>
      </c>
      <c r="Z169" s="791" t="s">
        <v>520</v>
      </c>
      <c r="AA169" s="791"/>
      <c r="AB169" s="782">
        <v>42384</v>
      </c>
      <c r="AC169" s="782">
        <v>42704</v>
      </c>
      <c r="AD169" s="791" t="s">
        <v>351</v>
      </c>
      <c r="AE169" s="791" t="s">
        <v>133</v>
      </c>
      <c r="AF169" s="791" t="s">
        <v>525</v>
      </c>
      <c r="AG169" s="791">
        <v>5</v>
      </c>
      <c r="AH169" s="783"/>
      <c r="AI169" s="783"/>
      <c r="AJ169" s="812" t="s">
        <v>263</v>
      </c>
      <c r="AK169" s="812" t="s">
        <v>1195</v>
      </c>
      <c r="AL169" s="813">
        <v>0.16666666666666669</v>
      </c>
      <c r="AM169" s="813">
        <v>0.16666666666666669</v>
      </c>
      <c r="AN169" s="813">
        <v>0.16666666666666669</v>
      </c>
      <c r="AO169" s="813">
        <v>0.16666666666666669</v>
      </c>
      <c r="AP169" s="813">
        <v>0.16666666666666669</v>
      </c>
      <c r="AQ169" s="813">
        <v>0.16666666666666669</v>
      </c>
      <c r="AR169" s="813">
        <v>0</v>
      </c>
      <c r="AS169" s="813">
        <v>0</v>
      </c>
      <c r="AT169" s="813">
        <v>0</v>
      </c>
      <c r="AU169" s="813">
        <v>0</v>
      </c>
      <c r="AV169" s="813">
        <v>0</v>
      </c>
      <c r="AW169" s="813">
        <v>0</v>
      </c>
      <c r="AX169" s="807">
        <f t="shared" si="8"/>
        <v>1.0000000000000002</v>
      </c>
      <c r="AY169" s="811">
        <v>0</v>
      </c>
      <c r="AZ169" s="811">
        <v>0</v>
      </c>
      <c r="BA169" s="811">
        <v>0</v>
      </c>
      <c r="BB169" s="811">
        <v>0</v>
      </c>
      <c r="BC169" s="811">
        <v>0</v>
      </c>
      <c r="BD169" s="811">
        <v>0</v>
      </c>
      <c r="BE169" s="811">
        <v>0</v>
      </c>
      <c r="BF169" s="811">
        <v>0</v>
      </c>
      <c r="BG169" s="811">
        <v>0</v>
      </c>
      <c r="BH169" s="811">
        <v>0</v>
      </c>
      <c r="BI169" s="811">
        <v>0</v>
      </c>
      <c r="BJ169" s="811">
        <v>0</v>
      </c>
      <c r="BK169" s="807">
        <f t="shared" si="9"/>
        <v>0</v>
      </c>
      <c r="BL169" s="807">
        <f t="shared" si="10"/>
        <v>1.0000000000000002</v>
      </c>
    </row>
    <row r="170" spans="1:67" ht="27.95" customHeight="1" x14ac:dyDescent="0.2">
      <c r="A170" s="226"/>
      <c r="B170" s="227"/>
      <c r="C170" s="227"/>
      <c r="D170" s="228"/>
      <c r="E170" s="1137"/>
      <c r="F170" s="211" t="s">
        <v>519</v>
      </c>
      <c r="G170" s="211" t="s">
        <v>520</v>
      </c>
      <c r="H170" s="956"/>
      <c r="I170" s="978">
        <v>42384</v>
      </c>
      <c r="J170" s="610">
        <v>42704</v>
      </c>
      <c r="K170" s="1045"/>
      <c r="L170" s="911" t="s">
        <v>133</v>
      </c>
      <c r="M170" s="911" t="s">
        <v>526</v>
      </c>
      <c r="N170" s="956">
        <v>5</v>
      </c>
      <c r="O170" s="45">
        <v>5000000</v>
      </c>
      <c r="P170" s="46">
        <v>5000000</v>
      </c>
      <c r="Q170" s="673" t="s">
        <v>311</v>
      </c>
      <c r="R170" s="3"/>
      <c r="S170" s="3"/>
      <c r="T170" s="3"/>
      <c r="U170" s="3"/>
      <c r="V170" s="803" t="s">
        <v>1462</v>
      </c>
      <c r="W170" s="803" t="s">
        <v>1194</v>
      </c>
      <c r="X170" s="818" t="s">
        <v>1220</v>
      </c>
      <c r="Y170" s="791" t="s">
        <v>519</v>
      </c>
      <c r="Z170" s="791" t="s">
        <v>520</v>
      </c>
      <c r="AA170" s="791"/>
      <c r="AB170" s="782">
        <v>42384</v>
      </c>
      <c r="AC170" s="782">
        <v>42704</v>
      </c>
      <c r="AD170" s="791" t="s">
        <v>351</v>
      </c>
      <c r="AE170" s="791" t="s">
        <v>133</v>
      </c>
      <c r="AF170" s="791" t="s">
        <v>526</v>
      </c>
      <c r="AG170" s="791">
        <v>5</v>
      </c>
      <c r="AH170" s="783">
        <v>5000000</v>
      </c>
      <c r="AI170" s="783">
        <v>5000000</v>
      </c>
      <c r="AJ170" s="812" t="s">
        <v>263</v>
      </c>
      <c r="AK170" s="812" t="s">
        <v>1195</v>
      </c>
      <c r="AL170" s="813">
        <v>0.16666666666666669</v>
      </c>
      <c r="AM170" s="813">
        <v>0.16666666666666669</v>
      </c>
      <c r="AN170" s="813">
        <v>0.16666666666666669</v>
      </c>
      <c r="AO170" s="813">
        <v>0.16666666666666669</v>
      </c>
      <c r="AP170" s="813">
        <v>0.16666666666666669</v>
      </c>
      <c r="AQ170" s="813">
        <v>0.16666666666666669</v>
      </c>
      <c r="AR170" s="813">
        <v>0</v>
      </c>
      <c r="AS170" s="813">
        <v>0</v>
      </c>
      <c r="AT170" s="813">
        <v>0</v>
      </c>
      <c r="AU170" s="813">
        <v>0</v>
      </c>
      <c r="AV170" s="813">
        <v>0</v>
      </c>
      <c r="AW170" s="813">
        <v>0</v>
      </c>
      <c r="AX170" s="807">
        <f t="shared" si="8"/>
        <v>1.0000000000000002</v>
      </c>
      <c r="AY170" s="811">
        <v>0</v>
      </c>
      <c r="AZ170" s="811">
        <v>0</v>
      </c>
      <c r="BA170" s="811">
        <v>0</v>
      </c>
      <c r="BB170" s="811">
        <v>0</v>
      </c>
      <c r="BC170" s="811">
        <v>0</v>
      </c>
      <c r="BD170" s="811">
        <v>0</v>
      </c>
      <c r="BE170" s="811">
        <v>0</v>
      </c>
      <c r="BF170" s="811">
        <v>0</v>
      </c>
      <c r="BG170" s="811">
        <v>0</v>
      </c>
      <c r="BH170" s="811">
        <v>0</v>
      </c>
      <c r="BI170" s="811">
        <v>0</v>
      </c>
      <c r="BJ170" s="811">
        <v>0</v>
      </c>
      <c r="BK170" s="807">
        <f t="shared" si="9"/>
        <v>0</v>
      </c>
      <c r="BL170" s="807">
        <f t="shared" si="10"/>
        <v>1.0000000000000002</v>
      </c>
    </row>
    <row r="171" spans="1:67" ht="27.95" customHeight="1" x14ac:dyDescent="0.2">
      <c r="A171" s="226"/>
      <c r="B171" s="227"/>
      <c r="C171" s="227"/>
      <c r="D171" s="228"/>
      <c r="E171" s="1137"/>
      <c r="F171" s="211" t="s">
        <v>519</v>
      </c>
      <c r="G171" s="211" t="s">
        <v>520</v>
      </c>
      <c r="H171" s="956"/>
      <c r="I171" s="978">
        <v>42384</v>
      </c>
      <c r="J171" s="610">
        <v>42704</v>
      </c>
      <c r="K171" s="1045"/>
      <c r="L171" s="911" t="s">
        <v>133</v>
      </c>
      <c r="M171" s="911" t="s">
        <v>527</v>
      </c>
      <c r="N171" s="956">
        <v>4</v>
      </c>
      <c r="O171" s="45">
        <v>6000000</v>
      </c>
      <c r="P171" s="46">
        <v>6000000</v>
      </c>
      <c r="Q171" s="673" t="s">
        <v>311</v>
      </c>
      <c r="R171" s="3"/>
      <c r="S171" s="3"/>
      <c r="T171" s="3"/>
      <c r="U171" s="3"/>
      <c r="V171" s="803" t="s">
        <v>1462</v>
      </c>
      <c r="W171" s="803" t="s">
        <v>1194</v>
      </c>
      <c r="X171" s="818" t="s">
        <v>1220</v>
      </c>
      <c r="Y171" s="791" t="s">
        <v>519</v>
      </c>
      <c r="Z171" s="791" t="s">
        <v>520</v>
      </c>
      <c r="AA171" s="791"/>
      <c r="AB171" s="782">
        <v>42384</v>
      </c>
      <c r="AC171" s="782">
        <v>42704</v>
      </c>
      <c r="AD171" s="791" t="s">
        <v>351</v>
      </c>
      <c r="AE171" s="791" t="s">
        <v>133</v>
      </c>
      <c r="AF171" s="791" t="s">
        <v>527</v>
      </c>
      <c r="AG171" s="791">
        <v>4</v>
      </c>
      <c r="AH171" s="783">
        <v>6000000</v>
      </c>
      <c r="AI171" s="783">
        <v>6000000</v>
      </c>
      <c r="AJ171" s="812" t="s">
        <v>263</v>
      </c>
      <c r="AK171" s="812" t="s">
        <v>1195</v>
      </c>
      <c r="AL171" s="813">
        <v>0.16666666666666669</v>
      </c>
      <c r="AM171" s="813">
        <v>0.16666666666666669</v>
      </c>
      <c r="AN171" s="813">
        <v>0.16666666666666669</v>
      </c>
      <c r="AO171" s="813">
        <v>0.16666666666666669</v>
      </c>
      <c r="AP171" s="813">
        <v>0.16666666666666669</v>
      </c>
      <c r="AQ171" s="813">
        <v>0.16666666666666669</v>
      </c>
      <c r="AR171" s="813">
        <v>0</v>
      </c>
      <c r="AS171" s="813">
        <v>0</v>
      </c>
      <c r="AT171" s="813">
        <v>0</v>
      </c>
      <c r="AU171" s="813">
        <v>0</v>
      </c>
      <c r="AV171" s="813">
        <v>0</v>
      </c>
      <c r="AW171" s="813">
        <v>0</v>
      </c>
      <c r="AX171" s="807">
        <f t="shared" si="8"/>
        <v>1.0000000000000002</v>
      </c>
      <c r="AY171" s="811">
        <v>0</v>
      </c>
      <c r="AZ171" s="811">
        <v>0</v>
      </c>
      <c r="BA171" s="811">
        <v>0</v>
      </c>
      <c r="BB171" s="811">
        <v>0</v>
      </c>
      <c r="BC171" s="811">
        <v>0</v>
      </c>
      <c r="BD171" s="811">
        <v>0</v>
      </c>
      <c r="BE171" s="811">
        <v>0</v>
      </c>
      <c r="BF171" s="811">
        <v>0</v>
      </c>
      <c r="BG171" s="811">
        <v>0</v>
      </c>
      <c r="BH171" s="811">
        <v>0</v>
      </c>
      <c r="BI171" s="811">
        <v>0</v>
      </c>
      <c r="BJ171" s="811">
        <v>0</v>
      </c>
      <c r="BK171" s="807">
        <f t="shared" si="9"/>
        <v>0</v>
      </c>
      <c r="BL171" s="807">
        <f t="shared" si="10"/>
        <v>1.0000000000000002</v>
      </c>
    </row>
    <row r="172" spans="1:67" ht="27.95" customHeight="1" x14ac:dyDescent="0.2">
      <c r="A172" s="226"/>
      <c r="B172" s="227"/>
      <c r="C172" s="227"/>
      <c r="D172" s="228"/>
      <c r="E172" s="1137"/>
      <c r="F172" s="211" t="s">
        <v>519</v>
      </c>
      <c r="G172" s="211" t="s">
        <v>520</v>
      </c>
      <c r="H172" s="956"/>
      <c r="I172" s="978">
        <v>42384</v>
      </c>
      <c r="J172" s="610">
        <v>42704</v>
      </c>
      <c r="K172" s="1045"/>
      <c r="L172" s="911" t="s">
        <v>133</v>
      </c>
      <c r="M172" s="911" t="s">
        <v>523</v>
      </c>
      <c r="N172" s="956">
        <v>5</v>
      </c>
      <c r="O172" s="45">
        <v>5000000</v>
      </c>
      <c r="P172" s="46">
        <v>5000000</v>
      </c>
      <c r="Q172" s="673" t="s">
        <v>311</v>
      </c>
      <c r="R172" s="3"/>
      <c r="S172" s="3"/>
      <c r="T172" s="3"/>
      <c r="U172" s="3"/>
      <c r="V172" s="803" t="s">
        <v>1462</v>
      </c>
      <c r="W172" s="803" t="s">
        <v>1194</v>
      </c>
      <c r="X172" s="818" t="s">
        <v>1220</v>
      </c>
      <c r="Y172" s="791" t="s">
        <v>519</v>
      </c>
      <c r="Z172" s="791" t="s">
        <v>520</v>
      </c>
      <c r="AA172" s="791"/>
      <c r="AB172" s="782">
        <v>42384</v>
      </c>
      <c r="AC172" s="782">
        <v>42704</v>
      </c>
      <c r="AD172" s="791" t="s">
        <v>351</v>
      </c>
      <c r="AE172" s="791" t="s">
        <v>133</v>
      </c>
      <c r="AF172" s="791" t="s">
        <v>523</v>
      </c>
      <c r="AG172" s="791">
        <v>5</v>
      </c>
      <c r="AH172" s="783">
        <v>5000000</v>
      </c>
      <c r="AI172" s="783">
        <v>5000000</v>
      </c>
      <c r="AJ172" s="812" t="s">
        <v>263</v>
      </c>
      <c r="AK172" s="812" t="s">
        <v>1195</v>
      </c>
      <c r="AL172" s="813">
        <v>0.16666666666666669</v>
      </c>
      <c r="AM172" s="813">
        <v>0.16666666666666669</v>
      </c>
      <c r="AN172" s="813">
        <v>0.16666666666666669</v>
      </c>
      <c r="AO172" s="813">
        <v>0.16666666666666669</v>
      </c>
      <c r="AP172" s="813">
        <v>0.16666666666666669</v>
      </c>
      <c r="AQ172" s="813">
        <v>0.16666666666666669</v>
      </c>
      <c r="AR172" s="813">
        <v>0</v>
      </c>
      <c r="AS172" s="813">
        <v>0</v>
      </c>
      <c r="AT172" s="813">
        <v>0</v>
      </c>
      <c r="AU172" s="813">
        <v>0</v>
      </c>
      <c r="AV172" s="813">
        <v>0</v>
      </c>
      <c r="AW172" s="813">
        <v>0</v>
      </c>
      <c r="AX172" s="807">
        <f t="shared" si="8"/>
        <v>1.0000000000000002</v>
      </c>
      <c r="AY172" s="811">
        <v>0</v>
      </c>
      <c r="AZ172" s="811">
        <v>0</v>
      </c>
      <c r="BA172" s="811">
        <v>0</v>
      </c>
      <c r="BB172" s="811">
        <v>0</v>
      </c>
      <c r="BC172" s="811">
        <v>0</v>
      </c>
      <c r="BD172" s="811">
        <v>0</v>
      </c>
      <c r="BE172" s="811">
        <v>0</v>
      </c>
      <c r="BF172" s="811">
        <v>0</v>
      </c>
      <c r="BG172" s="811">
        <v>0</v>
      </c>
      <c r="BH172" s="811">
        <v>0</v>
      </c>
      <c r="BI172" s="811">
        <v>0</v>
      </c>
      <c r="BJ172" s="811">
        <v>0</v>
      </c>
      <c r="BK172" s="807">
        <f t="shared" si="9"/>
        <v>0</v>
      </c>
      <c r="BL172" s="807">
        <f t="shared" si="10"/>
        <v>1.0000000000000002</v>
      </c>
    </row>
    <row r="173" spans="1:67" ht="27.95" customHeight="1" x14ac:dyDescent="0.2">
      <c r="A173" s="226"/>
      <c r="B173" s="227"/>
      <c r="C173" s="227"/>
      <c r="D173" s="228"/>
      <c r="E173" s="1137"/>
      <c r="F173" s="211" t="s">
        <v>519</v>
      </c>
      <c r="G173" s="211" t="s">
        <v>520</v>
      </c>
      <c r="H173" s="956"/>
      <c r="I173" s="978">
        <v>42384</v>
      </c>
      <c r="J173" s="610">
        <v>42704</v>
      </c>
      <c r="K173" s="1045"/>
      <c r="L173" s="911" t="s">
        <v>133</v>
      </c>
      <c r="M173" s="911" t="s">
        <v>528</v>
      </c>
      <c r="N173" s="956">
        <v>5</v>
      </c>
      <c r="O173" s="45">
        <v>4000000</v>
      </c>
      <c r="P173" s="46">
        <v>4000000</v>
      </c>
      <c r="Q173" s="673" t="s">
        <v>311</v>
      </c>
      <c r="R173" s="3"/>
      <c r="S173" s="3"/>
      <c r="T173" s="3"/>
      <c r="U173" s="3"/>
      <c r="V173" s="803" t="s">
        <v>1462</v>
      </c>
      <c r="W173" s="803" t="s">
        <v>1194</v>
      </c>
      <c r="X173" s="818" t="s">
        <v>1220</v>
      </c>
      <c r="Y173" s="791" t="s">
        <v>519</v>
      </c>
      <c r="Z173" s="791" t="s">
        <v>520</v>
      </c>
      <c r="AA173" s="791"/>
      <c r="AB173" s="782">
        <v>42384</v>
      </c>
      <c r="AC173" s="782">
        <v>42704</v>
      </c>
      <c r="AD173" s="791" t="s">
        <v>351</v>
      </c>
      <c r="AE173" s="791" t="s">
        <v>133</v>
      </c>
      <c r="AF173" s="791" t="s">
        <v>528</v>
      </c>
      <c r="AG173" s="791">
        <v>5</v>
      </c>
      <c r="AH173" s="783">
        <v>4000000</v>
      </c>
      <c r="AI173" s="783">
        <v>4000000</v>
      </c>
      <c r="AJ173" s="812" t="s">
        <v>263</v>
      </c>
      <c r="AK173" s="812" t="s">
        <v>1195</v>
      </c>
      <c r="AL173" s="813">
        <v>0.16666666666666669</v>
      </c>
      <c r="AM173" s="813">
        <v>0.16666666666666669</v>
      </c>
      <c r="AN173" s="813">
        <v>0.16666666666666669</v>
      </c>
      <c r="AO173" s="813">
        <v>0.16666666666666669</v>
      </c>
      <c r="AP173" s="813">
        <v>0.16666666666666669</v>
      </c>
      <c r="AQ173" s="813">
        <v>0.16666666666666669</v>
      </c>
      <c r="AR173" s="813">
        <v>0</v>
      </c>
      <c r="AS173" s="813">
        <v>0</v>
      </c>
      <c r="AT173" s="813">
        <v>0</v>
      </c>
      <c r="AU173" s="813">
        <v>0</v>
      </c>
      <c r="AV173" s="813">
        <v>0</v>
      </c>
      <c r="AW173" s="813">
        <v>0</v>
      </c>
      <c r="AX173" s="807">
        <f t="shared" si="8"/>
        <v>1.0000000000000002</v>
      </c>
      <c r="AY173" s="811">
        <v>0</v>
      </c>
      <c r="AZ173" s="811">
        <v>0</v>
      </c>
      <c r="BA173" s="811">
        <v>0</v>
      </c>
      <c r="BB173" s="811">
        <v>0</v>
      </c>
      <c r="BC173" s="811">
        <v>0</v>
      </c>
      <c r="BD173" s="811">
        <v>0</v>
      </c>
      <c r="BE173" s="811">
        <v>0</v>
      </c>
      <c r="BF173" s="811">
        <v>0</v>
      </c>
      <c r="BG173" s="811">
        <v>0</v>
      </c>
      <c r="BH173" s="811">
        <v>0</v>
      </c>
      <c r="BI173" s="811">
        <v>0</v>
      </c>
      <c r="BJ173" s="811">
        <v>0</v>
      </c>
      <c r="BK173" s="807">
        <f t="shared" si="9"/>
        <v>0</v>
      </c>
      <c r="BL173" s="807">
        <f t="shared" si="10"/>
        <v>1.0000000000000002</v>
      </c>
    </row>
    <row r="174" spans="1:67" ht="27.95" customHeight="1" x14ac:dyDescent="0.2">
      <c r="A174" s="226"/>
      <c r="B174" s="227"/>
      <c r="C174" s="227"/>
      <c r="D174" s="228"/>
      <c r="E174" s="1137"/>
      <c r="F174" s="211" t="s">
        <v>519</v>
      </c>
      <c r="G174" s="211" t="s">
        <v>520</v>
      </c>
      <c r="H174" s="956"/>
      <c r="I174" s="978">
        <v>42384</v>
      </c>
      <c r="J174" s="610">
        <v>42704</v>
      </c>
      <c r="K174" s="1045"/>
      <c r="L174" s="911" t="s">
        <v>133</v>
      </c>
      <c r="M174" s="911" t="s">
        <v>529</v>
      </c>
      <c r="N174" s="956">
        <v>5</v>
      </c>
      <c r="O174" s="45">
        <v>400000</v>
      </c>
      <c r="P174" s="46">
        <v>400000</v>
      </c>
      <c r="Q174" s="673" t="s">
        <v>311</v>
      </c>
      <c r="R174" s="3"/>
      <c r="S174" s="3"/>
      <c r="T174" s="3"/>
      <c r="U174" s="3"/>
      <c r="V174" s="803" t="s">
        <v>1462</v>
      </c>
      <c r="W174" s="803" t="s">
        <v>1194</v>
      </c>
      <c r="X174" s="818" t="s">
        <v>1220</v>
      </c>
      <c r="Y174" s="791" t="s">
        <v>519</v>
      </c>
      <c r="Z174" s="791" t="s">
        <v>520</v>
      </c>
      <c r="AA174" s="791"/>
      <c r="AB174" s="782">
        <v>42384</v>
      </c>
      <c r="AC174" s="782">
        <v>42704</v>
      </c>
      <c r="AD174" s="791" t="s">
        <v>351</v>
      </c>
      <c r="AE174" s="791" t="s">
        <v>133</v>
      </c>
      <c r="AF174" s="791" t="s">
        <v>529</v>
      </c>
      <c r="AG174" s="791">
        <v>5</v>
      </c>
      <c r="AH174" s="783">
        <v>400000</v>
      </c>
      <c r="AI174" s="783">
        <v>400000</v>
      </c>
      <c r="AJ174" s="812" t="s">
        <v>263</v>
      </c>
      <c r="AK174" s="812" t="s">
        <v>1195</v>
      </c>
      <c r="AL174" s="813">
        <v>0.16666666666666669</v>
      </c>
      <c r="AM174" s="813">
        <v>0.16666666666666669</v>
      </c>
      <c r="AN174" s="813">
        <v>0.16666666666666669</v>
      </c>
      <c r="AO174" s="813">
        <v>0.16666666666666669</v>
      </c>
      <c r="AP174" s="813">
        <v>0.16666666666666669</v>
      </c>
      <c r="AQ174" s="813">
        <v>0.16666666666666669</v>
      </c>
      <c r="AR174" s="813">
        <v>0</v>
      </c>
      <c r="AS174" s="813">
        <v>0</v>
      </c>
      <c r="AT174" s="813">
        <v>0</v>
      </c>
      <c r="AU174" s="813">
        <v>0</v>
      </c>
      <c r="AV174" s="813">
        <v>0</v>
      </c>
      <c r="AW174" s="813">
        <v>0</v>
      </c>
      <c r="AX174" s="807">
        <f t="shared" si="8"/>
        <v>1.0000000000000002</v>
      </c>
      <c r="AY174" s="811">
        <v>0</v>
      </c>
      <c r="AZ174" s="811">
        <v>0</v>
      </c>
      <c r="BA174" s="811">
        <v>0</v>
      </c>
      <c r="BB174" s="811">
        <v>0</v>
      </c>
      <c r="BC174" s="811">
        <v>0</v>
      </c>
      <c r="BD174" s="811">
        <v>0</v>
      </c>
      <c r="BE174" s="811">
        <v>0</v>
      </c>
      <c r="BF174" s="811">
        <v>0</v>
      </c>
      <c r="BG174" s="811">
        <v>0</v>
      </c>
      <c r="BH174" s="811">
        <v>0</v>
      </c>
      <c r="BI174" s="811">
        <v>0</v>
      </c>
      <c r="BJ174" s="811">
        <v>0</v>
      </c>
      <c r="BK174" s="807">
        <f t="shared" si="9"/>
        <v>0</v>
      </c>
      <c r="BL174" s="807">
        <f t="shared" si="10"/>
        <v>1.0000000000000002</v>
      </c>
    </row>
    <row r="175" spans="1:67" ht="27.95" customHeight="1" x14ac:dyDescent="0.2">
      <c r="A175" s="229"/>
      <c r="B175" s="218"/>
      <c r="C175" s="218"/>
      <c r="D175" s="219"/>
      <c r="E175" s="1137"/>
      <c r="F175" s="211" t="s">
        <v>519</v>
      </c>
      <c r="G175" s="211" t="s">
        <v>520</v>
      </c>
      <c r="H175" s="956"/>
      <c r="I175" s="978">
        <v>42384</v>
      </c>
      <c r="J175" s="610">
        <v>42704</v>
      </c>
      <c r="K175" s="1107"/>
      <c r="L175" s="911" t="s">
        <v>133</v>
      </c>
      <c r="M175" s="911" t="s">
        <v>530</v>
      </c>
      <c r="N175" s="956">
        <v>5</v>
      </c>
      <c r="O175" s="45">
        <v>1200000</v>
      </c>
      <c r="P175" s="46">
        <v>1200000</v>
      </c>
      <c r="Q175" s="673" t="s">
        <v>311</v>
      </c>
      <c r="R175" s="3"/>
      <c r="S175" s="3"/>
      <c r="T175" s="3"/>
      <c r="U175" s="3"/>
      <c r="V175" s="803" t="s">
        <v>1462</v>
      </c>
      <c r="W175" s="803" t="s">
        <v>1194</v>
      </c>
      <c r="X175" s="818" t="s">
        <v>1220</v>
      </c>
      <c r="Y175" s="791" t="s">
        <v>519</v>
      </c>
      <c r="Z175" s="791" t="s">
        <v>520</v>
      </c>
      <c r="AA175" s="791"/>
      <c r="AB175" s="782">
        <v>42384</v>
      </c>
      <c r="AC175" s="782">
        <v>42704</v>
      </c>
      <c r="AD175" s="791" t="s">
        <v>351</v>
      </c>
      <c r="AE175" s="791" t="s">
        <v>133</v>
      </c>
      <c r="AF175" s="791" t="s">
        <v>530</v>
      </c>
      <c r="AG175" s="791">
        <v>5</v>
      </c>
      <c r="AH175" s="783">
        <v>1200000</v>
      </c>
      <c r="AI175" s="783">
        <v>1200000</v>
      </c>
      <c r="AJ175" s="812" t="s">
        <v>263</v>
      </c>
      <c r="AK175" s="812" t="s">
        <v>1195</v>
      </c>
      <c r="AL175" s="813">
        <v>0.16666666666666669</v>
      </c>
      <c r="AM175" s="813">
        <v>0.16666666666666669</v>
      </c>
      <c r="AN175" s="813">
        <v>0.16666666666666669</v>
      </c>
      <c r="AO175" s="813">
        <v>0.16666666666666669</v>
      </c>
      <c r="AP175" s="813">
        <v>0.16666666666666669</v>
      </c>
      <c r="AQ175" s="813">
        <v>0.16666666666666669</v>
      </c>
      <c r="AR175" s="813">
        <v>0</v>
      </c>
      <c r="AS175" s="813">
        <v>0</v>
      </c>
      <c r="AT175" s="813">
        <v>0</v>
      </c>
      <c r="AU175" s="813">
        <v>0</v>
      </c>
      <c r="AV175" s="813">
        <v>0</v>
      </c>
      <c r="AW175" s="813">
        <v>0</v>
      </c>
      <c r="AX175" s="807">
        <f t="shared" si="8"/>
        <v>1.0000000000000002</v>
      </c>
      <c r="AY175" s="811">
        <v>0</v>
      </c>
      <c r="AZ175" s="811">
        <v>0</v>
      </c>
      <c r="BA175" s="811">
        <v>0</v>
      </c>
      <c r="BB175" s="811">
        <v>0</v>
      </c>
      <c r="BC175" s="811">
        <v>0</v>
      </c>
      <c r="BD175" s="811">
        <v>0</v>
      </c>
      <c r="BE175" s="811">
        <v>0</v>
      </c>
      <c r="BF175" s="811">
        <v>0</v>
      </c>
      <c r="BG175" s="811">
        <v>0</v>
      </c>
      <c r="BH175" s="811">
        <v>0</v>
      </c>
      <c r="BI175" s="811">
        <v>0</v>
      </c>
      <c r="BJ175" s="811">
        <v>0</v>
      </c>
      <c r="BK175" s="807">
        <f t="shared" si="9"/>
        <v>0</v>
      </c>
      <c r="BL175" s="807">
        <f t="shared" si="10"/>
        <v>1.0000000000000002</v>
      </c>
    </row>
    <row r="176" spans="1:67" ht="27.95" customHeight="1" x14ac:dyDescent="0.2">
      <c r="A176" s="202"/>
      <c r="B176" s="224"/>
      <c r="C176" s="224"/>
      <c r="D176" s="225"/>
      <c r="E176" s="1137"/>
      <c r="F176" s="211" t="s">
        <v>519</v>
      </c>
      <c r="G176" s="211" t="s">
        <v>531</v>
      </c>
      <c r="H176" s="956"/>
      <c r="I176" s="978">
        <v>42384</v>
      </c>
      <c r="J176" s="610">
        <v>42704</v>
      </c>
      <c r="K176" s="1139" t="s">
        <v>71</v>
      </c>
      <c r="L176" s="911" t="s">
        <v>54</v>
      </c>
      <c r="M176" s="911" t="s">
        <v>532</v>
      </c>
      <c r="N176" s="956">
        <v>5</v>
      </c>
      <c r="O176" s="45">
        <v>6000000</v>
      </c>
      <c r="P176" s="46">
        <v>6000000</v>
      </c>
      <c r="Q176" s="673" t="s">
        <v>311</v>
      </c>
      <c r="R176" s="3"/>
      <c r="S176" s="3"/>
      <c r="T176" s="3"/>
      <c r="U176" s="3"/>
      <c r="V176" s="803" t="s">
        <v>1462</v>
      </c>
      <c r="W176" s="803" t="s">
        <v>1194</v>
      </c>
      <c r="X176" s="818" t="s">
        <v>1220</v>
      </c>
      <c r="Y176" s="791" t="s">
        <v>519</v>
      </c>
      <c r="Z176" s="791" t="s">
        <v>531</v>
      </c>
      <c r="AA176" s="791"/>
      <c r="AB176" s="782">
        <v>42384</v>
      </c>
      <c r="AC176" s="782">
        <v>42704</v>
      </c>
      <c r="AD176" s="791" t="s">
        <v>71</v>
      </c>
      <c r="AE176" s="791" t="s">
        <v>54</v>
      </c>
      <c r="AF176" s="791" t="s">
        <v>532</v>
      </c>
      <c r="AG176" s="791">
        <v>5</v>
      </c>
      <c r="AH176" s="783">
        <v>6000000</v>
      </c>
      <c r="AI176" s="783">
        <v>6000000</v>
      </c>
      <c r="AJ176" s="812" t="s">
        <v>263</v>
      </c>
      <c r="AK176" s="812" t="s">
        <v>1195</v>
      </c>
      <c r="AL176" s="813">
        <v>0.16666666666666669</v>
      </c>
      <c r="AM176" s="813">
        <v>0.16666666666666669</v>
      </c>
      <c r="AN176" s="813">
        <v>0.16666666666666669</v>
      </c>
      <c r="AO176" s="813">
        <v>0.16666666666666669</v>
      </c>
      <c r="AP176" s="813">
        <v>0.16666666666666669</v>
      </c>
      <c r="AQ176" s="813">
        <v>0.16666666666666669</v>
      </c>
      <c r="AR176" s="813">
        <v>0</v>
      </c>
      <c r="AS176" s="813">
        <v>0</v>
      </c>
      <c r="AT176" s="813">
        <v>0</v>
      </c>
      <c r="AU176" s="813">
        <v>0</v>
      </c>
      <c r="AV176" s="813">
        <v>0</v>
      </c>
      <c r="AW176" s="813">
        <v>0</v>
      </c>
      <c r="AX176" s="807">
        <f t="shared" si="8"/>
        <v>1.0000000000000002</v>
      </c>
      <c r="AY176" s="811">
        <v>0</v>
      </c>
      <c r="AZ176" s="811">
        <v>0</v>
      </c>
      <c r="BA176" s="811">
        <v>0</v>
      </c>
      <c r="BB176" s="811">
        <v>0</v>
      </c>
      <c r="BC176" s="811">
        <v>0</v>
      </c>
      <c r="BD176" s="811">
        <v>0</v>
      </c>
      <c r="BE176" s="811">
        <v>0</v>
      </c>
      <c r="BF176" s="811">
        <v>0</v>
      </c>
      <c r="BG176" s="811">
        <v>0</v>
      </c>
      <c r="BH176" s="811">
        <v>0</v>
      </c>
      <c r="BI176" s="811">
        <v>0</v>
      </c>
      <c r="BJ176" s="811">
        <v>0</v>
      </c>
      <c r="BK176" s="807">
        <f t="shared" si="9"/>
        <v>0</v>
      </c>
      <c r="BL176" s="807">
        <f t="shared" si="10"/>
        <v>1.0000000000000002</v>
      </c>
      <c r="BM176" s="759" t="s">
        <v>1425</v>
      </c>
    </row>
    <row r="177" spans="1:65" ht="27.95" customHeight="1" x14ac:dyDescent="0.2">
      <c r="A177" s="226"/>
      <c r="B177" s="227"/>
      <c r="C177" s="227"/>
      <c r="D177" s="228"/>
      <c r="E177" s="1137"/>
      <c r="F177" s="211" t="s">
        <v>519</v>
      </c>
      <c r="G177" s="211" t="s">
        <v>531</v>
      </c>
      <c r="H177" s="956"/>
      <c r="I177" s="978">
        <v>42384</v>
      </c>
      <c r="J177" s="610">
        <v>42704</v>
      </c>
      <c r="K177" s="1140"/>
      <c r="L177" s="911" t="s">
        <v>54</v>
      </c>
      <c r="M177" s="911" t="s">
        <v>533</v>
      </c>
      <c r="N177" s="956">
        <v>2</v>
      </c>
      <c r="O177" s="45">
        <v>4000000</v>
      </c>
      <c r="P177" s="46">
        <v>4000000</v>
      </c>
      <c r="Q177" s="673" t="s">
        <v>311</v>
      </c>
      <c r="R177" s="3"/>
      <c r="S177" s="3"/>
      <c r="T177" s="3"/>
      <c r="U177" s="3"/>
      <c r="V177" s="803" t="s">
        <v>1462</v>
      </c>
      <c r="W177" s="803" t="s">
        <v>1194</v>
      </c>
      <c r="X177" s="818" t="s">
        <v>1220</v>
      </c>
      <c r="Y177" s="791" t="s">
        <v>519</v>
      </c>
      <c r="Z177" s="791" t="s">
        <v>531</v>
      </c>
      <c r="AA177" s="791"/>
      <c r="AB177" s="782">
        <v>42384</v>
      </c>
      <c r="AC177" s="782">
        <v>42704</v>
      </c>
      <c r="AD177" s="791" t="s">
        <v>71</v>
      </c>
      <c r="AE177" s="791" t="s">
        <v>54</v>
      </c>
      <c r="AF177" s="791" t="s">
        <v>533</v>
      </c>
      <c r="AG177" s="791">
        <v>2</v>
      </c>
      <c r="AH177" s="783">
        <v>4000000</v>
      </c>
      <c r="AI177" s="783">
        <v>4000000</v>
      </c>
      <c r="AJ177" s="812" t="s">
        <v>263</v>
      </c>
      <c r="AK177" s="812" t="s">
        <v>1195</v>
      </c>
      <c r="AL177" s="813">
        <v>0.16666666666666669</v>
      </c>
      <c r="AM177" s="813">
        <v>0.16666666666666669</v>
      </c>
      <c r="AN177" s="813">
        <v>0.16666666666666669</v>
      </c>
      <c r="AO177" s="813">
        <v>0.16666666666666669</v>
      </c>
      <c r="AP177" s="813">
        <v>0.16666666666666669</v>
      </c>
      <c r="AQ177" s="813">
        <v>0.16666666666666669</v>
      </c>
      <c r="AR177" s="813">
        <v>0</v>
      </c>
      <c r="AS177" s="813">
        <v>0</v>
      </c>
      <c r="AT177" s="813">
        <v>0</v>
      </c>
      <c r="AU177" s="813">
        <v>0</v>
      </c>
      <c r="AV177" s="813">
        <v>0</v>
      </c>
      <c r="AW177" s="813">
        <v>0</v>
      </c>
      <c r="AX177" s="807">
        <f t="shared" si="8"/>
        <v>1.0000000000000002</v>
      </c>
      <c r="AY177" s="811">
        <v>0</v>
      </c>
      <c r="AZ177" s="811">
        <v>0</v>
      </c>
      <c r="BA177" s="811">
        <v>0</v>
      </c>
      <c r="BB177" s="811">
        <v>0</v>
      </c>
      <c r="BC177" s="811">
        <v>0</v>
      </c>
      <c r="BD177" s="811">
        <v>0</v>
      </c>
      <c r="BE177" s="811">
        <v>0</v>
      </c>
      <c r="BF177" s="811">
        <v>0</v>
      </c>
      <c r="BG177" s="811">
        <v>0</v>
      </c>
      <c r="BH177" s="811">
        <v>0</v>
      </c>
      <c r="BI177" s="811">
        <v>0</v>
      </c>
      <c r="BJ177" s="811">
        <v>0</v>
      </c>
      <c r="BK177" s="807">
        <f t="shared" si="9"/>
        <v>0</v>
      </c>
      <c r="BL177" s="807">
        <f t="shared" si="10"/>
        <v>1.0000000000000002</v>
      </c>
    </row>
    <row r="178" spans="1:65" ht="27.95" customHeight="1" x14ac:dyDescent="0.2">
      <c r="A178" s="229"/>
      <c r="B178" s="218"/>
      <c r="C178" s="218"/>
      <c r="D178" s="219"/>
      <c r="E178" s="1137"/>
      <c r="F178" s="211" t="s">
        <v>519</v>
      </c>
      <c r="G178" s="211" t="s">
        <v>531</v>
      </c>
      <c r="H178" s="956"/>
      <c r="I178" s="237">
        <v>42384</v>
      </c>
      <c r="J178" s="611">
        <v>42704</v>
      </c>
      <c r="K178" s="1141"/>
      <c r="L178" s="212" t="s">
        <v>133</v>
      </c>
      <c r="M178" s="212" t="s">
        <v>534</v>
      </c>
      <c r="N178" s="234">
        <v>1</v>
      </c>
      <c r="O178" s="235">
        <v>300000</v>
      </c>
      <c r="P178" s="236">
        <v>300000</v>
      </c>
      <c r="Q178" s="673" t="s">
        <v>311</v>
      </c>
      <c r="R178" s="3"/>
      <c r="S178" s="3"/>
      <c r="T178" s="3"/>
      <c r="U178" s="3"/>
      <c r="V178" s="803" t="s">
        <v>1462</v>
      </c>
      <c r="W178" s="803" t="s">
        <v>1194</v>
      </c>
      <c r="X178" s="818" t="s">
        <v>1220</v>
      </c>
      <c r="Y178" s="791" t="s">
        <v>519</v>
      </c>
      <c r="Z178" s="791" t="s">
        <v>531</v>
      </c>
      <c r="AA178" s="791"/>
      <c r="AB178" s="782">
        <v>42384</v>
      </c>
      <c r="AC178" s="782">
        <v>42704</v>
      </c>
      <c r="AD178" s="791" t="s">
        <v>71</v>
      </c>
      <c r="AE178" s="791" t="s">
        <v>133</v>
      </c>
      <c r="AF178" s="791" t="s">
        <v>534</v>
      </c>
      <c r="AG178" s="791">
        <v>1</v>
      </c>
      <c r="AH178" s="783">
        <v>300000</v>
      </c>
      <c r="AI178" s="783">
        <v>300000</v>
      </c>
      <c r="AJ178" s="812" t="s">
        <v>263</v>
      </c>
      <c r="AK178" s="812" t="s">
        <v>1195</v>
      </c>
      <c r="AL178" s="813">
        <v>0.16666666666666669</v>
      </c>
      <c r="AM178" s="813">
        <v>0.16666666666666669</v>
      </c>
      <c r="AN178" s="813">
        <v>0.16666666666666669</v>
      </c>
      <c r="AO178" s="813">
        <v>0.16666666666666669</v>
      </c>
      <c r="AP178" s="813">
        <v>0.16666666666666669</v>
      </c>
      <c r="AQ178" s="813">
        <v>0.16666666666666669</v>
      </c>
      <c r="AR178" s="813">
        <v>0</v>
      </c>
      <c r="AS178" s="813">
        <v>0</v>
      </c>
      <c r="AT178" s="813">
        <v>0</v>
      </c>
      <c r="AU178" s="813">
        <v>0</v>
      </c>
      <c r="AV178" s="813">
        <v>0</v>
      </c>
      <c r="AW178" s="813">
        <v>0</v>
      </c>
      <c r="AX178" s="807">
        <f t="shared" si="8"/>
        <v>1.0000000000000002</v>
      </c>
      <c r="AY178" s="811">
        <v>0</v>
      </c>
      <c r="AZ178" s="811">
        <v>0</v>
      </c>
      <c r="BA178" s="811">
        <v>0</v>
      </c>
      <c r="BB178" s="811">
        <v>0</v>
      </c>
      <c r="BC178" s="811">
        <v>0</v>
      </c>
      <c r="BD178" s="811">
        <v>0</v>
      </c>
      <c r="BE178" s="811">
        <v>0</v>
      </c>
      <c r="BF178" s="811">
        <v>0</v>
      </c>
      <c r="BG178" s="811">
        <v>0</v>
      </c>
      <c r="BH178" s="811">
        <v>0</v>
      </c>
      <c r="BI178" s="811">
        <v>0</v>
      </c>
      <c r="BJ178" s="811">
        <v>0</v>
      </c>
      <c r="BK178" s="807">
        <f t="shared" si="9"/>
        <v>0</v>
      </c>
      <c r="BL178" s="807">
        <f t="shared" si="10"/>
        <v>1.0000000000000002</v>
      </c>
    </row>
    <row r="179" spans="1:65" ht="27.95" customHeight="1" x14ac:dyDescent="0.2">
      <c r="A179" s="1142"/>
      <c r="B179" s="1145"/>
      <c r="C179" s="1145"/>
      <c r="D179" s="1148"/>
      <c r="E179" s="1137"/>
      <c r="F179" s="211" t="s">
        <v>535</v>
      </c>
      <c r="G179" s="211" t="s">
        <v>536</v>
      </c>
      <c r="H179" s="956"/>
      <c r="I179" s="237">
        <v>42384</v>
      </c>
      <c r="J179" s="611">
        <v>42704</v>
      </c>
      <c r="K179" s="612" t="s">
        <v>537</v>
      </c>
      <c r="L179" s="212" t="s">
        <v>538</v>
      </c>
      <c r="M179" s="212" t="s">
        <v>1250</v>
      </c>
      <c r="N179" s="234">
        <v>1</v>
      </c>
      <c r="O179" s="235">
        <v>1500000000</v>
      </c>
      <c r="P179" s="236">
        <v>1500000000</v>
      </c>
      <c r="Q179" s="673" t="s">
        <v>311</v>
      </c>
      <c r="R179" s="3"/>
      <c r="S179" s="3"/>
      <c r="T179" s="3"/>
      <c r="U179" s="3"/>
      <c r="V179" s="803" t="s">
        <v>1462</v>
      </c>
      <c r="W179" s="803" t="s">
        <v>1194</v>
      </c>
      <c r="X179" s="818" t="s">
        <v>1220</v>
      </c>
      <c r="Y179" s="791" t="s">
        <v>535</v>
      </c>
      <c r="Z179" s="791" t="s">
        <v>536</v>
      </c>
      <c r="AA179" s="791"/>
      <c r="AB179" s="782">
        <v>42384</v>
      </c>
      <c r="AC179" s="782">
        <v>42704</v>
      </c>
      <c r="AD179" s="791" t="s">
        <v>537</v>
      </c>
      <c r="AE179" s="791" t="s">
        <v>538</v>
      </c>
      <c r="AF179" s="791" t="s">
        <v>1250</v>
      </c>
      <c r="AG179" s="791">
        <v>1</v>
      </c>
      <c r="AH179" s="783">
        <v>1500000000</v>
      </c>
      <c r="AI179" s="783">
        <v>1500000000</v>
      </c>
      <c r="AJ179" s="812" t="s">
        <v>263</v>
      </c>
      <c r="AK179" s="812" t="s">
        <v>263</v>
      </c>
      <c r="AL179" s="813">
        <v>1</v>
      </c>
      <c r="AM179" s="813">
        <v>0</v>
      </c>
      <c r="AN179" s="813">
        <v>0</v>
      </c>
      <c r="AO179" s="813">
        <v>0</v>
      </c>
      <c r="AP179" s="813">
        <v>0</v>
      </c>
      <c r="AQ179" s="813">
        <v>0</v>
      </c>
      <c r="AR179" s="813">
        <v>0</v>
      </c>
      <c r="AS179" s="813">
        <v>0</v>
      </c>
      <c r="AT179" s="813">
        <v>0</v>
      </c>
      <c r="AU179" s="813">
        <v>0</v>
      </c>
      <c r="AV179" s="813">
        <v>0</v>
      </c>
      <c r="AW179" s="813">
        <v>0</v>
      </c>
      <c r="AX179" s="807">
        <f t="shared" si="8"/>
        <v>1</v>
      </c>
      <c r="AY179" s="811">
        <v>1</v>
      </c>
      <c r="AZ179" s="811">
        <v>0</v>
      </c>
      <c r="BA179" s="811">
        <v>0</v>
      </c>
      <c r="BB179" s="811">
        <v>0</v>
      </c>
      <c r="BC179" s="811">
        <v>0</v>
      </c>
      <c r="BD179" s="811">
        <v>0</v>
      </c>
      <c r="BE179" s="811">
        <v>0</v>
      </c>
      <c r="BF179" s="811">
        <v>0</v>
      </c>
      <c r="BG179" s="811">
        <v>0</v>
      </c>
      <c r="BH179" s="811">
        <v>0</v>
      </c>
      <c r="BI179" s="811">
        <v>0</v>
      </c>
      <c r="BJ179" s="811">
        <v>0</v>
      </c>
      <c r="BK179" s="807">
        <f t="shared" si="9"/>
        <v>1</v>
      </c>
      <c r="BL179" s="807">
        <f t="shared" si="10"/>
        <v>0</v>
      </c>
    </row>
    <row r="180" spans="1:65" ht="27.95" customHeight="1" x14ac:dyDescent="0.2">
      <c r="A180" s="1143"/>
      <c r="B180" s="1146"/>
      <c r="C180" s="1146"/>
      <c r="D180" s="1149"/>
      <c r="E180" s="1137"/>
      <c r="F180" s="211" t="s">
        <v>535</v>
      </c>
      <c r="G180" s="211" t="s">
        <v>536</v>
      </c>
      <c r="H180" s="956"/>
      <c r="I180" s="978">
        <v>42384</v>
      </c>
      <c r="J180" s="610">
        <v>42704</v>
      </c>
      <c r="K180" s="1117" t="s">
        <v>540</v>
      </c>
      <c r="L180" s="926" t="s">
        <v>26</v>
      </c>
      <c r="M180" s="911" t="s">
        <v>35</v>
      </c>
      <c r="N180" s="956">
        <v>6</v>
      </c>
      <c r="O180" s="45">
        <v>2500000</v>
      </c>
      <c r="P180" s="46">
        <v>27500000</v>
      </c>
      <c r="Q180" s="673" t="s">
        <v>311</v>
      </c>
      <c r="R180" s="3"/>
      <c r="S180" s="3"/>
      <c r="T180" s="3"/>
      <c r="U180" s="3"/>
      <c r="V180" s="803" t="s">
        <v>1462</v>
      </c>
      <c r="W180" s="803" t="s">
        <v>1194</v>
      </c>
      <c r="X180" s="818" t="s">
        <v>1220</v>
      </c>
      <c r="Y180" s="791" t="s">
        <v>535</v>
      </c>
      <c r="Z180" s="791" t="s">
        <v>536</v>
      </c>
      <c r="AA180" s="791"/>
      <c r="AB180" s="782">
        <v>42384</v>
      </c>
      <c r="AC180" s="782">
        <v>42704</v>
      </c>
      <c r="AD180" s="791" t="s">
        <v>540</v>
      </c>
      <c r="AE180" s="791" t="s">
        <v>26</v>
      </c>
      <c r="AF180" s="791" t="s">
        <v>35</v>
      </c>
      <c r="AG180" s="791">
        <v>6</v>
      </c>
      <c r="AH180" s="783">
        <v>2500000</v>
      </c>
      <c r="AI180" s="783">
        <v>27500000</v>
      </c>
      <c r="AJ180" s="812" t="s">
        <v>263</v>
      </c>
      <c r="AK180" s="812" t="s">
        <v>263</v>
      </c>
      <c r="AL180" s="813">
        <v>1</v>
      </c>
      <c r="AM180" s="813">
        <v>0</v>
      </c>
      <c r="AN180" s="813">
        <v>0</v>
      </c>
      <c r="AO180" s="813">
        <v>0</v>
      </c>
      <c r="AP180" s="813">
        <v>0</v>
      </c>
      <c r="AQ180" s="813">
        <v>0</v>
      </c>
      <c r="AR180" s="813">
        <v>0</v>
      </c>
      <c r="AS180" s="813">
        <v>0</v>
      </c>
      <c r="AT180" s="813">
        <v>0</v>
      </c>
      <c r="AU180" s="813">
        <v>0</v>
      </c>
      <c r="AV180" s="813">
        <v>0</v>
      </c>
      <c r="AW180" s="813">
        <v>0</v>
      </c>
      <c r="AX180" s="807">
        <f t="shared" si="8"/>
        <v>1</v>
      </c>
      <c r="AY180" s="811">
        <v>1</v>
      </c>
      <c r="AZ180" s="811">
        <v>0</v>
      </c>
      <c r="BA180" s="811">
        <v>0</v>
      </c>
      <c r="BB180" s="811">
        <v>0</v>
      </c>
      <c r="BC180" s="811">
        <v>0</v>
      </c>
      <c r="BD180" s="811">
        <v>0</v>
      </c>
      <c r="BE180" s="811">
        <v>0</v>
      </c>
      <c r="BF180" s="811">
        <v>0</v>
      </c>
      <c r="BG180" s="811">
        <v>0</v>
      </c>
      <c r="BH180" s="811">
        <v>0</v>
      </c>
      <c r="BI180" s="811">
        <v>0</v>
      </c>
      <c r="BJ180" s="811">
        <v>0</v>
      </c>
      <c r="BK180" s="807">
        <f t="shared" si="9"/>
        <v>1</v>
      </c>
      <c r="BL180" s="807">
        <f t="shared" si="10"/>
        <v>0</v>
      </c>
    </row>
    <row r="181" spans="1:65" ht="27.95" customHeight="1" x14ac:dyDescent="0.2">
      <c r="A181" s="1143"/>
      <c r="B181" s="1146"/>
      <c r="C181" s="1146"/>
      <c r="D181" s="1149"/>
      <c r="E181" s="1137"/>
      <c r="F181" s="211" t="s">
        <v>535</v>
      </c>
      <c r="G181" s="211" t="s">
        <v>536</v>
      </c>
      <c r="H181" s="956"/>
      <c r="I181" s="978">
        <v>42384</v>
      </c>
      <c r="J181" s="610">
        <v>42704</v>
      </c>
      <c r="K181" s="1045"/>
      <c r="L181" s="926" t="s">
        <v>26</v>
      </c>
      <c r="M181" s="911" t="s">
        <v>541</v>
      </c>
      <c r="N181" s="956">
        <v>3</v>
      </c>
      <c r="O181" s="45">
        <v>1300000</v>
      </c>
      <c r="P181" s="46">
        <v>14300000</v>
      </c>
      <c r="Q181" s="673" t="s">
        <v>311</v>
      </c>
      <c r="R181" s="3"/>
      <c r="S181" s="3"/>
      <c r="T181" s="3"/>
      <c r="U181" s="3"/>
      <c r="V181" s="803" t="s">
        <v>1462</v>
      </c>
      <c r="W181" s="803" t="s">
        <v>1194</v>
      </c>
      <c r="X181" s="818" t="s">
        <v>1220</v>
      </c>
      <c r="Y181" s="791" t="s">
        <v>535</v>
      </c>
      <c r="Z181" s="791" t="s">
        <v>536</v>
      </c>
      <c r="AA181" s="791"/>
      <c r="AB181" s="782">
        <v>42384</v>
      </c>
      <c r="AC181" s="782">
        <v>42704</v>
      </c>
      <c r="AD181" s="791" t="s">
        <v>540</v>
      </c>
      <c r="AE181" s="791" t="s">
        <v>26</v>
      </c>
      <c r="AF181" s="791" t="s">
        <v>541</v>
      </c>
      <c r="AG181" s="791">
        <v>3</v>
      </c>
      <c r="AH181" s="783">
        <v>1300000</v>
      </c>
      <c r="AI181" s="783">
        <v>14300000</v>
      </c>
      <c r="AJ181" s="812" t="s">
        <v>263</v>
      </c>
      <c r="AK181" s="812" t="s">
        <v>263</v>
      </c>
      <c r="AL181" s="813">
        <v>1</v>
      </c>
      <c r="AM181" s="813">
        <v>0</v>
      </c>
      <c r="AN181" s="813">
        <v>0</v>
      </c>
      <c r="AO181" s="813">
        <v>0</v>
      </c>
      <c r="AP181" s="813">
        <v>0</v>
      </c>
      <c r="AQ181" s="813">
        <v>0</v>
      </c>
      <c r="AR181" s="813">
        <v>0</v>
      </c>
      <c r="AS181" s="813">
        <v>0</v>
      </c>
      <c r="AT181" s="813">
        <v>0</v>
      </c>
      <c r="AU181" s="813">
        <v>0</v>
      </c>
      <c r="AV181" s="813">
        <v>0</v>
      </c>
      <c r="AW181" s="813">
        <v>0</v>
      </c>
      <c r="AX181" s="807">
        <f t="shared" si="8"/>
        <v>1</v>
      </c>
      <c r="AY181" s="811">
        <v>1</v>
      </c>
      <c r="AZ181" s="811">
        <v>0</v>
      </c>
      <c r="BA181" s="811">
        <v>0</v>
      </c>
      <c r="BB181" s="811">
        <v>0</v>
      </c>
      <c r="BC181" s="811">
        <v>0</v>
      </c>
      <c r="BD181" s="811">
        <v>0</v>
      </c>
      <c r="BE181" s="811">
        <v>0</v>
      </c>
      <c r="BF181" s="811">
        <v>0</v>
      </c>
      <c r="BG181" s="811">
        <v>0</v>
      </c>
      <c r="BH181" s="811">
        <v>0</v>
      </c>
      <c r="BI181" s="811">
        <v>0</v>
      </c>
      <c r="BJ181" s="811">
        <v>0</v>
      </c>
      <c r="BK181" s="807">
        <f t="shared" si="9"/>
        <v>1</v>
      </c>
      <c r="BL181" s="807">
        <f t="shared" si="10"/>
        <v>0</v>
      </c>
    </row>
    <row r="182" spans="1:65" ht="27.95" customHeight="1" x14ac:dyDescent="0.2">
      <c r="A182" s="1143"/>
      <c r="B182" s="1146"/>
      <c r="C182" s="1146"/>
      <c r="D182" s="1149"/>
      <c r="E182" s="1137"/>
      <c r="F182" s="211" t="s">
        <v>535</v>
      </c>
      <c r="G182" s="211" t="s">
        <v>536</v>
      </c>
      <c r="H182" s="956"/>
      <c r="I182" s="978">
        <v>42384</v>
      </c>
      <c r="J182" s="610">
        <v>42704</v>
      </c>
      <c r="K182" s="1045"/>
      <c r="L182" s="926" t="s">
        <v>26</v>
      </c>
      <c r="M182" s="911" t="s">
        <v>542</v>
      </c>
      <c r="N182" s="956">
        <v>2</v>
      </c>
      <c r="O182" s="45">
        <v>1300000</v>
      </c>
      <c r="P182" s="46">
        <v>14300000</v>
      </c>
      <c r="Q182" s="673" t="s">
        <v>311</v>
      </c>
      <c r="R182" s="3"/>
      <c r="S182" s="3"/>
      <c r="T182" s="3"/>
      <c r="U182" s="3"/>
      <c r="V182" s="803" t="s">
        <v>1462</v>
      </c>
      <c r="W182" s="803" t="s">
        <v>1194</v>
      </c>
      <c r="X182" s="818" t="s">
        <v>1220</v>
      </c>
      <c r="Y182" s="791" t="s">
        <v>535</v>
      </c>
      <c r="Z182" s="791" t="s">
        <v>536</v>
      </c>
      <c r="AA182" s="791"/>
      <c r="AB182" s="782">
        <v>42384</v>
      </c>
      <c r="AC182" s="782">
        <v>42704</v>
      </c>
      <c r="AD182" s="791" t="s">
        <v>540</v>
      </c>
      <c r="AE182" s="791" t="s">
        <v>26</v>
      </c>
      <c r="AF182" s="791" t="s">
        <v>542</v>
      </c>
      <c r="AG182" s="791">
        <v>2</v>
      </c>
      <c r="AH182" s="783">
        <v>1300000</v>
      </c>
      <c r="AI182" s="783">
        <v>14300000</v>
      </c>
      <c r="AJ182" s="812" t="s">
        <v>263</v>
      </c>
      <c r="AK182" s="812" t="s">
        <v>263</v>
      </c>
      <c r="AL182" s="813">
        <v>1</v>
      </c>
      <c r="AM182" s="813">
        <v>0</v>
      </c>
      <c r="AN182" s="813">
        <v>0</v>
      </c>
      <c r="AO182" s="813">
        <v>0</v>
      </c>
      <c r="AP182" s="813">
        <v>0</v>
      </c>
      <c r="AQ182" s="813">
        <v>0</v>
      </c>
      <c r="AR182" s="813">
        <v>0</v>
      </c>
      <c r="AS182" s="813">
        <v>0</v>
      </c>
      <c r="AT182" s="813">
        <v>0</v>
      </c>
      <c r="AU182" s="813">
        <v>0</v>
      </c>
      <c r="AV182" s="813">
        <v>0</v>
      </c>
      <c r="AW182" s="813">
        <v>0</v>
      </c>
      <c r="AX182" s="807">
        <f t="shared" si="8"/>
        <v>1</v>
      </c>
      <c r="AY182" s="811">
        <v>1</v>
      </c>
      <c r="AZ182" s="811">
        <v>0</v>
      </c>
      <c r="BA182" s="811">
        <v>0</v>
      </c>
      <c r="BB182" s="811">
        <v>0</v>
      </c>
      <c r="BC182" s="811">
        <v>0</v>
      </c>
      <c r="BD182" s="811">
        <v>0</v>
      </c>
      <c r="BE182" s="811">
        <v>0</v>
      </c>
      <c r="BF182" s="811">
        <v>0</v>
      </c>
      <c r="BG182" s="811">
        <v>0</v>
      </c>
      <c r="BH182" s="811">
        <v>0</v>
      </c>
      <c r="BI182" s="811">
        <v>0</v>
      </c>
      <c r="BJ182" s="811">
        <v>0</v>
      </c>
      <c r="BK182" s="807">
        <f t="shared" si="9"/>
        <v>1</v>
      </c>
      <c r="BL182" s="807">
        <f t="shared" si="10"/>
        <v>0</v>
      </c>
    </row>
    <row r="183" spans="1:65" ht="27.95" customHeight="1" x14ac:dyDescent="0.2">
      <c r="A183" s="1143"/>
      <c r="B183" s="1146"/>
      <c r="C183" s="1146"/>
      <c r="D183" s="1149"/>
      <c r="E183" s="1137"/>
      <c r="F183" s="211" t="s">
        <v>535</v>
      </c>
      <c r="G183" s="211" t="s">
        <v>536</v>
      </c>
      <c r="H183" s="956"/>
      <c r="I183" s="978">
        <v>42384</v>
      </c>
      <c r="J183" s="610">
        <v>42704</v>
      </c>
      <c r="K183" s="1045"/>
      <c r="L183" s="926" t="s">
        <v>26</v>
      </c>
      <c r="M183" s="911" t="s">
        <v>1251</v>
      </c>
      <c r="N183" s="956">
        <v>1</v>
      </c>
      <c r="O183" s="45">
        <v>1500000</v>
      </c>
      <c r="P183" s="46">
        <v>16500000</v>
      </c>
      <c r="Q183" s="673" t="s">
        <v>311</v>
      </c>
      <c r="R183" s="3"/>
      <c r="S183" s="3"/>
      <c r="T183" s="3"/>
      <c r="U183" s="3"/>
      <c r="V183" s="803" t="s">
        <v>1462</v>
      </c>
      <c r="W183" s="803" t="s">
        <v>1194</v>
      </c>
      <c r="X183" s="818" t="s">
        <v>1220</v>
      </c>
      <c r="Y183" s="791" t="s">
        <v>535</v>
      </c>
      <c r="Z183" s="791" t="s">
        <v>536</v>
      </c>
      <c r="AA183" s="791"/>
      <c r="AB183" s="782">
        <v>42384</v>
      </c>
      <c r="AC183" s="782">
        <v>42704</v>
      </c>
      <c r="AD183" s="791" t="s">
        <v>540</v>
      </c>
      <c r="AE183" s="791" t="s">
        <v>26</v>
      </c>
      <c r="AF183" s="791" t="s">
        <v>1251</v>
      </c>
      <c r="AG183" s="791">
        <v>1</v>
      </c>
      <c r="AH183" s="783">
        <v>1500000</v>
      </c>
      <c r="AI183" s="783">
        <v>16500000</v>
      </c>
      <c r="AJ183" s="812" t="s">
        <v>263</v>
      </c>
      <c r="AK183" s="812" t="s">
        <v>263</v>
      </c>
      <c r="AL183" s="813">
        <v>1</v>
      </c>
      <c r="AM183" s="813">
        <v>0</v>
      </c>
      <c r="AN183" s="813">
        <v>0</v>
      </c>
      <c r="AO183" s="813">
        <v>0</v>
      </c>
      <c r="AP183" s="813">
        <v>0</v>
      </c>
      <c r="AQ183" s="813">
        <v>0</v>
      </c>
      <c r="AR183" s="813">
        <v>0</v>
      </c>
      <c r="AS183" s="813">
        <v>0</v>
      </c>
      <c r="AT183" s="813">
        <v>0</v>
      </c>
      <c r="AU183" s="813">
        <v>0</v>
      </c>
      <c r="AV183" s="813">
        <v>0</v>
      </c>
      <c r="AW183" s="813">
        <v>0</v>
      </c>
      <c r="AX183" s="807">
        <f t="shared" si="8"/>
        <v>1</v>
      </c>
      <c r="AY183" s="811">
        <v>0</v>
      </c>
      <c r="AZ183" s="811">
        <v>1</v>
      </c>
      <c r="BA183" s="811">
        <v>0</v>
      </c>
      <c r="BB183" s="811">
        <v>0</v>
      </c>
      <c r="BC183" s="811">
        <v>0</v>
      </c>
      <c r="BD183" s="811">
        <v>0</v>
      </c>
      <c r="BE183" s="811">
        <v>0</v>
      </c>
      <c r="BF183" s="811">
        <v>0</v>
      </c>
      <c r="BG183" s="811">
        <v>0</v>
      </c>
      <c r="BH183" s="811">
        <v>0</v>
      </c>
      <c r="BI183" s="811">
        <v>0</v>
      </c>
      <c r="BJ183" s="811">
        <v>0</v>
      </c>
      <c r="BK183" s="807">
        <f t="shared" si="9"/>
        <v>1</v>
      </c>
      <c r="BL183" s="807">
        <f t="shared" si="10"/>
        <v>0</v>
      </c>
    </row>
    <row r="184" spans="1:65" ht="27.95" customHeight="1" x14ac:dyDescent="0.2">
      <c r="A184" s="1144"/>
      <c r="B184" s="1147"/>
      <c r="C184" s="1147"/>
      <c r="D184" s="1150"/>
      <c r="E184" s="1137"/>
      <c r="F184" s="211" t="s">
        <v>535</v>
      </c>
      <c r="G184" s="211" t="s">
        <v>536</v>
      </c>
      <c r="H184" s="930"/>
      <c r="I184" s="978">
        <v>42384</v>
      </c>
      <c r="J184" s="610">
        <v>42704</v>
      </c>
      <c r="K184" s="1107"/>
      <c r="L184" s="926" t="s">
        <v>26</v>
      </c>
      <c r="M184" s="912" t="s">
        <v>544</v>
      </c>
      <c r="N184" s="930">
        <v>1</v>
      </c>
      <c r="O184" s="932">
        <v>1300000</v>
      </c>
      <c r="P184" s="928">
        <v>14300000</v>
      </c>
      <c r="Q184" s="673" t="s">
        <v>311</v>
      </c>
      <c r="R184" s="3"/>
      <c r="S184" s="3"/>
      <c r="T184" s="3"/>
      <c r="U184" s="3"/>
      <c r="V184" s="803" t="s">
        <v>1462</v>
      </c>
      <c r="W184" s="803" t="s">
        <v>1194</v>
      </c>
      <c r="X184" s="818" t="s">
        <v>1220</v>
      </c>
      <c r="Y184" s="791" t="s">
        <v>535</v>
      </c>
      <c r="Z184" s="791" t="s">
        <v>536</v>
      </c>
      <c r="AA184" s="791"/>
      <c r="AB184" s="782">
        <v>42384</v>
      </c>
      <c r="AC184" s="782">
        <v>42704</v>
      </c>
      <c r="AD184" s="791" t="s">
        <v>540</v>
      </c>
      <c r="AE184" s="791" t="s">
        <v>26</v>
      </c>
      <c r="AF184" s="791" t="s">
        <v>544</v>
      </c>
      <c r="AG184" s="791">
        <v>1</v>
      </c>
      <c r="AH184" s="783">
        <v>1300000</v>
      </c>
      <c r="AI184" s="783">
        <v>14300000</v>
      </c>
      <c r="AJ184" s="812" t="s">
        <v>263</v>
      </c>
      <c r="AK184" s="812" t="s">
        <v>263</v>
      </c>
      <c r="AL184" s="813">
        <v>1</v>
      </c>
      <c r="AM184" s="813">
        <v>0</v>
      </c>
      <c r="AN184" s="813">
        <v>0</v>
      </c>
      <c r="AO184" s="813">
        <v>0</v>
      </c>
      <c r="AP184" s="813">
        <v>0</v>
      </c>
      <c r="AQ184" s="813">
        <v>0</v>
      </c>
      <c r="AR184" s="813">
        <v>0</v>
      </c>
      <c r="AS184" s="813">
        <v>0</v>
      </c>
      <c r="AT184" s="813">
        <v>0</v>
      </c>
      <c r="AU184" s="813">
        <v>0</v>
      </c>
      <c r="AV184" s="813">
        <v>0</v>
      </c>
      <c r="AW184" s="813">
        <v>0</v>
      </c>
      <c r="AX184" s="807">
        <f t="shared" si="8"/>
        <v>1</v>
      </c>
      <c r="AY184" s="811">
        <v>0</v>
      </c>
      <c r="AZ184" s="811">
        <v>1</v>
      </c>
      <c r="BA184" s="811">
        <v>0</v>
      </c>
      <c r="BB184" s="811">
        <v>0</v>
      </c>
      <c r="BC184" s="811">
        <v>0</v>
      </c>
      <c r="BD184" s="811">
        <v>0</v>
      </c>
      <c r="BE184" s="811">
        <v>0</v>
      </c>
      <c r="BF184" s="811">
        <v>0</v>
      </c>
      <c r="BG184" s="811">
        <v>0</v>
      </c>
      <c r="BH184" s="811">
        <v>0</v>
      </c>
      <c r="BI184" s="811">
        <v>0</v>
      </c>
      <c r="BJ184" s="811">
        <v>0</v>
      </c>
      <c r="BK184" s="807">
        <f t="shared" si="9"/>
        <v>1</v>
      </c>
      <c r="BL184" s="807">
        <f t="shared" si="10"/>
        <v>0</v>
      </c>
    </row>
    <row r="185" spans="1:65" ht="27.95" customHeight="1" x14ac:dyDescent="0.2">
      <c r="A185" s="460"/>
      <c r="B185" s="951"/>
      <c r="C185" s="951"/>
      <c r="D185" s="950"/>
      <c r="E185" s="1137"/>
      <c r="F185" s="211" t="s">
        <v>535</v>
      </c>
      <c r="G185" s="316" t="s">
        <v>545</v>
      </c>
      <c r="H185" s="930"/>
      <c r="I185" s="978">
        <v>42384</v>
      </c>
      <c r="J185" s="610">
        <v>42704</v>
      </c>
      <c r="K185" s="920" t="s">
        <v>546</v>
      </c>
      <c r="L185" s="926" t="s">
        <v>547</v>
      </c>
      <c r="M185" s="911" t="s">
        <v>548</v>
      </c>
      <c r="N185" s="956">
        <v>1</v>
      </c>
      <c r="O185" s="45">
        <v>430000000</v>
      </c>
      <c r="P185" s="46">
        <f>+IF('Plan de adquisiciones'!D17="Si",O185*N185,0)</f>
        <v>0</v>
      </c>
      <c r="Q185" s="673" t="s">
        <v>311</v>
      </c>
      <c r="R185" s="3" t="s">
        <v>470</v>
      </c>
      <c r="S185" s="3"/>
      <c r="T185" s="3"/>
      <c r="U185" s="3"/>
      <c r="V185" s="803" t="s">
        <v>1462</v>
      </c>
      <c r="W185" s="803" t="s">
        <v>1194</v>
      </c>
      <c r="X185" s="818" t="s">
        <v>1220</v>
      </c>
      <c r="Y185" s="791" t="s">
        <v>535</v>
      </c>
      <c r="Z185" s="791" t="s">
        <v>545</v>
      </c>
      <c r="AA185" s="791"/>
      <c r="AB185" s="782">
        <v>42384</v>
      </c>
      <c r="AC185" s="782">
        <v>42704</v>
      </c>
      <c r="AD185" s="791" t="s">
        <v>546</v>
      </c>
      <c r="AE185" s="791" t="s">
        <v>547</v>
      </c>
      <c r="AF185" s="791" t="s">
        <v>548</v>
      </c>
      <c r="AG185" s="791">
        <v>1</v>
      </c>
      <c r="AH185" s="783">
        <v>430000000</v>
      </c>
      <c r="AI185" s="783">
        <f>+IF('Plan de adquisiciones'!T17="Si",AH185*AG185,0)</f>
        <v>0</v>
      </c>
      <c r="AJ185" s="812" t="s">
        <v>263</v>
      </c>
      <c r="AK185" s="812" t="s">
        <v>263</v>
      </c>
      <c r="AL185" s="813">
        <v>0</v>
      </c>
      <c r="AM185" s="813">
        <v>0</v>
      </c>
      <c r="AN185" s="813">
        <v>1</v>
      </c>
      <c r="AO185" s="813">
        <v>0</v>
      </c>
      <c r="AP185" s="813">
        <v>0</v>
      </c>
      <c r="AQ185" s="813">
        <v>0</v>
      </c>
      <c r="AR185" s="813">
        <v>0</v>
      </c>
      <c r="AS185" s="813">
        <v>0</v>
      </c>
      <c r="AT185" s="813">
        <v>0</v>
      </c>
      <c r="AU185" s="813">
        <v>0</v>
      </c>
      <c r="AV185" s="813">
        <v>0</v>
      </c>
      <c r="AW185" s="813">
        <v>0</v>
      </c>
      <c r="AX185" s="807">
        <f t="shared" si="8"/>
        <v>1</v>
      </c>
      <c r="AY185" s="811">
        <v>0</v>
      </c>
      <c r="AZ185" s="811">
        <v>0</v>
      </c>
      <c r="BA185" s="811">
        <v>1</v>
      </c>
      <c r="BB185" s="811">
        <v>0</v>
      </c>
      <c r="BC185" s="811">
        <v>0</v>
      </c>
      <c r="BD185" s="811">
        <v>0</v>
      </c>
      <c r="BE185" s="811">
        <v>0</v>
      </c>
      <c r="BF185" s="811">
        <v>0</v>
      </c>
      <c r="BG185" s="811">
        <v>0</v>
      </c>
      <c r="BH185" s="811">
        <v>0</v>
      </c>
      <c r="BI185" s="811">
        <v>0</v>
      </c>
      <c r="BJ185" s="811">
        <v>0</v>
      </c>
      <c r="BK185" s="807">
        <f t="shared" si="9"/>
        <v>1</v>
      </c>
      <c r="BL185" s="807">
        <f t="shared" si="10"/>
        <v>0</v>
      </c>
    </row>
    <row r="186" spans="1:65" ht="27.95" customHeight="1" thickBot="1" x14ac:dyDescent="0.25">
      <c r="A186" s="434"/>
      <c r="B186" s="435"/>
      <c r="C186" s="435"/>
      <c r="D186" s="436"/>
      <c r="E186" s="1138"/>
      <c r="F186" s="211" t="s">
        <v>535</v>
      </c>
      <c r="G186" s="23" t="s">
        <v>549</v>
      </c>
      <c r="H186" s="957"/>
      <c r="I186" s="233">
        <v>42384</v>
      </c>
      <c r="J186" s="606">
        <v>42704</v>
      </c>
      <c r="K186" s="613" t="s">
        <v>550</v>
      </c>
      <c r="L186" s="213" t="s">
        <v>551</v>
      </c>
      <c r="M186" s="921" t="s">
        <v>552</v>
      </c>
      <c r="N186" s="957">
        <v>1</v>
      </c>
      <c r="O186" s="47">
        <f>0+IF('Plan de adquisiciones'!$D$6="Si",-266000000,0)</f>
        <v>0</v>
      </c>
      <c r="P186" s="48">
        <f>+O186*N186</f>
        <v>0</v>
      </c>
      <c r="Q186" s="673" t="s">
        <v>311</v>
      </c>
      <c r="R186" s="3" t="s">
        <v>470</v>
      </c>
      <c r="S186" s="3"/>
      <c r="T186" s="3"/>
      <c r="U186" s="3"/>
      <c r="V186" s="803" t="s">
        <v>1462</v>
      </c>
      <c r="W186" s="803" t="s">
        <v>1194</v>
      </c>
      <c r="X186" s="818" t="s">
        <v>1220</v>
      </c>
      <c r="Y186" s="791" t="s">
        <v>535</v>
      </c>
      <c r="Z186" s="791" t="s">
        <v>549</v>
      </c>
      <c r="AA186" s="791"/>
      <c r="AB186" s="782">
        <v>42384</v>
      </c>
      <c r="AC186" s="782">
        <v>42704</v>
      </c>
      <c r="AD186" s="791" t="s">
        <v>550</v>
      </c>
      <c r="AE186" s="791" t="s">
        <v>551</v>
      </c>
      <c r="AF186" s="791" t="s">
        <v>552</v>
      </c>
      <c r="AG186" s="791">
        <v>1</v>
      </c>
      <c r="AH186" s="783">
        <f>0+IF('Plan de adquisiciones'!$D$6="Si",-266000000,0)</f>
        <v>0</v>
      </c>
      <c r="AI186" s="783">
        <f>+AH186*AG186</f>
        <v>0</v>
      </c>
      <c r="AJ186" s="812" t="s">
        <v>281</v>
      </c>
      <c r="AK186" s="812" t="s">
        <v>281</v>
      </c>
      <c r="AL186" s="813">
        <v>0</v>
      </c>
      <c r="AM186" s="813">
        <v>0</v>
      </c>
      <c r="AN186" s="813">
        <v>0</v>
      </c>
      <c r="AO186" s="813">
        <v>0</v>
      </c>
      <c r="AP186" s="813">
        <v>0</v>
      </c>
      <c r="AQ186" s="813">
        <v>0</v>
      </c>
      <c r="AR186" s="813">
        <v>0</v>
      </c>
      <c r="AS186" s="813">
        <v>0</v>
      </c>
      <c r="AT186" s="813">
        <v>0</v>
      </c>
      <c r="AU186" s="813">
        <v>0</v>
      </c>
      <c r="AV186" s="813">
        <v>0</v>
      </c>
      <c r="AW186" s="813">
        <v>1</v>
      </c>
      <c r="AX186" s="807">
        <f t="shared" si="8"/>
        <v>1</v>
      </c>
      <c r="AY186" s="811">
        <v>0</v>
      </c>
      <c r="AZ186" s="811">
        <v>0</v>
      </c>
      <c r="BA186" s="811">
        <v>0</v>
      </c>
      <c r="BB186" s="811">
        <v>0</v>
      </c>
      <c r="BC186" s="811">
        <v>0</v>
      </c>
      <c r="BD186" s="811">
        <v>0</v>
      </c>
      <c r="BE186" s="811">
        <v>0</v>
      </c>
      <c r="BF186" s="811">
        <v>0</v>
      </c>
      <c r="BG186" s="811">
        <v>0</v>
      </c>
      <c r="BH186" s="811">
        <v>0</v>
      </c>
      <c r="BI186" s="811">
        <v>0</v>
      </c>
      <c r="BJ186" s="811">
        <v>0</v>
      </c>
      <c r="BK186" s="807">
        <f t="shared" si="9"/>
        <v>0</v>
      </c>
      <c r="BL186" s="807">
        <f t="shared" si="10"/>
        <v>1</v>
      </c>
      <c r="BM186" s="759" t="s">
        <v>1433</v>
      </c>
    </row>
    <row r="187" spans="1:65" ht="27.95" customHeight="1" x14ac:dyDescent="0.2">
      <c r="A187" s="171"/>
      <c r="B187" s="172"/>
      <c r="C187" s="156"/>
      <c r="D187" s="466"/>
      <c r="E187" s="1091" t="s">
        <v>859</v>
      </c>
      <c r="F187" s="1196" t="s">
        <v>860</v>
      </c>
      <c r="G187" s="949" t="s">
        <v>861</v>
      </c>
      <c r="H187" s="1193"/>
      <c r="I187" s="1103">
        <v>42381</v>
      </c>
      <c r="J187" s="1105">
        <v>42724</v>
      </c>
      <c r="K187" s="1044" t="s">
        <v>862</v>
      </c>
      <c r="L187" s="34" t="s">
        <v>779</v>
      </c>
      <c r="M187" s="977" t="s">
        <v>863</v>
      </c>
      <c r="N187" s="18">
        <v>4</v>
      </c>
      <c r="O187" s="30">
        <f>+P187/N187</f>
        <v>175000</v>
      </c>
      <c r="P187" s="31">
        <v>700000</v>
      </c>
      <c r="V187" s="803" t="s">
        <v>1462</v>
      </c>
      <c r="W187" s="803" t="s">
        <v>88</v>
      </c>
      <c r="X187" s="818" t="s">
        <v>1220</v>
      </c>
      <c r="Y187" s="791" t="s">
        <v>860</v>
      </c>
      <c r="Z187" s="791" t="s">
        <v>861</v>
      </c>
      <c r="AA187" s="791"/>
      <c r="AB187" s="782">
        <v>42381</v>
      </c>
      <c r="AC187" s="782">
        <v>42724</v>
      </c>
      <c r="AD187" s="791" t="s">
        <v>862</v>
      </c>
      <c r="AE187" s="791" t="s">
        <v>779</v>
      </c>
      <c r="AF187" s="791" t="s">
        <v>863</v>
      </c>
      <c r="AG187" s="791">
        <v>4</v>
      </c>
      <c r="AH187" s="783">
        <f>+AI187/AG187</f>
        <v>175000</v>
      </c>
      <c r="AI187" s="783">
        <v>700000</v>
      </c>
      <c r="AJ187" s="812" t="s">
        <v>263</v>
      </c>
      <c r="AK187" s="812" t="s">
        <v>281</v>
      </c>
      <c r="AL187" s="813">
        <v>8.3299999999999999E-2</v>
      </c>
      <c r="AM187" s="813">
        <v>8.3299999999999999E-2</v>
      </c>
      <c r="AN187" s="813">
        <v>8.3299999999999999E-2</v>
      </c>
      <c r="AO187" s="813">
        <v>8.3299999999999999E-2</v>
      </c>
      <c r="AP187" s="813">
        <v>8.3299999999999999E-2</v>
      </c>
      <c r="AQ187" s="813">
        <v>8.3299999999999999E-2</v>
      </c>
      <c r="AR187" s="813">
        <v>8.3299999999999999E-2</v>
      </c>
      <c r="AS187" s="813">
        <v>8.3299999999999999E-2</v>
      </c>
      <c r="AT187" s="813">
        <v>8.3299999999999999E-2</v>
      </c>
      <c r="AU187" s="813">
        <v>8.3299999999999999E-2</v>
      </c>
      <c r="AV187" s="813">
        <v>8.3299999999999999E-2</v>
      </c>
      <c r="AW187" s="813">
        <v>8.3299999999999999E-2</v>
      </c>
      <c r="AX187" s="807">
        <f t="shared" si="8"/>
        <v>0.99960000000000016</v>
      </c>
      <c r="AY187" s="811">
        <v>0</v>
      </c>
      <c r="AZ187" s="811">
        <v>0</v>
      </c>
      <c r="BA187" s="811">
        <v>0</v>
      </c>
      <c r="BB187" s="811">
        <v>0</v>
      </c>
      <c r="BC187" s="811">
        <v>0</v>
      </c>
      <c r="BD187" s="811">
        <v>0</v>
      </c>
      <c r="BE187" s="811">
        <v>0</v>
      </c>
      <c r="BF187" s="811">
        <v>0</v>
      </c>
      <c r="BG187" s="811">
        <v>0</v>
      </c>
      <c r="BH187" s="811">
        <v>0</v>
      </c>
      <c r="BI187" s="811">
        <v>0</v>
      </c>
      <c r="BJ187" s="811">
        <v>0</v>
      </c>
      <c r="BK187" s="807">
        <f t="shared" si="9"/>
        <v>0</v>
      </c>
      <c r="BL187" s="807">
        <f t="shared" si="10"/>
        <v>0.99960000000000016</v>
      </c>
    </row>
    <row r="188" spans="1:65" ht="27.95" customHeight="1" x14ac:dyDescent="0.2">
      <c r="A188" s="173"/>
      <c r="B188" s="174"/>
      <c r="C188" s="158"/>
      <c r="D188" s="159"/>
      <c r="E188" s="1137"/>
      <c r="F188" s="1197"/>
      <c r="G188" s="947" t="s">
        <v>864</v>
      </c>
      <c r="H188" s="1194"/>
      <c r="I188" s="1112"/>
      <c r="J188" s="1115"/>
      <c r="K188" s="1045"/>
      <c r="L188" s="35" t="s">
        <v>779</v>
      </c>
      <c r="M188" s="961" t="s">
        <v>865</v>
      </c>
      <c r="N188" s="19">
        <v>51</v>
      </c>
      <c r="O188" s="32">
        <f>+P188/N188</f>
        <v>58823.529411764706</v>
      </c>
      <c r="P188" s="33">
        <v>3000000</v>
      </c>
      <c r="V188" s="803" t="s">
        <v>1462</v>
      </c>
      <c r="W188" s="803" t="s">
        <v>88</v>
      </c>
      <c r="X188" s="818" t="s">
        <v>1220</v>
      </c>
      <c r="Y188" s="791" t="s">
        <v>860</v>
      </c>
      <c r="Z188" s="791" t="s">
        <v>864</v>
      </c>
      <c r="AA188" s="791"/>
      <c r="AB188" s="782">
        <v>42381</v>
      </c>
      <c r="AC188" s="782">
        <v>42724</v>
      </c>
      <c r="AD188" s="791" t="s">
        <v>862</v>
      </c>
      <c r="AE188" s="791" t="s">
        <v>779</v>
      </c>
      <c r="AF188" s="791" t="s">
        <v>865</v>
      </c>
      <c r="AG188" s="791">
        <v>51</v>
      </c>
      <c r="AH188" s="783">
        <f>+AI188/AG188</f>
        <v>58823.529411764706</v>
      </c>
      <c r="AI188" s="783">
        <v>3000000</v>
      </c>
      <c r="AJ188" s="812" t="s">
        <v>263</v>
      </c>
      <c r="AK188" s="812" t="s">
        <v>281</v>
      </c>
      <c r="AL188" s="813">
        <v>8.3299999999999999E-2</v>
      </c>
      <c r="AM188" s="813">
        <v>8.3299999999999999E-2</v>
      </c>
      <c r="AN188" s="813">
        <v>8.3299999999999999E-2</v>
      </c>
      <c r="AO188" s="813">
        <v>8.3299999999999999E-2</v>
      </c>
      <c r="AP188" s="813">
        <v>8.3299999999999999E-2</v>
      </c>
      <c r="AQ188" s="813">
        <v>8.3299999999999999E-2</v>
      </c>
      <c r="AR188" s="813">
        <v>8.3299999999999999E-2</v>
      </c>
      <c r="AS188" s="813">
        <v>8.3299999999999999E-2</v>
      </c>
      <c r="AT188" s="813">
        <v>8.3299999999999999E-2</v>
      </c>
      <c r="AU188" s="813">
        <v>8.3299999999999999E-2</v>
      </c>
      <c r="AV188" s="813">
        <v>8.3299999999999999E-2</v>
      </c>
      <c r="AW188" s="813">
        <v>8.3299999999999999E-2</v>
      </c>
      <c r="AX188" s="807">
        <f t="shared" si="8"/>
        <v>0.99960000000000016</v>
      </c>
      <c r="AY188" s="811">
        <v>0</v>
      </c>
      <c r="AZ188" s="811">
        <v>0</v>
      </c>
      <c r="BA188" s="811">
        <v>0</v>
      </c>
      <c r="BB188" s="811">
        <v>0</v>
      </c>
      <c r="BC188" s="811">
        <v>0</v>
      </c>
      <c r="BD188" s="811">
        <v>0</v>
      </c>
      <c r="BE188" s="811">
        <v>0</v>
      </c>
      <c r="BF188" s="811">
        <v>0</v>
      </c>
      <c r="BG188" s="811">
        <v>0</v>
      </c>
      <c r="BH188" s="811">
        <v>0</v>
      </c>
      <c r="BI188" s="811">
        <v>0</v>
      </c>
      <c r="BJ188" s="811">
        <v>0</v>
      </c>
      <c r="BK188" s="807">
        <f t="shared" si="9"/>
        <v>0</v>
      </c>
      <c r="BL188" s="807">
        <f t="shared" si="10"/>
        <v>0.99960000000000016</v>
      </c>
    </row>
    <row r="189" spans="1:65" ht="27.95" customHeight="1" x14ac:dyDescent="0.2">
      <c r="A189" s="173"/>
      <c r="B189" s="174"/>
      <c r="C189" s="158"/>
      <c r="D189" s="159"/>
      <c r="E189" s="1137"/>
      <c r="F189" s="1197"/>
      <c r="G189" s="947" t="s">
        <v>866</v>
      </c>
      <c r="H189" s="1194"/>
      <c r="I189" s="1112"/>
      <c r="J189" s="1115"/>
      <c r="K189" s="1045"/>
      <c r="L189" s="35" t="s">
        <v>39</v>
      </c>
      <c r="M189" s="961" t="s">
        <v>867</v>
      </c>
      <c r="N189" s="19">
        <v>9</v>
      </c>
      <c r="O189" s="32">
        <f t="shared" ref="O189:O253" si="11">+P189/N189</f>
        <v>166666.66666666666</v>
      </c>
      <c r="P189" s="33">
        <v>1500000</v>
      </c>
      <c r="V189" s="803" t="s">
        <v>1462</v>
      </c>
      <c r="W189" s="803" t="s">
        <v>88</v>
      </c>
      <c r="X189" s="818" t="s">
        <v>1220</v>
      </c>
      <c r="Y189" s="791" t="s">
        <v>860</v>
      </c>
      <c r="Z189" s="791" t="s">
        <v>866</v>
      </c>
      <c r="AA189" s="791"/>
      <c r="AB189" s="782">
        <v>42381</v>
      </c>
      <c r="AC189" s="782">
        <v>42724</v>
      </c>
      <c r="AD189" s="791" t="s">
        <v>862</v>
      </c>
      <c r="AE189" s="791" t="s">
        <v>39</v>
      </c>
      <c r="AF189" s="791" t="s">
        <v>867</v>
      </c>
      <c r="AG189" s="791">
        <v>9</v>
      </c>
      <c r="AH189" s="783">
        <f>+AI189/AG189</f>
        <v>166666.66666666666</v>
      </c>
      <c r="AI189" s="783">
        <v>1500000</v>
      </c>
      <c r="AJ189" s="812" t="s">
        <v>263</v>
      </c>
      <c r="AK189" s="812" t="s">
        <v>281</v>
      </c>
      <c r="AL189" s="813">
        <v>8.3299999999999999E-2</v>
      </c>
      <c r="AM189" s="813">
        <v>8.3299999999999999E-2</v>
      </c>
      <c r="AN189" s="813">
        <v>8.3299999999999999E-2</v>
      </c>
      <c r="AO189" s="813">
        <v>8.3299999999999999E-2</v>
      </c>
      <c r="AP189" s="813">
        <v>8.3299999999999999E-2</v>
      </c>
      <c r="AQ189" s="813">
        <v>8.3299999999999999E-2</v>
      </c>
      <c r="AR189" s="813">
        <v>8.3299999999999999E-2</v>
      </c>
      <c r="AS189" s="813">
        <v>8.3299999999999999E-2</v>
      </c>
      <c r="AT189" s="813">
        <v>8.3299999999999999E-2</v>
      </c>
      <c r="AU189" s="813">
        <v>8.3299999999999999E-2</v>
      </c>
      <c r="AV189" s="813">
        <v>8.3299999999999999E-2</v>
      </c>
      <c r="AW189" s="813">
        <v>8.3299999999999999E-2</v>
      </c>
      <c r="AX189" s="807">
        <f t="shared" si="8"/>
        <v>0.99960000000000016</v>
      </c>
      <c r="AY189" s="811">
        <v>0</v>
      </c>
      <c r="AZ189" s="811">
        <v>0</v>
      </c>
      <c r="BA189" s="811">
        <v>0</v>
      </c>
      <c r="BB189" s="811">
        <v>0</v>
      </c>
      <c r="BC189" s="811">
        <v>0</v>
      </c>
      <c r="BD189" s="811">
        <v>0</v>
      </c>
      <c r="BE189" s="811">
        <v>0</v>
      </c>
      <c r="BF189" s="811">
        <v>0</v>
      </c>
      <c r="BG189" s="811">
        <v>0</v>
      </c>
      <c r="BH189" s="811">
        <v>0</v>
      </c>
      <c r="BI189" s="811">
        <v>0</v>
      </c>
      <c r="BJ189" s="811">
        <v>0</v>
      </c>
      <c r="BK189" s="807">
        <f t="shared" si="9"/>
        <v>0</v>
      </c>
      <c r="BL189" s="807">
        <f t="shared" si="10"/>
        <v>0.99960000000000016</v>
      </c>
    </row>
    <row r="190" spans="1:65" ht="27.95" customHeight="1" x14ac:dyDescent="0.2">
      <c r="A190" s="173"/>
      <c r="B190" s="174"/>
      <c r="C190" s="158"/>
      <c r="D190" s="159"/>
      <c r="E190" s="1137"/>
      <c r="F190" s="1197"/>
      <c r="G190" s="947" t="s">
        <v>868</v>
      </c>
      <c r="H190" s="1194"/>
      <c r="I190" s="1112"/>
      <c r="J190" s="1115"/>
      <c r="K190" s="1045"/>
      <c r="L190" s="35" t="s">
        <v>39</v>
      </c>
      <c r="M190" s="961" t="s">
        <v>869</v>
      </c>
      <c r="N190" s="19">
        <v>45</v>
      </c>
      <c r="O190" s="32">
        <f t="shared" si="11"/>
        <v>11111.111111111111</v>
      </c>
      <c r="P190" s="33">
        <v>500000</v>
      </c>
      <c r="V190" s="803" t="s">
        <v>1462</v>
      </c>
      <c r="W190" s="803" t="s">
        <v>88</v>
      </c>
      <c r="X190" s="818" t="s">
        <v>1220</v>
      </c>
      <c r="Y190" s="791" t="s">
        <v>860</v>
      </c>
      <c r="Z190" s="791" t="s">
        <v>868</v>
      </c>
      <c r="AA190" s="791"/>
      <c r="AB190" s="782">
        <v>42381</v>
      </c>
      <c r="AC190" s="782">
        <v>42724</v>
      </c>
      <c r="AD190" s="791" t="s">
        <v>862</v>
      </c>
      <c r="AE190" s="791" t="s">
        <v>39</v>
      </c>
      <c r="AF190" s="791" t="s">
        <v>869</v>
      </c>
      <c r="AG190" s="791">
        <v>45</v>
      </c>
      <c r="AH190" s="783">
        <f>+AI190/AG190</f>
        <v>11111.111111111111</v>
      </c>
      <c r="AI190" s="783">
        <v>500000</v>
      </c>
      <c r="AJ190" s="812" t="s">
        <v>263</v>
      </c>
      <c r="AK190" s="812" t="s">
        <v>281</v>
      </c>
      <c r="AL190" s="813">
        <v>8.3299999999999999E-2</v>
      </c>
      <c r="AM190" s="813">
        <v>8.3299999999999999E-2</v>
      </c>
      <c r="AN190" s="813">
        <v>8.3299999999999999E-2</v>
      </c>
      <c r="AO190" s="813">
        <v>8.3299999999999999E-2</v>
      </c>
      <c r="AP190" s="813">
        <v>8.3299999999999999E-2</v>
      </c>
      <c r="AQ190" s="813">
        <v>8.3299999999999999E-2</v>
      </c>
      <c r="AR190" s="813">
        <v>8.3299999999999999E-2</v>
      </c>
      <c r="AS190" s="813">
        <v>8.3299999999999999E-2</v>
      </c>
      <c r="AT190" s="813">
        <v>8.3299999999999999E-2</v>
      </c>
      <c r="AU190" s="813">
        <v>8.3299999999999999E-2</v>
      </c>
      <c r="AV190" s="813">
        <v>8.3299999999999999E-2</v>
      </c>
      <c r="AW190" s="813">
        <v>8.3299999999999999E-2</v>
      </c>
      <c r="AX190" s="807">
        <f t="shared" si="8"/>
        <v>0.99960000000000016</v>
      </c>
      <c r="AY190" s="811">
        <v>0</v>
      </c>
      <c r="AZ190" s="811">
        <v>0</v>
      </c>
      <c r="BA190" s="811">
        <v>0</v>
      </c>
      <c r="BB190" s="811">
        <v>0</v>
      </c>
      <c r="BC190" s="811">
        <v>0</v>
      </c>
      <c r="BD190" s="811">
        <v>0</v>
      </c>
      <c r="BE190" s="811">
        <v>0</v>
      </c>
      <c r="BF190" s="811">
        <v>0</v>
      </c>
      <c r="BG190" s="811">
        <v>0</v>
      </c>
      <c r="BH190" s="811">
        <v>0</v>
      </c>
      <c r="BI190" s="811">
        <v>0</v>
      </c>
      <c r="BJ190" s="811">
        <v>0</v>
      </c>
      <c r="BK190" s="807">
        <f t="shared" si="9"/>
        <v>0</v>
      </c>
      <c r="BL190" s="807">
        <f t="shared" si="10"/>
        <v>0.99960000000000016</v>
      </c>
    </row>
    <row r="191" spans="1:65" ht="27.95" customHeight="1" x14ac:dyDescent="0.2">
      <c r="A191" s="173"/>
      <c r="B191" s="174"/>
      <c r="C191" s="158"/>
      <c r="D191" s="159"/>
      <c r="E191" s="1137"/>
      <c r="F191" s="1197"/>
      <c r="G191" s="1200" t="s">
        <v>870</v>
      </c>
      <c r="H191" s="1194"/>
      <c r="I191" s="1112"/>
      <c r="J191" s="1115"/>
      <c r="K191" s="1045"/>
      <c r="L191" s="35" t="s">
        <v>39</v>
      </c>
      <c r="M191" s="961" t="s">
        <v>871</v>
      </c>
      <c r="N191" s="19">
        <v>49</v>
      </c>
      <c r="O191" s="32">
        <f t="shared" si="11"/>
        <v>20408.163265306124</v>
      </c>
      <c r="P191" s="33">
        <v>1000000</v>
      </c>
      <c r="V191" s="803" t="s">
        <v>1462</v>
      </c>
      <c r="W191" s="803" t="s">
        <v>88</v>
      </c>
      <c r="X191" s="818" t="s">
        <v>1220</v>
      </c>
      <c r="Y191" s="791" t="s">
        <v>860</v>
      </c>
      <c r="Z191" s="791" t="s">
        <v>870</v>
      </c>
      <c r="AA191" s="791"/>
      <c r="AB191" s="782">
        <v>42381</v>
      </c>
      <c r="AC191" s="782">
        <v>42724</v>
      </c>
      <c r="AD191" s="791" t="s">
        <v>862</v>
      </c>
      <c r="AE191" s="791" t="s">
        <v>39</v>
      </c>
      <c r="AF191" s="791" t="s">
        <v>871</v>
      </c>
      <c r="AG191" s="791">
        <v>49</v>
      </c>
      <c r="AH191" s="783">
        <f>+AI191/AG191</f>
        <v>20408.163265306124</v>
      </c>
      <c r="AI191" s="783">
        <v>1000000</v>
      </c>
      <c r="AJ191" s="812" t="s">
        <v>263</v>
      </c>
      <c r="AK191" s="812" t="s">
        <v>281</v>
      </c>
      <c r="AL191" s="813">
        <v>8.3299999999999999E-2</v>
      </c>
      <c r="AM191" s="813">
        <v>8.3299999999999999E-2</v>
      </c>
      <c r="AN191" s="813">
        <v>8.3299999999999999E-2</v>
      </c>
      <c r="AO191" s="813">
        <v>8.3299999999999999E-2</v>
      </c>
      <c r="AP191" s="813">
        <v>8.3299999999999999E-2</v>
      </c>
      <c r="AQ191" s="813">
        <v>8.3299999999999999E-2</v>
      </c>
      <c r="AR191" s="813">
        <v>8.3299999999999999E-2</v>
      </c>
      <c r="AS191" s="813">
        <v>8.3299999999999999E-2</v>
      </c>
      <c r="AT191" s="813">
        <v>8.3299999999999999E-2</v>
      </c>
      <c r="AU191" s="813">
        <v>8.3299999999999999E-2</v>
      </c>
      <c r="AV191" s="813">
        <v>8.3299999999999999E-2</v>
      </c>
      <c r="AW191" s="813">
        <v>8.3299999999999999E-2</v>
      </c>
      <c r="AX191" s="807">
        <f t="shared" si="8"/>
        <v>0.99960000000000016</v>
      </c>
      <c r="AY191" s="811">
        <v>0</v>
      </c>
      <c r="AZ191" s="811">
        <v>0</v>
      </c>
      <c r="BA191" s="811">
        <v>0</v>
      </c>
      <c r="BB191" s="811">
        <v>0</v>
      </c>
      <c r="BC191" s="811">
        <v>0</v>
      </c>
      <c r="BD191" s="811">
        <v>0</v>
      </c>
      <c r="BE191" s="811">
        <v>0</v>
      </c>
      <c r="BF191" s="811">
        <v>0</v>
      </c>
      <c r="BG191" s="811">
        <v>0</v>
      </c>
      <c r="BH191" s="811">
        <v>0</v>
      </c>
      <c r="BI191" s="811">
        <v>0</v>
      </c>
      <c r="BJ191" s="811">
        <v>0</v>
      </c>
      <c r="BK191" s="807">
        <f t="shared" si="9"/>
        <v>0</v>
      </c>
      <c r="BL191" s="807">
        <f t="shared" si="10"/>
        <v>0.99960000000000016</v>
      </c>
    </row>
    <row r="192" spans="1:65" ht="27.95" customHeight="1" x14ac:dyDescent="0.2">
      <c r="A192" s="173"/>
      <c r="B192" s="174"/>
      <c r="C192" s="158"/>
      <c r="D192" s="159"/>
      <c r="E192" s="1137"/>
      <c r="F192" s="1197"/>
      <c r="G192" s="1200"/>
      <c r="H192" s="1194"/>
      <c r="I192" s="1112"/>
      <c r="J192" s="1115"/>
      <c r="K192" s="1045"/>
      <c r="L192" s="35" t="s">
        <v>309</v>
      </c>
      <c r="M192" s="961" t="s">
        <v>872</v>
      </c>
      <c r="N192" s="19">
        <v>2</v>
      </c>
      <c r="O192" s="32">
        <v>400000</v>
      </c>
      <c r="P192" s="33">
        <v>800000</v>
      </c>
      <c r="V192" s="803" t="s">
        <v>1462</v>
      </c>
      <c r="W192" s="803" t="s">
        <v>88</v>
      </c>
      <c r="X192" s="818" t="s">
        <v>1220</v>
      </c>
      <c r="Y192" s="791" t="s">
        <v>860</v>
      </c>
      <c r="Z192" s="791" t="s">
        <v>870</v>
      </c>
      <c r="AA192" s="791"/>
      <c r="AB192" s="782">
        <v>42381</v>
      </c>
      <c r="AC192" s="782">
        <v>42724</v>
      </c>
      <c r="AD192" s="791" t="s">
        <v>862</v>
      </c>
      <c r="AE192" s="791" t="s">
        <v>309</v>
      </c>
      <c r="AF192" s="791" t="s">
        <v>872</v>
      </c>
      <c r="AG192" s="791">
        <v>2</v>
      </c>
      <c r="AH192" s="783">
        <v>400000</v>
      </c>
      <c r="AI192" s="783">
        <v>800000</v>
      </c>
      <c r="AJ192" s="812" t="s">
        <v>263</v>
      </c>
      <c r="AK192" s="812" t="s">
        <v>281</v>
      </c>
      <c r="AL192" s="813">
        <v>8.3299999999999999E-2</v>
      </c>
      <c r="AM192" s="813">
        <v>8.3299999999999999E-2</v>
      </c>
      <c r="AN192" s="813">
        <v>8.3299999999999999E-2</v>
      </c>
      <c r="AO192" s="813">
        <v>8.3299999999999999E-2</v>
      </c>
      <c r="AP192" s="813">
        <v>8.3299999999999999E-2</v>
      </c>
      <c r="AQ192" s="813">
        <v>8.3299999999999999E-2</v>
      </c>
      <c r="AR192" s="813">
        <v>8.3299999999999999E-2</v>
      </c>
      <c r="AS192" s="813">
        <v>8.3299999999999999E-2</v>
      </c>
      <c r="AT192" s="813">
        <v>8.3299999999999999E-2</v>
      </c>
      <c r="AU192" s="813">
        <v>8.3299999999999999E-2</v>
      </c>
      <c r="AV192" s="813">
        <v>8.3299999999999999E-2</v>
      </c>
      <c r="AW192" s="813">
        <v>8.3299999999999999E-2</v>
      </c>
      <c r="AX192" s="807">
        <f t="shared" si="8"/>
        <v>0.99960000000000016</v>
      </c>
      <c r="AY192" s="811">
        <v>0</v>
      </c>
      <c r="AZ192" s="811">
        <v>0</v>
      </c>
      <c r="BA192" s="811">
        <v>0</v>
      </c>
      <c r="BB192" s="811">
        <v>0</v>
      </c>
      <c r="BC192" s="811">
        <v>0</v>
      </c>
      <c r="BD192" s="811">
        <v>0</v>
      </c>
      <c r="BE192" s="811">
        <v>0</v>
      </c>
      <c r="BF192" s="811">
        <v>0</v>
      </c>
      <c r="BG192" s="811">
        <v>0</v>
      </c>
      <c r="BH192" s="811">
        <v>0</v>
      </c>
      <c r="BI192" s="811">
        <v>0</v>
      </c>
      <c r="BJ192" s="811">
        <v>0</v>
      </c>
      <c r="BK192" s="807">
        <f t="shared" si="9"/>
        <v>0</v>
      </c>
      <c r="BL192" s="807">
        <f t="shared" si="10"/>
        <v>0.99960000000000016</v>
      </c>
    </row>
    <row r="193" spans="1:64" ht="27.95" customHeight="1" x14ac:dyDescent="0.2">
      <c r="A193" s="173"/>
      <c r="B193" s="174"/>
      <c r="C193" s="158"/>
      <c r="D193" s="159"/>
      <c r="E193" s="1137"/>
      <c r="F193" s="1197"/>
      <c r="G193" s="1200"/>
      <c r="H193" s="1194"/>
      <c r="I193" s="1112"/>
      <c r="J193" s="1115"/>
      <c r="K193" s="1045"/>
      <c r="L193" s="35" t="s">
        <v>309</v>
      </c>
      <c r="M193" s="961" t="s">
        <v>873</v>
      </c>
      <c r="N193" s="19">
        <v>2</v>
      </c>
      <c r="O193" s="32">
        <f t="shared" si="11"/>
        <v>300000</v>
      </c>
      <c r="P193" s="33">
        <v>600000</v>
      </c>
      <c r="V193" s="803" t="s">
        <v>1462</v>
      </c>
      <c r="W193" s="803" t="s">
        <v>88</v>
      </c>
      <c r="X193" s="818" t="s">
        <v>1220</v>
      </c>
      <c r="Y193" s="791" t="s">
        <v>860</v>
      </c>
      <c r="Z193" s="791" t="s">
        <v>870</v>
      </c>
      <c r="AA193" s="791"/>
      <c r="AB193" s="782">
        <v>42381</v>
      </c>
      <c r="AC193" s="782">
        <v>42724</v>
      </c>
      <c r="AD193" s="791" t="s">
        <v>862</v>
      </c>
      <c r="AE193" s="791" t="s">
        <v>309</v>
      </c>
      <c r="AF193" s="791" t="s">
        <v>873</v>
      </c>
      <c r="AG193" s="791">
        <v>2</v>
      </c>
      <c r="AH193" s="783">
        <f>+AI193/AG193</f>
        <v>300000</v>
      </c>
      <c r="AI193" s="783">
        <v>600000</v>
      </c>
      <c r="AJ193" s="812" t="s">
        <v>263</v>
      </c>
      <c r="AK193" s="812" t="s">
        <v>281</v>
      </c>
      <c r="AL193" s="813">
        <v>8.3299999999999999E-2</v>
      </c>
      <c r="AM193" s="813">
        <v>8.3299999999999999E-2</v>
      </c>
      <c r="AN193" s="813">
        <v>8.3299999999999999E-2</v>
      </c>
      <c r="AO193" s="813">
        <v>8.3299999999999999E-2</v>
      </c>
      <c r="AP193" s="813">
        <v>8.3299999999999999E-2</v>
      </c>
      <c r="AQ193" s="813">
        <v>8.3299999999999999E-2</v>
      </c>
      <c r="AR193" s="813">
        <v>8.3299999999999999E-2</v>
      </c>
      <c r="AS193" s="813">
        <v>8.3299999999999999E-2</v>
      </c>
      <c r="AT193" s="813">
        <v>8.3299999999999999E-2</v>
      </c>
      <c r="AU193" s="813">
        <v>8.3299999999999999E-2</v>
      </c>
      <c r="AV193" s="813">
        <v>8.3299999999999999E-2</v>
      </c>
      <c r="AW193" s="813">
        <v>8.3299999999999999E-2</v>
      </c>
      <c r="AX193" s="807">
        <f t="shared" si="8"/>
        <v>0.99960000000000016</v>
      </c>
      <c r="AY193" s="811">
        <v>0</v>
      </c>
      <c r="AZ193" s="811">
        <v>0</v>
      </c>
      <c r="BA193" s="811">
        <v>0</v>
      </c>
      <c r="BB193" s="811">
        <v>0</v>
      </c>
      <c r="BC193" s="811">
        <v>0</v>
      </c>
      <c r="BD193" s="811">
        <v>0</v>
      </c>
      <c r="BE193" s="811">
        <v>0</v>
      </c>
      <c r="BF193" s="811">
        <v>0</v>
      </c>
      <c r="BG193" s="811">
        <v>0</v>
      </c>
      <c r="BH193" s="811">
        <v>0</v>
      </c>
      <c r="BI193" s="811">
        <v>0</v>
      </c>
      <c r="BJ193" s="811">
        <v>0</v>
      </c>
      <c r="BK193" s="807">
        <f t="shared" si="9"/>
        <v>0</v>
      </c>
      <c r="BL193" s="807">
        <f t="shared" si="10"/>
        <v>0.99960000000000016</v>
      </c>
    </row>
    <row r="194" spans="1:64" ht="27.95" customHeight="1" x14ac:dyDescent="0.2">
      <c r="A194" s="173"/>
      <c r="B194" s="174"/>
      <c r="C194" s="158"/>
      <c r="D194" s="159"/>
      <c r="E194" s="1137"/>
      <c r="F194" s="1197"/>
      <c r="G194" s="1200" t="s">
        <v>874</v>
      </c>
      <c r="H194" s="1194"/>
      <c r="I194" s="1112"/>
      <c r="J194" s="1115"/>
      <c r="K194" s="1045"/>
      <c r="L194" s="35" t="s">
        <v>39</v>
      </c>
      <c r="M194" s="961" t="s">
        <v>875</v>
      </c>
      <c r="N194" s="19">
        <v>50</v>
      </c>
      <c r="O194" s="32">
        <f t="shared" si="11"/>
        <v>30000</v>
      </c>
      <c r="P194" s="33">
        <v>1500000</v>
      </c>
      <c r="V194" s="803" t="s">
        <v>1462</v>
      </c>
      <c r="W194" s="803" t="s">
        <v>88</v>
      </c>
      <c r="X194" s="818" t="s">
        <v>1220</v>
      </c>
      <c r="Y194" s="791" t="s">
        <v>860</v>
      </c>
      <c r="Z194" s="791" t="s">
        <v>874</v>
      </c>
      <c r="AA194" s="791"/>
      <c r="AB194" s="782">
        <v>42381</v>
      </c>
      <c r="AC194" s="782">
        <v>42724</v>
      </c>
      <c r="AD194" s="791" t="s">
        <v>862</v>
      </c>
      <c r="AE194" s="791" t="s">
        <v>39</v>
      </c>
      <c r="AF194" s="791" t="s">
        <v>875</v>
      </c>
      <c r="AG194" s="791">
        <v>50</v>
      </c>
      <c r="AH194" s="783">
        <f>+AI194/AG194</f>
        <v>30000</v>
      </c>
      <c r="AI194" s="783">
        <v>1500000</v>
      </c>
      <c r="AJ194" s="812" t="s">
        <v>263</v>
      </c>
      <c r="AK194" s="812" t="s">
        <v>281</v>
      </c>
      <c r="AL194" s="813">
        <v>8.3299999999999999E-2</v>
      </c>
      <c r="AM194" s="813">
        <v>8.3299999999999999E-2</v>
      </c>
      <c r="AN194" s="813">
        <v>8.3299999999999999E-2</v>
      </c>
      <c r="AO194" s="813">
        <v>8.3299999999999999E-2</v>
      </c>
      <c r="AP194" s="813">
        <v>8.3299999999999999E-2</v>
      </c>
      <c r="AQ194" s="813">
        <v>8.3299999999999999E-2</v>
      </c>
      <c r="AR194" s="813">
        <v>8.3299999999999999E-2</v>
      </c>
      <c r="AS194" s="813">
        <v>8.3299999999999999E-2</v>
      </c>
      <c r="AT194" s="813">
        <v>8.3299999999999999E-2</v>
      </c>
      <c r="AU194" s="813">
        <v>8.3299999999999999E-2</v>
      </c>
      <c r="AV194" s="813">
        <v>8.3299999999999999E-2</v>
      </c>
      <c r="AW194" s="813">
        <v>8.3299999999999999E-2</v>
      </c>
      <c r="AX194" s="807">
        <f t="shared" si="8"/>
        <v>0.99960000000000016</v>
      </c>
      <c r="AY194" s="811">
        <v>0</v>
      </c>
      <c r="AZ194" s="811">
        <v>0</v>
      </c>
      <c r="BA194" s="811">
        <v>0</v>
      </c>
      <c r="BB194" s="811">
        <v>0</v>
      </c>
      <c r="BC194" s="811">
        <v>0</v>
      </c>
      <c r="BD194" s="811">
        <v>0</v>
      </c>
      <c r="BE194" s="811">
        <v>0</v>
      </c>
      <c r="BF194" s="811">
        <v>0</v>
      </c>
      <c r="BG194" s="811">
        <v>0</v>
      </c>
      <c r="BH194" s="811">
        <v>0</v>
      </c>
      <c r="BI194" s="811">
        <v>0</v>
      </c>
      <c r="BJ194" s="811">
        <v>0</v>
      </c>
      <c r="BK194" s="807">
        <f t="shared" si="9"/>
        <v>0</v>
      </c>
      <c r="BL194" s="807">
        <f t="shared" si="10"/>
        <v>0.99960000000000016</v>
      </c>
    </row>
    <row r="195" spans="1:64" ht="27.95" customHeight="1" x14ac:dyDescent="0.2">
      <c r="A195" s="173"/>
      <c r="B195" s="174"/>
      <c r="C195" s="158"/>
      <c r="D195" s="159"/>
      <c r="E195" s="1137"/>
      <c r="F195" s="1197"/>
      <c r="G195" s="1200"/>
      <c r="H195" s="1194"/>
      <c r="I195" s="1112"/>
      <c r="J195" s="1115"/>
      <c r="K195" s="1045"/>
      <c r="L195" s="35" t="s">
        <v>26</v>
      </c>
      <c r="M195" s="961" t="s">
        <v>876</v>
      </c>
      <c r="N195" s="19">
        <v>3</v>
      </c>
      <c r="O195" s="32">
        <v>13660000</v>
      </c>
      <c r="P195" s="33">
        <v>40980000</v>
      </c>
      <c r="V195" s="803" t="s">
        <v>1462</v>
      </c>
      <c r="W195" s="803" t="s">
        <v>88</v>
      </c>
      <c r="X195" s="818" t="s">
        <v>1220</v>
      </c>
      <c r="Y195" s="791" t="s">
        <v>860</v>
      </c>
      <c r="Z195" s="791" t="s">
        <v>874</v>
      </c>
      <c r="AA195" s="791"/>
      <c r="AB195" s="782">
        <v>42381</v>
      </c>
      <c r="AC195" s="782">
        <v>42724</v>
      </c>
      <c r="AD195" s="791" t="s">
        <v>862</v>
      </c>
      <c r="AE195" s="791" t="s">
        <v>26</v>
      </c>
      <c r="AF195" s="791" t="s">
        <v>876</v>
      </c>
      <c r="AG195" s="791">
        <v>3</v>
      </c>
      <c r="AH195" s="783">
        <v>13660000</v>
      </c>
      <c r="AI195" s="783">
        <v>40980000</v>
      </c>
      <c r="AJ195" s="812" t="s">
        <v>263</v>
      </c>
      <c r="AK195" s="812" t="s">
        <v>281</v>
      </c>
      <c r="AL195" s="813">
        <v>8.3299999999999999E-2</v>
      </c>
      <c r="AM195" s="813">
        <v>8.3299999999999999E-2</v>
      </c>
      <c r="AN195" s="813">
        <v>8.3299999999999999E-2</v>
      </c>
      <c r="AO195" s="813">
        <v>8.3299999999999999E-2</v>
      </c>
      <c r="AP195" s="813">
        <v>8.3299999999999999E-2</v>
      </c>
      <c r="AQ195" s="813">
        <v>8.3299999999999999E-2</v>
      </c>
      <c r="AR195" s="813">
        <v>8.3299999999999999E-2</v>
      </c>
      <c r="AS195" s="813">
        <v>8.3299999999999999E-2</v>
      </c>
      <c r="AT195" s="813">
        <v>8.3299999999999999E-2</v>
      </c>
      <c r="AU195" s="813">
        <v>8.3299999999999999E-2</v>
      </c>
      <c r="AV195" s="813">
        <v>8.3299999999999999E-2</v>
      </c>
      <c r="AW195" s="813">
        <v>8.3299999999999999E-2</v>
      </c>
      <c r="AX195" s="807">
        <f t="shared" si="8"/>
        <v>0.99960000000000016</v>
      </c>
      <c r="AY195" s="811">
        <v>0</v>
      </c>
      <c r="AZ195" s="811">
        <v>0</v>
      </c>
      <c r="BA195" s="811">
        <v>0</v>
      </c>
      <c r="BB195" s="811">
        <v>0</v>
      </c>
      <c r="BC195" s="811">
        <v>0</v>
      </c>
      <c r="BD195" s="811">
        <v>0</v>
      </c>
      <c r="BE195" s="811">
        <v>0</v>
      </c>
      <c r="BF195" s="811">
        <v>0</v>
      </c>
      <c r="BG195" s="811">
        <v>0</v>
      </c>
      <c r="BH195" s="811">
        <v>0</v>
      </c>
      <c r="BI195" s="811">
        <v>0</v>
      </c>
      <c r="BJ195" s="811">
        <v>0</v>
      </c>
      <c r="BK195" s="807">
        <f t="shared" si="9"/>
        <v>0</v>
      </c>
      <c r="BL195" s="807">
        <f t="shared" si="10"/>
        <v>0.99960000000000016</v>
      </c>
    </row>
    <row r="196" spans="1:64" ht="27.95" customHeight="1" x14ac:dyDescent="0.2">
      <c r="A196" s="173"/>
      <c r="B196" s="174"/>
      <c r="C196" s="158"/>
      <c r="D196" s="159"/>
      <c r="E196" s="1137"/>
      <c r="F196" s="1197"/>
      <c r="G196" s="1200" t="s">
        <v>877</v>
      </c>
      <c r="H196" s="1194"/>
      <c r="I196" s="1112"/>
      <c r="J196" s="1115"/>
      <c r="K196" s="1045"/>
      <c r="L196" s="35" t="s">
        <v>39</v>
      </c>
      <c r="M196" s="961" t="s">
        <v>878</v>
      </c>
      <c r="N196" s="19">
        <v>43</v>
      </c>
      <c r="O196" s="32">
        <f t="shared" si="11"/>
        <v>30232.558139534885</v>
      </c>
      <c r="P196" s="33">
        <v>1300000</v>
      </c>
      <c r="V196" s="803" t="s">
        <v>1462</v>
      </c>
      <c r="W196" s="803" t="s">
        <v>88</v>
      </c>
      <c r="X196" s="818" t="s">
        <v>1220</v>
      </c>
      <c r="Y196" s="791" t="s">
        <v>860</v>
      </c>
      <c r="Z196" s="791" t="s">
        <v>877</v>
      </c>
      <c r="AA196" s="791"/>
      <c r="AB196" s="782">
        <v>42381</v>
      </c>
      <c r="AC196" s="782">
        <v>42724</v>
      </c>
      <c r="AD196" s="791" t="s">
        <v>862</v>
      </c>
      <c r="AE196" s="791" t="s">
        <v>39</v>
      </c>
      <c r="AF196" s="791" t="s">
        <v>878</v>
      </c>
      <c r="AG196" s="791">
        <v>43</v>
      </c>
      <c r="AH196" s="783">
        <f t="shared" ref="AH196:AH201" si="12">+AI196/AG196</f>
        <v>30232.558139534885</v>
      </c>
      <c r="AI196" s="783">
        <v>1300000</v>
      </c>
      <c r="AJ196" s="812" t="s">
        <v>263</v>
      </c>
      <c r="AK196" s="812" t="s">
        <v>281</v>
      </c>
      <c r="AL196" s="813">
        <v>8.3299999999999999E-2</v>
      </c>
      <c r="AM196" s="813">
        <v>8.3299999999999999E-2</v>
      </c>
      <c r="AN196" s="813">
        <v>8.3299999999999999E-2</v>
      </c>
      <c r="AO196" s="813">
        <v>8.3299999999999999E-2</v>
      </c>
      <c r="AP196" s="813">
        <v>8.3299999999999999E-2</v>
      </c>
      <c r="AQ196" s="813">
        <v>8.3299999999999999E-2</v>
      </c>
      <c r="AR196" s="813">
        <v>8.3299999999999999E-2</v>
      </c>
      <c r="AS196" s="813">
        <v>8.3299999999999999E-2</v>
      </c>
      <c r="AT196" s="813">
        <v>8.3299999999999999E-2</v>
      </c>
      <c r="AU196" s="813">
        <v>8.3299999999999999E-2</v>
      </c>
      <c r="AV196" s="813">
        <v>8.3299999999999999E-2</v>
      </c>
      <c r="AW196" s="813">
        <v>8.3299999999999999E-2</v>
      </c>
      <c r="AX196" s="807">
        <f t="shared" si="8"/>
        <v>0.99960000000000016</v>
      </c>
      <c r="AY196" s="811">
        <v>0</v>
      </c>
      <c r="AZ196" s="811">
        <v>0</v>
      </c>
      <c r="BA196" s="811">
        <v>0</v>
      </c>
      <c r="BB196" s="811">
        <v>0</v>
      </c>
      <c r="BC196" s="811">
        <v>0</v>
      </c>
      <c r="BD196" s="811">
        <v>0</v>
      </c>
      <c r="BE196" s="811">
        <v>0</v>
      </c>
      <c r="BF196" s="811">
        <v>0</v>
      </c>
      <c r="BG196" s="811">
        <v>0</v>
      </c>
      <c r="BH196" s="811">
        <v>0</v>
      </c>
      <c r="BI196" s="811">
        <v>0</v>
      </c>
      <c r="BJ196" s="811">
        <v>0</v>
      </c>
      <c r="BK196" s="807">
        <f t="shared" si="9"/>
        <v>0</v>
      </c>
      <c r="BL196" s="807">
        <f t="shared" si="10"/>
        <v>0.99960000000000016</v>
      </c>
    </row>
    <row r="197" spans="1:64" ht="27.95" customHeight="1" x14ac:dyDescent="0.2">
      <c r="A197" s="173"/>
      <c r="B197" s="174"/>
      <c r="C197" s="158"/>
      <c r="D197" s="159"/>
      <c r="E197" s="1137"/>
      <c r="F197" s="1197"/>
      <c r="G197" s="1200"/>
      <c r="H197" s="1194"/>
      <c r="I197" s="1112"/>
      <c r="J197" s="1115"/>
      <c r="K197" s="1045"/>
      <c r="L197" s="35" t="s">
        <v>39</v>
      </c>
      <c r="M197" s="961" t="s">
        <v>879</v>
      </c>
      <c r="N197" s="19">
        <v>44</v>
      </c>
      <c r="O197" s="32">
        <f t="shared" si="11"/>
        <v>51136.36363636364</v>
      </c>
      <c r="P197" s="33">
        <v>2250000</v>
      </c>
      <c r="V197" s="803" t="s">
        <v>1462</v>
      </c>
      <c r="W197" s="803" t="s">
        <v>88</v>
      </c>
      <c r="X197" s="818" t="s">
        <v>1220</v>
      </c>
      <c r="Y197" s="791" t="s">
        <v>860</v>
      </c>
      <c r="Z197" s="791" t="s">
        <v>877</v>
      </c>
      <c r="AA197" s="791"/>
      <c r="AB197" s="782">
        <v>42381</v>
      </c>
      <c r="AC197" s="782">
        <v>42724</v>
      </c>
      <c r="AD197" s="791" t="s">
        <v>862</v>
      </c>
      <c r="AE197" s="791" t="s">
        <v>39</v>
      </c>
      <c r="AF197" s="791" t="s">
        <v>879</v>
      </c>
      <c r="AG197" s="791">
        <v>44</v>
      </c>
      <c r="AH197" s="783">
        <f t="shared" si="12"/>
        <v>51136.36363636364</v>
      </c>
      <c r="AI197" s="783">
        <v>2250000</v>
      </c>
      <c r="AJ197" s="812" t="s">
        <v>263</v>
      </c>
      <c r="AK197" s="812" t="s">
        <v>281</v>
      </c>
      <c r="AL197" s="813">
        <v>8.3299999999999999E-2</v>
      </c>
      <c r="AM197" s="813">
        <v>8.3299999999999999E-2</v>
      </c>
      <c r="AN197" s="813">
        <v>8.3299999999999999E-2</v>
      </c>
      <c r="AO197" s="813">
        <v>8.3299999999999999E-2</v>
      </c>
      <c r="AP197" s="813">
        <v>8.3299999999999999E-2</v>
      </c>
      <c r="AQ197" s="813">
        <v>8.3299999999999999E-2</v>
      </c>
      <c r="AR197" s="813">
        <v>8.3299999999999999E-2</v>
      </c>
      <c r="AS197" s="813">
        <v>8.3299999999999999E-2</v>
      </c>
      <c r="AT197" s="813">
        <v>8.3299999999999999E-2</v>
      </c>
      <c r="AU197" s="813">
        <v>8.3299999999999999E-2</v>
      </c>
      <c r="AV197" s="813">
        <v>8.3299999999999999E-2</v>
      </c>
      <c r="AW197" s="813">
        <v>8.3299999999999999E-2</v>
      </c>
      <c r="AX197" s="807">
        <f t="shared" si="8"/>
        <v>0.99960000000000016</v>
      </c>
      <c r="AY197" s="811">
        <v>0</v>
      </c>
      <c r="AZ197" s="811">
        <v>0</v>
      </c>
      <c r="BA197" s="811">
        <v>0</v>
      </c>
      <c r="BB197" s="811">
        <v>0</v>
      </c>
      <c r="BC197" s="811">
        <v>0</v>
      </c>
      <c r="BD197" s="811">
        <v>0</v>
      </c>
      <c r="BE197" s="811">
        <v>0</v>
      </c>
      <c r="BF197" s="811">
        <v>0</v>
      </c>
      <c r="BG197" s="811">
        <v>0</v>
      </c>
      <c r="BH197" s="811">
        <v>0</v>
      </c>
      <c r="BI197" s="811">
        <v>0</v>
      </c>
      <c r="BJ197" s="811">
        <v>0</v>
      </c>
      <c r="BK197" s="807">
        <f t="shared" si="9"/>
        <v>0</v>
      </c>
      <c r="BL197" s="807">
        <f t="shared" si="10"/>
        <v>0.99960000000000016</v>
      </c>
    </row>
    <row r="198" spans="1:64" ht="27.95" customHeight="1" x14ac:dyDescent="0.2">
      <c r="A198" s="173"/>
      <c r="B198" s="174"/>
      <c r="C198" s="158"/>
      <c r="D198" s="159"/>
      <c r="E198" s="1137"/>
      <c r="F198" s="1197"/>
      <c r="G198" s="1200" t="s">
        <v>880</v>
      </c>
      <c r="H198" s="1194"/>
      <c r="I198" s="1112"/>
      <c r="J198" s="1115"/>
      <c r="K198" s="1045"/>
      <c r="L198" s="35" t="s">
        <v>39</v>
      </c>
      <c r="M198" s="961" t="s">
        <v>881</v>
      </c>
      <c r="N198" s="19">
        <v>1</v>
      </c>
      <c r="O198" s="32">
        <f t="shared" si="11"/>
        <v>1000000</v>
      </c>
      <c r="P198" s="33">
        <v>1000000</v>
      </c>
      <c r="V198" s="803" t="s">
        <v>1462</v>
      </c>
      <c r="W198" s="803" t="s">
        <v>88</v>
      </c>
      <c r="X198" s="818" t="s">
        <v>1220</v>
      </c>
      <c r="Y198" s="791" t="s">
        <v>860</v>
      </c>
      <c r="Z198" s="791" t="s">
        <v>880</v>
      </c>
      <c r="AA198" s="791"/>
      <c r="AB198" s="782">
        <v>42381</v>
      </c>
      <c r="AC198" s="782">
        <v>42724</v>
      </c>
      <c r="AD198" s="791" t="s">
        <v>862</v>
      </c>
      <c r="AE198" s="791" t="s">
        <v>39</v>
      </c>
      <c r="AF198" s="791" t="s">
        <v>881</v>
      </c>
      <c r="AG198" s="791">
        <v>1</v>
      </c>
      <c r="AH198" s="783">
        <f t="shared" si="12"/>
        <v>1000000</v>
      </c>
      <c r="AI198" s="783">
        <v>1000000</v>
      </c>
      <c r="AJ198" s="812" t="s">
        <v>263</v>
      </c>
      <c r="AK198" s="812" t="s">
        <v>281</v>
      </c>
      <c r="AL198" s="813">
        <v>8.3299999999999999E-2</v>
      </c>
      <c r="AM198" s="813">
        <v>8.3299999999999999E-2</v>
      </c>
      <c r="AN198" s="813">
        <v>8.3299999999999999E-2</v>
      </c>
      <c r="AO198" s="813">
        <v>8.3299999999999999E-2</v>
      </c>
      <c r="AP198" s="813">
        <v>8.3299999999999999E-2</v>
      </c>
      <c r="AQ198" s="813">
        <v>8.3299999999999999E-2</v>
      </c>
      <c r="AR198" s="813">
        <v>8.3299999999999999E-2</v>
      </c>
      <c r="AS198" s="813">
        <v>8.3299999999999999E-2</v>
      </c>
      <c r="AT198" s="813">
        <v>8.3299999999999999E-2</v>
      </c>
      <c r="AU198" s="813">
        <v>8.3299999999999999E-2</v>
      </c>
      <c r="AV198" s="813">
        <v>8.3299999999999999E-2</v>
      </c>
      <c r="AW198" s="813">
        <v>8.3299999999999999E-2</v>
      </c>
      <c r="AX198" s="807">
        <f t="shared" ref="AX198:AX255" si="13">SUM(AL198:AW198)</f>
        <v>0.99960000000000016</v>
      </c>
      <c r="AY198" s="811">
        <v>0</v>
      </c>
      <c r="AZ198" s="811">
        <v>0</v>
      </c>
      <c r="BA198" s="811">
        <v>0</v>
      </c>
      <c r="BB198" s="811">
        <v>0</v>
      </c>
      <c r="BC198" s="811">
        <v>0</v>
      </c>
      <c r="BD198" s="811">
        <v>0</v>
      </c>
      <c r="BE198" s="811">
        <v>0</v>
      </c>
      <c r="BF198" s="811">
        <v>0</v>
      </c>
      <c r="BG198" s="811">
        <v>0</v>
      </c>
      <c r="BH198" s="811">
        <v>0</v>
      </c>
      <c r="BI198" s="811">
        <v>0</v>
      </c>
      <c r="BJ198" s="811">
        <v>0</v>
      </c>
      <c r="BK198" s="807">
        <f t="shared" ref="BK198:BK255" si="14">SUM(AY198:BJ198)</f>
        <v>0</v>
      </c>
      <c r="BL198" s="807">
        <f t="shared" ref="BL198:BL255" si="15">+AX198-BK198</f>
        <v>0.99960000000000016</v>
      </c>
    </row>
    <row r="199" spans="1:64" ht="27.95" customHeight="1" x14ac:dyDescent="0.2">
      <c r="A199" s="173"/>
      <c r="B199" s="174"/>
      <c r="C199" s="158"/>
      <c r="D199" s="159"/>
      <c r="E199" s="1137"/>
      <c r="F199" s="1197"/>
      <c r="G199" s="1200"/>
      <c r="H199" s="1194"/>
      <c r="I199" s="1112"/>
      <c r="J199" s="1115"/>
      <c r="K199" s="1045"/>
      <c r="L199" s="35" t="s">
        <v>39</v>
      </c>
      <c r="M199" s="961" t="s">
        <v>882</v>
      </c>
      <c r="N199" s="19">
        <v>2</v>
      </c>
      <c r="O199" s="32">
        <f t="shared" si="11"/>
        <v>500000</v>
      </c>
      <c r="P199" s="33">
        <v>1000000</v>
      </c>
      <c r="V199" s="803" t="s">
        <v>1462</v>
      </c>
      <c r="W199" s="803" t="s">
        <v>88</v>
      </c>
      <c r="X199" s="818" t="s">
        <v>1220</v>
      </c>
      <c r="Y199" s="791" t="s">
        <v>860</v>
      </c>
      <c r="Z199" s="791" t="s">
        <v>880</v>
      </c>
      <c r="AA199" s="791"/>
      <c r="AB199" s="782">
        <v>42381</v>
      </c>
      <c r="AC199" s="782">
        <v>42724</v>
      </c>
      <c r="AD199" s="791" t="s">
        <v>862</v>
      </c>
      <c r="AE199" s="791" t="s">
        <v>39</v>
      </c>
      <c r="AF199" s="791" t="s">
        <v>882</v>
      </c>
      <c r="AG199" s="791">
        <v>2</v>
      </c>
      <c r="AH199" s="783">
        <f t="shared" si="12"/>
        <v>500000</v>
      </c>
      <c r="AI199" s="783">
        <v>1000000</v>
      </c>
      <c r="AJ199" s="812" t="s">
        <v>263</v>
      </c>
      <c r="AK199" s="812" t="s">
        <v>281</v>
      </c>
      <c r="AL199" s="813">
        <v>8.3299999999999999E-2</v>
      </c>
      <c r="AM199" s="813">
        <v>8.3299999999999999E-2</v>
      </c>
      <c r="AN199" s="813">
        <v>8.3299999999999999E-2</v>
      </c>
      <c r="AO199" s="813">
        <v>8.3299999999999999E-2</v>
      </c>
      <c r="AP199" s="813">
        <v>8.3299999999999999E-2</v>
      </c>
      <c r="AQ199" s="813">
        <v>8.3299999999999999E-2</v>
      </c>
      <c r="AR199" s="813">
        <v>8.3299999999999999E-2</v>
      </c>
      <c r="AS199" s="813">
        <v>8.3299999999999999E-2</v>
      </c>
      <c r="AT199" s="813">
        <v>8.3299999999999999E-2</v>
      </c>
      <c r="AU199" s="813">
        <v>8.3299999999999999E-2</v>
      </c>
      <c r="AV199" s="813">
        <v>8.3299999999999999E-2</v>
      </c>
      <c r="AW199" s="813">
        <v>8.3299999999999999E-2</v>
      </c>
      <c r="AX199" s="807">
        <f t="shared" si="13"/>
        <v>0.99960000000000016</v>
      </c>
      <c r="AY199" s="811">
        <v>0</v>
      </c>
      <c r="AZ199" s="811">
        <v>0</v>
      </c>
      <c r="BA199" s="811">
        <v>0</v>
      </c>
      <c r="BB199" s="811">
        <v>0</v>
      </c>
      <c r="BC199" s="811">
        <v>0</v>
      </c>
      <c r="BD199" s="811">
        <v>0</v>
      </c>
      <c r="BE199" s="811">
        <v>0</v>
      </c>
      <c r="BF199" s="811">
        <v>0</v>
      </c>
      <c r="BG199" s="811">
        <v>0</v>
      </c>
      <c r="BH199" s="811">
        <v>0</v>
      </c>
      <c r="BI199" s="811">
        <v>0</v>
      </c>
      <c r="BJ199" s="811">
        <v>0</v>
      </c>
      <c r="BK199" s="807">
        <f t="shared" si="14"/>
        <v>0</v>
      </c>
      <c r="BL199" s="807">
        <f t="shared" si="15"/>
        <v>0.99960000000000016</v>
      </c>
    </row>
    <row r="200" spans="1:64" ht="27.95" customHeight="1" x14ac:dyDescent="0.2">
      <c r="A200" s="173"/>
      <c r="B200" s="174"/>
      <c r="C200" s="158"/>
      <c r="D200" s="159"/>
      <c r="E200" s="1137"/>
      <c r="F200" s="1197"/>
      <c r="G200" s="1200" t="s">
        <v>883</v>
      </c>
      <c r="H200" s="1194"/>
      <c r="I200" s="1112"/>
      <c r="J200" s="1115"/>
      <c r="K200" s="1045"/>
      <c r="L200" s="35" t="s">
        <v>39</v>
      </c>
      <c r="M200" s="961" t="s">
        <v>884</v>
      </c>
      <c r="N200" s="19">
        <v>2</v>
      </c>
      <c r="O200" s="32">
        <f t="shared" si="11"/>
        <v>500000</v>
      </c>
      <c r="P200" s="33">
        <v>1000000</v>
      </c>
      <c r="V200" s="803" t="s">
        <v>1462</v>
      </c>
      <c r="W200" s="803" t="s">
        <v>88</v>
      </c>
      <c r="X200" s="818" t="s">
        <v>1220</v>
      </c>
      <c r="Y200" s="791" t="s">
        <v>860</v>
      </c>
      <c r="Z200" s="791" t="s">
        <v>883</v>
      </c>
      <c r="AA200" s="791"/>
      <c r="AB200" s="782">
        <v>42381</v>
      </c>
      <c r="AC200" s="782">
        <v>42724</v>
      </c>
      <c r="AD200" s="791" t="s">
        <v>862</v>
      </c>
      <c r="AE200" s="791" t="s">
        <v>39</v>
      </c>
      <c r="AF200" s="791" t="s">
        <v>884</v>
      </c>
      <c r="AG200" s="791">
        <v>2</v>
      </c>
      <c r="AH200" s="783">
        <f t="shared" si="12"/>
        <v>500000</v>
      </c>
      <c r="AI200" s="783">
        <v>1000000</v>
      </c>
      <c r="AJ200" s="812" t="s">
        <v>263</v>
      </c>
      <c r="AK200" s="812" t="s">
        <v>281</v>
      </c>
      <c r="AL200" s="813">
        <v>8.3299999999999999E-2</v>
      </c>
      <c r="AM200" s="813">
        <v>8.3299999999999999E-2</v>
      </c>
      <c r="AN200" s="813">
        <v>8.3299999999999999E-2</v>
      </c>
      <c r="AO200" s="813">
        <v>8.3299999999999999E-2</v>
      </c>
      <c r="AP200" s="813">
        <v>8.3299999999999999E-2</v>
      </c>
      <c r="AQ200" s="813">
        <v>8.3299999999999999E-2</v>
      </c>
      <c r="AR200" s="813">
        <v>8.3299999999999999E-2</v>
      </c>
      <c r="AS200" s="813">
        <v>8.3299999999999999E-2</v>
      </c>
      <c r="AT200" s="813">
        <v>8.3299999999999999E-2</v>
      </c>
      <c r="AU200" s="813">
        <v>8.3299999999999999E-2</v>
      </c>
      <c r="AV200" s="813">
        <v>8.3299999999999999E-2</v>
      </c>
      <c r="AW200" s="813">
        <v>8.3299999999999999E-2</v>
      </c>
      <c r="AX200" s="807">
        <f t="shared" si="13"/>
        <v>0.99960000000000016</v>
      </c>
      <c r="AY200" s="811">
        <v>0</v>
      </c>
      <c r="AZ200" s="811">
        <v>0</v>
      </c>
      <c r="BA200" s="811">
        <v>0</v>
      </c>
      <c r="BB200" s="811">
        <v>0</v>
      </c>
      <c r="BC200" s="811">
        <v>0</v>
      </c>
      <c r="BD200" s="811">
        <v>0</v>
      </c>
      <c r="BE200" s="811">
        <v>0</v>
      </c>
      <c r="BF200" s="811">
        <v>0</v>
      </c>
      <c r="BG200" s="811">
        <v>0</v>
      </c>
      <c r="BH200" s="811">
        <v>0</v>
      </c>
      <c r="BI200" s="811">
        <v>0</v>
      </c>
      <c r="BJ200" s="811">
        <v>0</v>
      </c>
      <c r="BK200" s="807">
        <f t="shared" si="14"/>
        <v>0</v>
      </c>
      <c r="BL200" s="807">
        <f t="shared" si="15"/>
        <v>0.99960000000000016</v>
      </c>
    </row>
    <row r="201" spans="1:64" ht="27.95" customHeight="1" thickBot="1" x14ac:dyDescent="0.25">
      <c r="A201" s="175"/>
      <c r="B201" s="176"/>
      <c r="C201" s="160"/>
      <c r="D201" s="161"/>
      <c r="E201" s="1137"/>
      <c r="F201" s="1197"/>
      <c r="G201" s="1200"/>
      <c r="H201" s="1194"/>
      <c r="I201" s="1112"/>
      <c r="J201" s="1115"/>
      <c r="K201" s="1045"/>
      <c r="L201" s="35" t="s">
        <v>39</v>
      </c>
      <c r="M201" s="911" t="s">
        <v>885</v>
      </c>
      <c r="N201" s="981">
        <v>53</v>
      </c>
      <c r="O201" s="32">
        <f t="shared" si="11"/>
        <v>56603.773584905663</v>
      </c>
      <c r="P201" s="33">
        <v>3000000</v>
      </c>
      <c r="V201" s="803" t="s">
        <v>1462</v>
      </c>
      <c r="W201" s="803" t="s">
        <v>88</v>
      </c>
      <c r="X201" s="818" t="s">
        <v>1220</v>
      </c>
      <c r="Y201" s="791" t="s">
        <v>860</v>
      </c>
      <c r="Z201" s="791" t="s">
        <v>883</v>
      </c>
      <c r="AA201" s="791"/>
      <c r="AB201" s="782">
        <v>42381</v>
      </c>
      <c r="AC201" s="782">
        <v>42724</v>
      </c>
      <c r="AD201" s="791" t="s">
        <v>862</v>
      </c>
      <c r="AE201" s="791" t="s">
        <v>39</v>
      </c>
      <c r="AF201" s="791" t="s">
        <v>885</v>
      </c>
      <c r="AG201" s="791">
        <v>53</v>
      </c>
      <c r="AH201" s="783">
        <f t="shared" si="12"/>
        <v>56603.773584905663</v>
      </c>
      <c r="AI201" s="783">
        <v>3000000</v>
      </c>
      <c r="AJ201" s="812" t="s">
        <v>263</v>
      </c>
      <c r="AK201" s="812" t="s">
        <v>281</v>
      </c>
      <c r="AL201" s="813">
        <v>8.3299999999999999E-2</v>
      </c>
      <c r="AM201" s="813">
        <v>8.3299999999999999E-2</v>
      </c>
      <c r="AN201" s="813">
        <v>8.3299999999999999E-2</v>
      </c>
      <c r="AO201" s="813">
        <v>8.3299999999999999E-2</v>
      </c>
      <c r="AP201" s="813">
        <v>8.3299999999999999E-2</v>
      </c>
      <c r="AQ201" s="813">
        <v>8.3299999999999999E-2</v>
      </c>
      <c r="AR201" s="813">
        <v>8.3299999999999999E-2</v>
      </c>
      <c r="AS201" s="813">
        <v>8.3299999999999999E-2</v>
      </c>
      <c r="AT201" s="813">
        <v>8.3299999999999999E-2</v>
      </c>
      <c r="AU201" s="813">
        <v>8.3299999999999999E-2</v>
      </c>
      <c r="AV201" s="813">
        <v>8.3299999999999999E-2</v>
      </c>
      <c r="AW201" s="813">
        <v>8.3299999999999999E-2</v>
      </c>
      <c r="AX201" s="807">
        <f t="shared" si="13"/>
        <v>0.99960000000000016</v>
      </c>
      <c r="AY201" s="811">
        <v>0</v>
      </c>
      <c r="AZ201" s="811">
        <v>0</v>
      </c>
      <c r="BA201" s="811">
        <v>0</v>
      </c>
      <c r="BB201" s="811">
        <v>0</v>
      </c>
      <c r="BC201" s="811">
        <v>0</v>
      </c>
      <c r="BD201" s="811">
        <v>0</v>
      </c>
      <c r="BE201" s="811">
        <v>0</v>
      </c>
      <c r="BF201" s="811">
        <v>0</v>
      </c>
      <c r="BG201" s="811">
        <v>0</v>
      </c>
      <c r="BH201" s="811">
        <v>0</v>
      </c>
      <c r="BI201" s="811">
        <v>0</v>
      </c>
      <c r="BJ201" s="811">
        <v>0</v>
      </c>
      <c r="BK201" s="807">
        <f t="shared" si="14"/>
        <v>0</v>
      </c>
      <c r="BL201" s="807">
        <f t="shared" si="15"/>
        <v>0.99960000000000016</v>
      </c>
    </row>
    <row r="202" spans="1:64" ht="27.95" customHeight="1" thickBot="1" x14ac:dyDescent="0.25">
      <c r="A202" s="231"/>
      <c r="B202" s="462"/>
      <c r="C202" s="463"/>
      <c r="D202" s="464"/>
      <c r="E202" s="1138"/>
      <c r="F202" s="1198"/>
      <c r="G202" s="948" t="s">
        <v>886</v>
      </c>
      <c r="H202" s="465"/>
      <c r="I202" s="1113"/>
      <c r="J202" s="1116"/>
      <c r="K202" s="1050"/>
      <c r="L202" s="36" t="s">
        <v>26</v>
      </c>
      <c r="M202" s="921" t="s">
        <v>266</v>
      </c>
      <c r="N202" s="982">
        <v>0</v>
      </c>
      <c r="O202" s="149">
        <v>0</v>
      </c>
      <c r="P202" s="150">
        <v>0</v>
      </c>
      <c r="V202" s="803" t="s">
        <v>1462</v>
      </c>
      <c r="W202" s="803" t="s">
        <v>88</v>
      </c>
      <c r="X202" s="818" t="s">
        <v>1220</v>
      </c>
      <c r="Y202" s="791" t="s">
        <v>860</v>
      </c>
      <c r="Z202" s="791" t="s">
        <v>886</v>
      </c>
      <c r="AA202" s="791"/>
      <c r="AB202" s="782">
        <v>42381</v>
      </c>
      <c r="AC202" s="782">
        <v>42724</v>
      </c>
      <c r="AD202" s="791" t="s">
        <v>862</v>
      </c>
      <c r="AE202" s="791" t="s">
        <v>26</v>
      </c>
      <c r="AF202" s="791" t="s">
        <v>266</v>
      </c>
      <c r="AG202" s="791">
        <v>0</v>
      </c>
      <c r="AH202" s="783">
        <v>0</v>
      </c>
      <c r="AI202" s="783">
        <v>0</v>
      </c>
      <c r="AJ202" s="812" t="s">
        <v>263</v>
      </c>
      <c r="AK202" s="812" t="s">
        <v>281</v>
      </c>
      <c r="AL202" s="813">
        <v>8.3299999999999999E-2</v>
      </c>
      <c r="AM202" s="813">
        <v>8.3299999999999999E-2</v>
      </c>
      <c r="AN202" s="813">
        <v>8.3299999999999999E-2</v>
      </c>
      <c r="AO202" s="813">
        <v>8.3299999999999999E-2</v>
      </c>
      <c r="AP202" s="813">
        <v>8.3299999999999999E-2</v>
      </c>
      <c r="AQ202" s="813">
        <v>8.3299999999999999E-2</v>
      </c>
      <c r="AR202" s="813">
        <v>8.3299999999999999E-2</v>
      </c>
      <c r="AS202" s="813">
        <v>8.3299999999999999E-2</v>
      </c>
      <c r="AT202" s="813">
        <v>8.3299999999999999E-2</v>
      </c>
      <c r="AU202" s="813">
        <v>8.3299999999999999E-2</v>
      </c>
      <c r="AV202" s="813">
        <v>8.3299999999999999E-2</v>
      </c>
      <c r="AW202" s="813">
        <v>8.3299999999999999E-2</v>
      </c>
      <c r="AX202" s="807">
        <f t="shared" si="13"/>
        <v>0.99960000000000016</v>
      </c>
      <c r="AY202" s="811">
        <v>0</v>
      </c>
      <c r="AZ202" s="811">
        <v>0</v>
      </c>
      <c r="BA202" s="811">
        <v>0</v>
      </c>
      <c r="BB202" s="811">
        <v>0</v>
      </c>
      <c r="BC202" s="811">
        <v>0</v>
      </c>
      <c r="BD202" s="811">
        <v>0</v>
      </c>
      <c r="BE202" s="811">
        <v>0</v>
      </c>
      <c r="BF202" s="811">
        <v>0</v>
      </c>
      <c r="BG202" s="811">
        <v>0</v>
      </c>
      <c r="BH202" s="811">
        <v>0</v>
      </c>
      <c r="BI202" s="811">
        <v>0</v>
      </c>
      <c r="BJ202" s="811">
        <v>0</v>
      </c>
      <c r="BK202" s="807">
        <f t="shared" si="14"/>
        <v>0</v>
      </c>
      <c r="BL202" s="807">
        <f t="shared" si="15"/>
        <v>0.99960000000000016</v>
      </c>
    </row>
    <row r="203" spans="1:64" ht="27.95" customHeight="1" x14ac:dyDescent="0.2">
      <c r="A203" s="171"/>
      <c r="B203" s="172"/>
      <c r="C203" s="156"/>
      <c r="D203" s="157"/>
      <c r="E203" s="1091" t="s">
        <v>859</v>
      </c>
      <c r="F203" s="1196" t="s">
        <v>887</v>
      </c>
      <c r="G203" s="949" t="s">
        <v>888</v>
      </c>
      <c r="H203" s="5"/>
      <c r="I203" s="1103">
        <v>42381</v>
      </c>
      <c r="J203" s="1105">
        <v>42724</v>
      </c>
      <c r="K203" s="1044" t="s">
        <v>889</v>
      </c>
      <c r="L203" s="34" t="s">
        <v>39</v>
      </c>
      <c r="M203" s="59" t="s">
        <v>890</v>
      </c>
      <c r="N203" s="42">
        <v>404</v>
      </c>
      <c r="O203" s="30">
        <f t="shared" si="11"/>
        <v>57957.920792079211</v>
      </c>
      <c r="P203" s="31">
        <v>23415000</v>
      </c>
      <c r="V203" s="803" t="s">
        <v>1462</v>
      </c>
      <c r="W203" s="803" t="s">
        <v>88</v>
      </c>
      <c r="X203" s="818" t="s">
        <v>1220</v>
      </c>
      <c r="Y203" s="791" t="s">
        <v>887</v>
      </c>
      <c r="Z203" s="791" t="s">
        <v>888</v>
      </c>
      <c r="AA203" s="791"/>
      <c r="AB203" s="782">
        <v>42381</v>
      </c>
      <c r="AC203" s="782">
        <v>42724</v>
      </c>
      <c r="AD203" s="791" t="s">
        <v>889</v>
      </c>
      <c r="AE203" s="791" t="s">
        <v>39</v>
      </c>
      <c r="AF203" s="791" t="s">
        <v>890</v>
      </c>
      <c r="AG203" s="791">
        <v>404</v>
      </c>
      <c r="AH203" s="783">
        <f t="shared" ref="AH203:AH245" si="16">+AI203/AG203</f>
        <v>57957.920792079211</v>
      </c>
      <c r="AI203" s="783">
        <v>23415000</v>
      </c>
      <c r="AJ203" s="812" t="s">
        <v>263</v>
      </c>
      <c r="AK203" s="812" t="s">
        <v>281</v>
      </c>
      <c r="AL203" s="813">
        <v>8.3299999999999999E-2</v>
      </c>
      <c r="AM203" s="813">
        <v>8.3299999999999999E-2</v>
      </c>
      <c r="AN203" s="813">
        <v>8.3299999999999999E-2</v>
      </c>
      <c r="AO203" s="813">
        <v>8.3299999999999999E-2</v>
      </c>
      <c r="AP203" s="813">
        <v>8.3299999999999999E-2</v>
      </c>
      <c r="AQ203" s="813">
        <v>8.3299999999999999E-2</v>
      </c>
      <c r="AR203" s="813">
        <v>8.3299999999999999E-2</v>
      </c>
      <c r="AS203" s="813">
        <v>8.3299999999999999E-2</v>
      </c>
      <c r="AT203" s="813">
        <v>8.3299999999999999E-2</v>
      </c>
      <c r="AU203" s="813">
        <v>8.3299999999999999E-2</v>
      </c>
      <c r="AV203" s="813">
        <v>8.3299999999999999E-2</v>
      </c>
      <c r="AW203" s="813">
        <v>8.3299999999999999E-2</v>
      </c>
      <c r="AX203" s="807">
        <f t="shared" si="13"/>
        <v>0.99960000000000016</v>
      </c>
      <c r="AY203" s="811">
        <v>0</v>
      </c>
      <c r="AZ203" s="811">
        <v>0</v>
      </c>
      <c r="BA203" s="811">
        <v>0</v>
      </c>
      <c r="BB203" s="811">
        <v>0</v>
      </c>
      <c r="BC203" s="811">
        <v>0</v>
      </c>
      <c r="BD203" s="811">
        <v>0</v>
      </c>
      <c r="BE203" s="811">
        <v>0</v>
      </c>
      <c r="BF203" s="811">
        <v>0</v>
      </c>
      <c r="BG203" s="811">
        <v>0</v>
      </c>
      <c r="BH203" s="811">
        <v>0</v>
      </c>
      <c r="BI203" s="811">
        <v>0</v>
      </c>
      <c r="BJ203" s="811">
        <v>0</v>
      </c>
      <c r="BK203" s="807">
        <f t="shared" si="14"/>
        <v>0</v>
      </c>
      <c r="BL203" s="807">
        <f t="shared" si="15"/>
        <v>0.99960000000000016</v>
      </c>
    </row>
    <row r="204" spans="1:64" ht="27.95" customHeight="1" x14ac:dyDescent="0.2">
      <c r="A204" s="173"/>
      <c r="B204" s="174"/>
      <c r="C204" s="158"/>
      <c r="D204" s="159"/>
      <c r="E204" s="1092"/>
      <c r="F204" s="1197"/>
      <c r="G204" s="1200" t="s">
        <v>891</v>
      </c>
      <c r="H204" s="4"/>
      <c r="I204" s="1112"/>
      <c r="J204" s="1115"/>
      <c r="K204" s="1045"/>
      <c r="L204" s="35" t="s">
        <v>133</v>
      </c>
      <c r="M204" s="911" t="s">
        <v>892</v>
      </c>
      <c r="N204" s="981">
        <v>108</v>
      </c>
      <c r="O204" s="32">
        <f t="shared" si="11"/>
        <v>64814.814814814818</v>
      </c>
      <c r="P204" s="33">
        <v>7000000</v>
      </c>
      <c r="V204" s="803" t="s">
        <v>1462</v>
      </c>
      <c r="W204" s="803" t="s">
        <v>88</v>
      </c>
      <c r="X204" s="818" t="s">
        <v>1220</v>
      </c>
      <c r="Y204" s="791" t="s">
        <v>887</v>
      </c>
      <c r="Z204" s="791" t="s">
        <v>891</v>
      </c>
      <c r="AA204" s="791"/>
      <c r="AB204" s="782">
        <v>42381</v>
      </c>
      <c r="AC204" s="782">
        <v>42724</v>
      </c>
      <c r="AD204" s="791" t="s">
        <v>889</v>
      </c>
      <c r="AE204" s="791" t="s">
        <v>133</v>
      </c>
      <c r="AF204" s="791" t="s">
        <v>892</v>
      </c>
      <c r="AG204" s="791">
        <v>108</v>
      </c>
      <c r="AH204" s="783">
        <f t="shared" si="16"/>
        <v>64814.814814814818</v>
      </c>
      <c r="AI204" s="783">
        <v>7000000</v>
      </c>
      <c r="AJ204" s="812" t="s">
        <v>263</v>
      </c>
      <c r="AK204" s="812" t="s">
        <v>281</v>
      </c>
      <c r="AL204" s="813">
        <v>8.3299999999999999E-2</v>
      </c>
      <c r="AM204" s="813">
        <v>8.3299999999999999E-2</v>
      </c>
      <c r="AN204" s="813">
        <v>8.3299999999999999E-2</v>
      </c>
      <c r="AO204" s="813">
        <v>8.3299999999999999E-2</v>
      </c>
      <c r="AP204" s="813">
        <v>8.3299999999999999E-2</v>
      </c>
      <c r="AQ204" s="813">
        <v>8.3299999999999999E-2</v>
      </c>
      <c r="AR204" s="813">
        <v>8.3299999999999999E-2</v>
      </c>
      <c r="AS204" s="813">
        <v>8.3299999999999999E-2</v>
      </c>
      <c r="AT204" s="813">
        <v>8.3299999999999999E-2</v>
      </c>
      <c r="AU204" s="813">
        <v>8.3299999999999999E-2</v>
      </c>
      <c r="AV204" s="813">
        <v>8.3299999999999999E-2</v>
      </c>
      <c r="AW204" s="813">
        <v>8.3299999999999999E-2</v>
      </c>
      <c r="AX204" s="807">
        <f t="shared" si="13"/>
        <v>0.99960000000000016</v>
      </c>
      <c r="AY204" s="811">
        <v>0</v>
      </c>
      <c r="AZ204" s="811">
        <v>0</v>
      </c>
      <c r="BA204" s="811">
        <v>0</v>
      </c>
      <c r="BB204" s="811">
        <v>0</v>
      </c>
      <c r="BC204" s="811">
        <v>0</v>
      </c>
      <c r="BD204" s="811">
        <v>0</v>
      </c>
      <c r="BE204" s="811">
        <v>0</v>
      </c>
      <c r="BF204" s="811">
        <v>0</v>
      </c>
      <c r="BG204" s="811">
        <v>0</v>
      </c>
      <c r="BH204" s="811">
        <v>0</v>
      </c>
      <c r="BI204" s="811">
        <v>0</v>
      </c>
      <c r="BJ204" s="811">
        <v>0</v>
      </c>
      <c r="BK204" s="807">
        <f t="shared" si="14"/>
        <v>0</v>
      </c>
      <c r="BL204" s="807">
        <f t="shared" si="15"/>
        <v>0.99960000000000016</v>
      </c>
    </row>
    <row r="205" spans="1:64" ht="27.95" customHeight="1" x14ac:dyDescent="0.2">
      <c r="A205" s="173"/>
      <c r="B205" s="174"/>
      <c r="C205" s="158"/>
      <c r="D205" s="159"/>
      <c r="E205" s="1092"/>
      <c r="F205" s="1197"/>
      <c r="G205" s="1200"/>
      <c r="H205" s="4"/>
      <c r="I205" s="1112"/>
      <c r="J205" s="1115"/>
      <c r="K205" s="1045"/>
      <c r="L205" s="35" t="s">
        <v>49</v>
      </c>
      <c r="M205" s="911" t="s">
        <v>893</v>
      </c>
      <c r="N205" s="981">
        <v>7</v>
      </c>
      <c r="O205" s="32">
        <f t="shared" si="11"/>
        <v>100000</v>
      </c>
      <c r="P205" s="33">
        <v>700000</v>
      </c>
      <c r="V205" s="803" t="s">
        <v>1462</v>
      </c>
      <c r="W205" s="803" t="s">
        <v>88</v>
      </c>
      <c r="X205" s="818" t="s">
        <v>1220</v>
      </c>
      <c r="Y205" s="791" t="s">
        <v>887</v>
      </c>
      <c r="Z205" s="791" t="s">
        <v>891</v>
      </c>
      <c r="AA205" s="791"/>
      <c r="AB205" s="782">
        <v>42381</v>
      </c>
      <c r="AC205" s="782">
        <v>42724</v>
      </c>
      <c r="AD205" s="791" t="s">
        <v>889</v>
      </c>
      <c r="AE205" s="791" t="s">
        <v>49</v>
      </c>
      <c r="AF205" s="791" t="s">
        <v>893</v>
      </c>
      <c r="AG205" s="791">
        <v>7</v>
      </c>
      <c r="AH205" s="783">
        <f t="shared" si="16"/>
        <v>100000</v>
      </c>
      <c r="AI205" s="783">
        <v>700000</v>
      </c>
      <c r="AJ205" s="812" t="s">
        <v>263</v>
      </c>
      <c r="AK205" s="812" t="s">
        <v>281</v>
      </c>
      <c r="AL205" s="813">
        <v>8.3299999999999999E-2</v>
      </c>
      <c r="AM205" s="813">
        <v>8.3299999999999999E-2</v>
      </c>
      <c r="AN205" s="813">
        <v>8.3299999999999999E-2</v>
      </c>
      <c r="AO205" s="813">
        <v>8.3299999999999999E-2</v>
      </c>
      <c r="AP205" s="813">
        <v>8.3299999999999999E-2</v>
      </c>
      <c r="AQ205" s="813">
        <v>8.3299999999999999E-2</v>
      </c>
      <c r="AR205" s="813">
        <v>8.3299999999999999E-2</v>
      </c>
      <c r="AS205" s="813">
        <v>8.3299999999999999E-2</v>
      </c>
      <c r="AT205" s="813">
        <v>8.3299999999999999E-2</v>
      </c>
      <c r="AU205" s="813">
        <v>8.3299999999999999E-2</v>
      </c>
      <c r="AV205" s="813">
        <v>8.3299999999999999E-2</v>
      </c>
      <c r="AW205" s="813">
        <v>8.3299999999999999E-2</v>
      </c>
      <c r="AX205" s="807">
        <f t="shared" si="13"/>
        <v>0.99960000000000016</v>
      </c>
      <c r="AY205" s="811">
        <v>0</v>
      </c>
      <c r="AZ205" s="811">
        <v>0</v>
      </c>
      <c r="BA205" s="811">
        <v>0</v>
      </c>
      <c r="BB205" s="811">
        <v>0</v>
      </c>
      <c r="BC205" s="811">
        <v>0</v>
      </c>
      <c r="BD205" s="811">
        <v>0</v>
      </c>
      <c r="BE205" s="811">
        <v>0</v>
      </c>
      <c r="BF205" s="811">
        <v>0</v>
      </c>
      <c r="BG205" s="811">
        <v>0</v>
      </c>
      <c r="BH205" s="811">
        <v>0</v>
      </c>
      <c r="BI205" s="811">
        <v>0</v>
      </c>
      <c r="BJ205" s="811">
        <v>0</v>
      </c>
      <c r="BK205" s="807">
        <f t="shared" si="14"/>
        <v>0</v>
      </c>
      <c r="BL205" s="807">
        <f t="shared" si="15"/>
        <v>0.99960000000000016</v>
      </c>
    </row>
    <row r="206" spans="1:64" ht="27.95" customHeight="1" x14ac:dyDescent="0.2">
      <c r="A206" s="173"/>
      <c r="B206" s="174"/>
      <c r="C206" s="158"/>
      <c r="D206" s="159"/>
      <c r="E206" s="1092"/>
      <c r="F206" s="1197"/>
      <c r="G206" s="1200"/>
      <c r="H206" s="4"/>
      <c r="I206" s="1112"/>
      <c r="J206" s="1115"/>
      <c r="K206" s="1045"/>
      <c r="L206" s="607" t="s">
        <v>39</v>
      </c>
      <c r="M206" s="911" t="s">
        <v>894</v>
      </c>
      <c r="N206" s="981">
        <v>9</v>
      </c>
      <c r="O206" s="32">
        <f t="shared" si="11"/>
        <v>222222.22222222222</v>
      </c>
      <c r="P206" s="33">
        <v>2000000</v>
      </c>
      <c r="V206" s="803" t="s">
        <v>1462</v>
      </c>
      <c r="W206" s="803" t="s">
        <v>88</v>
      </c>
      <c r="X206" s="818" t="s">
        <v>1220</v>
      </c>
      <c r="Y206" s="791" t="s">
        <v>887</v>
      </c>
      <c r="Z206" s="791" t="s">
        <v>891</v>
      </c>
      <c r="AA206" s="791"/>
      <c r="AB206" s="782">
        <v>42381</v>
      </c>
      <c r="AC206" s="782">
        <v>42724</v>
      </c>
      <c r="AD206" s="791" t="s">
        <v>889</v>
      </c>
      <c r="AE206" s="791" t="s">
        <v>39</v>
      </c>
      <c r="AF206" s="791" t="s">
        <v>894</v>
      </c>
      <c r="AG206" s="791">
        <v>9</v>
      </c>
      <c r="AH206" s="783">
        <f>+AI206/AG206</f>
        <v>222222.22222222222</v>
      </c>
      <c r="AI206" s="783">
        <v>2000000</v>
      </c>
      <c r="AJ206" s="812" t="s">
        <v>263</v>
      </c>
      <c r="AK206" s="812" t="s">
        <v>281</v>
      </c>
      <c r="AL206" s="813">
        <v>8.3299999999999999E-2</v>
      </c>
      <c r="AM206" s="813">
        <v>8.3299999999999999E-2</v>
      </c>
      <c r="AN206" s="813">
        <v>8.3299999999999999E-2</v>
      </c>
      <c r="AO206" s="813">
        <v>8.3299999999999999E-2</v>
      </c>
      <c r="AP206" s="813">
        <v>8.3299999999999999E-2</v>
      </c>
      <c r="AQ206" s="813">
        <v>8.3299999999999999E-2</v>
      </c>
      <c r="AR206" s="813">
        <v>8.3299999999999999E-2</v>
      </c>
      <c r="AS206" s="813">
        <v>8.3299999999999999E-2</v>
      </c>
      <c r="AT206" s="813">
        <v>8.3299999999999999E-2</v>
      </c>
      <c r="AU206" s="813">
        <v>8.3299999999999999E-2</v>
      </c>
      <c r="AV206" s="813">
        <v>8.3299999999999999E-2</v>
      </c>
      <c r="AW206" s="813">
        <v>8.3299999999999999E-2</v>
      </c>
      <c r="AX206" s="807">
        <f t="shared" si="13"/>
        <v>0.99960000000000016</v>
      </c>
      <c r="AY206" s="811">
        <v>0</v>
      </c>
      <c r="AZ206" s="811">
        <v>0</v>
      </c>
      <c r="BA206" s="811">
        <v>0</v>
      </c>
      <c r="BB206" s="811">
        <v>0</v>
      </c>
      <c r="BC206" s="811">
        <v>0</v>
      </c>
      <c r="BD206" s="811">
        <v>0</v>
      </c>
      <c r="BE206" s="811">
        <v>0</v>
      </c>
      <c r="BF206" s="811">
        <v>0</v>
      </c>
      <c r="BG206" s="811">
        <v>0</v>
      </c>
      <c r="BH206" s="811">
        <v>0</v>
      </c>
      <c r="BI206" s="811">
        <v>0</v>
      </c>
      <c r="BJ206" s="811">
        <v>0</v>
      </c>
      <c r="BK206" s="807">
        <f t="shared" si="14"/>
        <v>0</v>
      </c>
      <c r="BL206" s="807">
        <f t="shared" si="15"/>
        <v>0.99960000000000016</v>
      </c>
    </row>
    <row r="207" spans="1:64" ht="27.95" customHeight="1" x14ac:dyDescent="0.2">
      <c r="A207" s="173"/>
      <c r="B207" s="174"/>
      <c r="C207" s="158"/>
      <c r="D207" s="159"/>
      <c r="E207" s="1092"/>
      <c r="F207" s="1197"/>
      <c r="G207" s="1200"/>
      <c r="H207" s="4"/>
      <c r="I207" s="1112"/>
      <c r="J207" s="1115"/>
      <c r="K207" s="1045"/>
      <c r="L207" s="35" t="s">
        <v>133</v>
      </c>
      <c r="M207" s="911" t="s">
        <v>895</v>
      </c>
      <c r="N207" s="981">
        <v>300</v>
      </c>
      <c r="O207" s="32">
        <f t="shared" si="11"/>
        <v>10000</v>
      </c>
      <c r="P207" s="33">
        <v>3000000</v>
      </c>
      <c r="V207" s="803" t="s">
        <v>1462</v>
      </c>
      <c r="W207" s="803" t="s">
        <v>88</v>
      </c>
      <c r="X207" s="818" t="s">
        <v>1220</v>
      </c>
      <c r="Y207" s="791" t="s">
        <v>887</v>
      </c>
      <c r="Z207" s="791" t="s">
        <v>891</v>
      </c>
      <c r="AA207" s="791"/>
      <c r="AB207" s="782">
        <v>42381</v>
      </c>
      <c r="AC207" s="782">
        <v>42724</v>
      </c>
      <c r="AD207" s="791" t="s">
        <v>889</v>
      </c>
      <c r="AE207" s="791" t="s">
        <v>133</v>
      </c>
      <c r="AF207" s="791" t="s">
        <v>895</v>
      </c>
      <c r="AG207" s="791">
        <v>300</v>
      </c>
      <c r="AH207" s="783">
        <f t="shared" si="16"/>
        <v>10000</v>
      </c>
      <c r="AI207" s="783">
        <v>3000000</v>
      </c>
      <c r="AJ207" s="812" t="s">
        <v>263</v>
      </c>
      <c r="AK207" s="812" t="s">
        <v>281</v>
      </c>
      <c r="AL207" s="813">
        <v>8.3299999999999999E-2</v>
      </c>
      <c r="AM207" s="813">
        <v>8.3299999999999999E-2</v>
      </c>
      <c r="AN207" s="813">
        <v>8.3299999999999999E-2</v>
      </c>
      <c r="AO207" s="813">
        <v>8.3299999999999999E-2</v>
      </c>
      <c r="AP207" s="813">
        <v>8.3299999999999999E-2</v>
      </c>
      <c r="AQ207" s="813">
        <v>8.3299999999999999E-2</v>
      </c>
      <c r="AR207" s="813">
        <v>8.3299999999999999E-2</v>
      </c>
      <c r="AS207" s="813">
        <v>8.3299999999999999E-2</v>
      </c>
      <c r="AT207" s="813">
        <v>8.3299999999999999E-2</v>
      </c>
      <c r="AU207" s="813">
        <v>8.3299999999999999E-2</v>
      </c>
      <c r="AV207" s="813">
        <v>8.3299999999999999E-2</v>
      </c>
      <c r="AW207" s="813">
        <v>8.3299999999999999E-2</v>
      </c>
      <c r="AX207" s="807">
        <f t="shared" si="13"/>
        <v>0.99960000000000016</v>
      </c>
      <c r="AY207" s="811">
        <v>0</v>
      </c>
      <c r="AZ207" s="811">
        <v>0</v>
      </c>
      <c r="BA207" s="811">
        <v>0</v>
      </c>
      <c r="BB207" s="811">
        <v>0</v>
      </c>
      <c r="BC207" s="811">
        <v>0</v>
      </c>
      <c r="BD207" s="811">
        <v>0</v>
      </c>
      <c r="BE207" s="811">
        <v>0</v>
      </c>
      <c r="BF207" s="811">
        <v>0</v>
      </c>
      <c r="BG207" s="811">
        <v>0</v>
      </c>
      <c r="BH207" s="811">
        <v>0</v>
      </c>
      <c r="BI207" s="811">
        <v>0</v>
      </c>
      <c r="BJ207" s="811">
        <v>0</v>
      </c>
      <c r="BK207" s="807">
        <f t="shared" si="14"/>
        <v>0</v>
      </c>
      <c r="BL207" s="807">
        <f t="shared" si="15"/>
        <v>0.99960000000000016</v>
      </c>
    </row>
    <row r="208" spans="1:64" ht="27.95" customHeight="1" x14ac:dyDescent="0.2">
      <c r="A208" s="173"/>
      <c r="B208" s="174"/>
      <c r="C208" s="158"/>
      <c r="D208" s="159"/>
      <c r="E208" s="1092"/>
      <c r="F208" s="1197"/>
      <c r="G208" s="1200"/>
      <c r="H208" s="4"/>
      <c r="I208" s="1112"/>
      <c r="J208" s="1115"/>
      <c r="K208" s="1045"/>
      <c r="L208" s="35" t="s">
        <v>133</v>
      </c>
      <c r="M208" s="911" t="s">
        <v>896</v>
      </c>
      <c r="N208" s="19">
        <v>98</v>
      </c>
      <c r="O208" s="32">
        <f t="shared" si="11"/>
        <v>61224.489795918365</v>
      </c>
      <c r="P208" s="33">
        <v>6000000</v>
      </c>
      <c r="V208" s="803" t="s">
        <v>1462</v>
      </c>
      <c r="W208" s="803" t="s">
        <v>88</v>
      </c>
      <c r="X208" s="818" t="s">
        <v>1220</v>
      </c>
      <c r="Y208" s="791" t="s">
        <v>887</v>
      </c>
      <c r="Z208" s="791" t="s">
        <v>891</v>
      </c>
      <c r="AA208" s="791"/>
      <c r="AB208" s="782">
        <v>42381</v>
      </c>
      <c r="AC208" s="782">
        <v>42724</v>
      </c>
      <c r="AD208" s="791" t="s">
        <v>889</v>
      </c>
      <c r="AE208" s="791" t="s">
        <v>133</v>
      </c>
      <c r="AF208" s="791" t="s">
        <v>896</v>
      </c>
      <c r="AG208" s="791">
        <v>98</v>
      </c>
      <c r="AH208" s="783">
        <f t="shared" si="16"/>
        <v>61224.489795918365</v>
      </c>
      <c r="AI208" s="783">
        <v>6000000</v>
      </c>
      <c r="AJ208" s="812" t="s">
        <v>263</v>
      </c>
      <c r="AK208" s="812" t="s">
        <v>281</v>
      </c>
      <c r="AL208" s="813">
        <v>8.3299999999999999E-2</v>
      </c>
      <c r="AM208" s="813">
        <v>8.3299999999999999E-2</v>
      </c>
      <c r="AN208" s="813">
        <v>8.3299999999999999E-2</v>
      </c>
      <c r="AO208" s="813">
        <v>8.3299999999999999E-2</v>
      </c>
      <c r="AP208" s="813">
        <v>8.3299999999999999E-2</v>
      </c>
      <c r="AQ208" s="813">
        <v>8.3299999999999999E-2</v>
      </c>
      <c r="AR208" s="813">
        <v>8.3299999999999999E-2</v>
      </c>
      <c r="AS208" s="813">
        <v>8.3299999999999999E-2</v>
      </c>
      <c r="AT208" s="813">
        <v>8.3299999999999999E-2</v>
      </c>
      <c r="AU208" s="813">
        <v>8.3299999999999999E-2</v>
      </c>
      <c r="AV208" s="813">
        <v>8.3299999999999999E-2</v>
      </c>
      <c r="AW208" s="813">
        <v>8.3299999999999999E-2</v>
      </c>
      <c r="AX208" s="807">
        <f t="shared" si="13"/>
        <v>0.99960000000000016</v>
      </c>
      <c r="AY208" s="811">
        <v>0</v>
      </c>
      <c r="AZ208" s="811">
        <v>0</v>
      </c>
      <c r="BA208" s="811">
        <v>0</v>
      </c>
      <c r="BB208" s="811">
        <v>0</v>
      </c>
      <c r="BC208" s="811">
        <v>0</v>
      </c>
      <c r="BD208" s="811">
        <v>0</v>
      </c>
      <c r="BE208" s="811">
        <v>0</v>
      </c>
      <c r="BF208" s="811">
        <v>0</v>
      </c>
      <c r="BG208" s="811">
        <v>0</v>
      </c>
      <c r="BH208" s="811">
        <v>0</v>
      </c>
      <c r="BI208" s="811">
        <v>0</v>
      </c>
      <c r="BJ208" s="811">
        <v>0</v>
      </c>
      <c r="BK208" s="807">
        <f t="shared" si="14"/>
        <v>0</v>
      </c>
      <c r="BL208" s="807">
        <f t="shared" si="15"/>
        <v>0.99960000000000016</v>
      </c>
    </row>
    <row r="209" spans="1:64" ht="27.95" customHeight="1" x14ac:dyDescent="0.2">
      <c r="A209" s="173"/>
      <c r="B209" s="174"/>
      <c r="C209" s="158"/>
      <c r="D209" s="159"/>
      <c r="E209" s="1092"/>
      <c r="F209" s="1197"/>
      <c r="G209" s="1200" t="s">
        <v>897</v>
      </c>
      <c r="H209" s="4"/>
      <c r="I209" s="1112"/>
      <c r="J209" s="1115"/>
      <c r="K209" s="1045"/>
      <c r="L209" s="35" t="s">
        <v>49</v>
      </c>
      <c r="M209" s="911" t="s">
        <v>898</v>
      </c>
      <c r="N209" s="981">
        <v>8</v>
      </c>
      <c r="O209" s="32">
        <f t="shared" si="11"/>
        <v>250000</v>
      </c>
      <c r="P209" s="33">
        <v>2000000</v>
      </c>
      <c r="V209" s="803" t="s">
        <v>1462</v>
      </c>
      <c r="W209" s="803" t="s">
        <v>88</v>
      </c>
      <c r="X209" s="818" t="s">
        <v>1220</v>
      </c>
      <c r="Y209" s="791" t="s">
        <v>887</v>
      </c>
      <c r="Z209" s="791" t="s">
        <v>897</v>
      </c>
      <c r="AA209" s="791"/>
      <c r="AB209" s="782">
        <v>42381</v>
      </c>
      <c r="AC209" s="782">
        <v>42724</v>
      </c>
      <c r="AD209" s="791" t="s">
        <v>889</v>
      </c>
      <c r="AE209" s="791" t="s">
        <v>49</v>
      </c>
      <c r="AF209" s="791" t="s">
        <v>898</v>
      </c>
      <c r="AG209" s="791">
        <v>8</v>
      </c>
      <c r="AH209" s="783">
        <f t="shared" si="16"/>
        <v>250000</v>
      </c>
      <c r="AI209" s="783">
        <v>2000000</v>
      </c>
      <c r="AJ209" s="812" t="s">
        <v>263</v>
      </c>
      <c r="AK209" s="812" t="s">
        <v>281</v>
      </c>
      <c r="AL209" s="813">
        <v>8.3299999999999999E-2</v>
      </c>
      <c r="AM209" s="813">
        <v>8.3299999999999999E-2</v>
      </c>
      <c r="AN209" s="813">
        <v>8.3299999999999999E-2</v>
      </c>
      <c r="AO209" s="813">
        <v>8.3299999999999999E-2</v>
      </c>
      <c r="AP209" s="813">
        <v>8.3299999999999999E-2</v>
      </c>
      <c r="AQ209" s="813">
        <v>8.3299999999999999E-2</v>
      </c>
      <c r="AR209" s="813">
        <v>8.3299999999999999E-2</v>
      </c>
      <c r="AS209" s="813">
        <v>8.3299999999999999E-2</v>
      </c>
      <c r="AT209" s="813">
        <v>8.3299999999999999E-2</v>
      </c>
      <c r="AU209" s="813">
        <v>8.3299999999999999E-2</v>
      </c>
      <c r="AV209" s="813">
        <v>8.3299999999999999E-2</v>
      </c>
      <c r="AW209" s="813">
        <v>8.3299999999999999E-2</v>
      </c>
      <c r="AX209" s="807">
        <f t="shared" si="13"/>
        <v>0.99960000000000016</v>
      </c>
      <c r="AY209" s="811">
        <v>0</v>
      </c>
      <c r="AZ209" s="811">
        <v>0</v>
      </c>
      <c r="BA209" s="811">
        <v>0</v>
      </c>
      <c r="BB209" s="811">
        <v>0</v>
      </c>
      <c r="BC209" s="811">
        <v>0</v>
      </c>
      <c r="BD209" s="811">
        <v>0</v>
      </c>
      <c r="BE209" s="811">
        <v>0</v>
      </c>
      <c r="BF209" s="811">
        <v>0</v>
      </c>
      <c r="BG209" s="811">
        <v>0</v>
      </c>
      <c r="BH209" s="811">
        <v>0</v>
      </c>
      <c r="BI209" s="811">
        <v>0</v>
      </c>
      <c r="BJ209" s="811">
        <v>0</v>
      </c>
      <c r="BK209" s="807">
        <f t="shared" si="14"/>
        <v>0</v>
      </c>
      <c r="BL209" s="807">
        <f t="shared" si="15"/>
        <v>0.99960000000000016</v>
      </c>
    </row>
    <row r="210" spans="1:64" ht="27.95" customHeight="1" x14ac:dyDescent="0.2">
      <c r="A210" s="173"/>
      <c r="B210" s="174"/>
      <c r="C210" s="158"/>
      <c r="D210" s="159"/>
      <c r="E210" s="1092"/>
      <c r="F210" s="1197"/>
      <c r="G210" s="1200"/>
      <c r="H210" s="4"/>
      <c r="I210" s="1112"/>
      <c r="J210" s="1115"/>
      <c r="K210" s="1045"/>
      <c r="L210" s="35" t="s">
        <v>26</v>
      </c>
      <c r="M210" s="961" t="s">
        <v>899</v>
      </c>
      <c r="N210" s="19">
        <v>6</v>
      </c>
      <c r="O210" s="32">
        <f t="shared" si="11"/>
        <v>15444333.333333334</v>
      </c>
      <c r="P210" s="33">
        <v>92666000</v>
      </c>
      <c r="V210" s="803" t="s">
        <v>1462</v>
      </c>
      <c r="W210" s="803" t="s">
        <v>88</v>
      </c>
      <c r="X210" s="818" t="s">
        <v>1220</v>
      </c>
      <c r="Y210" s="791" t="s">
        <v>887</v>
      </c>
      <c r="Z210" s="791" t="s">
        <v>897</v>
      </c>
      <c r="AA210" s="791"/>
      <c r="AB210" s="782">
        <v>42381</v>
      </c>
      <c r="AC210" s="782">
        <v>42724</v>
      </c>
      <c r="AD210" s="791" t="s">
        <v>889</v>
      </c>
      <c r="AE210" s="791" t="s">
        <v>26</v>
      </c>
      <c r="AF210" s="791" t="s">
        <v>899</v>
      </c>
      <c r="AG210" s="791">
        <v>6</v>
      </c>
      <c r="AH210" s="783">
        <f t="shared" si="16"/>
        <v>15444333.333333334</v>
      </c>
      <c r="AI210" s="783">
        <v>92666000</v>
      </c>
      <c r="AJ210" s="812" t="s">
        <v>263</v>
      </c>
      <c r="AK210" s="812" t="s">
        <v>281</v>
      </c>
      <c r="AL210" s="813">
        <v>8.3299999999999999E-2</v>
      </c>
      <c r="AM210" s="813">
        <v>8.3299999999999999E-2</v>
      </c>
      <c r="AN210" s="813">
        <v>8.3299999999999999E-2</v>
      </c>
      <c r="AO210" s="813">
        <v>8.3299999999999999E-2</v>
      </c>
      <c r="AP210" s="813">
        <v>8.3299999999999999E-2</v>
      </c>
      <c r="AQ210" s="813">
        <v>8.3299999999999999E-2</v>
      </c>
      <c r="AR210" s="813">
        <v>8.3299999999999999E-2</v>
      </c>
      <c r="AS210" s="813">
        <v>8.3299999999999999E-2</v>
      </c>
      <c r="AT210" s="813">
        <v>8.3299999999999999E-2</v>
      </c>
      <c r="AU210" s="813">
        <v>8.3299999999999999E-2</v>
      </c>
      <c r="AV210" s="813">
        <v>8.3299999999999999E-2</v>
      </c>
      <c r="AW210" s="813">
        <v>8.3299999999999999E-2</v>
      </c>
      <c r="AX210" s="807">
        <f t="shared" si="13"/>
        <v>0.99960000000000016</v>
      </c>
      <c r="AY210" s="811">
        <v>0</v>
      </c>
      <c r="AZ210" s="811">
        <v>0</v>
      </c>
      <c r="BA210" s="811">
        <v>0</v>
      </c>
      <c r="BB210" s="811">
        <v>0</v>
      </c>
      <c r="BC210" s="811">
        <v>0</v>
      </c>
      <c r="BD210" s="811">
        <v>0</v>
      </c>
      <c r="BE210" s="811">
        <v>0</v>
      </c>
      <c r="BF210" s="811">
        <v>0</v>
      </c>
      <c r="BG210" s="811">
        <v>0</v>
      </c>
      <c r="BH210" s="811">
        <v>0</v>
      </c>
      <c r="BI210" s="811">
        <v>0</v>
      </c>
      <c r="BJ210" s="811">
        <v>0</v>
      </c>
      <c r="BK210" s="807">
        <f t="shared" si="14"/>
        <v>0</v>
      </c>
      <c r="BL210" s="807">
        <f t="shared" si="15"/>
        <v>0.99960000000000016</v>
      </c>
    </row>
    <row r="211" spans="1:64" ht="27.95" customHeight="1" x14ac:dyDescent="0.2">
      <c r="A211" s="173"/>
      <c r="B211" s="174"/>
      <c r="C211" s="158"/>
      <c r="D211" s="159"/>
      <c r="E211" s="1092"/>
      <c r="F211" s="1197"/>
      <c r="G211" s="1225" t="s">
        <v>900</v>
      </c>
      <c r="H211" s="4"/>
      <c r="I211" s="1112"/>
      <c r="J211" s="1115"/>
      <c r="K211" s="1045"/>
      <c r="L211" s="35" t="s">
        <v>732</v>
      </c>
      <c r="M211" s="911" t="s">
        <v>901</v>
      </c>
      <c r="N211" s="981">
        <v>21</v>
      </c>
      <c r="O211" s="32">
        <f t="shared" si="11"/>
        <v>23809.523809523809</v>
      </c>
      <c r="P211" s="33">
        <v>500000</v>
      </c>
      <c r="V211" s="803" t="s">
        <v>1462</v>
      </c>
      <c r="W211" s="803" t="s">
        <v>88</v>
      </c>
      <c r="X211" s="818" t="s">
        <v>1220</v>
      </c>
      <c r="Y211" s="791" t="s">
        <v>887</v>
      </c>
      <c r="Z211" s="842" t="s">
        <v>1252</v>
      </c>
      <c r="AA211" s="791"/>
      <c r="AB211" s="782">
        <v>42381</v>
      </c>
      <c r="AC211" s="782">
        <v>42724</v>
      </c>
      <c r="AD211" s="791" t="s">
        <v>889</v>
      </c>
      <c r="AE211" s="791" t="s">
        <v>732</v>
      </c>
      <c r="AF211" s="791" t="s">
        <v>901</v>
      </c>
      <c r="AG211" s="791">
        <v>21</v>
      </c>
      <c r="AH211" s="783">
        <f t="shared" si="16"/>
        <v>23809.523809523809</v>
      </c>
      <c r="AI211" s="783">
        <v>500000</v>
      </c>
      <c r="AJ211" s="812" t="s">
        <v>263</v>
      </c>
      <c r="AK211" s="812" t="s">
        <v>281</v>
      </c>
      <c r="AL211" s="813">
        <v>8.3299999999999999E-2</v>
      </c>
      <c r="AM211" s="813">
        <v>8.3299999999999999E-2</v>
      </c>
      <c r="AN211" s="813">
        <v>8.3299999999999999E-2</v>
      </c>
      <c r="AO211" s="813">
        <v>8.3299999999999999E-2</v>
      </c>
      <c r="AP211" s="813">
        <v>8.3299999999999999E-2</v>
      </c>
      <c r="AQ211" s="813">
        <v>8.3299999999999999E-2</v>
      </c>
      <c r="AR211" s="813">
        <v>8.3299999999999999E-2</v>
      </c>
      <c r="AS211" s="813">
        <v>8.3299999999999999E-2</v>
      </c>
      <c r="AT211" s="813">
        <v>8.3299999999999999E-2</v>
      </c>
      <c r="AU211" s="813">
        <v>8.3299999999999999E-2</v>
      </c>
      <c r="AV211" s="813">
        <v>8.3299999999999999E-2</v>
      </c>
      <c r="AW211" s="813">
        <v>8.3299999999999999E-2</v>
      </c>
      <c r="AX211" s="807">
        <f t="shared" si="13"/>
        <v>0.99960000000000016</v>
      </c>
      <c r="AY211" s="811">
        <v>0</v>
      </c>
      <c r="AZ211" s="811">
        <v>0</v>
      </c>
      <c r="BA211" s="811">
        <v>0</v>
      </c>
      <c r="BB211" s="811">
        <v>0</v>
      </c>
      <c r="BC211" s="811">
        <v>0</v>
      </c>
      <c r="BD211" s="811">
        <v>0</v>
      </c>
      <c r="BE211" s="811">
        <v>0</v>
      </c>
      <c r="BF211" s="811">
        <v>0</v>
      </c>
      <c r="BG211" s="811">
        <v>0</v>
      </c>
      <c r="BH211" s="811">
        <v>0</v>
      </c>
      <c r="BI211" s="811">
        <v>0</v>
      </c>
      <c r="BJ211" s="811">
        <v>0</v>
      </c>
      <c r="BK211" s="807">
        <f t="shared" si="14"/>
        <v>0</v>
      </c>
      <c r="BL211" s="807">
        <f t="shared" si="15"/>
        <v>0.99960000000000016</v>
      </c>
    </row>
    <row r="212" spans="1:64" ht="27.95" customHeight="1" x14ac:dyDescent="0.2">
      <c r="A212" s="173"/>
      <c r="B212" s="174"/>
      <c r="C212" s="158"/>
      <c r="D212" s="159"/>
      <c r="E212" s="1092"/>
      <c r="F212" s="1197"/>
      <c r="G212" s="1225"/>
      <c r="H212" s="4"/>
      <c r="I212" s="1112"/>
      <c r="J212" s="1115"/>
      <c r="K212" s="1045"/>
      <c r="L212" s="35" t="s">
        <v>732</v>
      </c>
      <c r="M212" s="911" t="s">
        <v>902</v>
      </c>
      <c r="N212" s="981">
        <v>22</v>
      </c>
      <c r="O212" s="32">
        <f t="shared" si="11"/>
        <v>68181.818181818177</v>
      </c>
      <c r="P212" s="33">
        <v>1500000</v>
      </c>
      <c r="V212" s="803" t="s">
        <v>1462</v>
      </c>
      <c r="W212" s="803" t="s">
        <v>88</v>
      </c>
      <c r="X212" s="818" t="s">
        <v>1220</v>
      </c>
      <c r="Y212" s="791" t="s">
        <v>887</v>
      </c>
      <c r="Z212" s="842" t="s">
        <v>1252</v>
      </c>
      <c r="AA212" s="791"/>
      <c r="AB212" s="782">
        <v>42381</v>
      </c>
      <c r="AC212" s="782">
        <v>42724</v>
      </c>
      <c r="AD212" s="791" t="s">
        <v>889</v>
      </c>
      <c r="AE212" s="791" t="s">
        <v>732</v>
      </c>
      <c r="AF212" s="791" t="s">
        <v>902</v>
      </c>
      <c r="AG212" s="791">
        <v>22</v>
      </c>
      <c r="AH212" s="783">
        <f t="shared" si="16"/>
        <v>68181.818181818177</v>
      </c>
      <c r="AI212" s="783">
        <v>1500000</v>
      </c>
      <c r="AJ212" s="812" t="s">
        <v>263</v>
      </c>
      <c r="AK212" s="812" t="s">
        <v>281</v>
      </c>
      <c r="AL212" s="813">
        <v>8.3299999999999999E-2</v>
      </c>
      <c r="AM212" s="813">
        <v>8.3299999999999999E-2</v>
      </c>
      <c r="AN212" s="813">
        <v>8.3299999999999999E-2</v>
      </c>
      <c r="AO212" s="813">
        <v>8.3299999999999999E-2</v>
      </c>
      <c r="AP212" s="813">
        <v>8.3299999999999999E-2</v>
      </c>
      <c r="AQ212" s="813">
        <v>8.3299999999999999E-2</v>
      </c>
      <c r="AR212" s="813">
        <v>8.3299999999999999E-2</v>
      </c>
      <c r="AS212" s="813">
        <v>8.3299999999999999E-2</v>
      </c>
      <c r="AT212" s="813">
        <v>8.3299999999999999E-2</v>
      </c>
      <c r="AU212" s="813">
        <v>8.3299999999999999E-2</v>
      </c>
      <c r="AV212" s="813">
        <v>8.3299999999999999E-2</v>
      </c>
      <c r="AW212" s="813">
        <v>8.3299999999999999E-2</v>
      </c>
      <c r="AX212" s="807">
        <f t="shared" si="13"/>
        <v>0.99960000000000016</v>
      </c>
      <c r="AY212" s="811">
        <v>0</v>
      </c>
      <c r="AZ212" s="811">
        <v>0</v>
      </c>
      <c r="BA212" s="811">
        <v>0</v>
      </c>
      <c r="BB212" s="811">
        <v>0</v>
      </c>
      <c r="BC212" s="811">
        <v>0</v>
      </c>
      <c r="BD212" s="811">
        <v>0</v>
      </c>
      <c r="BE212" s="811">
        <v>0</v>
      </c>
      <c r="BF212" s="811">
        <v>0</v>
      </c>
      <c r="BG212" s="811">
        <v>0</v>
      </c>
      <c r="BH212" s="811">
        <v>0</v>
      </c>
      <c r="BI212" s="811">
        <v>0</v>
      </c>
      <c r="BJ212" s="811">
        <v>0</v>
      </c>
      <c r="BK212" s="807">
        <f t="shared" si="14"/>
        <v>0</v>
      </c>
      <c r="BL212" s="807">
        <f t="shared" si="15"/>
        <v>0.99960000000000016</v>
      </c>
    </row>
    <row r="213" spans="1:64" ht="27.95" customHeight="1" x14ac:dyDescent="0.2">
      <c r="A213" s="173"/>
      <c r="B213" s="174"/>
      <c r="C213" s="158"/>
      <c r="D213" s="159"/>
      <c r="E213" s="1092"/>
      <c r="F213" s="1197"/>
      <c r="G213" s="1225"/>
      <c r="H213" s="4"/>
      <c r="I213" s="1112"/>
      <c r="J213" s="1115"/>
      <c r="K213" s="1045"/>
      <c r="L213" s="35" t="s">
        <v>732</v>
      </c>
      <c r="M213" s="911" t="s">
        <v>903</v>
      </c>
      <c r="N213" s="981">
        <v>23</v>
      </c>
      <c r="O213" s="32">
        <f t="shared" si="11"/>
        <v>78260.869565217392</v>
      </c>
      <c r="P213" s="33">
        <v>1800000</v>
      </c>
      <c r="V213" s="803" t="s">
        <v>1462</v>
      </c>
      <c r="W213" s="803" t="s">
        <v>88</v>
      </c>
      <c r="X213" s="818" t="s">
        <v>1220</v>
      </c>
      <c r="Y213" s="791" t="s">
        <v>887</v>
      </c>
      <c r="Z213" s="842" t="s">
        <v>1252</v>
      </c>
      <c r="AA213" s="791"/>
      <c r="AB213" s="782">
        <v>42381</v>
      </c>
      <c r="AC213" s="782">
        <v>42724</v>
      </c>
      <c r="AD213" s="791" t="s">
        <v>889</v>
      </c>
      <c r="AE213" s="791" t="s">
        <v>732</v>
      </c>
      <c r="AF213" s="791" t="s">
        <v>903</v>
      </c>
      <c r="AG213" s="791">
        <v>23</v>
      </c>
      <c r="AH213" s="783">
        <f t="shared" si="16"/>
        <v>78260.869565217392</v>
      </c>
      <c r="AI213" s="783">
        <v>1800000</v>
      </c>
      <c r="AJ213" s="812" t="s">
        <v>263</v>
      </c>
      <c r="AK213" s="812" t="s">
        <v>281</v>
      </c>
      <c r="AL213" s="813">
        <v>8.3299999999999999E-2</v>
      </c>
      <c r="AM213" s="813">
        <v>8.3299999999999999E-2</v>
      </c>
      <c r="AN213" s="813">
        <v>8.3299999999999999E-2</v>
      </c>
      <c r="AO213" s="813">
        <v>8.3299999999999999E-2</v>
      </c>
      <c r="AP213" s="813">
        <v>8.3299999999999999E-2</v>
      </c>
      <c r="AQ213" s="813">
        <v>8.3299999999999999E-2</v>
      </c>
      <c r="AR213" s="813">
        <v>8.3299999999999999E-2</v>
      </c>
      <c r="AS213" s="813">
        <v>8.3299999999999999E-2</v>
      </c>
      <c r="AT213" s="813">
        <v>8.3299999999999999E-2</v>
      </c>
      <c r="AU213" s="813">
        <v>8.3299999999999999E-2</v>
      </c>
      <c r="AV213" s="813">
        <v>8.3299999999999999E-2</v>
      </c>
      <c r="AW213" s="813">
        <v>8.3299999999999999E-2</v>
      </c>
      <c r="AX213" s="807">
        <f t="shared" si="13"/>
        <v>0.99960000000000016</v>
      </c>
      <c r="AY213" s="811">
        <v>0</v>
      </c>
      <c r="AZ213" s="811">
        <v>0</v>
      </c>
      <c r="BA213" s="811">
        <v>0</v>
      </c>
      <c r="BB213" s="811">
        <v>0</v>
      </c>
      <c r="BC213" s="811">
        <v>0</v>
      </c>
      <c r="BD213" s="811">
        <v>0</v>
      </c>
      <c r="BE213" s="811">
        <v>0</v>
      </c>
      <c r="BF213" s="811">
        <v>0</v>
      </c>
      <c r="BG213" s="811">
        <v>0</v>
      </c>
      <c r="BH213" s="811">
        <v>0</v>
      </c>
      <c r="BI213" s="811">
        <v>0</v>
      </c>
      <c r="BJ213" s="811">
        <v>0</v>
      </c>
      <c r="BK213" s="807">
        <f t="shared" si="14"/>
        <v>0</v>
      </c>
      <c r="BL213" s="807">
        <f t="shared" si="15"/>
        <v>0.99960000000000016</v>
      </c>
    </row>
    <row r="214" spans="1:64" ht="27.95" customHeight="1" x14ac:dyDescent="0.2">
      <c r="A214" s="173"/>
      <c r="B214" s="174"/>
      <c r="C214" s="158"/>
      <c r="D214" s="159"/>
      <c r="E214" s="1092"/>
      <c r="F214" s="1197"/>
      <c r="G214" s="1225"/>
      <c r="H214" s="4"/>
      <c r="I214" s="1112"/>
      <c r="J214" s="1115"/>
      <c r="K214" s="1045"/>
      <c r="L214" s="35" t="s">
        <v>732</v>
      </c>
      <c r="M214" s="911" t="s">
        <v>904</v>
      </c>
      <c r="N214" s="981">
        <v>24</v>
      </c>
      <c r="O214" s="32">
        <f t="shared" si="11"/>
        <v>50000</v>
      </c>
      <c r="P214" s="33">
        <v>1200000</v>
      </c>
      <c r="V214" s="803" t="s">
        <v>1462</v>
      </c>
      <c r="W214" s="803" t="s">
        <v>88</v>
      </c>
      <c r="X214" s="818" t="s">
        <v>1220</v>
      </c>
      <c r="Y214" s="791" t="s">
        <v>887</v>
      </c>
      <c r="Z214" s="842" t="s">
        <v>1252</v>
      </c>
      <c r="AA214" s="791"/>
      <c r="AB214" s="782">
        <v>42381</v>
      </c>
      <c r="AC214" s="782">
        <v>42724</v>
      </c>
      <c r="AD214" s="791" t="s">
        <v>889</v>
      </c>
      <c r="AE214" s="791" t="s">
        <v>732</v>
      </c>
      <c r="AF214" s="791" t="s">
        <v>904</v>
      </c>
      <c r="AG214" s="791">
        <v>24</v>
      </c>
      <c r="AH214" s="783">
        <f t="shared" si="16"/>
        <v>50000</v>
      </c>
      <c r="AI214" s="783">
        <v>1200000</v>
      </c>
      <c r="AJ214" s="812" t="s">
        <v>263</v>
      </c>
      <c r="AK214" s="812" t="s">
        <v>281</v>
      </c>
      <c r="AL214" s="813">
        <v>8.3299999999999999E-2</v>
      </c>
      <c r="AM214" s="813">
        <v>8.3299999999999999E-2</v>
      </c>
      <c r="AN214" s="813">
        <v>8.3299999999999999E-2</v>
      </c>
      <c r="AO214" s="813">
        <v>8.3299999999999999E-2</v>
      </c>
      <c r="AP214" s="813">
        <v>8.3299999999999999E-2</v>
      </c>
      <c r="AQ214" s="813">
        <v>8.3299999999999999E-2</v>
      </c>
      <c r="AR214" s="813">
        <v>8.3299999999999999E-2</v>
      </c>
      <c r="AS214" s="813">
        <v>8.3299999999999999E-2</v>
      </c>
      <c r="AT214" s="813">
        <v>8.3299999999999999E-2</v>
      </c>
      <c r="AU214" s="813">
        <v>8.3299999999999999E-2</v>
      </c>
      <c r="AV214" s="813">
        <v>8.3299999999999999E-2</v>
      </c>
      <c r="AW214" s="813">
        <v>8.3299999999999999E-2</v>
      </c>
      <c r="AX214" s="807">
        <f t="shared" si="13"/>
        <v>0.99960000000000016</v>
      </c>
      <c r="AY214" s="811">
        <v>0</v>
      </c>
      <c r="AZ214" s="811">
        <v>0</v>
      </c>
      <c r="BA214" s="811">
        <v>0</v>
      </c>
      <c r="BB214" s="811">
        <v>0</v>
      </c>
      <c r="BC214" s="811">
        <v>0</v>
      </c>
      <c r="BD214" s="811">
        <v>0</v>
      </c>
      <c r="BE214" s="811">
        <v>0</v>
      </c>
      <c r="BF214" s="811">
        <v>0</v>
      </c>
      <c r="BG214" s="811">
        <v>0</v>
      </c>
      <c r="BH214" s="811">
        <v>0</v>
      </c>
      <c r="BI214" s="811">
        <v>0</v>
      </c>
      <c r="BJ214" s="811">
        <v>0</v>
      </c>
      <c r="BK214" s="807">
        <f t="shared" si="14"/>
        <v>0</v>
      </c>
      <c r="BL214" s="807">
        <f t="shared" si="15"/>
        <v>0.99960000000000016</v>
      </c>
    </row>
    <row r="215" spans="1:64" ht="27.95" customHeight="1" x14ac:dyDescent="0.2">
      <c r="A215" s="173"/>
      <c r="B215" s="174"/>
      <c r="C215" s="158"/>
      <c r="D215" s="159"/>
      <c r="E215" s="1092"/>
      <c r="F215" s="1197"/>
      <c r="G215" s="1225"/>
      <c r="H215" s="4"/>
      <c r="I215" s="1112"/>
      <c r="J215" s="1115"/>
      <c r="K215" s="1045"/>
      <c r="L215" s="35" t="s">
        <v>732</v>
      </c>
      <c r="M215" s="911" t="s">
        <v>905</v>
      </c>
      <c r="N215" s="981">
        <v>25</v>
      </c>
      <c r="O215" s="32">
        <f t="shared" si="11"/>
        <v>72000</v>
      </c>
      <c r="P215" s="33">
        <v>1800000</v>
      </c>
      <c r="V215" s="803" t="s">
        <v>1462</v>
      </c>
      <c r="W215" s="803" t="s">
        <v>88</v>
      </c>
      <c r="X215" s="818" t="s">
        <v>1220</v>
      </c>
      <c r="Y215" s="791" t="s">
        <v>887</v>
      </c>
      <c r="Z215" s="842" t="s">
        <v>1252</v>
      </c>
      <c r="AA215" s="791"/>
      <c r="AB215" s="782">
        <v>42381</v>
      </c>
      <c r="AC215" s="782">
        <v>42724</v>
      </c>
      <c r="AD215" s="791" t="s">
        <v>889</v>
      </c>
      <c r="AE215" s="791" t="s">
        <v>732</v>
      </c>
      <c r="AF215" s="791" t="s">
        <v>905</v>
      </c>
      <c r="AG215" s="791">
        <v>25</v>
      </c>
      <c r="AH215" s="783">
        <f t="shared" si="16"/>
        <v>72000</v>
      </c>
      <c r="AI215" s="783">
        <v>1800000</v>
      </c>
      <c r="AJ215" s="812" t="s">
        <v>263</v>
      </c>
      <c r="AK215" s="812" t="s">
        <v>281</v>
      </c>
      <c r="AL215" s="813">
        <v>8.3299999999999999E-2</v>
      </c>
      <c r="AM215" s="813">
        <v>8.3299999999999999E-2</v>
      </c>
      <c r="AN215" s="813">
        <v>8.3299999999999999E-2</v>
      </c>
      <c r="AO215" s="813">
        <v>8.3299999999999999E-2</v>
      </c>
      <c r="AP215" s="813">
        <v>8.3299999999999999E-2</v>
      </c>
      <c r="AQ215" s="813">
        <v>8.3299999999999999E-2</v>
      </c>
      <c r="AR215" s="813">
        <v>8.3299999999999999E-2</v>
      </c>
      <c r="AS215" s="813">
        <v>8.3299999999999999E-2</v>
      </c>
      <c r="AT215" s="813">
        <v>8.3299999999999999E-2</v>
      </c>
      <c r="AU215" s="813">
        <v>8.3299999999999999E-2</v>
      </c>
      <c r="AV215" s="813">
        <v>8.3299999999999999E-2</v>
      </c>
      <c r="AW215" s="813">
        <v>8.3299999999999999E-2</v>
      </c>
      <c r="AX215" s="807">
        <f t="shared" si="13"/>
        <v>0.99960000000000016</v>
      </c>
      <c r="AY215" s="811">
        <v>0</v>
      </c>
      <c r="AZ215" s="811">
        <v>0</v>
      </c>
      <c r="BA215" s="811">
        <v>0</v>
      </c>
      <c r="BB215" s="811">
        <v>0</v>
      </c>
      <c r="BC215" s="811">
        <v>0</v>
      </c>
      <c r="BD215" s="811">
        <v>0</v>
      </c>
      <c r="BE215" s="811">
        <v>0</v>
      </c>
      <c r="BF215" s="811">
        <v>0</v>
      </c>
      <c r="BG215" s="811">
        <v>0</v>
      </c>
      <c r="BH215" s="811">
        <v>0</v>
      </c>
      <c r="BI215" s="811">
        <v>0</v>
      </c>
      <c r="BJ215" s="811">
        <v>0</v>
      </c>
      <c r="BK215" s="807">
        <f t="shared" si="14"/>
        <v>0</v>
      </c>
      <c r="BL215" s="807">
        <f t="shared" si="15"/>
        <v>0.99960000000000016</v>
      </c>
    </row>
    <row r="216" spans="1:64" ht="27.95" customHeight="1" x14ac:dyDescent="0.2">
      <c r="A216" s="173"/>
      <c r="B216" s="174"/>
      <c r="C216" s="158"/>
      <c r="D216" s="159"/>
      <c r="E216" s="1092"/>
      <c r="F216" s="1197"/>
      <c r="G216" s="1225"/>
      <c r="H216" s="4"/>
      <c r="I216" s="1112"/>
      <c r="J216" s="1115"/>
      <c r="K216" s="1045"/>
      <c r="L216" s="35" t="s">
        <v>732</v>
      </c>
      <c r="M216" s="911" t="s">
        <v>906</v>
      </c>
      <c r="N216" s="981">
        <v>26</v>
      </c>
      <c r="O216" s="32">
        <f t="shared" si="11"/>
        <v>57692.307692307695</v>
      </c>
      <c r="P216" s="33">
        <v>1500000</v>
      </c>
      <c r="V216" s="803" t="s">
        <v>1462</v>
      </c>
      <c r="W216" s="803" t="s">
        <v>88</v>
      </c>
      <c r="X216" s="818" t="s">
        <v>1220</v>
      </c>
      <c r="Y216" s="791" t="s">
        <v>887</v>
      </c>
      <c r="Z216" s="842" t="s">
        <v>1252</v>
      </c>
      <c r="AA216" s="791"/>
      <c r="AB216" s="782">
        <v>42381</v>
      </c>
      <c r="AC216" s="782">
        <v>42724</v>
      </c>
      <c r="AD216" s="791" t="s">
        <v>889</v>
      </c>
      <c r="AE216" s="791" t="s">
        <v>732</v>
      </c>
      <c r="AF216" s="791" t="s">
        <v>906</v>
      </c>
      <c r="AG216" s="791">
        <v>26</v>
      </c>
      <c r="AH216" s="783">
        <f t="shared" si="16"/>
        <v>57692.307692307695</v>
      </c>
      <c r="AI216" s="783">
        <v>1500000</v>
      </c>
      <c r="AJ216" s="812" t="s">
        <v>263</v>
      </c>
      <c r="AK216" s="812" t="s">
        <v>281</v>
      </c>
      <c r="AL216" s="813">
        <v>8.3299999999999999E-2</v>
      </c>
      <c r="AM216" s="813">
        <v>8.3299999999999999E-2</v>
      </c>
      <c r="AN216" s="813">
        <v>8.3299999999999999E-2</v>
      </c>
      <c r="AO216" s="813">
        <v>8.3299999999999999E-2</v>
      </c>
      <c r="AP216" s="813">
        <v>8.3299999999999999E-2</v>
      </c>
      <c r="AQ216" s="813">
        <v>8.3299999999999999E-2</v>
      </c>
      <c r="AR216" s="813">
        <v>8.3299999999999999E-2</v>
      </c>
      <c r="AS216" s="813">
        <v>8.3299999999999999E-2</v>
      </c>
      <c r="AT216" s="813">
        <v>8.3299999999999999E-2</v>
      </c>
      <c r="AU216" s="813">
        <v>8.3299999999999999E-2</v>
      </c>
      <c r="AV216" s="813">
        <v>8.3299999999999999E-2</v>
      </c>
      <c r="AW216" s="813">
        <v>8.3299999999999999E-2</v>
      </c>
      <c r="AX216" s="807">
        <f t="shared" si="13"/>
        <v>0.99960000000000016</v>
      </c>
      <c r="AY216" s="811">
        <v>0</v>
      </c>
      <c r="AZ216" s="811">
        <v>0</v>
      </c>
      <c r="BA216" s="811">
        <v>0</v>
      </c>
      <c r="BB216" s="811">
        <v>0</v>
      </c>
      <c r="BC216" s="811">
        <v>0</v>
      </c>
      <c r="BD216" s="811">
        <v>0</v>
      </c>
      <c r="BE216" s="811">
        <v>0</v>
      </c>
      <c r="BF216" s="811">
        <v>0</v>
      </c>
      <c r="BG216" s="811">
        <v>0</v>
      </c>
      <c r="BH216" s="811">
        <v>0</v>
      </c>
      <c r="BI216" s="811">
        <v>0</v>
      </c>
      <c r="BJ216" s="811">
        <v>0</v>
      </c>
      <c r="BK216" s="807">
        <f t="shared" si="14"/>
        <v>0</v>
      </c>
      <c r="BL216" s="807">
        <f t="shared" si="15"/>
        <v>0.99960000000000016</v>
      </c>
    </row>
    <row r="217" spans="1:64" ht="27.95" customHeight="1" x14ac:dyDescent="0.2">
      <c r="A217" s="173"/>
      <c r="B217" s="174"/>
      <c r="C217" s="158"/>
      <c r="D217" s="159"/>
      <c r="E217" s="1092"/>
      <c r="F217" s="1197"/>
      <c r="G217" s="1225"/>
      <c r="H217" s="4"/>
      <c r="I217" s="1112"/>
      <c r="J217" s="1115"/>
      <c r="K217" s="1045"/>
      <c r="L217" s="35" t="s">
        <v>39</v>
      </c>
      <c r="M217" s="911" t="s">
        <v>907</v>
      </c>
      <c r="N217" s="981">
        <v>1</v>
      </c>
      <c r="O217" s="32">
        <f t="shared" si="11"/>
        <v>5050000</v>
      </c>
      <c r="P217" s="33">
        <v>5050000</v>
      </c>
      <c r="V217" s="803" t="s">
        <v>1462</v>
      </c>
      <c r="W217" s="803" t="s">
        <v>88</v>
      </c>
      <c r="X217" s="818" t="s">
        <v>1220</v>
      </c>
      <c r="Y217" s="791" t="s">
        <v>887</v>
      </c>
      <c r="Z217" s="842" t="s">
        <v>1252</v>
      </c>
      <c r="AA217" s="791"/>
      <c r="AB217" s="782">
        <v>42381</v>
      </c>
      <c r="AC217" s="782">
        <v>42724</v>
      </c>
      <c r="AD217" s="791" t="s">
        <v>889</v>
      </c>
      <c r="AE217" s="791" t="s">
        <v>39</v>
      </c>
      <c r="AF217" s="791" t="s">
        <v>907</v>
      </c>
      <c r="AG217" s="791">
        <v>1</v>
      </c>
      <c r="AH217" s="783">
        <f t="shared" si="16"/>
        <v>5050000</v>
      </c>
      <c r="AI217" s="783">
        <v>5050000</v>
      </c>
      <c r="AJ217" s="812" t="s">
        <v>263</v>
      </c>
      <c r="AK217" s="812" t="s">
        <v>281</v>
      </c>
      <c r="AL217" s="813">
        <v>8.3299999999999999E-2</v>
      </c>
      <c r="AM217" s="813">
        <v>8.3299999999999999E-2</v>
      </c>
      <c r="AN217" s="813">
        <v>8.3299999999999999E-2</v>
      </c>
      <c r="AO217" s="813">
        <v>8.3299999999999999E-2</v>
      </c>
      <c r="AP217" s="813">
        <v>8.3299999999999999E-2</v>
      </c>
      <c r="AQ217" s="813">
        <v>8.3299999999999999E-2</v>
      </c>
      <c r="AR217" s="813">
        <v>8.3299999999999999E-2</v>
      </c>
      <c r="AS217" s="813">
        <v>8.3299999999999999E-2</v>
      </c>
      <c r="AT217" s="813">
        <v>8.3299999999999999E-2</v>
      </c>
      <c r="AU217" s="813">
        <v>8.3299999999999999E-2</v>
      </c>
      <c r="AV217" s="813">
        <v>8.3299999999999999E-2</v>
      </c>
      <c r="AW217" s="813">
        <v>8.3299999999999999E-2</v>
      </c>
      <c r="AX217" s="807">
        <f t="shared" si="13"/>
        <v>0.99960000000000016</v>
      </c>
      <c r="AY217" s="811">
        <v>0</v>
      </c>
      <c r="AZ217" s="811">
        <v>0</v>
      </c>
      <c r="BA217" s="811">
        <v>0</v>
      </c>
      <c r="BB217" s="811">
        <v>0</v>
      </c>
      <c r="BC217" s="811">
        <v>0</v>
      </c>
      <c r="BD217" s="811">
        <v>0</v>
      </c>
      <c r="BE217" s="811">
        <v>0</v>
      </c>
      <c r="BF217" s="811">
        <v>0</v>
      </c>
      <c r="BG217" s="811">
        <v>0</v>
      </c>
      <c r="BH217" s="811">
        <v>0</v>
      </c>
      <c r="BI217" s="811">
        <v>0</v>
      </c>
      <c r="BJ217" s="811">
        <v>0</v>
      </c>
      <c r="BK217" s="807">
        <f t="shared" si="14"/>
        <v>0</v>
      </c>
      <c r="BL217" s="807">
        <f t="shared" si="15"/>
        <v>0.99960000000000016</v>
      </c>
    </row>
    <row r="218" spans="1:64" ht="27.95" customHeight="1" x14ac:dyDescent="0.2">
      <c r="A218" s="173"/>
      <c r="B218" s="174"/>
      <c r="C218" s="158"/>
      <c r="D218" s="159"/>
      <c r="E218" s="1092"/>
      <c r="F218" s="1197"/>
      <c r="G218" s="1200" t="s">
        <v>908</v>
      </c>
      <c r="H218" s="4"/>
      <c r="I218" s="1112"/>
      <c r="J218" s="1115"/>
      <c r="K218" s="1045"/>
      <c r="L218" s="35" t="s">
        <v>39</v>
      </c>
      <c r="M218" s="911" t="s">
        <v>909</v>
      </c>
      <c r="N218" s="981">
        <v>500</v>
      </c>
      <c r="O218" s="32">
        <f t="shared" si="11"/>
        <v>6000</v>
      </c>
      <c r="P218" s="33">
        <v>3000000</v>
      </c>
      <c r="V218" s="803" t="s">
        <v>1462</v>
      </c>
      <c r="W218" s="803" t="s">
        <v>88</v>
      </c>
      <c r="X218" s="818" t="s">
        <v>1220</v>
      </c>
      <c r="Y218" s="791" t="s">
        <v>887</v>
      </c>
      <c r="Z218" s="791" t="s">
        <v>908</v>
      </c>
      <c r="AA218" s="791"/>
      <c r="AB218" s="782">
        <v>42381</v>
      </c>
      <c r="AC218" s="782">
        <v>42724</v>
      </c>
      <c r="AD218" s="791" t="s">
        <v>889</v>
      </c>
      <c r="AE218" s="791" t="s">
        <v>39</v>
      </c>
      <c r="AF218" s="791" t="s">
        <v>909</v>
      </c>
      <c r="AG218" s="791">
        <v>500</v>
      </c>
      <c r="AH218" s="783">
        <f t="shared" si="16"/>
        <v>6000</v>
      </c>
      <c r="AI218" s="783">
        <v>3000000</v>
      </c>
      <c r="AJ218" s="812" t="s">
        <v>263</v>
      </c>
      <c r="AK218" s="812" t="s">
        <v>281</v>
      </c>
      <c r="AL218" s="813">
        <v>8.3299999999999999E-2</v>
      </c>
      <c r="AM218" s="813">
        <v>8.3299999999999999E-2</v>
      </c>
      <c r="AN218" s="813">
        <v>8.3299999999999999E-2</v>
      </c>
      <c r="AO218" s="813">
        <v>8.3299999999999999E-2</v>
      </c>
      <c r="AP218" s="813">
        <v>8.3299999999999999E-2</v>
      </c>
      <c r="AQ218" s="813">
        <v>8.3299999999999999E-2</v>
      </c>
      <c r="AR218" s="813">
        <v>8.3299999999999999E-2</v>
      </c>
      <c r="AS218" s="813">
        <v>8.3299999999999999E-2</v>
      </c>
      <c r="AT218" s="813">
        <v>8.3299999999999999E-2</v>
      </c>
      <c r="AU218" s="813">
        <v>8.3299999999999999E-2</v>
      </c>
      <c r="AV218" s="813">
        <v>8.3299999999999999E-2</v>
      </c>
      <c r="AW218" s="813">
        <v>8.3299999999999999E-2</v>
      </c>
      <c r="AX218" s="807">
        <f t="shared" si="13"/>
        <v>0.99960000000000016</v>
      </c>
      <c r="AY218" s="811">
        <v>0</v>
      </c>
      <c r="AZ218" s="811">
        <v>0</v>
      </c>
      <c r="BA218" s="811">
        <v>0</v>
      </c>
      <c r="BB218" s="811">
        <v>0</v>
      </c>
      <c r="BC218" s="811">
        <v>0</v>
      </c>
      <c r="BD218" s="811">
        <v>0</v>
      </c>
      <c r="BE218" s="811">
        <v>0</v>
      </c>
      <c r="BF218" s="811">
        <v>0</v>
      </c>
      <c r="BG218" s="811">
        <v>0</v>
      </c>
      <c r="BH218" s="811">
        <v>0</v>
      </c>
      <c r="BI218" s="811">
        <v>0</v>
      </c>
      <c r="BJ218" s="811">
        <v>0</v>
      </c>
      <c r="BK218" s="807">
        <f t="shared" si="14"/>
        <v>0</v>
      </c>
      <c r="BL218" s="807">
        <f t="shared" si="15"/>
        <v>0.99960000000000016</v>
      </c>
    </row>
    <row r="219" spans="1:64" ht="27.95" customHeight="1" x14ac:dyDescent="0.2">
      <c r="A219" s="173"/>
      <c r="B219" s="174"/>
      <c r="C219" s="158"/>
      <c r="D219" s="159"/>
      <c r="E219" s="1092"/>
      <c r="F219" s="1197"/>
      <c r="G219" s="1200"/>
      <c r="H219" s="4"/>
      <c r="I219" s="1112"/>
      <c r="J219" s="1115"/>
      <c r="K219" s="1045"/>
      <c r="L219" s="35" t="s">
        <v>39</v>
      </c>
      <c r="M219" s="911" t="s">
        <v>910</v>
      </c>
      <c r="N219" s="981">
        <v>3200</v>
      </c>
      <c r="O219" s="32">
        <f t="shared" si="11"/>
        <v>937.5</v>
      </c>
      <c r="P219" s="33">
        <v>3000000</v>
      </c>
      <c r="V219" s="803" t="s">
        <v>1462</v>
      </c>
      <c r="W219" s="803" t="s">
        <v>88</v>
      </c>
      <c r="X219" s="818" t="s">
        <v>1220</v>
      </c>
      <c r="Y219" s="791" t="s">
        <v>887</v>
      </c>
      <c r="Z219" s="791" t="s">
        <v>908</v>
      </c>
      <c r="AA219" s="791"/>
      <c r="AB219" s="782">
        <v>42381</v>
      </c>
      <c r="AC219" s="782">
        <v>42724</v>
      </c>
      <c r="AD219" s="791" t="s">
        <v>889</v>
      </c>
      <c r="AE219" s="791" t="s">
        <v>39</v>
      </c>
      <c r="AF219" s="791" t="s">
        <v>910</v>
      </c>
      <c r="AG219" s="791">
        <v>3200</v>
      </c>
      <c r="AH219" s="783">
        <f t="shared" si="16"/>
        <v>937.5</v>
      </c>
      <c r="AI219" s="783">
        <v>3000000</v>
      </c>
      <c r="AJ219" s="812" t="s">
        <v>263</v>
      </c>
      <c r="AK219" s="812" t="s">
        <v>281</v>
      </c>
      <c r="AL219" s="813">
        <v>8.3299999999999999E-2</v>
      </c>
      <c r="AM219" s="813">
        <v>8.3299999999999999E-2</v>
      </c>
      <c r="AN219" s="813">
        <v>8.3299999999999999E-2</v>
      </c>
      <c r="AO219" s="813">
        <v>8.3299999999999999E-2</v>
      </c>
      <c r="AP219" s="813">
        <v>8.3299999999999999E-2</v>
      </c>
      <c r="AQ219" s="813">
        <v>8.3299999999999999E-2</v>
      </c>
      <c r="AR219" s="813">
        <v>8.3299999999999999E-2</v>
      </c>
      <c r="AS219" s="813">
        <v>8.3299999999999999E-2</v>
      </c>
      <c r="AT219" s="813">
        <v>8.3299999999999999E-2</v>
      </c>
      <c r="AU219" s="813">
        <v>8.3299999999999999E-2</v>
      </c>
      <c r="AV219" s="813">
        <v>8.3299999999999999E-2</v>
      </c>
      <c r="AW219" s="813">
        <v>8.3299999999999999E-2</v>
      </c>
      <c r="AX219" s="807">
        <f t="shared" si="13"/>
        <v>0.99960000000000016</v>
      </c>
      <c r="AY219" s="811">
        <v>0</v>
      </c>
      <c r="AZ219" s="811">
        <v>0</v>
      </c>
      <c r="BA219" s="811">
        <v>0</v>
      </c>
      <c r="BB219" s="811">
        <v>0</v>
      </c>
      <c r="BC219" s="811">
        <v>0</v>
      </c>
      <c r="BD219" s="811">
        <v>0</v>
      </c>
      <c r="BE219" s="811">
        <v>0</v>
      </c>
      <c r="BF219" s="811">
        <v>0</v>
      </c>
      <c r="BG219" s="811">
        <v>0</v>
      </c>
      <c r="BH219" s="811">
        <v>0</v>
      </c>
      <c r="BI219" s="811">
        <v>0</v>
      </c>
      <c r="BJ219" s="811">
        <v>0</v>
      </c>
      <c r="BK219" s="807">
        <f t="shared" si="14"/>
        <v>0</v>
      </c>
      <c r="BL219" s="807">
        <f t="shared" si="15"/>
        <v>0.99960000000000016</v>
      </c>
    </row>
    <row r="220" spans="1:64" ht="27.95" customHeight="1" x14ac:dyDescent="0.2">
      <c r="A220" s="173"/>
      <c r="B220" s="174"/>
      <c r="C220" s="158"/>
      <c r="D220" s="159"/>
      <c r="E220" s="1092"/>
      <c r="F220" s="1197"/>
      <c r="G220" s="1200"/>
      <c r="H220" s="4"/>
      <c r="I220" s="1112"/>
      <c r="J220" s="1115"/>
      <c r="K220" s="1045"/>
      <c r="L220" s="35" t="s">
        <v>911</v>
      </c>
      <c r="M220" s="911" t="s">
        <v>750</v>
      </c>
      <c r="N220" s="981">
        <v>1000</v>
      </c>
      <c r="O220" s="32">
        <f t="shared" si="11"/>
        <v>5000</v>
      </c>
      <c r="P220" s="33">
        <v>5000000</v>
      </c>
      <c r="V220" s="803" t="s">
        <v>1462</v>
      </c>
      <c r="W220" s="803" t="s">
        <v>88</v>
      </c>
      <c r="X220" s="818" t="s">
        <v>1220</v>
      </c>
      <c r="Y220" s="791" t="s">
        <v>887</v>
      </c>
      <c r="Z220" s="791" t="s">
        <v>908</v>
      </c>
      <c r="AA220" s="791"/>
      <c r="AB220" s="782">
        <v>42381</v>
      </c>
      <c r="AC220" s="782">
        <v>42724</v>
      </c>
      <c r="AD220" s="791" t="s">
        <v>889</v>
      </c>
      <c r="AE220" s="791" t="s">
        <v>911</v>
      </c>
      <c r="AF220" s="791" t="s">
        <v>750</v>
      </c>
      <c r="AG220" s="791">
        <v>1000</v>
      </c>
      <c r="AH220" s="783">
        <f t="shared" si="16"/>
        <v>5000</v>
      </c>
      <c r="AI220" s="783">
        <v>5000000</v>
      </c>
      <c r="AJ220" s="812" t="s">
        <v>263</v>
      </c>
      <c r="AK220" s="812" t="s">
        <v>281</v>
      </c>
      <c r="AL220" s="813">
        <v>8.3299999999999999E-2</v>
      </c>
      <c r="AM220" s="813">
        <v>8.3299999999999999E-2</v>
      </c>
      <c r="AN220" s="813">
        <v>8.3299999999999999E-2</v>
      </c>
      <c r="AO220" s="813">
        <v>8.3299999999999999E-2</v>
      </c>
      <c r="AP220" s="813">
        <v>8.3299999999999999E-2</v>
      </c>
      <c r="AQ220" s="813">
        <v>8.3299999999999999E-2</v>
      </c>
      <c r="AR220" s="813">
        <v>8.3299999999999999E-2</v>
      </c>
      <c r="AS220" s="813">
        <v>8.3299999999999999E-2</v>
      </c>
      <c r="AT220" s="813">
        <v>8.3299999999999999E-2</v>
      </c>
      <c r="AU220" s="813">
        <v>8.3299999999999999E-2</v>
      </c>
      <c r="AV220" s="813">
        <v>8.3299999999999999E-2</v>
      </c>
      <c r="AW220" s="813">
        <v>8.3299999999999999E-2</v>
      </c>
      <c r="AX220" s="807">
        <f t="shared" si="13"/>
        <v>0.99960000000000016</v>
      </c>
      <c r="AY220" s="811">
        <v>0</v>
      </c>
      <c r="AZ220" s="811">
        <v>0</v>
      </c>
      <c r="BA220" s="811">
        <v>0</v>
      </c>
      <c r="BB220" s="811">
        <v>0</v>
      </c>
      <c r="BC220" s="811">
        <v>0</v>
      </c>
      <c r="BD220" s="811">
        <v>0</v>
      </c>
      <c r="BE220" s="811">
        <v>0</v>
      </c>
      <c r="BF220" s="811">
        <v>0</v>
      </c>
      <c r="BG220" s="811">
        <v>0</v>
      </c>
      <c r="BH220" s="811">
        <v>0</v>
      </c>
      <c r="BI220" s="811">
        <v>0</v>
      </c>
      <c r="BJ220" s="811">
        <v>0</v>
      </c>
      <c r="BK220" s="807">
        <f t="shared" si="14"/>
        <v>0</v>
      </c>
      <c r="BL220" s="807">
        <f t="shared" si="15"/>
        <v>0.99960000000000016</v>
      </c>
    </row>
    <row r="221" spans="1:64" ht="27.95" customHeight="1" thickBot="1" x14ac:dyDescent="0.25">
      <c r="A221" s="175"/>
      <c r="B221" s="176"/>
      <c r="C221" s="160"/>
      <c r="D221" s="161"/>
      <c r="E221" s="1099"/>
      <c r="F221" s="1198"/>
      <c r="G221" s="1224"/>
      <c r="H221" s="9"/>
      <c r="I221" s="1113"/>
      <c r="J221" s="1116"/>
      <c r="K221" s="1050"/>
      <c r="L221" s="36" t="s">
        <v>133</v>
      </c>
      <c r="M221" s="921" t="s">
        <v>912</v>
      </c>
      <c r="N221" s="982">
        <v>34</v>
      </c>
      <c r="O221" s="149">
        <f t="shared" si="11"/>
        <v>132352.9411764706</v>
      </c>
      <c r="P221" s="150">
        <v>4500000</v>
      </c>
      <c r="V221" s="803" t="s">
        <v>1462</v>
      </c>
      <c r="W221" s="803" t="s">
        <v>88</v>
      </c>
      <c r="X221" s="818" t="s">
        <v>1220</v>
      </c>
      <c r="Y221" s="791" t="s">
        <v>887</v>
      </c>
      <c r="Z221" s="791" t="s">
        <v>908</v>
      </c>
      <c r="AA221" s="791"/>
      <c r="AB221" s="782">
        <v>42381</v>
      </c>
      <c r="AC221" s="782">
        <v>42724</v>
      </c>
      <c r="AD221" s="791" t="s">
        <v>889</v>
      </c>
      <c r="AE221" s="791" t="s">
        <v>133</v>
      </c>
      <c r="AF221" s="791" t="s">
        <v>912</v>
      </c>
      <c r="AG221" s="791">
        <v>34</v>
      </c>
      <c r="AH221" s="783">
        <f t="shared" si="16"/>
        <v>132352.9411764706</v>
      </c>
      <c r="AI221" s="783">
        <v>4500000</v>
      </c>
      <c r="AJ221" s="812" t="s">
        <v>263</v>
      </c>
      <c r="AK221" s="812" t="s">
        <v>281</v>
      </c>
      <c r="AL221" s="813">
        <v>8.3299999999999999E-2</v>
      </c>
      <c r="AM221" s="813">
        <v>8.3299999999999999E-2</v>
      </c>
      <c r="AN221" s="813">
        <v>8.3299999999999999E-2</v>
      </c>
      <c r="AO221" s="813">
        <v>8.3299999999999999E-2</v>
      </c>
      <c r="AP221" s="813">
        <v>8.3299999999999999E-2</v>
      </c>
      <c r="AQ221" s="813">
        <v>8.3299999999999999E-2</v>
      </c>
      <c r="AR221" s="813">
        <v>8.3299999999999999E-2</v>
      </c>
      <c r="AS221" s="813">
        <v>8.3299999999999999E-2</v>
      </c>
      <c r="AT221" s="813">
        <v>8.3299999999999999E-2</v>
      </c>
      <c r="AU221" s="813">
        <v>8.3299999999999999E-2</v>
      </c>
      <c r="AV221" s="813">
        <v>8.3299999999999999E-2</v>
      </c>
      <c r="AW221" s="813">
        <v>8.3299999999999999E-2</v>
      </c>
      <c r="AX221" s="807">
        <f t="shared" si="13"/>
        <v>0.99960000000000016</v>
      </c>
      <c r="AY221" s="811">
        <v>0</v>
      </c>
      <c r="AZ221" s="811">
        <v>0</v>
      </c>
      <c r="BA221" s="811">
        <v>0</v>
      </c>
      <c r="BB221" s="811">
        <v>0</v>
      </c>
      <c r="BC221" s="811">
        <v>0</v>
      </c>
      <c r="BD221" s="811">
        <v>0</v>
      </c>
      <c r="BE221" s="811">
        <v>0</v>
      </c>
      <c r="BF221" s="811">
        <v>0</v>
      </c>
      <c r="BG221" s="811">
        <v>0</v>
      </c>
      <c r="BH221" s="811">
        <v>0</v>
      </c>
      <c r="BI221" s="811">
        <v>0</v>
      </c>
      <c r="BJ221" s="811">
        <v>0</v>
      </c>
      <c r="BK221" s="807">
        <f t="shared" si="14"/>
        <v>0</v>
      </c>
      <c r="BL221" s="807">
        <f t="shared" si="15"/>
        <v>0.99960000000000016</v>
      </c>
    </row>
    <row r="222" spans="1:64" ht="27.95" customHeight="1" x14ac:dyDescent="0.2">
      <c r="A222" s="171"/>
      <c r="B222" s="172"/>
      <c r="C222" s="156"/>
      <c r="D222" s="157"/>
      <c r="E222" s="1091" t="s">
        <v>859</v>
      </c>
      <c r="F222" s="1196" t="s">
        <v>913</v>
      </c>
      <c r="G222" s="1199" t="s">
        <v>914</v>
      </c>
      <c r="H222" s="164"/>
      <c r="I222" s="1103">
        <v>42381</v>
      </c>
      <c r="J222" s="1105">
        <v>42724</v>
      </c>
      <c r="K222" s="1221" t="s">
        <v>915</v>
      </c>
      <c r="L222" s="34" t="s">
        <v>39</v>
      </c>
      <c r="M222" s="910" t="s">
        <v>916</v>
      </c>
      <c r="N222" s="42">
        <v>35</v>
      </c>
      <c r="O222" s="30">
        <f t="shared" si="11"/>
        <v>85714.28571428571</v>
      </c>
      <c r="P222" s="31">
        <v>3000000</v>
      </c>
      <c r="V222" s="803" t="s">
        <v>1462</v>
      </c>
      <c r="W222" s="803" t="s">
        <v>88</v>
      </c>
      <c r="X222" s="818" t="s">
        <v>1220</v>
      </c>
      <c r="Y222" s="791" t="s">
        <v>913</v>
      </c>
      <c r="Z222" s="791" t="s">
        <v>914</v>
      </c>
      <c r="AA222" s="791"/>
      <c r="AB222" s="782">
        <v>42381</v>
      </c>
      <c r="AC222" s="782">
        <v>42724</v>
      </c>
      <c r="AD222" s="791" t="s">
        <v>915</v>
      </c>
      <c r="AE222" s="791" t="s">
        <v>39</v>
      </c>
      <c r="AF222" s="791" t="s">
        <v>916</v>
      </c>
      <c r="AG222" s="791">
        <v>35</v>
      </c>
      <c r="AH222" s="783">
        <f t="shared" si="16"/>
        <v>85714.28571428571</v>
      </c>
      <c r="AI222" s="783">
        <v>3000000</v>
      </c>
      <c r="AJ222" s="812" t="s">
        <v>263</v>
      </c>
      <c r="AK222" s="812" t="s">
        <v>281</v>
      </c>
      <c r="AL222" s="813">
        <v>8.3299999999999999E-2</v>
      </c>
      <c r="AM222" s="813">
        <v>8.3299999999999999E-2</v>
      </c>
      <c r="AN222" s="813">
        <v>8.3299999999999999E-2</v>
      </c>
      <c r="AO222" s="813">
        <v>8.3299999999999999E-2</v>
      </c>
      <c r="AP222" s="813">
        <v>8.3299999999999999E-2</v>
      </c>
      <c r="AQ222" s="813">
        <v>8.3299999999999999E-2</v>
      </c>
      <c r="AR222" s="813">
        <v>8.3299999999999999E-2</v>
      </c>
      <c r="AS222" s="813">
        <v>8.3299999999999999E-2</v>
      </c>
      <c r="AT222" s="813">
        <v>8.3299999999999999E-2</v>
      </c>
      <c r="AU222" s="813">
        <v>8.3299999999999999E-2</v>
      </c>
      <c r="AV222" s="813">
        <v>8.3299999999999999E-2</v>
      </c>
      <c r="AW222" s="813">
        <v>8.3299999999999999E-2</v>
      </c>
      <c r="AX222" s="807">
        <f t="shared" si="13"/>
        <v>0.99960000000000016</v>
      </c>
      <c r="AY222" s="811">
        <v>0</v>
      </c>
      <c r="AZ222" s="811">
        <v>0</v>
      </c>
      <c r="BA222" s="811">
        <v>0</v>
      </c>
      <c r="BB222" s="811">
        <v>0</v>
      </c>
      <c r="BC222" s="811">
        <v>0</v>
      </c>
      <c r="BD222" s="811">
        <v>0</v>
      </c>
      <c r="BE222" s="811">
        <v>0</v>
      </c>
      <c r="BF222" s="811">
        <v>0</v>
      </c>
      <c r="BG222" s="811">
        <v>0</v>
      </c>
      <c r="BH222" s="811">
        <v>0</v>
      </c>
      <c r="BI222" s="811">
        <v>0</v>
      </c>
      <c r="BJ222" s="811">
        <v>0</v>
      </c>
      <c r="BK222" s="807">
        <f t="shared" si="14"/>
        <v>0</v>
      </c>
      <c r="BL222" s="807">
        <f t="shared" si="15"/>
        <v>0.99960000000000016</v>
      </c>
    </row>
    <row r="223" spans="1:64" ht="27.95" customHeight="1" x14ac:dyDescent="0.2">
      <c r="A223" s="173"/>
      <c r="B223" s="174"/>
      <c r="C223" s="158"/>
      <c r="D223" s="159"/>
      <c r="E223" s="1092"/>
      <c r="F223" s="1197"/>
      <c r="G223" s="1200"/>
      <c r="H223" s="50"/>
      <c r="I223" s="1112"/>
      <c r="J223" s="1115"/>
      <c r="K223" s="1222"/>
      <c r="L223" s="35" t="s">
        <v>39</v>
      </c>
      <c r="M223" s="911" t="s">
        <v>917</v>
      </c>
      <c r="N223" s="981">
        <v>36</v>
      </c>
      <c r="O223" s="32">
        <f t="shared" si="11"/>
        <v>13888.888888888889</v>
      </c>
      <c r="P223" s="33">
        <v>500000</v>
      </c>
      <c r="V223" s="803" t="s">
        <v>1462</v>
      </c>
      <c r="W223" s="803" t="s">
        <v>88</v>
      </c>
      <c r="X223" s="818" t="s">
        <v>1220</v>
      </c>
      <c r="Y223" s="791" t="s">
        <v>913</v>
      </c>
      <c r="Z223" s="791" t="s">
        <v>914</v>
      </c>
      <c r="AA223" s="791"/>
      <c r="AB223" s="782">
        <v>42381</v>
      </c>
      <c r="AC223" s="782">
        <v>42724</v>
      </c>
      <c r="AD223" s="791"/>
      <c r="AE223" s="791" t="s">
        <v>39</v>
      </c>
      <c r="AF223" s="791" t="s">
        <v>917</v>
      </c>
      <c r="AG223" s="791">
        <v>36</v>
      </c>
      <c r="AH223" s="783">
        <f t="shared" si="16"/>
        <v>13888.888888888889</v>
      </c>
      <c r="AI223" s="783">
        <v>500000</v>
      </c>
      <c r="AJ223" s="812" t="s">
        <v>263</v>
      </c>
      <c r="AK223" s="812" t="s">
        <v>281</v>
      </c>
      <c r="AL223" s="813">
        <v>8.3299999999999999E-2</v>
      </c>
      <c r="AM223" s="813">
        <v>8.3299999999999999E-2</v>
      </c>
      <c r="AN223" s="813">
        <v>8.3299999999999999E-2</v>
      </c>
      <c r="AO223" s="813">
        <v>8.3299999999999999E-2</v>
      </c>
      <c r="AP223" s="813">
        <v>8.3299999999999999E-2</v>
      </c>
      <c r="AQ223" s="813">
        <v>8.3299999999999999E-2</v>
      </c>
      <c r="AR223" s="813">
        <v>8.3299999999999999E-2</v>
      </c>
      <c r="AS223" s="813">
        <v>8.3299999999999999E-2</v>
      </c>
      <c r="AT223" s="813">
        <v>8.3299999999999999E-2</v>
      </c>
      <c r="AU223" s="813">
        <v>8.3299999999999999E-2</v>
      </c>
      <c r="AV223" s="813">
        <v>8.3299999999999999E-2</v>
      </c>
      <c r="AW223" s="813">
        <v>8.3299999999999999E-2</v>
      </c>
      <c r="AX223" s="807">
        <f t="shared" si="13"/>
        <v>0.99960000000000016</v>
      </c>
      <c r="AY223" s="811">
        <v>0</v>
      </c>
      <c r="AZ223" s="811">
        <v>0</v>
      </c>
      <c r="BA223" s="811">
        <v>0</v>
      </c>
      <c r="BB223" s="811">
        <v>0</v>
      </c>
      <c r="BC223" s="811">
        <v>0</v>
      </c>
      <c r="BD223" s="811">
        <v>0</v>
      </c>
      <c r="BE223" s="811">
        <v>0</v>
      </c>
      <c r="BF223" s="811">
        <v>0</v>
      </c>
      <c r="BG223" s="811">
        <v>0</v>
      </c>
      <c r="BH223" s="811">
        <v>0</v>
      </c>
      <c r="BI223" s="811">
        <v>0</v>
      </c>
      <c r="BJ223" s="811">
        <v>0</v>
      </c>
      <c r="BK223" s="807">
        <f t="shared" si="14"/>
        <v>0</v>
      </c>
      <c r="BL223" s="807">
        <f t="shared" si="15"/>
        <v>0.99960000000000016</v>
      </c>
    </row>
    <row r="224" spans="1:64" ht="27.95" customHeight="1" x14ac:dyDescent="0.2">
      <c r="A224" s="173"/>
      <c r="B224" s="174"/>
      <c r="C224" s="158"/>
      <c r="D224" s="159"/>
      <c r="E224" s="1092"/>
      <c r="F224" s="1197"/>
      <c r="G224" s="1200"/>
      <c r="H224" s="50"/>
      <c r="I224" s="1112"/>
      <c r="J224" s="1115"/>
      <c r="K224" s="1222"/>
      <c r="L224" s="35" t="s">
        <v>39</v>
      </c>
      <c r="M224" s="911" t="s">
        <v>918</v>
      </c>
      <c r="N224" s="981">
        <v>39</v>
      </c>
      <c r="O224" s="32">
        <f t="shared" si="11"/>
        <v>20512.820512820512</v>
      </c>
      <c r="P224" s="33">
        <v>800000</v>
      </c>
      <c r="V224" s="803" t="s">
        <v>1462</v>
      </c>
      <c r="W224" s="803" t="s">
        <v>88</v>
      </c>
      <c r="X224" s="818" t="s">
        <v>1220</v>
      </c>
      <c r="Y224" s="791" t="s">
        <v>913</v>
      </c>
      <c r="Z224" s="791" t="s">
        <v>914</v>
      </c>
      <c r="AA224" s="791"/>
      <c r="AB224" s="782">
        <v>42381</v>
      </c>
      <c r="AC224" s="782">
        <v>42724</v>
      </c>
      <c r="AD224" s="791"/>
      <c r="AE224" s="791" t="s">
        <v>39</v>
      </c>
      <c r="AF224" s="791" t="s">
        <v>918</v>
      </c>
      <c r="AG224" s="791">
        <v>39</v>
      </c>
      <c r="AH224" s="783">
        <f t="shared" si="16"/>
        <v>20512.820512820512</v>
      </c>
      <c r="AI224" s="783">
        <v>800000</v>
      </c>
      <c r="AJ224" s="812" t="s">
        <v>263</v>
      </c>
      <c r="AK224" s="812" t="s">
        <v>281</v>
      </c>
      <c r="AL224" s="813">
        <v>8.3299999999999999E-2</v>
      </c>
      <c r="AM224" s="813">
        <v>8.3299999999999999E-2</v>
      </c>
      <c r="AN224" s="813">
        <v>8.3299999999999999E-2</v>
      </c>
      <c r="AO224" s="813">
        <v>8.3299999999999999E-2</v>
      </c>
      <c r="AP224" s="813">
        <v>8.3299999999999999E-2</v>
      </c>
      <c r="AQ224" s="813">
        <v>8.3299999999999999E-2</v>
      </c>
      <c r="AR224" s="813">
        <v>8.3299999999999999E-2</v>
      </c>
      <c r="AS224" s="813">
        <v>8.3299999999999999E-2</v>
      </c>
      <c r="AT224" s="813">
        <v>8.3299999999999999E-2</v>
      </c>
      <c r="AU224" s="813">
        <v>8.3299999999999999E-2</v>
      </c>
      <c r="AV224" s="813">
        <v>8.3299999999999999E-2</v>
      </c>
      <c r="AW224" s="813">
        <v>8.3299999999999999E-2</v>
      </c>
      <c r="AX224" s="807">
        <f t="shared" si="13"/>
        <v>0.99960000000000016</v>
      </c>
      <c r="AY224" s="811">
        <v>0</v>
      </c>
      <c r="AZ224" s="811">
        <v>0</v>
      </c>
      <c r="BA224" s="811">
        <v>0</v>
      </c>
      <c r="BB224" s="811">
        <v>0</v>
      </c>
      <c r="BC224" s="811">
        <v>0</v>
      </c>
      <c r="BD224" s="811">
        <v>0</v>
      </c>
      <c r="BE224" s="811">
        <v>0</v>
      </c>
      <c r="BF224" s="811">
        <v>0</v>
      </c>
      <c r="BG224" s="811">
        <v>0</v>
      </c>
      <c r="BH224" s="811">
        <v>0</v>
      </c>
      <c r="BI224" s="811">
        <v>0</v>
      </c>
      <c r="BJ224" s="811">
        <v>0</v>
      </c>
      <c r="BK224" s="807">
        <f t="shared" si="14"/>
        <v>0</v>
      </c>
      <c r="BL224" s="807">
        <f t="shared" si="15"/>
        <v>0.99960000000000016</v>
      </c>
    </row>
    <row r="225" spans="1:64" ht="27.95" customHeight="1" x14ac:dyDescent="0.2">
      <c r="A225" s="173"/>
      <c r="B225" s="174"/>
      <c r="C225" s="158"/>
      <c r="D225" s="159"/>
      <c r="E225" s="1092"/>
      <c r="F225" s="1197"/>
      <c r="G225" s="1200"/>
      <c r="H225" s="50"/>
      <c r="I225" s="1112"/>
      <c r="J225" s="1115"/>
      <c r="K225" s="1222"/>
      <c r="L225" s="35" t="s">
        <v>39</v>
      </c>
      <c r="M225" s="911" t="s">
        <v>919</v>
      </c>
      <c r="N225" s="981">
        <v>40</v>
      </c>
      <c r="O225" s="32">
        <f t="shared" si="11"/>
        <v>125000</v>
      </c>
      <c r="P225" s="33">
        <v>5000000</v>
      </c>
      <c r="V225" s="803" t="s">
        <v>1462</v>
      </c>
      <c r="W225" s="803" t="s">
        <v>88</v>
      </c>
      <c r="X225" s="818" t="s">
        <v>1220</v>
      </c>
      <c r="Y225" s="791" t="s">
        <v>913</v>
      </c>
      <c r="Z225" s="791" t="s">
        <v>914</v>
      </c>
      <c r="AA225" s="791"/>
      <c r="AB225" s="782">
        <v>42381</v>
      </c>
      <c r="AC225" s="782">
        <v>42724</v>
      </c>
      <c r="AD225" s="791"/>
      <c r="AE225" s="791" t="s">
        <v>39</v>
      </c>
      <c r="AF225" s="791" t="s">
        <v>919</v>
      </c>
      <c r="AG225" s="791">
        <v>40</v>
      </c>
      <c r="AH225" s="783">
        <f t="shared" si="16"/>
        <v>125000</v>
      </c>
      <c r="AI225" s="783">
        <v>5000000</v>
      </c>
      <c r="AJ225" s="812" t="s">
        <v>263</v>
      </c>
      <c r="AK225" s="812" t="s">
        <v>281</v>
      </c>
      <c r="AL225" s="813">
        <v>8.3299999999999999E-2</v>
      </c>
      <c r="AM225" s="813">
        <v>8.3299999999999999E-2</v>
      </c>
      <c r="AN225" s="813">
        <v>8.3299999999999999E-2</v>
      </c>
      <c r="AO225" s="813">
        <v>8.3299999999999999E-2</v>
      </c>
      <c r="AP225" s="813">
        <v>8.3299999999999999E-2</v>
      </c>
      <c r="AQ225" s="813">
        <v>8.3299999999999999E-2</v>
      </c>
      <c r="AR225" s="813">
        <v>8.3299999999999999E-2</v>
      </c>
      <c r="AS225" s="813">
        <v>8.3299999999999999E-2</v>
      </c>
      <c r="AT225" s="813">
        <v>8.3299999999999999E-2</v>
      </c>
      <c r="AU225" s="813">
        <v>8.3299999999999999E-2</v>
      </c>
      <c r="AV225" s="813">
        <v>8.3299999999999999E-2</v>
      </c>
      <c r="AW225" s="813">
        <v>8.3299999999999999E-2</v>
      </c>
      <c r="AX225" s="807">
        <f t="shared" si="13"/>
        <v>0.99960000000000016</v>
      </c>
      <c r="AY225" s="811">
        <v>0</v>
      </c>
      <c r="AZ225" s="811">
        <v>0</v>
      </c>
      <c r="BA225" s="811">
        <v>0</v>
      </c>
      <c r="BB225" s="811">
        <v>0</v>
      </c>
      <c r="BC225" s="811">
        <v>0</v>
      </c>
      <c r="BD225" s="811">
        <v>0</v>
      </c>
      <c r="BE225" s="811">
        <v>0</v>
      </c>
      <c r="BF225" s="811">
        <v>0</v>
      </c>
      <c r="BG225" s="811">
        <v>0</v>
      </c>
      <c r="BH225" s="811">
        <v>0</v>
      </c>
      <c r="BI225" s="811">
        <v>0</v>
      </c>
      <c r="BJ225" s="811">
        <v>0</v>
      </c>
      <c r="BK225" s="807">
        <f t="shared" si="14"/>
        <v>0</v>
      </c>
      <c r="BL225" s="807">
        <f t="shared" si="15"/>
        <v>0.99960000000000016</v>
      </c>
    </row>
    <row r="226" spans="1:64" ht="27.95" customHeight="1" x14ac:dyDescent="0.2">
      <c r="A226" s="173"/>
      <c r="B226" s="174"/>
      <c r="C226" s="158"/>
      <c r="D226" s="159"/>
      <c r="E226" s="1092"/>
      <c r="F226" s="1197"/>
      <c r="G226" s="1200"/>
      <c r="H226" s="50"/>
      <c r="I226" s="1112"/>
      <c r="J226" s="1115"/>
      <c r="K226" s="1222"/>
      <c r="L226" s="35" t="s">
        <v>39</v>
      </c>
      <c r="M226" s="911" t="s">
        <v>920</v>
      </c>
      <c r="N226" s="981">
        <v>38</v>
      </c>
      <c r="O226" s="32">
        <f t="shared" si="11"/>
        <v>26315.78947368421</v>
      </c>
      <c r="P226" s="33">
        <v>1000000</v>
      </c>
      <c r="V226" s="803" t="s">
        <v>1462</v>
      </c>
      <c r="W226" s="803" t="s">
        <v>88</v>
      </c>
      <c r="X226" s="818" t="s">
        <v>1220</v>
      </c>
      <c r="Y226" s="791" t="s">
        <v>913</v>
      </c>
      <c r="Z226" s="791" t="s">
        <v>914</v>
      </c>
      <c r="AA226" s="791"/>
      <c r="AB226" s="782">
        <v>42381</v>
      </c>
      <c r="AC226" s="782">
        <v>42724</v>
      </c>
      <c r="AD226" s="791"/>
      <c r="AE226" s="791" t="s">
        <v>39</v>
      </c>
      <c r="AF226" s="791" t="s">
        <v>920</v>
      </c>
      <c r="AG226" s="791">
        <v>38</v>
      </c>
      <c r="AH226" s="783">
        <f t="shared" si="16"/>
        <v>26315.78947368421</v>
      </c>
      <c r="AI226" s="783">
        <v>1000000</v>
      </c>
      <c r="AJ226" s="812" t="s">
        <v>263</v>
      </c>
      <c r="AK226" s="812" t="s">
        <v>281</v>
      </c>
      <c r="AL226" s="813">
        <v>8.3299999999999999E-2</v>
      </c>
      <c r="AM226" s="813">
        <v>8.3299999999999999E-2</v>
      </c>
      <c r="AN226" s="813">
        <v>8.3299999999999999E-2</v>
      </c>
      <c r="AO226" s="813">
        <v>8.3299999999999999E-2</v>
      </c>
      <c r="AP226" s="813">
        <v>8.3299999999999999E-2</v>
      </c>
      <c r="AQ226" s="813">
        <v>8.3299999999999999E-2</v>
      </c>
      <c r="AR226" s="813">
        <v>8.3299999999999999E-2</v>
      </c>
      <c r="AS226" s="813">
        <v>8.3299999999999999E-2</v>
      </c>
      <c r="AT226" s="813">
        <v>8.3299999999999999E-2</v>
      </c>
      <c r="AU226" s="813">
        <v>8.3299999999999999E-2</v>
      </c>
      <c r="AV226" s="813">
        <v>8.3299999999999999E-2</v>
      </c>
      <c r="AW226" s="813">
        <v>8.3299999999999999E-2</v>
      </c>
      <c r="AX226" s="807">
        <f t="shared" si="13"/>
        <v>0.99960000000000016</v>
      </c>
      <c r="AY226" s="811">
        <v>0</v>
      </c>
      <c r="AZ226" s="811">
        <v>0</v>
      </c>
      <c r="BA226" s="811">
        <v>0</v>
      </c>
      <c r="BB226" s="811">
        <v>0</v>
      </c>
      <c r="BC226" s="811">
        <v>0</v>
      </c>
      <c r="BD226" s="811">
        <v>0</v>
      </c>
      <c r="BE226" s="811">
        <v>0</v>
      </c>
      <c r="BF226" s="811">
        <v>0</v>
      </c>
      <c r="BG226" s="811">
        <v>0</v>
      </c>
      <c r="BH226" s="811">
        <v>0</v>
      </c>
      <c r="BI226" s="811">
        <v>0</v>
      </c>
      <c r="BJ226" s="811">
        <v>0</v>
      </c>
      <c r="BK226" s="807">
        <f t="shared" si="14"/>
        <v>0</v>
      </c>
      <c r="BL226" s="807">
        <f t="shared" si="15"/>
        <v>0.99960000000000016</v>
      </c>
    </row>
    <row r="227" spans="1:64" ht="27.95" customHeight="1" x14ac:dyDescent="0.2">
      <c r="A227" s="173"/>
      <c r="B227" s="174"/>
      <c r="C227" s="158"/>
      <c r="D227" s="159"/>
      <c r="E227" s="1092"/>
      <c r="F227" s="1197"/>
      <c r="G227" s="1200"/>
      <c r="H227" s="50"/>
      <c r="I227" s="1112"/>
      <c r="J227" s="1115"/>
      <c r="K227" s="1222"/>
      <c r="L227" s="35" t="s">
        <v>39</v>
      </c>
      <c r="M227" s="911" t="s">
        <v>921</v>
      </c>
      <c r="N227" s="981">
        <v>3</v>
      </c>
      <c r="O227" s="32">
        <f t="shared" si="11"/>
        <v>300000</v>
      </c>
      <c r="P227" s="33">
        <v>900000</v>
      </c>
      <c r="V227" s="803" t="s">
        <v>1462</v>
      </c>
      <c r="W227" s="803" t="s">
        <v>88</v>
      </c>
      <c r="X227" s="818" t="s">
        <v>1220</v>
      </c>
      <c r="Y227" s="791" t="s">
        <v>913</v>
      </c>
      <c r="Z227" s="791" t="s">
        <v>914</v>
      </c>
      <c r="AA227" s="791"/>
      <c r="AB227" s="782">
        <v>42381</v>
      </c>
      <c r="AC227" s="782">
        <v>42724</v>
      </c>
      <c r="AD227" s="791"/>
      <c r="AE227" s="791" t="s">
        <v>39</v>
      </c>
      <c r="AF227" s="791" t="s">
        <v>921</v>
      </c>
      <c r="AG227" s="791">
        <v>3</v>
      </c>
      <c r="AH227" s="783">
        <f t="shared" si="16"/>
        <v>300000</v>
      </c>
      <c r="AI227" s="783">
        <v>900000</v>
      </c>
      <c r="AJ227" s="812" t="s">
        <v>263</v>
      </c>
      <c r="AK227" s="812" t="s">
        <v>281</v>
      </c>
      <c r="AL227" s="813">
        <v>8.3299999999999999E-2</v>
      </c>
      <c r="AM227" s="813">
        <v>8.3299999999999999E-2</v>
      </c>
      <c r="AN227" s="813">
        <v>8.3299999999999999E-2</v>
      </c>
      <c r="AO227" s="813">
        <v>8.3299999999999999E-2</v>
      </c>
      <c r="AP227" s="813">
        <v>8.3299999999999999E-2</v>
      </c>
      <c r="AQ227" s="813">
        <v>8.3299999999999999E-2</v>
      </c>
      <c r="AR227" s="813">
        <v>8.3299999999999999E-2</v>
      </c>
      <c r="AS227" s="813">
        <v>8.3299999999999999E-2</v>
      </c>
      <c r="AT227" s="813">
        <v>8.3299999999999999E-2</v>
      </c>
      <c r="AU227" s="813">
        <v>8.3299999999999999E-2</v>
      </c>
      <c r="AV227" s="813">
        <v>8.3299999999999999E-2</v>
      </c>
      <c r="AW227" s="813">
        <v>8.3299999999999999E-2</v>
      </c>
      <c r="AX227" s="807">
        <f t="shared" si="13"/>
        <v>0.99960000000000016</v>
      </c>
      <c r="AY227" s="811">
        <v>0</v>
      </c>
      <c r="AZ227" s="811">
        <v>0</v>
      </c>
      <c r="BA227" s="811">
        <v>0</v>
      </c>
      <c r="BB227" s="811">
        <v>0</v>
      </c>
      <c r="BC227" s="811">
        <v>0</v>
      </c>
      <c r="BD227" s="811">
        <v>0</v>
      </c>
      <c r="BE227" s="811">
        <v>0</v>
      </c>
      <c r="BF227" s="811">
        <v>0</v>
      </c>
      <c r="BG227" s="811">
        <v>0</v>
      </c>
      <c r="BH227" s="811">
        <v>0</v>
      </c>
      <c r="BI227" s="811">
        <v>0</v>
      </c>
      <c r="BJ227" s="811">
        <v>0</v>
      </c>
      <c r="BK227" s="807">
        <f t="shared" si="14"/>
        <v>0</v>
      </c>
      <c r="BL227" s="807">
        <f t="shared" si="15"/>
        <v>0.99960000000000016</v>
      </c>
    </row>
    <row r="228" spans="1:64" ht="27.95" customHeight="1" x14ac:dyDescent="0.2">
      <c r="A228" s="173"/>
      <c r="B228" s="174"/>
      <c r="C228" s="158"/>
      <c r="D228" s="159"/>
      <c r="E228" s="1092"/>
      <c r="F228" s="1197"/>
      <c r="G228" s="1200"/>
      <c r="H228" s="50"/>
      <c r="I228" s="1112"/>
      <c r="J228" s="1115"/>
      <c r="K228" s="1222"/>
      <c r="L228" s="35" t="s">
        <v>39</v>
      </c>
      <c r="M228" s="911" t="s">
        <v>922</v>
      </c>
      <c r="N228" s="981">
        <v>60</v>
      </c>
      <c r="O228" s="32">
        <f t="shared" si="11"/>
        <v>666666.66666666663</v>
      </c>
      <c r="P228" s="33">
        <v>40000000</v>
      </c>
      <c r="V228" s="803" t="s">
        <v>1462</v>
      </c>
      <c r="W228" s="803" t="s">
        <v>88</v>
      </c>
      <c r="X228" s="818" t="s">
        <v>1220</v>
      </c>
      <c r="Y228" s="791" t="s">
        <v>913</v>
      </c>
      <c r="Z228" s="791" t="s">
        <v>914</v>
      </c>
      <c r="AA228" s="791"/>
      <c r="AB228" s="782">
        <v>42381</v>
      </c>
      <c r="AC228" s="782">
        <v>42724</v>
      </c>
      <c r="AD228" s="791"/>
      <c r="AE228" s="791" t="s">
        <v>39</v>
      </c>
      <c r="AF228" s="791" t="s">
        <v>922</v>
      </c>
      <c r="AG228" s="791">
        <v>60</v>
      </c>
      <c r="AH228" s="783">
        <f t="shared" si="16"/>
        <v>666666.66666666663</v>
      </c>
      <c r="AI228" s="783">
        <v>40000000</v>
      </c>
      <c r="AJ228" s="812" t="s">
        <v>263</v>
      </c>
      <c r="AK228" s="812" t="s">
        <v>281</v>
      </c>
      <c r="AL228" s="813">
        <v>8.3299999999999999E-2</v>
      </c>
      <c r="AM228" s="813">
        <v>8.3299999999999999E-2</v>
      </c>
      <c r="AN228" s="813">
        <v>8.3299999999999999E-2</v>
      </c>
      <c r="AO228" s="813">
        <v>8.3299999999999999E-2</v>
      </c>
      <c r="AP228" s="813">
        <v>8.3299999999999999E-2</v>
      </c>
      <c r="AQ228" s="813">
        <v>8.3299999999999999E-2</v>
      </c>
      <c r="AR228" s="813">
        <v>8.3299999999999999E-2</v>
      </c>
      <c r="AS228" s="813">
        <v>8.3299999999999999E-2</v>
      </c>
      <c r="AT228" s="813">
        <v>8.3299999999999999E-2</v>
      </c>
      <c r="AU228" s="813">
        <v>8.3299999999999999E-2</v>
      </c>
      <c r="AV228" s="813">
        <v>8.3299999999999999E-2</v>
      </c>
      <c r="AW228" s="813">
        <v>8.3299999999999999E-2</v>
      </c>
      <c r="AX228" s="807">
        <f t="shared" si="13"/>
        <v>0.99960000000000016</v>
      </c>
      <c r="AY228" s="811">
        <v>0</v>
      </c>
      <c r="AZ228" s="811">
        <v>0</v>
      </c>
      <c r="BA228" s="811">
        <v>0</v>
      </c>
      <c r="BB228" s="811">
        <v>0</v>
      </c>
      <c r="BC228" s="811">
        <v>0</v>
      </c>
      <c r="BD228" s="811">
        <v>0</v>
      </c>
      <c r="BE228" s="811">
        <v>0</v>
      </c>
      <c r="BF228" s="811">
        <v>0</v>
      </c>
      <c r="BG228" s="811">
        <v>0</v>
      </c>
      <c r="BH228" s="811">
        <v>0</v>
      </c>
      <c r="BI228" s="811">
        <v>0</v>
      </c>
      <c r="BJ228" s="811">
        <v>0</v>
      </c>
      <c r="BK228" s="807">
        <f t="shared" si="14"/>
        <v>0</v>
      </c>
      <c r="BL228" s="807">
        <f t="shared" si="15"/>
        <v>0.99960000000000016</v>
      </c>
    </row>
    <row r="229" spans="1:64" ht="27.95" customHeight="1" x14ac:dyDescent="0.2">
      <c r="A229" s="173"/>
      <c r="B229" s="174"/>
      <c r="C229" s="158"/>
      <c r="D229" s="159"/>
      <c r="E229" s="1092"/>
      <c r="F229" s="1197"/>
      <c r="G229" s="1200"/>
      <c r="H229" s="50"/>
      <c r="I229" s="1112"/>
      <c r="J229" s="1115"/>
      <c r="K229" s="1222"/>
      <c r="L229" s="35" t="s">
        <v>26</v>
      </c>
      <c r="M229" s="961" t="s">
        <v>923</v>
      </c>
      <c r="N229" s="19">
        <v>4</v>
      </c>
      <c r="O229" s="32">
        <f t="shared" si="11"/>
        <v>23941500</v>
      </c>
      <c r="P229" s="33">
        <v>95766000</v>
      </c>
      <c r="V229" s="803" t="s">
        <v>1462</v>
      </c>
      <c r="W229" s="803" t="s">
        <v>88</v>
      </c>
      <c r="X229" s="818" t="s">
        <v>1220</v>
      </c>
      <c r="Y229" s="791" t="s">
        <v>913</v>
      </c>
      <c r="Z229" s="791" t="s">
        <v>914</v>
      </c>
      <c r="AA229" s="791"/>
      <c r="AB229" s="782">
        <v>42381</v>
      </c>
      <c r="AC229" s="782">
        <v>42724</v>
      </c>
      <c r="AD229" s="791"/>
      <c r="AE229" s="791" t="s">
        <v>26</v>
      </c>
      <c r="AF229" s="791" t="s">
        <v>923</v>
      </c>
      <c r="AG229" s="791">
        <v>4</v>
      </c>
      <c r="AH229" s="783">
        <f t="shared" si="16"/>
        <v>23941500</v>
      </c>
      <c r="AI229" s="783">
        <v>95766000</v>
      </c>
      <c r="AJ229" s="812" t="s">
        <v>263</v>
      </c>
      <c r="AK229" s="812" t="s">
        <v>281</v>
      </c>
      <c r="AL229" s="813">
        <v>8.3299999999999999E-2</v>
      </c>
      <c r="AM229" s="813">
        <v>8.3299999999999999E-2</v>
      </c>
      <c r="AN229" s="813">
        <v>8.3299999999999999E-2</v>
      </c>
      <c r="AO229" s="813">
        <v>8.3299999999999999E-2</v>
      </c>
      <c r="AP229" s="813">
        <v>8.3299999999999999E-2</v>
      </c>
      <c r="AQ229" s="813">
        <v>8.3299999999999999E-2</v>
      </c>
      <c r="AR229" s="813">
        <v>8.3299999999999999E-2</v>
      </c>
      <c r="AS229" s="813">
        <v>8.3299999999999999E-2</v>
      </c>
      <c r="AT229" s="813">
        <v>8.3299999999999999E-2</v>
      </c>
      <c r="AU229" s="813">
        <v>8.3299999999999999E-2</v>
      </c>
      <c r="AV229" s="813">
        <v>8.3299999999999999E-2</v>
      </c>
      <c r="AW229" s="813">
        <v>8.3299999999999999E-2</v>
      </c>
      <c r="AX229" s="807">
        <f t="shared" si="13"/>
        <v>0.99960000000000016</v>
      </c>
      <c r="AY229" s="811">
        <v>0</v>
      </c>
      <c r="AZ229" s="811">
        <v>0</v>
      </c>
      <c r="BA229" s="811">
        <v>0</v>
      </c>
      <c r="BB229" s="811">
        <v>0</v>
      </c>
      <c r="BC229" s="811">
        <v>0</v>
      </c>
      <c r="BD229" s="811">
        <v>0</v>
      </c>
      <c r="BE229" s="811">
        <v>0</v>
      </c>
      <c r="BF229" s="811">
        <v>0</v>
      </c>
      <c r="BG229" s="811">
        <v>0</v>
      </c>
      <c r="BH229" s="811">
        <v>0</v>
      </c>
      <c r="BI229" s="811">
        <v>0</v>
      </c>
      <c r="BJ229" s="811">
        <v>0</v>
      </c>
      <c r="BK229" s="807">
        <f t="shared" si="14"/>
        <v>0</v>
      </c>
      <c r="BL229" s="807">
        <f t="shared" si="15"/>
        <v>0.99960000000000016</v>
      </c>
    </row>
    <row r="230" spans="1:64" ht="27.95" customHeight="1" x14ac:dyDescent="0.2">
      <c r="A230" s="173"/>
      <c r="B230" s="174"/>
      <c r="C230" s="158"/>
      <c r="D230" s="159"/>
      <c r="E230" s="1092"/>
      <c r="F230" s="1197"/>
      <c r="G230" s="1200" t="s">
        <v>924</v>
      </c>
      <c r="H230" s="50"/>
      <c r="I230" s="1112"/>
      <c r="J230" s="1115"/>
      <c r="K230" s="1222"/>
      <c r="L230" s="35" t="s">
        <v>39</v>
      </c>
      <c r="M230" s="911" t="s">
        <v>925</v>
      </c>
      <c r="N230" s="981">
        <v>41</v>
      </c>
      <c r="O230" s="32">
        <f t="shared" si="11"/>
        <v>73170.731707317071</v>
      </c>
      <c r="P230" s="33">
        <v>3000000</v>
      </c>
      <c r="V230" s="803" t="s">
        <v>1462</v>
      </c>
      <c r="W230" s="803" t="s">
        <v>88</v>
      </c>
      <c r="X230" s="818" t="s">
        <v>1220</v>
      </c>
      <c r="Y230" s="791" t="s">
        <v>913</v>
      </c>
      <c r="Z230" s="791" t="s">
        <v>924</v>
      </c>
      <c r="AA230" s="791"/>
      <c r="AB230" s="782">
        <v>42381</v>
      </c>
      <c r="AC230" s="782">
        <v>42724</v>
      </c>
      <c r="AD230" s="791"/>
      <c r="AE230" s="791" t="s">
        <v>39</v>
      </c>
      <c r="AF230" s="791" t="s">
        <v>925</v>
      </c>
      <c r="AG230" s="791">
        <v>41</v>
      </c>
      <c r="AH230" s="783">
        <f t="shared" si="16"/>
        <v>73170.731707317071</v>
      </c>
      <c r="AI230" s="783">
        <v>3000000</v>
      </c>
      <c r="AJ230" s="812" t="s">
        <v>263</v>
      </c>
      <c r="AK230" s="812" t="s">
        <v>281</v>
      </c>
      <c r="AL230" s="813">
        <v>8.3299999999999999E-2</v>
      </c>
      <c r="AM230" s="813">
        <v>8.3299999999999999E-2</v>
      </c>
      <c r="AN230" s="813">
        <v>8.3299999999999999E-2</v>
      </c>
      <c r="AO230" s="813">
        <v>8.3299999999999999E-2</v>
      </c>
      <c r="AP230" s="813">
        <v>8.3299999999999999E-2</v>
      </c>
      <c r="AQ230" s="813">
        <v>8.3299999999999999E-2</v>
      </c>
      <c r="AR230" s="813">
        <v>8.3299999999999999E-2</v>
      </c>
      <c r="AS230" s="813">
        <v>8.3299999999999999E-2</v>
      </c>
      <c r="AT230" s="813">
        <v>8.3299999999999999E-2</v>
      </c>
      <c r="AU230" s="813">
        <v>8.3299999999999999E-2</v>
      </c>
      <c r="AV230" s="813">
        <v>8.3299999999999999E-2</v>
      </c>
      <c r="AW230" s="813">
        <v>8.3299999999999999E-2</v>
      </c>
      <c r="AX230" s="807">
        <f t="shared" si="13"/>
        <v>0.99960000000000016</v>
      </c>
      <c r="AY230" s="811">
        <v>0</v>
      </c>
      <c r="AZ230" s="811">
        <v>0</v>
      </c>
      <c r="BA230" s="811">
        <v>0</v>
      </c>
      <c r="BB230" s="811">
        <v>0</v>
      </c>
      <c r="BC230" s="811">
        <v>0</v>
      </c>
      <c r="BD230" s="811">
        <v>0</v>
      </c>
      <c r="BE230" s="811">
        <v>0</v>
      </c>
      <c r="BF230" s="811">
        <v>0</v>
      </c>
      <c r="BG230" s="811">
        <v>0</v>
      </c>
      <c r="BH230" s="811">
        <v>0</v>
      </c>
      <c r="BI230" s="811">
        <v>0</v>
      </c>
      <c r="BJ230" s="811">
        <v>0</v>
      </c>
      <c r="BK230" s="807">
        <f t="shared" si="14"/>
        <v>0</v>
      </c>
      <c r="BL230" s="807">
        <f t="shared" si="15"/>
        <v>0.99960000000000016</v>
      </c>
    </row>
    <row r="231" spans="1:64" ht="27.95" customHeight="1" x14ac:dyDescent="0.2">
      <c r="A231" s="173"/>
      <c r="B231" s="174"/>
      <c r="C231" s="158"/>
      <c r="D231" s="159"/>
      <c r="E231" s="1092"/>
      <c r="F231" s="1197"/>
      <c r="G231" s="1200"/>
      <c r="H231" s="50"/>
      <c r="I231" s="1112"/>
      <c r="J231" s="1115"/>
      <c r="K231" s="1222"/>
      <c r="L231" s="35" t="s">
        <v>39</v>
      </c>
      <c r="M231" s="911" t="s">
        <v>926</v>
      </c>
      <c r="N231" s="981">
        <v>4</v>
      </c>
      <c r="O231" s="32">
        <f t="shared" si="11"/>
        <v>250000</v>
      </c>
      <c r="P231" s="33">
        <f>1000000</f>
        <v>1000000</v>
      </c>
      <c r="V231" s="803" t="s">
        <v>1462</v>
      </c>
      <c r="W231" s="803" t="s">
        <v>88</v>
      </c>
      <c r="X231" s="818" t="s">
        <v>1220</v>
      </c>
      <c r="Y231" s="791" t="s">
        <v>913</v>
      </c>
      <c r="Z231" s="791" t="s">
        <v>924</v>
      </c>
      <c r="AA231" s="791"/>
      <c r="AB231" s="782">
        <v>42381</v>
      </c>
      <c r="AC231" s="782">
        <v>42724</v>
      </c>
      <c r="AD231" s="791"/>
      <c r="AE231" s="791" t="s">
        <v>39</v>
      </c>
      <c r="AF231" s="791" t="s">
        <v>926</v>
      </c>
      <c r="AG231" s="791">
        <v>4</v>
      </c>
      <c r="AH231" s="783">
        <f t="shared" si="16"/>
        <v>250000</v>
      </c>
      <c r="AI231" s="783">
        <f>1000000</f>
        <v>1000000</v>
      </c>
      <c r="AJ231" s="812" t="s">
        <v>263</v>
      </c>
      <c r="AK231" s="812" t="s">
        <v>281</v>
      </c>
      <c r="AL231" s="813">
        <v>8.3299999999999999E-2</v>
      </c>
      <c r="AM231" s="813">
        <v>8.3299999999999999E-2</v>
      </c>
      <c r="AN231" s="813">
        <v>8.3299999999999999E-2</v>
      </c>
      <c r="AO231" s="813">
        <v>8.3299999999999999E-2</v>
      </c>
      <c r="AP231" s="813">
        <v>8.3299999999999999E-2</v>
      </c>
      <c r="AQ231" s="813">
        <v>8.3299999999999999E-2</v>
      </c>
      <c r="AR231" s="813">
        <v>8.3299999999999999E-2</v>
      </c>
      <c r="AS231" s="813">
        <v>8.3299999999999999E-2</v>
      </c>
      <c r="AT231" s="813">
        <v>8.3299999999999999E-2</v>
      </c>
      <c r="AU231" s="813">
        <v>8.3299999999999999E-2</v>
      </c>
      <c r="AV231" s="813">
        <v>8.3299999999999999E-2</v>
      </c>
      <c r="AW231" s="813">
        <v>8.3299999999999999E-2</v>
      </c>
      <c r="AX231" s="807">
        <f t="shared" si="13"/>
        <v>0.99960000000000016</v>
      </c>
      <c r="AY231" s="811">
        <v>0</v>
      </c>
      <c r="AZ231" s="811">
        <v>0</v>
      </c>
      <c r="BA231" s="811">
        <v>0</v>
      </c>
      <c r="BB231" s="811">
        <v>0</v>
      </c>
      <c r="BC231" s="811">
        <v>0</v>
      </c>
      <c r="BD231" s="811">
        <v>0</v>
      </c>
      <c r="BE231" s="811">
        <v>0</v>
      </c>
      <c r="BF231" s="811">
        <v>0</v>
      </c>
      <c r="BG231" s="811">
        <v>0</v>
      </c>
      <c r="BH231" s="811">
        <v>0</v>
      </c>
      <c r="BI231" s="811">
        <v>0</v>
      </c>
      <c r="BJ231" s="811">
        <v>0</v>
      </c>
      <c r="BK231" s="807">
        <f t="shared" si="14"/>
        <v>0</v>
      </c>
      <c r="BL231" s="807">
        <f t="shared" si="15"/>
        <v>0.99960000000000016</v>
      </c>
    </row>
    <row r="232" spans="1:64" ht="27.95" customHeight="1" x14ac:dyDescent="0.2">
      <c r="A232" s="173"/>
      <c r="B232" s="174"/>
      <c r="C232" s="158"/>
      <c r="D232" s="159"/>
      <c r="E232" s="1092"/>
      <c r="F232" s="1197"/>
      <c r="G232" s="1200"/>
      <c r="H232" s="50"/>
      <c r="I232" s="1112"/>
      <c r="J232" s="1115"/>
      <c r="K232" s="1222"/>
      <c r="L232" s="35" t="s">
        <v>39</v>
      </c>
      <c r="M232" s="911" t="s">
        <v>927</v>
      </c>
      <c r="N232" s="981">
        <v>50</v>
      </c>
      <c r="O232" s="32">
        <f t="shared" si="11"/>
        <v>44000</v>
      </c>
      <c r="P232" s="33">
        <v>2200000</v>
      </c>
      <c r="V232" s="803" t="s">
        <v>1462</v>
      </c>
      <c r="W232" s="803" t="s">
        <v>88</v>
      </c>
      <c r="X232" s="818" t="s">
        <v>1220</v>
      </c>
      <c r="Y232" s="791" t="s">
        <v>913</v>
      </c>
      <c r="Z232" s="791" t="s">
        <v>924</v>
      </c>
      <c r="AA232" s="791"/>
      <c r="AB232" s="782">
        <v>42381</v>
      </c>
      <c r="AC232" s="782">
        <v>42724</v>
      </c>
      <c r="AD232" s="791"/>
      <c r="AE232" s="791" t="s">
        <v>39</v>
      </c>
      <c r="AF232" s="791" t="s">
        <v>927</v>
      </c>
      <c r="AG232" s="791">
        <v>50</v>
      </c>
      <c r="AH232" s="783">
        <f t="shared" si="16"/>
        <v>44000</v>
      </c>
      <c r="AI232" s="783">
        <v>2200000</v>
      </c>
      <c r="AJ232" s="812" t="s">
        <v>263</v>
      </c>
      <c r="AK232" s="812" t="s">
        <v>281</v>
      </c>
      <c r="AL232" s="813">
        <v>8.3299999999999999E-2</v>
      </c>
      <c r="AM232" s="813">
        <v>8.3299999999999999E-2</v>
      </c>
      <c r="AN232" s="813">
        <v>8.3299999999999999E-2</v>
      </c>
      <c r="AO232" s="813">
        <v>8.3299999999999999E-2</v>
      </c>
      <c r="AP232" s="813">
        <v>8.3299999999999999E-2</v>
      </c>
      <c r="AQ232" s="813">
        <v>8.3299999999999999E-2</v>
      </c>
      <c r="AR232" s="813">
        <v>8.3299999999999999E-2</v>
      </c>
      <c r="AS232" s="813">
        <v>8.3299999999999999E-2</v>
      </c>
      <c r="AT232" s="813">
        <v>8.3299999999999999E-2</v>
      </c>
      <c r="AU232" s="813">
        <v>8.3299999999999999E-2</v>
      </c>
      <c r="AV232" s="813">
        <v>8.3299999999999999E-2</v>
      </c>
      <c r="AW232" s="813">
        <v>8.3299999999999999E-2</v>
      </c>
      <c r="AX232" s="807">
        <f t="shared" si="13"/>
        <v>0.99960000000000016</v>
      </c>
      <c r="AY232" s="811">
        <v>0</v>
      </c>
      <c r="AZ232" s="811">
        <v>0</v>
      </c>
      <c r="BA232" s="811">
        <v>0</v>
      </c>
      <c r="BB232" s="811">
        <v>0</v>
      </c>
      <c r="BC232" s="811">
        <v>0</v>
      </c>
      <c r="BD232" s="811">
        <v>0</v>
      </c>
      <c r="BE232" s="811">
        <v>0</v>
      </c>
      <c r="BF232" s="811">
        <v>0</v>
      </c>
      <c r="BG232" s="811">
        <v>0</v>
      </c>
      <c r="BH232" s="811">
        <v>0</v>
      </c>
      <c r="BI232" s="811">
        <v>0</v>
      </c>
      <c r="BJ232" s="811">
        <v>0</v>
      </c>
      <c r="BK232" s="807">
        <f t="shared" si="14"/>
        <v>0</v>
      </c>
      <c r="BL232" s="807">
        <f t="shared" si="15"/>
        <v>0.99960000000000016</v>
      </c>
    </row>
    <row r="233" spans="1:64" ht="27.95" customHeight="1" thickBot="1" x14ac:dyDescent="0.25">
      <c r="A233" s="175"/>
      <c r="B233" s="176"/>
      <c r="C233" s="160"/>
      <c r="D233" s="161"/>
      <c r="E233" s="1099"/>
      <c r="F233" s="1198"/>
      <c r="G233" s="1224"/>
      <c r="H233" s="165"/>
      <c r="I233" s="1113"/>
      <c r="J233" s="1116"/>
      <c r="K233" s="1223"/>
      <c r="L233" s="36" t="s">
        <v>39</v>
      </c>
      <c r="M233" s="921" t="s">
        <v>928</v>
      </c>
      <c r="N233" s="982">
        <v>25</v>
      </c>
      <c r="O233" s="149">
        <f t="shared" si="11"/>
        <v>80000</v>
      </c>
      <c r="P233" s="150">
        <v>2000000</v>
      </c>
      <c r="V233" s="803" t="s">
        <v>1462</v>
      </c>
      <c r="W233" s="803" t="s">
        <v>88</v>
      </c>
      <c r="X233" s="818" t="s">
        <v>1220</v>
      </c>
      <c r="Y233" s="791" t="s">
        <v>913</v>
      </c>
      <c r="Z233" s="791" t="s">
        <v>924</v>
      </c>
      <c r="AA233" s="791"/>
      <c r="AB233" s="782">
        <v>42381</v>
      </c>
      <c r="AC233" s="782">
        <v>42724</v>
      </c>
      <c r="AD233" s="791"/>
      <c r="AE233" s="791" t="s">
        <v>39</v>
      </c>
      <c r="AF233" s="791" t="s">
        <v>928</v>
      </c>
      <c r="AG233" s="791">
        <v>25</v>
      </c>
      <c r="AH233" s="783">
        <f t="shared" si="16"/>
        <v>80000</v>
      </c>
      <c r="AI233" s="783">
        <v>2000000</v>
      </c>
      <c r="AJ233" s="812" t="s">
        <v>263</v>
      </c>
      <c r="AK233" s="812" t="s">
        <v>281</v>
      </c>
      <c r="AL233" s="813">
        <v>8.3299999999999999E-2</v>
      </c>
      <c r="AM233" s="813">
        <v>8.3299999999999999E-2</v>
      </c>
      <c r="AN233" s="813">
        <v>8.3299999999999999E-2</v>
      </c>
      <c r="AO233" s="813">
        <v>8.3299999999999999E-2</v>
      </c>
      <c r="AP233" s="813">
        <v>8.3299999999999999E-2</v>
      </c>
      <c r="AQ233" s="813">
        <v>8.3299999999999999E-2</v>
      </c>
      <c r="AR233" s="813">
        <v>8.3299999999999999E-2</v>
      </c>
      <c r="AS233" s="813">
        <v>8.3299999999999999E-2</v>
      </c>
      <c r="AT233" s="813">
        <v>8.3299999999999999E-2</v>
      </c>
      <c r="AU233" s="813">
        <v>8.3299999999999999E-2</v>
      </c>
      <c r="AV233" s="813">
        <v>8.3299999999999999E-2</v>
      </c>
      <c r="AW233" s="813">
        <v>8.3299999999999999E-2</v>
      </c>
      <c r="AX233" s="807">
        <f t="shared" si="13"/>
        <v>0.99960000000000016</v>
      </c>
      <c r="AY233" s="811">
        <v>0</v>
      </c>
      <c r="AZ233" s="811">
        <v>0</v>
      </c>
      <c r="BA233" s="811">
        <v>0</v>
      </c>
      <c r="BB233" s="811">
        <v>0</v>
      </c>
      <c r="BC233" s="811">
        <v>0</v>
      </c>
      <c r="BD233" s="811">
        <v>0</v>
      </c>
      <c r="BE233" s="811">
        <v>0</v>
      </c>
      <c r="BF233" s="811">
        <v>0</v>
      </c>
      <c r="BG233" s="811">
        <v>0</v>
      </c>
      <c r="BH233" s="811">
        <v>0</v>
      </c>
      <c r="BI233" s="811">
        <v>0</v>
      </c>
      <c r="BJ233" s="811">
        <v>0</v>
      </c>
      <c r="BK233" s="807">
        <f t="shared" si="14"/>
        <v>0</v>
      </c>
      <c r="BL233" s="807">
        <f t="shared" si="15"/>
        <v>0.99960000000000016</v>
      </c>
    </row>
    <row r="234" spans="1:64" ht="27.95" customHeight="1" x14ac:dyDescent="0.2">
      <c r="A234" s="171"/>
      <c r="B234" s="172"/>
      <c r="C234" s="156"/>
      <c r="D234" s="157"/>
      <c r="E234" s="1091" t="s">
        <v>859</v>
      </c>
      <c r="F234" s="1196" t="s">
        <v>929</v>
      </c>
      <c r="G234" s="949" t="s">
        <v>930</v>
      </c>
      <c r="H234" s="5"/>
      <c r="I234" s="1103">
        <v>42381</v>
      </c>
      <c r="J234" s="1105">
        <v>42724</v>
      </c>
      <c r="K234" s="1221" t="s">
        <v>931</v>
      </c>
      <c r="L234" s="34" t="s">
        <v>133</v>
      </c>
      <c r="M234" s="155" t="s">
        <v>932</v>
      </c>
      <c r="N234" s="154">
        <v>60</v>
      </c>
      <c r="O234" s="30">
        <f t="shared" si="11"/>
        <v>50000</v>
      </c>
      <c r="P234" s="31">
        <v>3000000</v>
      </c>
      <c r="V234" s="803" t="s">
        <v>1462</v>
      </c>
      <c r="W234" s="803" t="s">
        <v>88</v>
      </c>
      <c r="X234" s="818" t="s">
        <v>1220</v>
      </c>
      <c r="Y234" s="791" t="s">
        <v>929</v>
      </c>
      <c r="Z234" s="791" t="s">
        <v>930</v>
      </c>
      <c r="AA234" s="791"/>
      <c r="AB234" s="782">
        <v>42381</v>
      </c>
      <c r="AC234" s="782">
        <v>42724</v>
      </c>
      <c r="AD234" s="791" t="s">
        <v>931</v>
      </c>
      <c r="AE234" s="791" t="s">
        <v>133</v>
      </c>
      <c r="AF234" s="791" t="s">
        <v>932</v>
      </c>
      <c r="AG234" s="791">
        <v>60</v>
      </c>
      <c r="AH234" s="783">
        <f t="shared" si="16"/>
        <v>50000</v>
      </c>
      <c r="AI234" s="783">
        <v>3000000</v>
      </c>
      <c r="AJ234" s="812" t="s">
        <v>263</v>
      </c>
      <c r="AK234" s="812" t="s">
        <v>281</v>
      </c>
      <c r="AL234" s="813">
        <v>8.3299999999999999E-2</v>
      </c>
      <c r="AM234" s="813">
        <v>8.3299999999999999E-2</v>
      </c>
      <c r="AN234" s="813">
        <v>8.3299999999999999E-2</v>
      </c>
      <c r="AO234" s="813">
        <v>8.3299999999999999E-2</v>
      </c>
      <c r="AP234" s="813">
        <v>8.3299999999999999E-2</v>
      </c>
      <c r="AQ234" s="813">
        <v>8.3299999999999999E-2</v>
      </c>
      <c r="AR234" s="813">
        <v>8.3299999999999999E-2</v>
      </c>
      <c r="AS234" s="813">
        <v>8.3299999999999999E-2</v>
      </c>
      <c r="AT234" s="813">
        <v>8.3299999999999999E-2</v>
      </c>
      <c r="AU234" s="813">
        <v>8.3299999999999999E-2</v>
      </c>
      <c r="AV234" s="813">
        <v>8.3299999999999999E-2</v>
      </c>
      <c r="AW234" s="813">
        <v>8.3299999999999999E-2</v>
      </c>
      <c r="AX234" s="807">
        <f t="shared" si="13"/>
        <v>0.99960000000000016</v>
      </c>
      <c r="AY234" s="811">
        <v>0</v>
      </c>
      <c r="AZ234" s="811">
        <v>0</v>
      </c>
      <c r="BA234" s="811">
        <v>0</v>
      </c>
      <c r="BB234" s="811">
        <v>0</v>
      </c>
      <c r="BC234" s="811">
        <v>0</v>
      </c>
      <c r="BD234" s="811">
        <v>0</v>
      </c>
      <c r="BE234" s="811">
        <v>0</v>
      </c>
      <c r="BF234" s="811">
        <v>0</v>
      </c>
      <c r="BG234" s="811">
        <v>0</v>
      </c>
      <c r="BH234" s="811">
        <v>0</v>
      </c>
      <c r="BI234" s="811">
        <v>0</v>
      </c>
      <c r="BJ234" s="811">
        <v>0</v>
      </c>
      <c r="BK234" s="807">
        <f t="shared" si="14"/>
        <v>0</v>
      </c>
      <c r="BL234" s="807">
        <f t="shared" si="15"/>
        <v>0.99960000000000016</v>
      </c>
    </row>
    <row r="235" spans="1:64" ht="27.95" customHeight="1" x14ac:dyDescent="0.2">
      <c r="A235" s="173"/>
      <c r="B235" s="174"/>
      <c r="C235" s="158"/>
      <c r="D235" s="159"/>
      <c r="E235" s="1092"/>
      <c r="F235" s="1197"/>
      <c r="G235" s="1200" t="s">
        <v>933</v>
      </c>
      <c r="H235" s="4"/>
      <c r="I235" s="1227"/>
      <c r="J235" s="1229"/>
      <c r="K235" s="1222"/>
      <c r="L235" s="35" t="s">
        <v>26</v>
      </c>
      <c r="M235" s="911" t="s">
        <v>934</v>
      </c>
      <c r="N235" s="20">
        <v>6</v>
      </c>
      <c r="O235" s="32">
        <f t="shared" si="11"/>
        <v>100000</v>
      </c>
      <c r="P235" s="33">
        <v>600000</v>
      </c>
      <c r="V235" s="803" t="s">
        <v>1462</v>
      </c>
      <c r="W235" s="803" t="s">
        <v>88</v>
      </c>
      <c r="X235" s="818" t="s">
        <v>1220</v>
      </c>
      <c r="Y235" s="791" t="s">
        <v>929</v>
      </c>
      <c r="Z235" s="791" t="s">
        <v>933</v>
      </c>
      <c r="AA235" s="791"/>
      <c r="AB235" s="782">
        <v>42381</v>
      </c>
      <c r="AC235" s="782">
        <v>42724</v>
      </c>
      <c r="AD235" s="791"/>
      <c r="AE235" s="791" t="s">
        <v>26</v>
      </c>
      <c r="AF235" s="791" t="s">
        <v>934</v>
      </c>
      <c r="AG235" s="791">
        <v>6</v>
      </c>
      <c r="AH235" s="783">
        <f t="shared" si="16"/>
        <v>100000</v>
      </c>
      <c r="AI235" s="783">
        <v>600000</v>
      </c>
      <c r="AJ235" s="812" t="s">
        <v>263</v>
      </c>
      <c r="AK235" s="812" t="s">
        <v>281</v>
      </c>
      <c r="AL235" s="813">
        <v>8.3299999999999999E-2</v>
      </c>
      <c r="AM235" s="813">
        <v>8.3299999999999999E-2</v>
      </c>
      <c r="AN235" s="813">
        <v>8.3299999999999999E-2</v>
      </c>
      <c r="AO235" s="813">
        <v>8.3299999999999999E-2</v>
      </c>
      <c r="AP235" s="813">
        <v>8.3299999999999999E-2</v>
      </c>
      <c r="AQ235" s="813">
        <v>8.3299999999999999E-2</v>
      </c>
      <c r="AR235" s="813">
        <v>8.3299999999999999E-2</v>
      </c>
      <c r="AS235" s="813">
        <v>8.3299999999999999E-2</v>
      </c>
      <c r="AT235" s="813">
        <v>8.3299999999999999E-2</v>
      </c>
      <c r="AU235" s="813">
        <v>8.3299999999999999E-2</v>
      </c>
      <c r="AV235" s="813">
        <v>8.3299999999999999E-2</v>
      </c>
      <c r="AW235" s="813">
        <v>8.3299999999999999E-2</v>
      </c>
      <c r="AX235" s="807">
        <f t="shared" si="13"/>
        <v>0.99960000000000016</v>
      </c>
      <c r="AY235" s="811">
        <v>0</v>
      </c>
      <c r="AZ235" s="811">
        <v>0</v>
      </c>
      <c r="BA235" s="811">
        <v>0</v>
      </c>
      <c r="BB235" s="811">
        <v>0</v>
      </c>
      <c r="BC235" s="811">
        <v>0</v>
      </c>
      <c r="BD235" s="811">
        <v>0</v>
      </c>
      <c r="BE235" s="811">
        <v>0</v>
      </c>
      <c r="BF235" s="811">
        <v>0</v>
      </c>
      <c r="BG235" s="811">
        <v>0</v>
      </c>
      <c r="BH235" s="811">
        <v>0</v>
      </c>
      <c r="BI235" s="811">
        <v>0</v>
      </c>
      <c r="BJ235" s="811">
        <v>0</v>
      </c>
      <c r="BK235" s="807">
        <f t="shared" si="14"/>
        <v>0</v>
      </c>
      <c r="BL235" s="807">
        <f t="shared" si="15"/>
        <v>0.99960000000000016</v>
      </c>
    </row>
    <row r="236" spans="1:64" ht="27.95" customHeight="1" thickBot="1" x14ac:dyDescent="0.25">
      <c r="A236" s="175"/>
      <c r="B236" s="176"/>
      <c r="C236" s="160"/>
      <c r="D236" s="161"/>
      <c r="E236" s="1099"/>
      <c r="F236" s="1198"/>
      <c r="G236" s="1224"/>
      <c r="H236" s="9"/>
      <c r="I236" s="1228"/>
      <c r="J236" s="1230"/>
      <c r="K236" s="1223"/>
      <c r="L236" s="36" t="s">
        <v>39</v>
      </c>
      <c r="M236" s="921" t="s">
        <v>935</v>
      </c>
      <c r="N236" s="148">
        <v>2</v>
      </c>
      <c r="O236" s="149">
        <f t="shared" si="11"/>
        <v>150000</v>
      </c>
      <c r="P236" s="150">
        <v>300000</v>
      </c>
      <c r="V236" s="803" t="s">
        <v>1462</v>
      </c>
      <c r="W236" s="803" t="s">
        <v>88</v>
      </c>
      <c r="X236" s="818" t="s">
        <v>1220</v>
      </c>
      <c r="Y236" s="791" t="s">
        <v>929</v>
      </c>
      <c r="Z236" s="791" t="s">
        <v>933</v>
      </c>
      <c r="AA236" s="791"/>
      <c r="AB236" s="782">
        <v>42381</v>
      </c>
      <c r="AC236" s="782">
        <v>42724</v>
      </c>
      <c r="AD236" s="791"/>
      <c r="AE236" s="791" t="s">
        <v>39</v>
      </c>
      <c r="AF236" s="791" t="s">
        <v>935</v>
      </c>
      <c r="AG236" s="791">
        <v>2</v>
      </c>
      <c r="AH236" s="783">
        <f t="shared" si="16"/>
        <v>150000</v>
      </c>
      <c r="AI236" s="783">
        <v>300000</v>
      </c>
      <c r="AJ236" s="812" t="s">
        <v>263</v>
      </c>
      <c r="AK236" s="812" t="s">
        <v>281</v>
      </c>
      <c r="AL236" s="813">
        <v>8.3299999999999999E-2</v>
      </c>
      <c r="AM236" s="813">
        <v>8.3299999999999999E-2</v>
      </c>
      <c r="AN236" s="813">
        <v>8.3299999999999999E-2</v>
      </c>
      <c r="AO236" s="813">
        <v>8.3299999999999999E-2</v>
      </c>
      <c r="AP236" s="813">
        <v>8.3299999999999999E-2</v>
      </c>
      <c r="AQ236" s="813">
        <v>8.3299999999999999E-2</v>
      </c>
      <c r="AR236" s="813">
        <v>8.3299999999999999E-2</v>
      </c>
      <c r="AS236" s="813">
        <v>8.3299999999999999E-2</v>
      </c>
      <c r="AT236" s="813">
        <v>8.3299999999999999E-2</v>
      </c>
      <c r="AU236" s="813">
        <v>8.3299999999999999E-2</v>
      </c>
      <c r="AV236" s="813">
        <v>8.3299999999999999E-2</v>
      </c>
      <c r="AW236" s="813">
        <v>8.3299999999999999E-2</v>
      </c>
      <c r="AX236" s="807">
        <f t="shared" si="13"/>
        <v>0.99960000000000016</v>
      </c>
      <c r="AY236" s="811">
        <v>0</v>
      </c>
      <c r="AZ236" s="811">
        <v>0</v>
      </c>
      <c r="BA236" s="811">
        <v>0</v>
      </c>
      <c r="BB236" s="811">
        <v>0</v>
      </c>
      <c r="BC236" s="811">
        <v>0</v>
      </c>
      <c r="BD236" s="811">
        <v>0</v>
      </c>
      <c r="BE236" s="811">
        <v>0</v>
      </c>
      <c r="BF236" s="811">
        <v>0</v>
      </c>
      <c r="BG236" s="811">
        <v>0</v>
      </c>
      <c r="BH236" s="811">
        <v>0</v>
      </c>
      <c r="BI236" s="811">
        <v>0</v>
      </c>
      <c r="BJ236" s="811">
        <v>0</v>
      </c>
      <c r="BK236" s="807">
        <f t="shared" si="14"/>
        <v>0</v>
      </c>
      <c r="BL236" s="807">
        <f t="shared" si="15"/>
        <v>0.99960000000000016</v>
      </c>
    </row>
    <row r="237" spans="1:64" ht="27.95" customHeight="1" x14ac:dyDescent="0.2">
      <c r="A237" s="177"/>
      <c r="B237" s="178"/>
      <c r="C237" s="162"/>
      <c r="D237" s="163"/>
      <c r="E237" s="1091" t="s">
        <v>859</v>
      </c>
      <c r="F237" s="1196" t="s">
        <v>936</v>
      </c>
      <c r="G237" s="1235" t="s">
        <v>937</v>
      </c>
      <c r="H237" s="151"/>
      <c r="I237" s="1103">
        <v>42381</v>
      </c>
      <c r="J237" s="1105">
        <v>42724</v>
      </c>
      <c r="K237" s="1221" t="s">
        <v>938</v>
      </c>
      <c r="L237" s="167" t="s">
        <v>39</v>
      </c>
      <c r="M237" s="915" t="s">
        <v>939</v>
      </c>
      <c r="N237" s="152">
        <v>1</v>
      </c>
      <c r="O237" s="490">
        <f t="shared" si="11"/>
        <v>8000000</v>
      </c>
      <c r="P237" s="153">
        <v>8000000</v>
      </c>
      <c r="V237" s="803" t="s">
        <v>1462</v>
      </c>
      <c r="W237" s="803" t="s">
        <v>88</v>
      </c>
      <c r="X237" s="818" t="s">
        <v>1220</v>
      </c>
      <c r="Y237" s="791" t="s">
        <v>936</v>
      </c>
      <c r="Z237" s="791" t="s">
        <v>937</v>
      </c>
      <c r="AA237" s="791"/>
      <c r="AB237" s="782">
        <v>42381</v>
      </c>
      <c r="AC237" s="782">
        <v>42724</v>
      </c>
      <c r="AD237" s="791" t="s">
        <v>938</v>
      </c>
      <c r="AE237" s="791" t="s">
        <v>39</v>
      </c>
      <c r="AF237" s="791" t="s">
        <v>939</v>
      </c>
      <c r="AG237" s="791">
        <v>1</v>
      </c>
      <c r="AH237" s="783">
        <f t="shared" si="16"/>
        <v>8000000</v>
      </c>
      <c r="AI237" s="783">
        <v>8000000</v>
      </c>
      <c r="AJ237" s="812" t="s">
        <v>263</v>
      </c>
      <c r="AK237" s="812" t="s">
        <v>281</v>
      </c>
      <c r="AL237" s="813">
        <v>8.3299999999999999E-2</v>
      </c>
      <c r="AM237" s="813">
        <v>8.3299999999999999E-2</v>
      </c>
      <c r="AN237" s="813">
        <v>8.3299999999999999E-2</v>
      </c>
      <c r="AO237" s="813">
        <v>8.3299999999999999E-2</v>
      </c>
      <c r="AP237" s="813">
        <v>8.3299999999999999E-2</v>
      </c>
      <c r="AQ237" s="813">
        <v>8.3299999999999999E-2</v>
      </c>
      <c r="AR237" s="813">
        <v>8.3299999999999999E-2</v>
      </c>
      <c r="AS237" s="813">
        <v>8.3299999999999999E-2</v>
      </c>
      <c r="AT237" s="813">
        <v>8.3299999999999999E-2</v>
      </c>
      <c r="AU237" s="813">
        <v>8.3299999999999999E-2</v>
      </c>
      <c r="AV237" s="813">
        <v>8.3299999999999999E-2</v>
      </c>
      <c r="AW237" s="813">
        <v>8.3299999999999999E-2</v>
      </c>
      <c r="AX237" s="807">
        <f t="shared" si="13"/>
        <v>0.99960000000000016</v>
      </c>
      <c r="AY237" s="811">
        <v>0</v>
      </c>
      <c r="AZ237" s="811">
        <v>0</v>
      </c>
      <c r="BA237" s="811">
        <v>0</v>
      </c>
      <c r="BB237" s="811">
        <v>0</v>
      </c>
      <c r="BC237" s="811">
        <v>0</v>
      </c>
      <c r="BD237" s="811">
        <v>0</v>
      </c>
      <c r="BE237" s="811">
        <v>0</v>
      </c>
      <c r="BF237" s="811">
        <v>0</v>
      </c>
      <c r="BG237" s="811">
        <v>0</v>
      </c>
      <c r="BH237" s="811">
        <v>0</v>
      </c>
      <c r="BI237" s="811">
        <v>0</v>
      </c>
      <c r="BJ237" s="811">
        <v>0</v>
      </c>
      <c r="BK237" s="807">
        <f t="shared" si="14"/>
        <v>0</v>
      </c>
      <c r="BL237" s="807">
        <f t="shared" si="15"/>
        <v>0.99960000000000016</v>
      </c>
    </row>
    <row r="238" spans="1:64" ht="27.95" customHeight="1" x14ac:dyDescent="0.2">
      <c r="A238" s="173"/>
      <c r="B238" s="174"/>
      <c r="C238" s="158"/>
      <c r="D238" s="159"/>
      <c r="E238" s="1137"/>
      <c r="F238" s="1197"/>
      <c r="G238" s="1200"/>
      <c r="H238" s="4"/>
      <c r="I238" s="1112"/>
      <c r="J238" s="1115"/>
      <c r="K238" s="1222"/>
      <c r="L238" s="35" t="s">
        <v>39</v>
      </c>
      <c r="M238" s="911" t="s">
        <v>940</v>
      </c>
      <c r="N238" s="981">
        <v>1</v>
      </c>
      <c r="O238" s="32">
        <f t="shared" si="11"/>
        <v>8000000</v>
      </c>
      <c r="P238" s="33">
        <v>8000000</v>
      </c>
      <c r="V238" s="803" t="s">
        <v>1462</v>
      </c>
      <c r="W238" s="803" t="s">
        <v>88</v>
      </c>
      <c r="X238" s="818" t="s">
        <v>1220</v>
      </c>
      <c r="Y238" s="791" t="s">
        <v>936</v>
      </c>
      <c r="Z238" s="791" t="s">
        <v>937</v>
      </c>
      <c r="AA238" s="791"/>
      <c r="AB238" s="782">
        <v>42381</v>
      </c>
      <c r="AC238" s="782">
        <v>42724</v>
      </c>
      <c r="AD238" s="791"/>
      <c r="AE238" s="791" t="s">
        <v>39</v>
      </c>
      <c r="AF238" s="791" t="s">
        <v>940</v>
      </c>
      <c r="AG238" s="791">
        <v>1</v>
      </c>
      <c r="AH238" s="783">
        <f t="shared" si="16"/>
        <v>8000000</v>
      </c>
      <c r="AI238" s="783">
        <v>8000000</v>
      </c>
      <c r="AJ238" s="812" t="s">
        <v>263</v>
      </c>
      <c r="AK238" s="812" t="s">
        <v>281</v>
      </c>
      <c r="AL238" s="813">
        <v>8.3299999999999999E-2</v>
      </c>
      <c r="AM238" s="813">
        <v>8.3299999999999999E-2</v>
      </c>
      <c r="AN238" s="813">
        <v>8.3299999999999999E-2</v>
      </c>
      <c r="AO238" s="813">
        <v>8.3299999999999999E-2</v>
      </c>
      <c r="AP238" s="813">
        <v>8.3299999999999999E-2</v>
      </c>
      <c r="AQ238" s="813">
        <v>8.3299999999999999E-2</v>
      </c>
      <c r="AR238" s="813">
        <v>8.3299999999999999E-2</v>
      </c>
      <c r="AS238" s="813">
        <v>8.3299999999999999E-2</v>
      </c>
      <c r="AT238" s="813">
        <v>8.3299999999999999E-2</v>
      </c>
      <c r="AU238" s="813">
        <v>8.3299999999999999E-2</v>
      </c>
      <c r="AV238" s="813">
        <v>8.3299999999999999E-2</v>
      </c>
      <c r="AW238" s="813">
        <v>8.3299999999999999E-2</v>
      </c>
      <c r="AX238" s="807">
        <f t="shared" si="13"/>
        <v>0.99960000000000016</v>
      </c>
      <c r="AY238" s="811">
        <v>0</v>
      </c>
      <c r="AZ238" s="811">
        <v>0</v>
      </c>
      <c r="BA238" s="811">
        <v>0</v>
      </c>
      <c r="BB238" s="811">
        <v>0</v>
      </c>
      <c r="BC238" s="811">
        <v>0</v>
      </c>
      <c r="BD238" s="811">
        <v>0</v>
      </c>
      <c r="BE238" s="811">
        <v>0</v>
      </c>
      <c r="BF238" s="811">
        <v>0</v>
      </c>
      <c r="BG238" s="811">
        <v>0</v>
      </c>
      <c r="BH238" s="811">
        <v>0</v>
      </c>
      <c r="BI238" s="811">
        <v>0</v>
      </c>
      <c r="BJ238" s="811">
        <v>0</v>
      </c>
      <c r="BK238" s="807">
        <f t="shared" si="14"/>
        <v>0</v>
      </c>
      <c r="BL238" s="807">
        <f t="shared" si="15"/>
        <v>0.99960000000000016</v>
      </c>
    </row>
    <row r="239" spans="1:64" ht="27.95" customHeight="1" x14ac:dyDescent="0.2">
      <c r="A239" s="173"/>
      <c r="B239" s="174"/>
      <c r="C239" s="158"/>
      <c r="D239" s="159"/>
      <c r="E239" s="1137"/>
      <c r="F239" s="1197"/>
      <c r="G239" s="1200"/>
      <c r="H239" s="4"/>
      <c r="I239" s="1112"/>
      <c r="J239" s="1115"/>
      <c r="K239" s="1222"/>
      <c r="L239" s="35" t="s">
        <v>133</v>
      </c>
      <c r="M239" s="911" t="s">
        <v>941</v>
      </c>
      <c r="N239" s="20">
        <v>1500</v>
      </c>
      <c r="O239" s="32">
        <f t="shared" si="11"/>
        <v>1333.3333333333333</v>
      </c>
      <c r="P239" s="33">
        <v>2000000</v>
      </c>
      <c r="V239" s="803" t="s">
        <v>1462</v>
      </c>
      <c r="W239" s="803" t="s">
        <v>88</v>
      </c>
      <c r="X239" s="818" t="s">
        <v>1220</v>
      </c>
      <c r="Y239" s="791" t="s">
        <v>936</v>
      </c>
      <c r="Z239" s="791" t="s">
        <v>937</v>
      </c>
      <c r="AA239" s="791"/>
      <c r="AB239" s="782">
        <v>42381</v>
      </c>
      <c r="AC239" s="782">
        <v>42724</v>
      </c>
      <c r="AD239" s="791"/>
      <c r="AE239" s="791" t="s">
        <v>133</v>
      </c>
      <c r="AF239" s="791" t="s">
        <v>941</v>
      </c>
      <c r="AG239" s="791">
        <v>1500</v>
      </c>
      <c r="AH239" s="783">
        <f t="shared" si="16"/>
        <v>1333.3333333333333</v>
      </c>
      <c r="AI239" s="783">
        <v>2000000</v>
      </c>
      <c r="AJ239" s="812" t="s">
        <v>263</v>
      </c>
      <c r="AK239" s="812" t="s">
        <v>281</v>
      </c>
      <c r="AL239" s="813">
        <v>8.3299999999999999E-2</v>
      </c>
      <c r="AM239" s="813">
        <v>8.3299999999999999E-2</v>
      </c>
      <c r="AN239" s="813">
        <v>8.3299999999999999E-2</v>
      </c>
      <c r="AO239" s="813">
        <v>8.3299999999999999E-2</v>
      </c>
      <c r="AP239" s="813">
        <v>8.3299999999999999E-2</v>
      </c>
      <c r="AQ239" s="813">
        <v>8.3299999999999999E-2</v>
      </c>
      <c r="AR239" s="813">
        <v>8.3299999999999999E-2</v>
      </c>
      <c r="AS239" s="813">
        <v>8.3299999999999999E-2</v>
      </c>
      <c r="AT239" s="813">
        <v>8.3299999999999999E-2</v>
      </c>
      <c r="AU239" s="813">
        <v>8.3299999999999999E-2</v>
      </c>
      <c r="AV239" s="813">
        <v>8.3299999999999999E-2</v>
      </c>
      <c r="AW239" s="813">
        <v>8.3299999999999999E-2</v>
      </c>
      <c r="AX239" s="807">
        <f t="shared" si="13"/>
        <v>0.99960000000000016</v>
      </c>
      <c r="AY239" s="811">
        <v>0</v>
      </c>
      <c r="AZ239" s="811">
        <v>0</v>
      </c>
      <c r="BA239" s="811">
        <v>0</v>
      </c>
      <c r="BB239" s="811">
        <v>0</v>
      </c>
      <c r="BC239" s="811">
        <v>0</v>
      </c>
      <c r="BD239" s="811">
        <v>0</v>
      </c>
      <c r="BE239" s="811">
        <v>0</v>
      </c>
      <c r="BF239" s="811">
        <v>0</v>
      </c>
      <c r="BG239" s="811">
        <v>0</v>
      </c>
      <c r="BH239" s="811">
        <v>0</v>
      </c>
      <c r="BI239" s="811">
        <v>0</v>
      </c>
      <c r="BJ239" s="811">
        <v>0</v>
      </c>
      <c r="BK239" s="807">
        <f t="shared" si="14"/>
        <v>0</v>
      </c>
      <c r="BL239" s="807">
        <f t="shared" si="15"/>
        <v>0.99960000000000016</v>
      </c>
    </row>
    <row r="240" spans="1:64" ht="27.95" customHeight="1" x14ac:dyDescent="0.2">
      <c r="A240" s="173"/>
      <c r="B240" s="174"/>
      <c r="C240" s="158"/>
      <c r="D240" s="159"/>
      <c r="E240" s="1137"/>
      <c r="F240" s="1197"/>
      <c r="G240" s="1200"/>
      <c r="H240" s="4"/>
      <c r="I240" s="1112"/>
      <c r="J240" s="1115"/>
      <c r="K240" s="1222"/>
      <c r="L240" s="35" t="s">
        <v>779</v>
      </c>
      <c r="M240" s="911" t="s">
        <v>942</v>
      </c>
      <c r="N240" s="20">
        <v>8</v>
      </c>
      <c r="O240" s="32">
        <f t="shared" si="11"/>
        <v>375000</v>
      </c>
      <c r="P240" s="33">
        <v>3000000</v>
      </c>
      <c r="V240" s="803" t="s">
        <v>1462</v>
      </c>
      <c r="W240" s="803" t="s">
        <v>88</v>
      </c>
      <c r="X240" s="818" t="s">
        <v>1220</v>
      </c>
      <c r="Y240" s="791" t="s">
        <v>936</v>
      </c>
      <c r="Z240" s="791" t="s">
        <v>937</v>
      </c>
      <c r="AA240" s="791"/>
      <c r="AB240" s="782">
        <v>42381</v>
      </c>
      <c r="AC240" s="782">
        <v>42724</v>
      </c>
      <c r="AD240" s="791"/>
      <c r="AE240" s="791" t="s">
        <v>779</v>
      </c>
      <c r="AF240" s="791" t="s">
        <v>942</v>
      </c>
      <c r="AG240" s="791">
        <v>8</v>
      </c>
      <c r="AH240" s="783">
        <f t="shared" si="16"/>
        <v>375000</v>
      </c>
      <c r="AI240" s="783">
        <v>3000000</v>
      </c>
      <c r="AJ240" s="812" t="s">
        <v>263</v>
      </c>
      <c r="AK240" s="812" t="s">
        <v>281</v>
      </c>
      <c r="AL240" s="813">
        <v>8.3299999999999999E-2</v>
      </c>
      <c r="AM240" s="813">
        <v>8.3299999999999999E-2</v>
      </c>
      <c r="AN240" s="813">
        <v>8.3299999999999999E-2</v>
      </c>
      <c r="AO240" s="813">
        <v>8.3299999999999999E-2</v>
      </c>
      <c r="AP240" s="813">
        <v>8.3299999999999999E-2</v>
      </c>
      <c r="AQ240" s="813">
        <v>8.3299999999999999E-2</v>
      </c>
      <c r="AR240" s="813">
        <v>8.3299999999999999E-2</v>
      </c>
      <c r="AS240" s="813">
        <v>8.3299999999999999E-2</v>
      </c>
      <c r="AT240" s="813">
        <v>8.3299999999999999E-2</v>
      </c>
      <c r="AU240" s="813">
        <v>8.3299999999999999E-2</v>
      </c>
      <c r="AV240" s="813">
        <v>8.3299999999999999E-2</v>
      </c>
      <c r="AW240" s="813">
        <v>8.3299999999999999E-2</v>
      </c>
      <c r="AX240" s="807">
        <f t="shared" si="13"/>
        <v>0.99960000000000016</v>
      </c>
      <c r="AY240" s="811">
        <v>0</v>
      </c>
      <c r="AZ240" s="811">
        <v>0</v>
      </c>
      <c r="BA240" s="811">
        <v>0</v>
      </c>
      <c r="BB240" s="811">
        <v>0</v>
      </c>
      <c r="BC240" s="811">
        <v>0</v>
      </c>
      <c r="BD240" s="811">
        <v>0</v>
      </c>
      <c r="BE240" s="811">
        <v>0</v>
      </c>
      <c r="BF240" s="811">
        <v>0</v>
      </c>
      <c r="BG240" s="811">
        <v>0</v>
      </c>
      <c r="BH240" s="811">
        <v>0</v>
      </c>
      <c r="BI240" s="811">
        <v>0</v>
      </c>
      <c r="BJ240" s="811">
        <v>0</v>
      </c>
      <c r="BK240" s="807">
        <f t="shared" si="14"/>
        <v>0</v>
      </c>
      <c r="BL240" s="807">
        <f t="shared" si="15"/>
        <v>0.99960000000000016</v>
      </c>
    </row>
    <row r="241" spans="1:64" ht="27.95" customHeight="1" x14ac:dyDescent="0.2">
      <c r="A241" s="173"/>
      <c r="B241" s="174"/>
      <c r="C241" s="158"/>
      <c r="D241" s="159"/>
      <c r="E241" s="1137"/>
      <c r="F241" s="1197"/>
      <c r="G241" s="1200"/>
      <c r="H241" s="4"/>
      <c r="I241" s="1112"/>
      <c r="J241" s="1115"/>
      <c r="K241" s="1222"/>
      <c r="L241" s="35" t="s">
        <v>779</v>
      </c>
      <c r="M241" s="911" t="s">
        <v>943</v>
      </c>
      <c r="N241" s="981">
        <v>3000</v>
      </c>
      <c r="O241" s="32">
        <f t="shared" si="11"/>
        <v>1600</v>
      </c>
      <c r="P241" s="33">
        <v>4800000</v>
      </c>
      <c r="V241" s="803" t="s">
        <v>1462</v>
      </c>
      <c r="W241" s="803" t="s">
        <v>88</v>
      </c>
      <c r="X241" s="818" t="s">
        <v>1220</v>
      </c>
      <c r="Y241" s="791" t="s">
        <v>936</v>
      </c>
      <c r="Z241" s="791" t="s">
        <v>937</v>
      </c>
      <c r="AA241" s="791"/>
      <c r="AB241" s="782">
        <v>42381</v>
      </c>
      <c r="AC241" s="782">
        <v>42724</v>
      </c>
      <c r="AD241" s="791"/>
      <c r="AE241" s="791" t="s">
        <v>779</v>
      </c>
      <c r="AF241" s="791" t="s">
        <v>943</v>
      </c>
      <c r="AG241" s="791">
        <v>3000</v>
      </c>
      <c r="AH241" s="783">
        <f t="shared" si="16"/>
        <v>1600</v>
      </c>
      <c r="AI241" s="783">
        <v>4800000</v>
      </c>
      <c r="AJ241" s="812" t="s">
        <v>263</v>
      </c>
      <c r="AK241" s="812" t="s">
        <v>281</v>
      </c>
      <c r="AL241" s="813">
        <v>8.3299999999999999E-2</v>
      </c>
      <c r="AM241" s="813">
        <v>8.3299999999999999E-2</v>
      </c>
      <c r="AN241" s="813">
        <v>8.3299999999999999E-2</v>
      </c>
      <c r="AO241" s="813">
        <v>8.3299999999999999E-2</v>
      </c>
      <c r="AP241" s="813">
        <v>8.3299999999999999E-2</v>
      </c>
      <c r="AQ241" s="813">
        <v>8.3299999999999999E-2</v>
      </c>
      <c r="AR241" s="813">
        <v>8.3299999999999999E-2</v>
      </c>
      <c r="AS241" s="813">
        <v>8.3299999999999999E-2</v>
      </c>
      <c r="AT241" s="813">
        <v>8.3299999999999999E-2</v>
      </c>
      <c r="AU241" s="813">
        <v>8.3299999999999999E-2</v>
      </c>
      <c r="AV241" s="813">
        <v>8.3299999999999999E-2</v>
      </c>
      <c r="AW241" s="813">
        <v>8.3299999999999999E-2</v>
      </c>
      <c r="AX241" s="807">
        <f t="shared" si="13"/>
        <v>0.99960000000000016</v>
      </c>
      <c r="AY241" s="811">
        <v>0</v>
      </c>
      <c r="AZ241" s="811">
        <v>0</v>
      </c>
      <c r="BA241" s="811">
        <v>0</v>
      </c>
      <c r="BB241" s="811">
        <v>0</v>
      </c>
      <c r="BC241" s="811">
        <v>0</v>
      </c>
      <c r="BD241" s="811">
        <v>0</v>
      </c>
      <c r="BE241" s="811">
        <v>0</v>
      </c>
      <c r="BF241" s="811">
        <v>0</v>
      </c>
      <c r="BG241" s="811">
        <v>0</v>
      </c>
      <c r="BH241" s="811">
        <v>0</v>
      </c>
      <c r="BI241" s="811">
        <v>0</v>
      </c>
      <c r="BJ241" s="811">
        <v>0</v>
      </c>
      <c r="BK241" s="807">
        <f t="shared" si="14"/>
        <v>0</v>
      </c>
      <c r="BL241" s="807">
        <f t="shared" si="15"/>
        <v>0.99960000000000016</v>
      </c>
    </row>
    <row r="242" spans="1:64" ht="27.95" customHeight="1" x14ac:dyDescent="0.2">
      <c r="A242" s="173"/>
      <c r="B242" s="174"/>
      <c r="C242" s="158"/>
      <c r="D242" s="159"/>
      <c r="E242" s="1137"/>
      <c r="F242" s="1197"/>
      <c r="G242" s="1200"/>
      <c r="H242" s="4"/>
      <c r="I242" s="1112"/>
      <c r="J242" s="1115"/>
      <c r="K242" s="1222"/>
      <c r="L242" s="35" t="s">
        <v>39</v>
      </c>
      <c r="M242" s="911" t="s">
        <v>944</v>
      </c>
      <c r="N242" s="20">
        <v>1</v>
      </c>
      <c r="O242" s="32">
        <f t="shared" si="11"/>
        <v>1500000</v>
      </c>
      <c r="P242" s="33">
        <v>1500000</v>
      </c>
      <c r="V242" s="803" t="s">
        <v>1462</v>
      </c>
      <c r="W242" s="803" t="s">
        <v>88</v>
      </c>
      <c r="X242" s="818" t="s">
        <v>1220</v>
      </c>
      <c r="Y242" s="791" t="s">
        <v>936</v>
      </c>
      <c r="Z242" s="791" t="s">
        <v>937</v>
      </c>
      <c r="AA242" s="791"/>
      <c r="AB242" s="782">
        <v>42381</v>
      </c>
      <c r="AC242" s="782">
        <v>42724</v>
      </c>
      <c r="AD242" s="791"/>
      <c r="AE242" s="791" t="s">
        <v>39</v>
      </c>
      <c r="AF242" s="791" t="s">
        <v>944</v>
      </c>
      <c r="AG242" s="791">
        <v>1</v>
      </c>
      <c r="AH242" s="783">
        <f t="shared" si="16"/>
        <v>1500000</v>
      </c>
      <c r="AI242" s="783">
        <v>1500000</v>
      </c>
      <c r="AJ242" s="812" t="s">
        <v>263</v>
      </c>
      <c r="AK242" s="812" t="s">
        <v>281</v>
      </c>
      <c r="AL242" s="813">
        <v>8.3299999999999999E-2</v>
      </c>
      <c r="AM242" s="813">
        <v>8.3299999999999999E-2</v>
      </c>
      <c r="AN242" s="813">
        <v>8.3299999999999999E-2</v>
      </c>
      <c r="AO242" s="813">
        <v>8.3299999999999999E-2</v>
      </c>
      <c r="AP242" s="813">
        <v>8.3299999999999999E-2</v>
      </c>
      <c r="AQ242" s="813">
        <v>8.3299999999999999E-2</v>
      </c>
      <c r="AR242" s="813">
        <v>8.3299999999999999E-2</v>
      </c>
      <c r="AS242" s="813">
        <v>8.3299999999999999E-2</v>
      </c>
      <c r="AT242" s="813">
        <v>8.3299999999999999E-2</v>
      </c>
      <c r="AU242" s="813">
        <v>8.3299999999999999E-2</v>
      </c>
      <c r="AV242" s="813">
        <v>8.3299999999999999E-2</v>
      </c>
      <c r="AW242" s="813">
        <v>8.3299999999999999E-2</v>
      </c>
      <c r="AX242" s="807">
        <f t="shared" si="13"/>
        <v>0.99960000000000016</v>
      </c>
      <c r="AY242" s="811">
        <v>0</v>
      </c>
      <c r="AZ242" s="811">
        <v>0</v>
      </c>
      <c r="BA242" s="811">
        <v>0</v>
      </c>
      <c r="BB242" s="811">
        <v>0</v>
      </c>
      <c r="BC242" s="811">
        <v>0</v>
      </c>
      <c r="BD242" s="811">
        <v>0</v>
      </c>
      <c r="BE242" s="811">
        <v>0</v>
      </c>
      <c r="BF242" s="811">
        <v>0</v>
      </c>
      <c r="BG242" s="811">
        <v>0</v>
      </c>
      <c r="BH242" s="811">
        <v>0</v>
      </c>
      <c r="BI242" s="811">
        <v>0</v>
      </c>
      <c r="BJ242" s="811">
        <v>0</v>
      </c>
      <c r="BK242" s="807">
        <f t="shared" si="14"/>
        <v>0</v>
      </c>
      <c r="BL242" s="807">
        <f t="shared" si="15"/>
        <v>0.99960000000000016</v>
      </c>
    </row>
    <row r="243" spans="1:64" ht="27.95" customHeight="1" x14ac:dyDescent="0.2">
      <c r="A243" s="173"/>
      <c r="B243" s="174"/>
      <c r="C243" s="158"/>
      <c r="D243" s="159"/>
      <c r="E243" s="1137"/>
      <c r="F243" s="1197"/>
      <c r="G243" s="1200"/>
      <c r="H243" s="4"/>
      <c r="I243" s="1112"/>
      <c r="J243" s="1115"/>
      <c r="K243" s="1222"/>
      <c r="L243" s="35" t="s">
        <v>39</v>
      </c>
      <c r="M243" s="911" t="s">
        <v>945</v>
      </c>
      <c r="N243" s="20">
        <v>2</v>
      </c>
      <c r="O243" s="32">
        <f t="shared" si="11"/>
        <v>1000000</v>
      </c>
      <c r="P243" s="33">
        <v>2000000</v>
      </c>
      <c r="V243" s="803" t="s">
        <v>1462</v>
      </c>
      <c r="W243" s="803" t="s">
        <v>88</v>
      </c>
      <c r="X243" s="818" t="s">
        <v>1220</v>
      </c>
      <c r="Y243" s="791" t="s">
        <v>936</v>
      </c>
      <c r="Z243" s="791" t="s">
        <v>937</v>
      </c>
      <c r="AA243" s="791"/>
      <c r="AB243" s="782">
        <v>42381</v>
      </c>
      <c r="AC243" s="782">
        <v>42724</v>
      </c>
      <c r="AD243" s="791"/>
      <c r="AE243" s="791" t="s">
        <v>39</v>
      </c>
      <c r="AF243" s="791" t="s">
        <v>945</v>
      </c>
      <c r="AG243" s="791">
        <v>2</v>
      </c>
      <c r="AH243" s="783">
        <f t="shared" si="16"/>
        <v>1000000</v>
      </c>
      <c r="AI243" s="783">
        <v>2000000</v>
      </c>
      <c r="AJ243" s="812" t="s">
        <v>263</v>
      </c>
      <c r="AK243" s="812" t="s">
        <v>281</v>
      </c>
      <c r="AL243" s="813">
        <v>8.3299999999999999E-2</v>
      </c>
      <c r="AM243" s="813">
        <v>8.3299999999999999E-2</v>
      </c>
      <c r="AN243" s="813">
        <v>8.3299999999999999E-2</v>
      </c>
      <c r="AO243" s="813">
        <v>8.3299999999999999E-2</v>
      </c>
      <c r="AP243" s="813">
        <v>8.3299999999999999E-2</v>
      </c>
      <c r="AQ243" s="813">
        <v>8.3299999999999999E-2</v>
      </c>
      <c r="AR243" s="813">
        <v>8.3299999999999999E-2</v>
      </c>
      <c r="AS243" s="813">
        <v>8.3299999999999999E-2</v>
      </c>
      <c r="AT243" s="813">
        <v>8.3299999999999999E-2</v>
      </c>
      <c r="AU243" s="813">
        <v>8.3299999999999999E-2</v>
      </c>
      <c r="AV243" s="813">
        <v>8.3299999999999999E-2</v>
      </c>
      <c r="AW243" s="813">
        <v>8.3299999999999999E-2</v>
      </c>
      <c r="AX243" s="807">
        <f t="shared" si="13"/>
        <v>0.99960000000000016</v>
      </c>
      <c r="AY243" s="811">
        <v>0</v>
      </c>
      <c r="AZ243" s="811">
        <v>0</v>
      </c>
      <c r="BA243" s="811">
        <v>0</v>
      </c>
      <c r="BB243" s="811">
        <v>0</v>
      </c>
      <c r="BC243" s="811">
        <v>0</v>
      </c>
      <c r="BD243" s="811">
        <v>0</v>
      </c>
      <c r="BE243" s="811">
        <v>0</v>
      </c>
      <c r="BF243" s="811">
        <v>0</v>
      </c>
      <c r="BG243" s="811">
        <v>0</v>
      </c>
      <c r="BH243" s="811">
        <v>0</v>
      </c>
      <c r="BI243" s="811">
        <v>0</v>
      </c>
      <c r="BJ243" s="811">
        <v>0</v>
      </c>
      <c r="BK243" s="807">
        <f t="shared" si="14"/>
        <v>0</v>
      </c>
      <c r="BL243" s="807">
        <f t="shared" si="15"/>
        <v>0.99960000000000016</v>
      </c>
    </row>
    <row r="244" spans="1:64" ht="27.95" customHeight="1" x14ac:dyDescent="0.2">
      <c r="A244" s="173"/>
      <c r="B244" s="174"/>
      <c r="C244" s="158"/>
      <c r="D244" s="159"/>
      <c r="E244" s="1137"/>
      <c r="F244" s="1197"/>
      <c r="G244" s="1200"/>
      <c r="H244" s="4"/>
      <c r="I244" s="1112"/>
      <c r="J244" s="1115"/>
      <c r="K244" s="1222"/>
      <c r="L244" s="35" t="s">
        <v>779</v>
      </c>
      <c r="M244" s="911" t="s">
        <v>946</v>
      </c>
      <c r="N244" s="20">
        <v>50</v>
      </c>
      <c r="O244" s="32">
        <f t="shared" si="11"/>
        <v>40000</v>
      </c>
      <c r="P244" s="33">
        <v>2000000</v>
      </c>
      <c r="V244" s="803" t="s">
        <v>1462</v>
      </c>
      <c r="W244" s="803" t="s">
        <v>88</v>
      </c>
      <c r="X244" s="818" t="s">
        <v>1220</v>
      </c>
      <c r="Y244" s="791" t="s">
        <v>936</v>
      </c>
      <c r="Z244" s="791" t="s">
        <v>937</v>
      </c>
      <c r="AA244" s="791"/>
      <c r="AB244" s="782">
        <v>42381</v>
      </c>
      <c r="AC244" s="782">
        <v>42724</v>
      </c>
      <c r="AD244" s="791"/>
      <c r="AE244" s="791" t="s">
        <v>779</v>
      </c>
      <c r="AF244" s="791" t="s">
        <v>946</v>
      </c>
      <c r="AG244" s="791">
        <v>50</v>
      </c>
      <c r="AH244" s="783">
        <f t="shared" si="16"/>
        <v>40000</v>
      </c>
      <c r="AI244" s="783">
        <v>2000000</v>
      </c>
      <c r="AJ244" s="812" t="s">
        <v>263</v>
      </c>
      <c r="AK244" s="812" t="s">
        <v>281</v>
      </c>
      <c r="AL244" s="813">
        <v>8.3299999999999999E-2</v>
      </c>
      <c r="AM244" s="813">
        <v>8.3299999999999999E-2</v>
      </c>
      <c r="AN244" s="813">
        <v>8.3299999999999999E-2</v>
      </c>
      <c r="AO244" s="813">
        <v>8.3299999999999999E-2</v>
      </c>
      <c r="AP244" s="813">
        <v>8.3299999999999999E-2</v>
      </c>
      <c r="AQ244" s="813">
        <v>8.3299999999999999E-2</v>
      </c>
      <c r="AR244" s="813">
        <v>8.3299999999999999E-2</v>
      </c>
      <c r="AS244" s="813">
        <v>8.3299999999999999E-2</v>
      </c>
      <c r="AT244" s="813">
        <v>8.3299999999999999E-2</v>
      </c>
      <c r="AU244" s="813">
        <v>8.3299999999999999E-2</v>
      </c>
      <c r="AV244" s="813">
        <v>8.3299999999999999E-2</v>
      </c>
      <c r="AW244" s="813">
        <v>8.3299999999999999E-2</v>
      </c>
      <c r="AX244" s="807">
        <f t="shared" si="13"/>
        <v>0.99960000000000016</v>
      </c>
      <c r="AY244" s="811">
        <v>0</v>
      </c>
      <c r="AZ244" s="811">
        <v>0</v>
      </c>
      <c r="BA244" s="811">
        <v>0</v>
      </c>
      <c r="BB244" s="811">
        <v>0</v>
      </c>
      <c r="BC244" s="811">
        <v>0</v>
      </c>
      <c r="BD244" s="811">
        <v>0</v>
      </c>
      <c r="BE244" s="811">
        <v>0</v>
      </c>
      <c r="BF244" s="811">
        <v>0</v>
      </c>
      <c r="BG244" s="811">
        <v>0</v>
      </c>
      <c r="BH244" s="811">
        <v>0</v>
      </c>
      <c r="BI244" s="811">
        <v>0</v>
      </c>
      <c r="BJ244" s="811">
        <v>0</v>
      </c>
      <c r="BK244" s="807">
        <f t="shared" si="14"/>
        <v>0</v>
      </c>
      <c r="BL244" s="807">
        <f t="shared" si="15"/>
        <v>0.99960000000000016</v>
      </c>
    </row>
    <row r="245" spans="1:64" ht="27.95" customHeight="1" x14ac:dyDescent="0.2">
      <c r="A245" s="173"/>
      <c r="B245" s="174"/>
      <c r="C245" s="158"/>
      <c r="D245" s="159"/>
      <c r="E245" s="1137"/>
      <c r="F245" s="1197"/>
      <c r="G245" s="1200"/>
      <c r="H245" s="4"/>
      <c r="I245" s="1112"/>
      <c r="J245" s="1115"/>
      <c r="K245" s="1222"/>
      <c r="L245" s="35" t="s">
        <v>133</v>
      </c>
      <c r="M245" s="911" t="s">
        <v>947</v>
      </c>
      <c r="N245" s="20">
        <v>400</v>
      </c>
      <c r="O245" s="32">
        <f t="shared" si="11"/>
        <v>6250</v>
      </c>
      <c r="P245" s="33">
        <v>2500000</v>
      </c>
      <c r="V245" s="803" t="s">
        <v>1462</v>
      </c>
      <c r="W245" s="803" t="s">
        <v>88</v>
      </c>
      <c r="X245" s="818" t="s">
        <v>1220</v>
      </c>
      <c r="Y245" s="791" t="s">
        <v>936</v>
      </c>
      <c r="Z245" s="791" t="s">
        <v>937</v>
      </c>
      <c r="AA245" s="791"/>
      <c r="AB245" s="782">
        <v>42381</v>
      </c>
      <c r="AC245" s="782">
        <v>42724</v>
      </c>
      <c r="AD245" s="791"/>
      <c r="AE245" s="791" t="s">
        <v>133</v>
      </c>
      <c r="AF245" s="791" t="s">
        <v>947</v>
      </c>
      <c r="AG245" s="791">
        <v>400</v>
      </c>
      <c r="AH245" s="783">
        <f t="shared" si="16"/>
        <v>6250</v>
      </c>
      <c r="AI245" s="783">
        <v>2500000</v>
      </c>
      <c r="AJ245" s="812" t="s">
        <v>263</v>
      </c>
      <c r="AK245" s="812" t="s">
        <v>281</v>
      </c>
      <c r="AL245" s="813">
        <v>8.3299999999999999E-2</v>
      </c>
      <c r="AM245" s="813">
        <v>8.3299999999999999E-2</v>
      </c>
      <c r="AN245" s="813">
        <v>8.3299999999999999E-2</v>
      </c>
      <c r="AO245" s="813">
        <v>8.3299999999999999E-2</v>
      </c>
      <c r="AP245" s="813">
        <v>8.3299999999999999E-2</v>
      </c>
      <c r="AQ245" s="813">
        <v>8.3299999999999999E-2</v>
      </c>
      <c r="AR245" s="813">
        <v>8.3299999999999999E-2</v>
      </c>
      <c r="AS245" s="813">
        <v>8.3299999999999999E-2</v>
      </c>
      <c r="AT245" s="813">
        <v>8.3299999999999999E-2</v>
      </c>
      <c r="AU245" s="813">
        <v>8.3299999999999999E-2</v>
      </c>
      <c r="AV245" s="813">
        <v>8.3299999999999999E-2</v>
      </c>
      <c r="AW245" s="813">
        <v>8.3299999999999999E-2</v>
      </c>
      <c r="AX245" s="807">
        <f t="shared" si="13"/>
        <v>0.99960000000000016</v>
      </c>
      <c r="AY245" s="811">
        <v>0</v>
      </c>
      <c r="AZ245" s="811">
        <v>0</v>
      </c>
      <c r="BA245" s="811">
        <v>0</v>
      </c>
      <c r="BB245" s="811">
        <v>0</v>
      </c>
      <c r="BC245" s="811">
        <v>0</v>
      </c>
      <c r="BD245" s="811">
        <v>0</v>
      </c>
      <c r="BE245" s="811">
        <v>0</v>
      </c>
      <c r="BF245" s="811">
        <v>0</v>
      </c>
      <c r="BG245" s="811">
        <v>0</v>
      </c>
      <c r="BH245" s="811">
        <v>0</v>
      </c>
      <c r="BI245" s="811">
        <v>0</v>
      </c>
      <c r="BJ245" s="811">
        <v>0</v>
      </c>
      <c r="BK245" s="807">
        <f t="shared" si="14"/>
        <v>0</v>
      </c>
      <c r="BL245" s="807">
        <f t="shared" si="15"/>
        <v>0.99960000000000016</v>
      </c>
    </row>
    <row r="246" spans="1:64" ht="27.95" customHeight="1" x14ac:dyDescent="0.2">
      <c r="A246" s="173"/>
      <c r="B246" s="174"/>
      <c r="C246" s="158"/>
      <c r="D246" s="159"/>
      <c r="E246" s="1137"/>
      <c r="F246" s="1197"/>
      <c r="G246" s="1200"/>
      <c r="H246" s="4"/>
      <c r="I246" s="1112"/>
      <c r="J246" s="1115"/>
      <c r="K246" s="1222"/>
      <c r="L246" s="35" t="s">
        <v>26</v>
      </c>
      <c r="M246" s="961" t="s">
        <v>948</v>
      </c>
      <c r="N246" s="20">
        <v>1</v>
      </c>
      <c r="O246" s="32">
        <f>+P246/N246</f>
        <v>12342000</v>
      </c>
      <c r="P246" s="33">
        <v>12342000</v>
      </c>
      <c r="V246" s="803" t="s">
        <v>1462</v>
      </c>
      <c r="W246" s="803" t="s">
        <v>88</v>
      </c>
      <c r="X246" s="818" t="s">
        <v>1220</v>
      </c>
      <c r="Y246" s="791" t="s">
        <v>936</v>
      </c>
      <c r="Z246" s="791" t="s">
        <v>937</v>
      </c>
      <c r="AA246" s="791"/>
      <c r="AB246" s="782">
        <v>42381</v>
      </c>
      <c r="AC246" s="782">
        <v>42724</v>
      </c>
      <c r="AD246" s="791"/>
      <c r="AE246" s="791" t="s">
        <v>26</v>
      </c>
      <c r="AF246" s="791" t="s">
        <v>948</v>
      </c>
      <c r="AG246" s="791">
        <v>1</v>
      </c>
      <c r="AH246" s="783">
        <f>+AI246/AG246</f>
        <v>12342000</v>
      </c>
      <c r="AI246" s="783">
        <v>12342000</v>
      </c>
      <c r="AJ246" s="812" t="s">
        <v>263</v>
      </c>
      <c r="AK246" s="812" t="s">
        <v>281</v>
      </c>
      <c r="AL246" s="813">
        <v>8.3299999999999999E-2</v>
      </c>
      <c r="AM246" s="813">
        <v>8.3299999999999999E-2</v>
      </c>
      <c r="AN246" s="813">
        <v>8.3299999999999999E-2</v>
      </c>
      <c r="AO246" s="813">
        <v>8.3299999999999999E-2</v>
      </c>
      <c r="AP246" s="813">
        <v>8.3299999999999999E-2</v>
      </c>
      <c r="AQ246" s="813">
        <v>8.3299999999999999E-2</v>
      </c>
      <c r="AR246" s="813">
        <v>8.3299999999999999E-2</v>
      </c>
      <c r="AS246" s="813">
        <v>8.3299999999999999E-2</v>
      </c>
      <c r="AT246" s="813">
        <v>8.3299999999999999E-2</v>
      </c>
      <c r="AU246" s="813">
        <v>8.3299999999999999E-2</v>
      </c>
      <c r="AV246" s="813">
        <v>8.3299999999999999E-2</v>
      </c>
      <c r="AW246" s="813">
        <v>8.3299999999999999E-2</v>
      </c>
      <c r="AX246" s="807">
        <f t="shared" si="13"/>
        <v>0.99960000000000016</v>
      </c>
      <c r="AY246" s="811">
        <v>0</v>
      </c>
      <c r="AZ246" s="811">
        <v>0</v>
      </c>
      <c r="BA246" s="811">
        <v>0</v>
      </c>
      <c r="BB246" s="811">
        <v>0</v>
      </c>
      <c r="BC246" s="811">
        <v>0</v>
      </c>
      <c r="BD246" s="811">
        <v>0</v>
      </c>
      <c r="BE246" s="811">
        <v>0</v>
      </c>
      <c r="BF246" s="811">
        <v>0</v>
      </c>
      <c r="BG246" s="811">
        <v>0</v>
      </c>
      <c r="BH246" s="811">
        <v>0</v>
      </c>
      <c r="BI246" s="811">
        <v>0</v>
      </c>
      <c r="BJ246" s="811">
        <v>0</v>
      </c>
      <c r="BK246" s="807">
        <f t="shared" si="14"/>
        <v>0</v>
      </c>
      <c r="BL246" s="807">
        <f t="shared" si="15"/>
        <v>0.99960000000000016</v>
      </c>
    </row>
    <row r="247" spans="1:64" ht="27.95" customHeight="1" x14ac:dyDescent="0.2">
      <c r="A247" s="173"/>
      <c r="B247" s="174"/>
      <c r="C247" s="158"/>
      <c r="D247" s="159"/>
      <c r="E247" s="1137"/>
      <c r="F247" s="1197"/>
      <c r="G247" s="1226" t="s">
        <v>949</v>
      </c>
      <c r="H247" s="4"/>
      <c r="I247" s="1112"/>
      <c r="J247" s="1115"/>
      <c r="K247" s="1222"/>
      <c r="L247" s="35" t="s">
        <v>39</v>
      </c>
      <c r="M247" s="911" t="s">
        <v>950</v>
      </c>
      <c r="N247" s="20">
        <v>1</v>
      </c>
      <c r="O247" s="32">
        <f t="shared" si="11"/>
        <v>1500000</v>
      </c>
      <c r="P247" s="33">
        <v>1500000</v>
      </c>
      <c r="V247" s="803" t="s">
        <v>1462</v>
      </c>
      <c r="W247" s="803" t="s">
        <v>88</v>
      </c>
      <c r="X247" s="818" t="s">
        <v>1220</v>
      </c>
      <c r="Y247" s="791" t="s">
        <v>936</v>
      </c>
      <c r="Z247" s="791" t="s">
        <v>949</v>
      </c>
      <c r="AA247" s="791"/>
      <c r="AB247" s="782">
        <v>42381</v>
      </c>
      <c r="AC247" s="782">
        <v>42724</v>
      </c>
      <c r="AD247" s="791"/>
      <c r="AE247" s="791" t="s">
        <v>39</v>
      </c>
      <c r="AF247" s="791" t="s">
        <v>950</v>
      </c>
      <c r="AG247" s="791">
        <v>1</v>
      </c>
      <c r="AH247" s="783">
        <f t="shared" ref="AH247:AH253" si="17">+AI247/AG247</f>
        <v>1500000</v>
      </c>
      <c r="AI247" s="783">
        <v>1500000</v>
      </c>
      <c r="AJ247" s="812" t="s">
        <v>263</v>
      </c>
      <c r="AK247" s="812" t="s">
        <v>281</v>
      </c>
      <c r="AL247" s="813">
        <v>8.3299999999999999E-2</v>
      </c>
      <c r="AM247" s="813">
        <v>8.3299999999999999E-2</v>
      </c>
      <c r="AN247" s="813">
        <v>8.3299999999999999E-2</v>
      </c>
      <c r="AO247" s="813">
        <v>8.3299999999999999E-2</v>
      </c>
      <c r="AP247" s="813">
        <v>8.3299999999999999E-2</v>
      </c>
      <c r="AQ247" s="813">
        <v>8.3299999999999999E-2</v>
      </c>
      <c r="AR247" s="813">
        <v>8.3299999999999999E-2</v>
      </c>
      <c r="AS247" s="813">
        <v>8.3299999999999999E-2</v>
      </c>
      <c r="AT247" s="813">
        <v>8.3299999999999999E-2</v>
      </c>
      <c r="AU247" s="813">
        <v>8.3299999999999999E-2</v>
      </c>
      <c r="AV247" s="813">
        <v>8.3299999999999999E-2</v>
      </c>
      <c r="AW247" s="813">
        <v>8.3299999999999999E-2</v>
      </c>
      <c r="AX247" s="807">
        <f t="shared" si="13"/>
        <v>0.99960000000000016</v>
      </c>
      <c r="AY247" s="811">
        <v>0</v>
      </c>
      <c r="AZ247" s="811">
        <v>0</v>
      </c>
      <c r="BA247" s="811">
        <v>0</v>
      </c>
      <c r="BB247" s="811">
        <v>0</v>
      </c>
      <c r="BC247" s="811">
        <v>0</v>
      </c>
      <c r="BD247" s="811">
        <v>0</v>
      </c>
      <c r="BE247" s="811">
        <v>0</v>
      </c>
      <c r="BF247" s="811">
        <v>0</v>
      </c>
      <c r="BG247" s="811">
        <v>0</v>
      </c>
      <c r="BH247" s="811">
        <v>0</v>
      </c>
      <c r="BI247" s="811">
        <v>0</v>
      </c>
      <c r="BJ247" s="811">
        <v>0</v>
      </c>
      <c r="BK247" s="807">
        <f t="shared" si="14"/>
        <v>0</v>
      </c>
      <c r="BL247" s="807">
        <f t="shared" si="15"/>
        <v>0.99960000000000016</v>
      </c>
    </row>
    <row r="248" spans="1:64" ht="27.95" customHeight="1" x14ac:dyDescent="0.2">
      <c r="A248" s="173"/>
      <c r="B248" s="174"/>
      <c r="C248" s="158"/>
      <c r="D248" s="159"/>
      <c r="E248" s="1137"/>
      <c r="F248" s="1197"/>
      <c r="G248" s="1226"/>
      <c r="H248" s="4"/>
      <c r="I248" s="1112"/>
      <c r="J248" s="1115"/>
      <c r="K248" s="1222"/>
      <c r="L248" s="35" t="s">
        <v>39</v>
      </c>
      <c r="M248" s="911" t="s">
        <v>951</v>
      </c>
      <c r="N248" s="20">
        <v>1</v>
      </c>
      <c r="O248" s="32">
        <f t="shared" si="11"/>
        <v>1000000</v>
      </c>
      <c r="P248" s="33">
        <v>1000000</v>
      </c>
      <c r="V248" s="803" t="s">
        <v>1462</v>
      </c>
      <c r="W248" s="803" t="s">
        <v>88</v>
      </c>
      <c r="X248" s="818" t="s">
        <v>1220</v>
      </c>
      <c r="Y248" s="791" t="s">
        <v>936</v>
      </c>
      <c r="Z248" s="791" t="s">
        <v>949</v>
      </c>
      <c r="AA248" s="791"/>
      <c r="AB248" s="782">
        <v>42381</v>
      </c>
      <c r="AC248" s="782">
        <v>42724</v>
      </c>
      <c r="AD248" s="791"/>
      <c r="AE248" s="791" t="s">
        <v>39</v>
      </c>
      <c r="AF248" s="791" t="s">
        <v>951</v>
      </c>
      <c r="AG248" s="791">
        <v>1</v>
      </c>
      <c r="AH248" s="783">
        <f t="shared" si="17"/>
        <v>1000000</v>
      </c>
      <c r="AI248" s="783">
        <v>1000000</v>
      </c>
      <c r="AJ248" s="812" t="s">
        <v>263</v>
      </c>
      <c r="AK248" s="812" t="s">
        <v>281</v>
      </c>
      <c r="AL248" s="813">
        <v>8.3299999999999999E-2</v>
      </c>
      <c r="AM248" s="813">
        <v>8.3299999999999999E-2</v>
      </c>
      <c r="AN248" s="813">
        <v>8.3299999999999999E-2</v>
      </c>
      <c r="AO248" s="813">
        <v>8.3299999999999999E-2</v>
      </c>
      <c r="AP248" s="813">
        <v>8.3299999999999999E-2</v>
      </c>
      <c r="AQ248" s="813">
        <v>8.3299999999999999E-2</v>
      </c>
      <c r="AR248" s="813">
        <v>8.3299999999999999E-2</v>
      </c>
      <c r="AS248" s="813">
        <v>8.3299999999999999E-2</v>
      </c>
      <c r="AT248" s="813">
        <v>8.3299999999999999E-2</v>
      </c>
      <c r="AU248" s="813">
        <v>8.3299999999999999E-2</v>
      </c>
      <c r="AV248" s="813">
        <v>8.3299999999999999E-2</v>
      </c>
      <c r="AW248" s="813">
        <v>8.3299999999999999E-2</v>
      </c>
      <c r="AX248" s="807">
        <f t="shared" si="13"/>
        <v>0.99960000000000016</v>
      </c>
      <c r="AY248" s="811">
        <v>0</v>
      </c>
      <c r="AZ248" s="811">
        <v>0</v>
      </c>
      <c r="BA248" s="811">
        <v>0</v>
      </c>
      <c r="BB248" s="811">
        <v>0</v>
      </c>
      <c r="BC248" s="811">
        <v>0</v>
      </c>
      <c r="BD248" s="811">
        <v>0</v>
      </c>
      <c r="BE248" s="811">
        <v>0</v>
      </c>
      <c r="BF248" s="811">
        <v>0</v>
      </c>
      <c r="BG248" s="811">
        <v>0</v>
      </c>
      <c r="BH248" s="811">
        <v>0</v>
      </c>
      <c r="BI248" s="811">
        <v>0</v>
      </c>
      <c r="BJ248" s="811">
        <v>0</v>
      </c>
      <c r="BK248" s="807">
        <f t="shared" si="14"/>
        <v>0</v>
      </c>
      <c r="BL248" s="807">
        <f t="shared" si="15"/>
        <v>0.99960000000000016</v>
      </c>
    </row>
    <row r="249" spans="1:64" ht="27.95" customHeight="1" x14ac:dyDescent="0.2">
      <c r="A249" s="173"/>
      <c r="B249" s="174"/>
      <c r="C249" s="158"/>
      <c r="D249" s="159"/>
      <c r="E249" s="1137"/>
      <c r="F249" s="1197"/>
      <c r="G249" s="1226"/>
      <c r="H249" s="4"/>
      <c r="I249" s="1112"/>
      <c r="J249" s="1115"/>
      <c r="K249" s="1222"/>
      <c r="L249" s="35" t="s">
        <v>39</v>
      </c>
      <c r="M249" s="911" t="s">
        <v>952</v>
      </c>
      <c r="N249" s="20">
        <v>1</v>
      </c>
      <c r="O249" s="32">
        <f t="shared" si="11"/>
        <v>1200000</v>
      </c>
      <c r="P249" s="33">
        <v>1200000</v>
      </c>
      <c r="V249" s="803" t="s">
        <v>1462</v>
      </c>
      <c r="W249" s="803" t="s">
        <v>88</v>
      </c>
      <c r="X249" s="818" t="s">
        <v>1220</v>
      </c>
      <c r="Y249" s="791" t="s">
        <v>936</v>
      </c>
      <c r="Z249" s="791" t="s">
        <v>949</v>
      </c>
      <c r="AA249" s="791"/>
      <c r="AB249" s="782">
        <v>42381</v>
      </c>
      <c r="AC249" s="782">
        <v>42724</v>
      </c>
      <c r="AD249" s="791"/>
      <c r="AE249" s="791" t="s">
        <v>39</v>
      </c>
      <c r="AF249" s="791" t="s">
        <v>952</v>
      </c>
      <c r="AG249" s="791">
        <v>1</v>
      </c>
      <c r="AH249" s="783">
        <f t="shared" si="17"/>
        <v>1200000</v>
      </c>
      <c r="AI249" s="783">
        <v>1200000</v>
      </c>
      <c r="AJ249" s="812" t="s">
        <v>263</v>
      </c>
      <c r="AK249" s="812" t="s">
        <v>281</v>
      </c>
      <c r="AL249" s="813">
        <v>8.3299999999999999E-2</v>
      </c>
      <c r="AM249" s="813">
        <v>8.3299999999999999E-2</v>
      </c>
      <c r="AN249" s="813">
        <v>8.3299999999999999E-2</v>
      </c>
      <c r="AO249" s="813">
        <v>8.3299999999999999E-2</v>
      </c>
      <c r="AP249" s="813">
        <v>8.3299999999999999E-2</v>
      </c>
      <c r="AQ249" s="813">
        <v>8.3299999999999999E-2</v>
      </c>
      <c r="AR249" s="813">
        <v>8.3299999999999999E-2</v>
      </c>
      <c r="AS249" s="813">
        <v>8.3299999999999999E-2</v>
      </c>
      <c r="AT249" s="813">
        <v>8.3299999999999999E-2</v>
      </c>
      <c r="AU249" s="813">
        <v>8.3299999999999999E-2</v>
      </c>
      <c r="AV249" s="813">
        <v>8.3299999999999999E-2</v>
      </c>
      <c r="AW249" s="813">
        <v>8.3299999999999999E-2</v>
      </c>
      <c r="AX249" s="807">
        <f t="shared" si="13"/>
        <v>0.99960000000000016</v>
      </c>
      <c r="AY249" s="811">
        <v>0</v>
      </c>
      <c r="AZ249" s="811">
        <v>0</v>
      </c>
      <c r="BA249" s="811">
        <v>0</v>
      </c>
      <c r="BB249" s="811">
        <v>0</v>
      </c>
      <c r="BC249" s="811">
        <v>0</v>
      </c>
      <c r="BD249" s="811">
        <v>0</v>
      </c>
      <c r="BE249" s="811">
        <v>0</v>
      </c>
      <c r="BF249" s="811">
        <v>0</v>
      </c>
      <c r="BG249" s="811">
        <v>0</v>
      </c>
      <c r="BH249" s="811">
        <v>0</v>
      </c>
      <c r="BI249" s="811">
        <v>0</v>
      </c>
      <c r="BJ249" s="811">
        <v>0</v>
      </c>
      <c r="BK249" s="807">
        <f t="shared" si="14"/>
        <v>0</v>
      </c>
      <c r="BL249" s="807">
        <f t="shared" si="15"/>
        <v>0.99960000000000016</v>
      </c>
    </row>
    <row r="250" spans="1:64" ht="27.95" customHeight="1" x14ac:dyDescent="0.2">
      <c r="A250" s="173"/>
      <c r="B250" s="174"/>
      <c r="C250" s="158"/>
      <c r="D250" s="159"/>
      <c r="E250" s="1137"/>
      <c r="F250" s="1197"/>
      <c r="G250" s="1226"/>
      <c r="H250" s="4"/>
      <c r="I250" s="1112"/>
      <c r="J250" s="1115"/>
      <c r="K250" s="1222"/>
      <c r="L250" s="35" t="s">
        <v>39</v>
      </c>
      <c r="M250" s="911" t="s">
        <v>953</v>
      </c>
      <c r="N250" s="20">
        <v>1</v>
      </c>
      <c r="O250" s="32">
        <f t="shared" si="11"/>
        <v>1200000</v>
      </c>
      <c r="P250" s="33">
        <v>1200000</v>
      </c>
      <c r="V250" s="803" t="s">
        <v>1462</v>
      </c>
      <c r="W250" s="803" t="s">
        <v>88</v>
      </c>
      <c r="X250" s="818" t="s">
        <v>1220</v>
      </c>
      <c r="Y250" s="791" t="s">
        <v>936</v>
      </c>
      <c r="Z250" s="791" t="s">
        <v>949</v>
      </c>
      <c r="AA250" s="791"/>
      <c r="AB250" s="782">
        <v>42381</v>
      </c>
      <c r="AC250" s="782">
        <v>42724</v>
      </c>
      <c r="AD250" s="791"/>
      <c r="AE250" s="791" t="s">
        <v>39</v>
      </c>
      <c r="AF250" s="791" t="s">
        <v>953</v>
      </c>
      <c r="AG250" s="791">
        <v>1</v>
      </c>
      <c r="AH250" s="783">
        <f t="shared" si="17"/>
        <v>1200000</v>
      </c>
      <c r="AI250" s="783">
        <v>1200000</v>
      </c>
      <c r="AJ250" s="812" t="s">
        <v>263</v>
      </c>
      <c r="AK250" s="812" t="s">
        <v>281</v>
      </c>
      <c r="AL250" s="813">
        <v>8.3299999999999999E-2</v>
      </c>
      <c r="AM250" s="813">
        <v>8.3299999999999999E-2</v>
      </c>
      <c r="AN250" s="813">
        <v>8.3299999999999999E-2</v>
      </c>
      <c r="AO250" s="813">
        <v>8.3299999999999999E-2</v>
      </c>
      <c r="AP250" s="813">
        <v>8.3299999999999999E-2</v>
      </c>
      <c r="AQ250" s="813">
        <v>8.3299999999999999E-2</v>
      </c>
      <c r="AR250" s="813">
        <v>8.3299999999999999E-2</v>
      </c>
      <c r="AS250" s="813">
        <v>8.3299999999999999E-2</v>
      </c>
      <c r="AT250" s="813">
        <v>8.3299999999999999E-2</v>
      </c>
      <c r="AU250" s="813">
        <v>8.3299999999999999E-2</v>
      </c>
      <c r="AV250" s="813">
        <v>8.3299999999999999E-2</v>
      </c>
      <c r="AW250" s="813">
        <v>8.3299999999999999E-2</v>
      </c>
      <c r="AX250" s="807">
        <f t="shared" si="13"/>
        <v>0.99960000000000016</v>
      </c>
      <c r="AY250" s="811">
        <v>0</v>
      </c>
      <c r="AZ250" s="811">
        <v>0</v>
      </c>
      <c r="BA250" s="811">
        <v>0</v>
      </c>
      <c r="BB250" s="811">
        <v>0</v>
      </c>
      <c r="BC250" s="811">
        <v>0</v>
      </c>
      <c r="BD250" s="811">
        <v>0</v>
      </c>
      <c r="BE250" s="811">
        <v>0</v>
      </c>
      <c r="BF250" s="811">
        <v>0</v>
      </c>
      <c r="BG250" s="811">
        <v>0</v>
      </c>
      <c r="BH250" s="811">
        <v>0</v>
      </c>
      <c r="BI250" s="811">
        <v>0</v>
      </c>
      <c r="BJ250" s="811">
        <v>0</v>
      </c>
      <c r="BK250" s="807">
        <f t="shared" si="14"/>
        <v>0</v>
      </c>
      <c r="BL250" s="807">
        <f t="shared" si="15"/>
        <v>0.99960000000000016</v>
      </c>
    </row>
    <row r="251" spans="1:64" ht="27.95" customHeight="1" x14ac:dyDescent="0.2">
      <c r="A251" s="173"/>
      <c r="B251" s="174"/>
      <c r="C251" s="158"/>
      <c r="D251" s="159"/>
      <c r="E251" s="1137"/>
      <c r="F251" s="1197"/>
      <c r="G251" s="1226"/>
      <c r="H251" s="4"/>
      <c r="I251" s="1112"/>
      <c r="J251" s="1115"/>
      <c r="K251" s="1222"/>
      <c r="L251" s="35" t="s">
        <v>39</v>
      </c>
      <c r="M251" s="911" t="s">
        <v>954</v>
      </c>
      <c r="N251" s="20">
        <v>1</v>
      </c>
      <c r="O251" s="32">
        <f t="shared" si="11"/>
        <v>1200000</v>
      </c>
      <c r="P251" s="33">
        <v>1200000</v>
      </c>
      <c r="V251" s="803" t="s">
        <v>1462</v>
      </c>
      <c r="W251" s="803" t="s">
        <v>88</v>
      </c>
      <c r="X251" s="818" t="s">
        <v>1220</v>
      </c>
      <c r="Y251" s="791" t="s">
        <v>936</v>
      </c>
      <c r="Z251" s="791" t="s">
        <v>949</v>
      </c>
      <c r="AA251" s="791"/>
      <c r="AB251" s="782">
        <v>42381</v>
      </c>
      <c r="AC251" s="782">
        <v>42724</v>
      </c>
      <c r="AD251" s="791"/>
      <c r="AE251" s="791" t="s">
        <v>39</v>
      </c>
      <c r="AF251" s="791" t="s">
        <v>954</v>
      </c>
      <c r="AG251" s="791">
        <v>1</v>
      </c>
      <c r="AH251" s="783">
        <f t="shared" si="17"/>
        <v>1200000</v>
      </c>
      <c r="AI251" s="783">
        <v>1200000</v>
      </c>
      <c r="AJ251" s="812" t="s">
        <v>263</v>
      </c>
      <c r="AK251" s="812" t="s">
        <v>281</v>
      </c>
      <c r="AL251" s="813">
        <v>8.3299999999999999E-2</v>
      </c>
      <c r="AM251" s="813">
        <v>8.3299999999999999E-2</v>
      </c>
      <c r="AN251" s="813">
        <v>8.3299999999999999E-2</v>
      </c>
      <c r="AO251" s="813">
        <v>8.3299999999999999E-2</v>
      </c>
      <c r="AP251" s="813">
        <v>8.3299999999999999E-2</v>
      </c>
      <c r="AQ251" s="813">
        <v>8.3299999999999999E-2</v>
      </c>
      <c r="AR251" s="813">
        <v>8.3299999999999999E-2</v>
      </c>
      <c r="AS251" s="813">
        <v>8.3299999999999999E-2</v>
      </c>
      <c r="AT251" s="813">
        <v>8.3299999999999999E-2</v>
      </c>
      <c r="AU251" s="813">
        <v>8.3299999999999999E-2</v>
      </c>
      <c r="AV251" s="813">
        <v>8.3299999999999999E-2</v>
      </c>
      <c r="AW251" s="813">
        <v>8.3299999999999999E-2</v>
      </c>
      <c r="AX251" s="807">
        <f t="shared" si="13"/>
        <v>0.99960000000000016</v>
      </c>
      <c r="AY251" s="811">
        <v>0</v>
      </c>
      <c r="AZ251" s="811">
        <v>0</v>
      </c>
      <c r="BA251" s="811">
        <v>0</v>
      </c>
      <c r="BB251" s="811">
        <v>0</v>
      </c>
      <c r="BC251" s="811">
        <v>0</v>
      </c>
      <c r="BD251" s="811">
        <v>0</v>
      </c>
      <c r="BE251" s="811">
        <v>0</v>
      </c>
      <c r="BF251" s="811">
        <v>0</v>
      </c>
      <c r="BG251" s="811">
        <v>0</v>
      </c>
      <c r="BH251" s="811">
        <v>0</v>
      </c>
      <c r="BI251" s="811">
        <v>0</v>
      </c>
      <c r="BJ251" s="811">
        <v>0</v>
      </c>
      <c r="BK251" s="807">
        <f t="shared" si="14"/>
        <v>0</v>
      </c>
      <c r="BL251" s="807">
        <f t="shared" si="15"/>
        <v>0.99960000000000016</v>
      </c>
    </row>
    <row r="252" spans="1:64" ht="27.95" customHeight="1" x14ac:dyDescent="0.2">
      <c r="A252" s="173"/>
      <c r="B252" s="174"/>
      <c r="C252" s="158"/>
      <c r="D252" s="159"/>
      <c r="E252" s="1137"/>
      <c r="F252" s="1197"/>
      <c r="G252" s="1226"/>
      <c r="H252" s="4"/>
      <c r="I252" s="1112"/>
      <c r="J252" s="1115"/>
      <c r="K252" s="1222"/>
      <c r="L252" s="35" t="s">
        <v>39</v>
      </c>
      <c r="M252" s="911" t="s">
        <v>955</v>
      </c>
      <c r="N252" s="20">
        <v>4</v>
      </c>
      <c r="O252" s="32">
        <f t="shared" si="11"/>
        <v>1000000</v>
      </c>
      <c r="P252" s="33">
        <v>4000000</v>
      </c>
      <c r="V252" s="803" t="s">
        <v>1462</v>
      </c>
      <c r="W252" s="803" t="s">
        <v>88</v>
      </c>
      <c r="X252" s="818" t="s">
        <v>1220</v>
      </c>
      <c r="Y252" s="791" t="s">
        <v>936</v>
      </c>
      <c r="Z252" s="791" t="s">
        <v>949</v>
      </c>
      <c r="AA252" s="791"/>
      <c r="AB252" s="782">
        <v>42381</v>
      </c>
      <c r="AC252" s="782">
        <v>42724</v>
      </c>
      <c r="AD252" s="791"/>
      <c r="AE252" s="791" t="s">
        <v>39</v>
      </c>
      <c r="AF252" s="791" t="s">
        <v>955</v>
      </c>
      <c r="AG252" s="791">
        <v>4</v>
      </c>
      <c r="AH252" s="783">
        <f t="shared" si="17"/>
        <v>1000000</v>
      </c>
      <c r="AI252" s="783">
        <v>4000000</v>
      </c>
      <c r="AJ252" s="812" t="s">
        <v>263</v>
      </c>
      <c r="AK252" s="812" t="s">
        <v>281</v>
      </c>
      <c r="AL252" s="813">
        <v>8.3299999999999999E-2</v>
      </c>
      <c r="AM252" s="813">
        <v>8.3299999999999999E-2</v>
      </c>
      <c r="AN252" s="813">
        <v>8.3299999999999999E-2</v>
      </c>
      <c r="AO252" s="813">
        <v>8.3299999999999999E-2</v>
      </c>
      <c r="AP252" s="813">
        <v>8.3299999999999999E-2</v>
      </c>
      <c r="AQ252" s="813">
        <v>8.3299999999999999E-2</v>
      </c>
      <c r="AR252" s="813">
        <v>8.3299999999999999E-2</v>
      </c>
      <c r="AS252" s="813">
        <v>8.3299999999999999E-2</v>
      </c>
      <c r="AT252" s="813">
        <v>8.3299999999999999E-2</v>
      </c>
      <c r="AU252" s="813">
        <v>8.3299999999999999E-2</v>
      </c>
      <c r="AV252" s="813">
        <v>8.3299999999999999E-2</v>
      </c>
      <c r="AW252" s="813">
        <v>8.3299999999999999E-2</v>
      </c>
      <c r="AX252" s="807">
        <f t="shared" si="13"/>
        <v>0.99960000000000016</v>
      </c>
      <c r="AY252" s="811">
        <v>0</v>
      </c>
      <c r="AZ252" s="811">
        <v>0</v>
      </c>
      <c r="BA252" s="811">
        <v>0</v>
      </c>
      <c r="BB252" s="811">
        <v>0</v>
      </c>
      <c r="BC252" s="811">
        <v>0</v>
      </c>
      <c r="BD252" s="811">
        <v>0</v>
      </c>
      <c r="BE252" s="811">
        <v>0</v>
      </c>
      <c r="BF252" s="811">
        <v>0</v>
      </c>
      <c r="BG252" s="811">
        <v>0</v>
      </c>
      <c r="BH252" s="811">
        <v>0</v>
      </c>
      <c r="BI252" s="811">
        <v>0</v>
      </c>
      <c r="BJ252" s="811">
        <v>0</v>
      </c>
      <c r="BK252" s="807">
        <f t="shared" si="14"/>
        <v>0</v>
      </c>
      <c r="BL252" s="807">
        <f t="shared" si="15"/>
        <v>0.99960000000000016</v>
      </c>
    </row>
    <row r="253" spans="1:64" ht="27.95" customHeight="1" x14ac:dyDescent="0.2">
      <c r="A253" s="173"/>
      <c r="B253" s="174"/>
      <c r="C253" s="158"/>
      <c r="D253" s="159"/>
      <c r="E253" s="1137"/>
      <c r="F253" s="1197"/>
      <c r="G253" s="1226"/>
      <c r="H253" s="4"/>
      <c r="I253" s="1112"/>
      <c r="J253" s="1115"/>
      <c r="K253" s="1222"/>
      <c r="L253" s="35" t="s">
        <v>39</v>
      </c>
      <c r="M253" s="911" t="s">
        <v>956</v>
      </c>
      <c r="N253" s="20">
        <v>4</v>
      </c>
      <c r="O253" s="32">
        <f t="shared" si="11"/>
        <v>1000000</v>
      </c>
      <c r="P253" s="33">
        <v>4000000</v>
      </c>
      <c r="V253" s="803" t="s">
        <v>1462</v>
      </c>
      <c r="W253" s="803" t="s">
        <v>88</v>
      </c>
      <c r="X253" s="818" t="s">
        <v>1220</v>
      </c>
      <c r="Y253" s="791" t="s">
        <v>936</v>
      </c>
      <c r="Z253" s="791" t="s">
        <v>949</v>
      </c>
      <c r="AA253" s="791"/>
      <c r="AB253" s="782">
        <v>42381</v>
      </c>
      <c r="AC253" s="782">
        <v>42724</v>
      </c>
      <c r="AD253" s="791"/>
      <c r="AE253" s="791" t="s">
        <v>39</v>
      </c>
      <c r="AF253" s="791" t="s">
        <v>956</v>
      </c>
      <c r="AG253" s="791">
        <v>4</v>
      </c>
      <c r="AH253" s="783">
        <f t="shared" si="17"/>
        <v>1000000</v>
      </c>
      <c r="AI253" s="783">
        <v>4000000</v>
      </c>
      <c r="AJ253" s="812" t="s">
        <v>263</v>
      </c>
      <c r="AK253" s="812" t="s">
        <v>281</v>
      </c>
      <c r="AL253" s="813">
        <v>8.3299999999999999E-2</v>
      </c>
      <c r="AM253" s="813">
        <v>8.3299999999999999E-2</v>
      </c>
      <c r="AN253" s="813">
        <v>8.3299999999999999E-2</v>
      </c>
      <c r="AO253" s="813">
        <v>8.3299999999999999E-2</v>
      </c>
      <c r="AP253" s="813">
        <v>8.3299999999999999E-2</v>
      </c>
      <c r="AQ253" s="813">
        <v>8.3299999999999999E-2</v>
      </c>
      <c r="AR253" s="813">
        <v>8.3299999999999999E-2</v>
      </c>
      <c r="AS253" s="813">
        <v>8.3299999999999999E-2</v>
      </c>
      <c r="AT253" s="813">
        <v>8.3299999999999999E-2</v>
      </c>
      <c r="AU253" s="813">
        <v>8.3299999999999999E-2</v>
      </c>
      <c r="AV253" s="813">
        <v>8.3299999999999999E-2</v>
      </c>
      <c r="AW253" s="813">
        <v>8.3299999999999999E-2</v>
      </c>
      <c r="AX253" s="807">
        <f t="shared" si="13"/>
        <v>0.99960000000000016</v>
      </c>
      <c r="AY253" s="811">
        <v>0</v>
      </c>
      <c r="AZ253" s="811">
        <v>0</v>
      </c>
      <c r="BA253" s="811">
        <v>0</v>
      </c>
      <c r="BB253" s="811">
        <v>0</v>
      </c>
      <c r="BC253" s="811">
        <v>0</v>
      </c>
      <c r="BD253" s="811">
        <v>0</v>
      </c>
      <c r="BE253" s="811">
        <v>0</v>
      </c>
      <c r="BF253" s="811">
        <v>0</v>
      </c>
      <c r="BG253" s="811">
        <v>0</v>
      </c>
      <c r="BH253" s="811">
        <v>0</v>
      </c>
      <c r="BI253" s="811">
        <v>0</v>
      </c>
      <c r="BJ253" s="811">
        <v>0</v>
      </c>
      <c r="BK253" s="807">
        <f t="shared" si="14"/>
        <v>0</v>
      </c>
      <c r="BL253" s="807">
        <f t="shared" si="15"/>
        <v>0.99960000000000016</v>
      </c>
    </row>
    <row r="254" spans="1:64" ht="27.95" customHeight="1" x14ac:dyDescent="0.2">
      <c r="A254" s="209"/>
      <c r="B254" s="210"/>
      <c r="C254" s="468"/>
      <c r="D254" s="469"/>
      <c r="E254" s="1137"/>
      <c r="F254" s="1197"/>
      <c r="G254" s="1156"/>
      <c r="H254" s="204"/>
      <c r="I254" s="1112"/>
      <c r="J254" s="1115"/>
      <c r="K254" s="1222"/>
      <c r="L254" s="470" t="s">
        <v>26</v>
      </c>
      <c r="M254" s="916" t="s">
        <v>957</v>
      </c>
      <c r="N254" s="471">
        <v>1</v>
      </c>
      <c r="O254" s="489">
        <f>+P254/N254</f>
        <v>23023440</v>
      </c>
      <c r="P254" s="472">
        <v>23023440</v>
      </c>
      <c r="V254" s="803" t="s">
        <v>1462</v>
      </c>
      <c r="W254" s="803" t="s">
        <v>88</v>
      </c>
      <c r="X254" s="818" t="s">
        <v>1220</v>
      </c>
      <c r="Y254" s="791" t="s">
        <v>936</v>
      </c>
      <c r="Z254" s="791" t="s">
        <v>949</v>
      </c>
      <c r="AA254" s="791"/>
      <c r="AB254" s="782">
        <v>42381</v>
      </c>
      <c r="AC254" s="782">
        <v>42724</v>
      </c>
      <c r="AD254" s="791"/>
      <c r="AE254" s="791" t="s">
        <v>26</v>
      </c>
      <c r="AF254" s="791" t="s">
        <v>957</v>
      </c>
      <c r="AG254" s="791">
        <v>1</v>
      </c>
      <c r="AH254" s="783">
        <f>+AI254/AG254</f>
        <v>23023440</v>
      </c>
      <c r="AI254" s="783">
        <v>23023440</v>
      </c>
      <c r="AJ254" s="812" t="s">
        <v>263</v>
      </c>
      <c r="AK254" s="812" t="s">
        <v>281</v>
      </c>
      <c r="AL254" s="813">
        <v>8.3299999999999999E-2</v>
      </c>
      <c r="AM254" s="813">
        <v>8.3299999999999999E-2</v>
      </c>
      <c r="AN254" s="813">
        <v>8.3299999999999999E-2</v>
      </c>
      <c r="AO254" s="813">
        <v>8.3299999999999999E-2</v>
      </c>
      <c r="AP254" s="813">
        <v>8.3299999999999999E-2</v>
      </c>
      <c r="AQ254" s="813">
        <v>8.3299999999999999E-2</v>
      </c>
      <c r="AR254" s="813">
        <v>8.3299999999999999E-2</v>
      </c>
      <c r="AS254" s="813">
        <v>8.3299999999999999E-2</v>
      </c>
      <c r="AT254" s="813">
        <v>8.3299999999999999E-2</v>
      </c>
      <c r="AU254" s="813">
        <v>8.3299999999999999E-2</v>
      </c>
      <c r="AV254" s="813">
        <v>8.3299999999999999E-2</v>
      </c>
      <c r="AW254" s="813">
        <v>8.3299999999999999E-2</v>
      </c>
      <c r="AX254" s="807">
        <f t="shared" si="13"/>
        <v>0.99960000000000016</v>
      </c>
      <c r="AY254" s="811">
        <v>0</v>
      </c>
      <c r="AZ254" s="811">
        <v>0</v>
      </c>
      <c r="BA254" s="811">
        <v>0</v>
      </c>
      <c r="BB254" s="811">
        <v>0</v>
      </c>
      <c r="BC254" s="811">
        <v>0</v>
      </c>
      <c r="BD254" s="811">
        <v>0</v>
      </c>
      <c r="BE254" s="811">
        <v>0</v>
      </c>
      <c r="BF254" s="811">
        <v>0</v>
      </c>
      <c r="BG254" s="811">
        <v>0</v>
      </c>
      <c r="BH254" s="811">
        <v>0</v>
      </c>
      <c r="BI254" s="811">
        <v>0</v>
      </c>
      <c r="BJ254" s="811">
        <v>0</v>
      </c>
      <c r="BK254" s="807">
        <f t="shared" si="14"/>
        <v>0</v>
      </c>
      <c r="BL254" s="807">
        <f t="shared" si="15"/>
        <v>0.99960000000000016</v>
      </c>
    </row>
    <row r="255" spans="1:64" ht="27.95" customHeight="1" thickBot="1" x14ac:dyDescent="0.25">
      <c r="A255" s="473"/>
      <c r="B255" s="176"/>
      <c r="C255" s="160"/>
      <c r="D255" s="161"/>
      <c r="E255" s="1138"/>
      <c r="F255" s="1198"/>
      <c r="G255" s="921" t="s">
        <v>958</v>
      </c>
      <c r="H255" s="9"/>
      <c r="I255" s="233">
        <v>42401</v>
      </c>
      <c r="J255" s="606">
        <v>42719</v>
      </c>
      <c r="K255" s="608"/>
      <c r="L255" s="23" t="s">
        <v>959</v>
      </c>
      <c r="M255" s="962" t="s">
        <v>1253</v>
      </c>
      <c r="N255" s="148">
        <v>1</v>
      </c>
      <c r="O255" s="149">
        <v>0</v>
      </c>
      <c r="P255" s="150">
        <v>0</v>
      </c>
      <c r="V255" s="803" t="s">
        <v>1462</v>
      </c>
      <c r="W255" s="803" t="s">
        <v>88</v>
      </c>
      <c r="X255" s="818" t="s">
        <v>1220</v>
      </c>
      <c r="Y255" s="791" t="s">
        <v>936</v>
      </c>
      <c r="Z255" s="791" t="s">
        <v>958</v>
      </c>
      <c r="AA255" s="791"/>
      <c r="AB255" s="782">
        <v>42401</v>
      </c>
      <c r="AC255" s="782">
        <v>42719</v>
      </c>
      <c r="AD255" s="791"/>
      <c r="AE255" s="791" t="s">
        <v>959</v>
      </c>
      <c r="AF255" s="791" t="s">
        <v>1253</v>
      </c>
      <c r="AG255" s="791">
        <v>1</v>
      </c>
      <c r="AH255" s="783">
        <v>0</v>
      </c>
      <c r="AI255" s="783">
        <v>0</v>
      </c>
      <c r="AJ255" s="812" t="s">
        <v>263</v>
      </c>
      <c r="AK255" s="812" t="s">
        <v>281</v>
      </c>
      <c r="AL255" s="813">
        <v>8.3299999999999999E-2</v>
      </c>
      <c r="AM255" s="813">
        <v>8.3299999999999999E-2</v>
      </c>
      <c r="AN255" s="813">
        <v>8.3299999999999999E-2</v>
      </c>
      <c r="AO255" s="813">
        <v>8.3299999999999999E-2</v>
      </c>
      <c r="AP255" s="813">
        <v>8.3299999999999999E-2</v>
      </c>
      <c r="AQ255" s="813">
        <v>8.3299999999999999E-2</v>
      </c>
      <c r="AR255" s="813">
        <v>8.3299999999999999E-2</v>
      </c>
      <c r="AS255" s="813">
        <v>8.3299999999999999E-2</v>
      </c>
      <c r="AT255" s="813">
        <v>8.3299999999999999E-2</v>
      </c>
      <c r="AU255" s="813">
        <v>8.3299999999999999E-2</v>
      </c>
      <c r="AV255" s="813">
        <v>8.3299999999999999E-2</v>
      </c>
      <c r="AW255" s="813">
        <v>8.3299999999999999E-2</v>
      </c>
      <c r="AX255" s="807">
        <f t="shared" si="13"/>
        <v>0.99960000000000016</v>
      </c>
      <c r="AY255" s="811">
        <v>0</v>
      </c>
      <c r="AZ255" s="811">
        <v>0</v>
      </c>
      <c r="BA255" s="811">
        <v>0</v>
      </c>
      <c r="BB255" s="811">
        <v>0</v>
      </c>
      <c r="BC255" s="811">
        <v>0</v>
      </c>
      <c r="BD255" s="811">
        <v>0</v>
      </c>
      <c r="BE255" s="811">
        <v>0</v>
      </c>
      <c r="BF255" s="811">
        <v>0</v>
      </c>
      <c r="BG255" s="811">
        <v>0</v>
      </c>
      <c r="BH255" s="811">
        <v>0</v>
      </c>
      <c r="BI255" s="811">
        <v>0</v>
      </c>
      <c r="BJ255" s="811">
        <v>0</v>
      </c>
      <c r="BK255" s="807">
        <f t="shared" si="14"/>
        <v>0</v>
      </c>
      <c r="BL255" s="807">
        <f t="shared" si="15"/>
        <v>0.99960000000000016</v>
      </c>
    </row>
    <row r="256" spans="1:64" ht="27.95" customHeight="1" x14ac:dyDescent="0.2">
      <c r="A256" s="60"/>
      <c r="B256" s="61"/>
      <c r="C256" s="61"/>
      <c r="D256" s="62"/>
      <c r="E256" s="1174" t="s">
        <v>576</v>
      </c>
      <c r="F256" s="1032" t="s">
        <v>577</v>
      </c>
      <c r="G256" s="867" t="s">
        <v>578</v>
      </c>
      <c r="H256" s="1231" t="s">
        <v>579</v>
      </c>
      <c r="I256" s="91">
        <v>42552</v>
      </c>
      <c r="J256" s="540">
        <v>42613</v>
      </c>
      <c r="K256" s="542" t="s">
        <v>580</v>
      </c>
      <c r="L256" s="867" t="s">
        <v>49</v>
      </c>
      <c r="M256" s="867" t="s">
        <v>581</v>
      </c>
      <c r="N256" s="108">
        <v>10</v>
      </c>
      <c r="O256" s="869">
        <v>3500000</v>
      </c>
      <c r="P256" s="7">
        <f t="shared" ref="P256:P270" si="18">+N256*O256</f>
        <v>35000000</v>
      </c>
      <c r="V256" s="803" t="s">
        <v>1464</v>
      </c>
      <c r="W256" s="803" t="s">
        <v>1254</v>
      </c>
      <c r="X256" s="818" t="s">
        <v>1220</v>
      </c>
      <c r="Y256" s="791" t="s">
        <v>577</v>
      </c>
      <c r="Z256" s="791" t="s">
        <v>578</v>
      </c>
      <c r="AA256" s="791" t="s">
        <v>579</v>
      </c>
      <c r="AB256" s="782">
        <v>42552</v>
      </c>
      <c r="AC256" s="782">
        <v>42613</v>
      </c>
      <c r="AD256" s="791" t="s">
        <v>580</v>
      </c>
      <c r="AE256" s="791" t="s">
        <v>49</v>
      </c>
      <c r="AF256" s="791" t="s">
        <v>581</v>
      </c>
      <c r="AG256" s="791">
        <v>10</v>
      </c>
      <c r="AH256" s="783">
        <v>3500000</v>
      </c>
      <c r="AI256" s="783">
        <f t="shared" ref="AI256:AI266" si="19">+AG256*AH256</f>
        <v>35000000</v>
      </c>
      <c r="AJ256" s="812" t="s">
        <v>1196</v>
      </c>
      <c r="AK256" s="812" t="s">
        <v>252</v>
      </c>
      <c r="AL256" s="813">
        <v>0</v>
      </c>
      <c r="AM256" s="813">
        <v>0</v>
      </c>
      <c r="AN256" s="813">
        <v>0</v>
      </c>
      <c r="AO256" s="813">
        <v>0</v>
      </c>
      <c r="AP256" s="813">
        <v>0</v>
      </c>
      <c r="AQ256" s="813">
        <v>0.5</v>
      </c>
      <c r="AR256" s="813">
        <v>0.5</v>
      </c>
      <c r="AS256" s="813">
        <v>0</v>
      </c>
      <c r="AT256" s="813">
        <v>0</v>
      </c>
      <c r="AU256" s="813">
        <v>0</v>
      </c>
      <c r="AV256" s="813">
        <v>0</v>
      </c>
      <c r="AW256" s="813">
        <v>0</v>
      </c>
      <c r="AX256" s="807">
        <f t="shared" ref="AX256:AX319" si="20">SUM(AL256:AW256)</f>
        <v>1</v>
      </c>
      <c r="AY256" s="811">
        <v>0</v>
      </c>
      <c r="AZ256" s="811">
        <v>0</v>
      </c>
      <c r="BA256" s="811">
        <v>0</v>
      </c>
      <c r="BB256" s="811">
        <v>0</v>
      </c>
      <c r="BC256" s="811">
        <v>0</v>
      </c>
      <c r="BD256" s="811">
        <v>0</v>
      </c>
      <c r="BE256" s="811">
        <v>0</v>
      </c>
      <c r="BF256" s="811">
        <v>0</v>
      </c>
      <c r="BG256" s="811">
        <v>0</v>
      </c>
      <c r="BH256" s="811">
        <v>0</v>
      </c>
      <c r="BI256" s="811">
        <v>0</v>
      </c>
      <c r="BJ256" s="811">
        <v>0</v>
      </c>
      <c r="BK256" s="807">
        <f t="shared" ref="BK256:BK319" si="21">SUM(AY256:BJ256)</f>
        <v>0</v>
      </c>
      <c r="BL256" s="807">
        <f t="shared" ref="BL256:BL319" si="22">+AX256-BK256</f>
        <v>1</v>
      </c>
    </row>
    <row r="257" spans="1:64" ht="27.95" customHeight="1" x14ac:dyDescent="0.2">
      <c r="A257" s="63"/>
      <c r="B257" s="64"/>
      <c r="C257" s="64"/>
      <c r="D257" s="65"/>
      <c r="E257" s="1201"/>
      <c r="F257" s="1213"/>
      <c r="G257" s="865" t="s">
        <v>582</v>
      </c>
      <c r="H257" s="1190"/>
      <c r="I257" s="95">
        <v>42036</v>
      </c>
      <c r="J257" s="541">
        <v>42724</v>
      </c>
      <c r="K257" s="544" t="s">
        <v>583</v>
      </c>
      <c r="L257" s="865" t="s">
        <v>49</v>
      </c>
      <c r="M257" s="865" t="s">
        <v>584</v>
      </c>
      <c r="N257" s="109">
        <v>6</v>
      </c>
      <c r="O257" s="859">
        <v>1500000</v>
      </c>
      <c r="P257" s="8">
        <f t="shared" si="18"/>
        <v>9000000</v>
      </c>
      <c r="V257" s="803" t="s">
        <v>1464</v>
      </c>
      <c r="W257" s="803" t="s">
        <v>1254</v>
      </c>
      <c r="X257" s="818" t="s">
        <v>1220</v>
      </c>
      <c r="Y257" s="791" t="s">
        <v>577</v>
      </c>
      <c r="Z257" s="791" t="s">
        <v>582</v>
      </c>
      <c r="AA257" s="791" t="s">
        <v>579</v>
      </c>
      <c r="AB257" s="782">
        <v>42401</v>
      </c>
      <c r="AC257" s="782">
        <v>42724</v>
      </c>
      <c r="AD257" s="791" t="s">
        <v>583</v>
      </c>
      <c r="AE257" s="791" t="s">
        <v>49</v>
      </c>
      <c r="AF257" s="791" t="s">
        <v>584</v>
      </c>
      <c r="AG257" s="791">
        <v>6</v>
      </c>
      <c r="AH257" s="783">
        <v>1500000</v>
      </c>
      <c r="AI257" s="783">
        <f t="shared" si="19"/>
        <v>9000000</v>
      </c>
      <c r="AJ257" s="812" t="s">
        <v>264</v>
      </c>
      <c r="AK257" s="812" t="s">
        <v>281</v>
      </c>
      <c r="AL257" s="813">
        <v>0</v>
      </c>
      <c r="AM257" s="813">
        <v>9.0909090909090912E-2</v>
      </c>
      <c r="AN257" s="813">
        <v>9.0909090909090912E-2</v>
      </c>
      <c r="AO257" s="813">
        <v>9.0909090909090912E-2</v>
      </c>
      <c r="AP257" s="813">
        <v>9.0909090909090912E-2</v>
      </c>
      <c r="AQ257" s="813">
        <v>9.0909090909090912E-2</v>
      </c>
      <c r="AR257" s="813">
        <v>9.0909090909090912E-2</v>
      </c>
      <c r="AS257" s="813">
        <v>9.0909090909090912E-2</v>
      </c>
      <c r="AT257" s="813">
        <v>9.0909090909090912E-2</v>
      </c>
      <c r="AU257" s="813">
        <v>9.0909090909090912E-2</v>
      </c>
      <c r="AV257" s="813">
        <v>9.0909090909090912E-2</v>
      </c>
      <c r="AW257" s="813">
        <v>9.0909090909090912E-2</v>
      </c>
      <c r="AX257" s="807">
        <f t="shared" si="20"/>
        <v>1.0000000000000002</v>
      </c>
      <c r="AY257" s="811">
        <v>0</v>
      </c>
      <c r="AZ257" s="811">
        <v>0</v>
      </c>
      <c r="BA257" s="811">
        <v>0</v>
      </c>
      <c r="BB257" s="811">
        <v>0</v>
      </c>
      <c r="BC257" s="811">
        <v>0</v>
      </c>
      <c r="BD257" s="811">
        <v>0</v>
      </c>
      <c r="BE257" s="811">
        <v>0</v>
      </c>
      <c r="BF257" s="811">
        <v>0</v>
      </c>
      <c r="BG257" s="811">
        <v>0</v>
      </c>
      <c r="BH257" s="811">
        <v>0</v>
      </c>
      <c r="BI257" s="811">
        <v>0</v>
      </c>
      <c r="BJ257" s="811">
        <v>0</v>
      </c>
      <c r="BK257" s="807">
        <f t="shared" si="21"/>
        <v>0</v>
      </c>
      <c r="BL257" s="807">
        <f t="shared" si="22"/>
        <v>1.0000000000000002</v>
      </c>
    </row>
    <row r="258" spans="1:64" ht="27.95" customHeight="1" x14ac:dyDescent="0.2">
      <c r="A258" s="66"/>
      <c r="B258" s="67"/>
      <c r="C258" s="67"/>
      <c r="D258" s="68"/>
      <c r="E258" s="1201"/>
      <c r="F258" s="1033"/>
      <c r="G258" s="865" t="s">
        <v>585</v>
      </c>
      <c r="H258" s="1190"/>
      <c r="I258" s="95">
        <v>42583</v>
      </c>
      <c r="J258" s="541">
        <v>42704</v>
      </c>
      <c r="K258" s="544" t="s">
        <v>586</v>
      </c>
      <c r="L258" s="865" t="s">
        <v>49</v>
      </c>
      <c r="M258" s="865" t="s">
        <v>587</v>
      </c>
      <c r="N258" s="109">
        <v>1</v>
      </c>
      <c r="O258" s="859">
        <v>2000000</v>
      </c>
      <c r="P258" s="8">
        <f t="shared" si="18"/>
        <v>2000000</v>
      </c>
      <c r="V258" s="803" t="s">
        <v>1464</v>
      </c>
      <c r="W258" s="803" t="s">
        <v>1254</v>
      </c>
      <c r="X258" s="818" t="s">
        <v>1220</v>
      </c>
      <c r="Y258" s="791" t="s">
        <v>577</v>
      </c>
      <c r="Z258" s="791" t="s">
        <v>585</v>
      </c>
      <c r="AA258" s="791" t="s">
        <v>579</v>
      </c>
      <c r="AB258" s="782">
        <v>42583</v>
      </c>
      <c r="AC258" s="782">
        <v>42704</v>
      </c>
      <c r="AD258" s="791" t="s">
        <v>586</v>
      </c>
      <c r="AE258" s="791" t="s">
        <v>49</v>
      </c>
      <c r="AF258" s="791" t="s">
        <v>587</v>
      </c>
      <c r="AG258" s="791">
        <v>1</v>
      </c>
      <c r="AH258" s="783">
        <v>2000000</v>
      </c>
      <c r="AI258" s="783">
        <f t="shared" si="19"/>
        <v>2000000</v>
      </c>
      <c r="AJ258" s="812" t="s">
        <v>252</v>
      </c>
      <c r="AK258" s="812" t="s">
        <v>268</v>
      </c>
      <c r="AL258" s="813">
        <v>0</v>
      </c>
      <c r="AM258" s="813">
        <v>0</v>
      </c>
      <c r="AN258" s="813">
        <v>0</v>
      </c>
      <c r="AO258" s="813">
        <v>0</v>
      </c>
      <c r="AP258" s="813">
        <v>0</v>
      </c>
      <c r="AQ258" s="813">
        <v>0</v>
      </c>
      <c r="AR258" s="813">
        <v>0</v>
      </c>
      <c r="AS258" s="813">
        <v>0.25</v>
      </c>
      <c r="AT258" s="813">
        <v>0.25</v>
      </c>
      <c r="AU258" s="813">
        <v>0.25</v>
      </c>
      <c r="AV258" s="813">
        <v>0.25</v>
      </c>
      <c r="AW258" s="813">
        <v>0</v>
      </c>
      <c r="AX258" s="807">
        <f t="shared" si="20"/>
        <v>1</v>
      </c>
      <c r="AY258" s="811">
        <v>0</v>
      </c>
      <c r="AZ258" s="811">
        <v>0</v>
      </c>
      <c r="BA258" s="811">
        <v>0</v>
      </c>
      <c r="BB258" s="811">
        <v>0</v>
      </c>
      <c r="BC258" s="811">
        <v>0</v>
      </c>
      <c r="BD258" s="811">
        <v>0</v>
      </c>
      <c r="BE258" s="811">
        <v>0</v>
      </c>
      <c r="BF258" s="811">
        <v>0</v>
      </c>
      <c r="BG258" s="811">
        <v>0</v>
      </c>
      <c r="BH258" s="811">
        <v>0</v>
      </c>
      <c r="BI258" s="811">
        <v>0</v>
      </c>
      <c r="BJ258" s="811">
        <v>0</v>
      </c>
      <c r="BK258" s="807">
        <f t="shared" si="21"/>
        <v>0</v>
      </c>
      <c r="BL258" s="807">
        <f t="shared" si="22"/>
        <v>1</v>
      </c>
    </row>
    <row r="259" spans="1:64" ht="27.95" customHeight="1" thickBot="1" x14ac:dyDescent="0.25">
      <c r="A259" s="69"/>
      <c r="B259" s="70"/>
      <c r="C259" s="70"/>
      <c r="D259" s="71"/>
      <c r="E259" s="1236"/>
      <c r="F259" s="871" t="s">
        <v>588</v>
      </c>
      <c r="G259" s="871" t="s">
        <v>589</v>
      </c>
      <c r="H259" s="1232"/>
      <c r="I259" s="96">
        <v>42401</v>
      </c>
      <c r="J259" s="593">
        <v>42724</v>
      </c>
      <c r="K259" s="545" t="s">
        <v>590</v>
      </c>
      <c r="L259" s="871"/>
      <c r="M259" s="871"/>
      <c r="N259" s="110">
        <v>0</v>
      </c>
      <c r="O259" s="873">
        <v>0</v>
      </c>
      <c r="P259" s="11">
        <f t="shared" si="18"/>
        <v>0</v>
      </c>
      <c r="V259" s="803" t="s">
        <v>1464</v>
      </c>
      <c r="W259" s="803" t="s">
        <v>1254</v>
      </c>
      <c r="X259" s="818" t="s">
        <v>1220</v>
      </c>
      <c r="Y259" s="791" t="s">
        <v>588</v>
      </c>
      <c r="Z259" s="791" t="s">
        <v>589</v>
      </c>
      <c r="AA259" s="791" t="s">
        <v>579</v>
      </c>
      <c r="AB259" s="782">
        <v>42401</v>
      </c>
      <c r="AC259" s="782">
        <v>42724</v>
      </c>
      <c r="AD259" s="791" t="s">
        <v>590</v>
      </c>
      <c r="AE259" s="791"/>
      <c r="AF259" s="791"/>
      <c r="AG259" s="791">
        <v>0</v>
      </c>
      <c r="AH259" s="783">
        <v>0</v>
      </c>
      <c r="AI259" s="783">
        <f t="shared" si="19"/>
        <v>0</v>
      </c>
      <c r="AJ259" s="812" t="s">
        <v>264</v>
      </c>
      <c r="AK259" s="812" t="s">
        <v>281</v>
      </c>
      <c r="AL259" s="813">
        <v>0</v>
      </c>
      <c r="AM259" s="813">
        <v>9.0909090909090912E-2</v>
      </c>
      <c r="AN259" s="813">
        <v>9.0909090909090912E-2</v>
      </c>
      <c r="AO259" s="813">
        <v>9.0909090909090912E-2</v>
      </c>
      <c r="AP259" s="813">
        <v>9.0909090909090912E-2</v>
      </c>
      <c r="AQ259" s="813">
        <v>9.0909090909090912E-2</v>
      </c>
      <c r="AR259" s="813">
        <v>9.0909090909090912E-2</v>
      </c>
      <c r="AS259" s="813">
        <v>9.0909090909090912E-2</v>
      </c>
      <c r="AT259" s="813">
        <v>9.0909090909090912E-2</v>
      </c>
      <c r="AU259" s="813">
        <v>9.0909090909090912E-2</v>
      </c>
      <c r="AV259" s="813">
        <v>9.0909090909090912E-2</v>
      </c>
      <c r="AW259" s="813">
        <v>9.0909090909090912E-2</v>
      </c>
      <c r="AX259" s="807">
        <f t="shared" si="20"/>
        <v>1.0000000000000002</v>
      </c>
      <c r="AY259" s="811">
        <v>0</v>
      </c>
      <c r="AZ259" s="811">
        <v>0</v>
      </c>
      <c r="BA259" s="811">
        <v>0</v>
      </c>
      <c r="BB259" s="811">
        <v>0</v>
      </c>
      <c r="BC259" s="811">
        <v>0</v>
      </c>
      <c r="BD259" s="811">
        <v>0</v>
      </c>
      <c r="BE259" s="811">
        <v>0</v>
      </c>
      <c r="BF259" s="811">
        <v>0</v>
      </c>
      <c r="BG259" s="811">
        <v>0</v>
      </c>
      <c r="BH259" s="811">
        <v>0</v>
      </c>
      <c r="BI259" s="811">
        <v>0</v>
      </c>
      <c r="BJ259" s="811">
        <v>0</v>
      </c>
      <c r="BK259" s="807">
        <f t="shared" si="21"/>
        <v>0</v>
      </c>
      <c r="BL259" s="807">
        <f t="shared" si="22"/>
        <v>1.0000000000000002</v>
      </c>
    </row>
    <row r="260" spans="1:64" ht="27.95" customHeight="1" x14ac:dyDescent="0.2">
      <c r="A260" s="83"/>
      <c r="B260" s="84"/>
      <c r="C260" s="84"/>
      <c r="D260" s="85"/>
      <c r="E260" s="1174" t="s">
        <v>591</v>
      </c>
      <c r="F260" s="1216" t="s">
        <v>592</v>
      </c>
      <c r="G260" s="861" t="s">
        <v>593</v>
      </c>
      <c r="H260" s="1190" t="s">
        <v>594</v>
      </c>
      <c r="I260" s="1184">
        <v>42376</v>
      </c>
      <c r="J260" s="1185">
        <v>42719</v>
      </c>
      <c r="K260" s="1237" t="s">
        <v>595</v>
      </c>
      <c r="L260" s="1213" t="s">
        <v>596</v>
      </c>
      <c r="M260" s="1213" t="s">
        <v>597</v>
      </c>
      <c r="N260" s="111">
        <v>1</v>
      </c>
      <c r="O260" s="863">
        <f>60000*120</f>
        <v>7200000</v>
      </c>
      <c r="P260" s="864">
        <f t="shared" si="18"/>
        <v>7200000</v>
      </c>
      <c r="V260" s="803" t="s">
        <v>1464</v>
      </c>
      <c r="W260" s="803" t="s">
        <v>1255</v>
      </c>
      <c r="X260" s="818" t="s">
        <v>1220</v>
      </c>
      <c r="Y260" s="791" t="s">
        <v>592</v>
      </c>
      <c r="Z260" s="791" t="s">
        <v>593</v>
      </c>
      <c r="AA260" s="791" t="s">
        <v>594</v>
      </c>
      <c r="AB260" s="782">
        <v>42376</v>
      </c>
      <c r="AC260" s="782">
        <v>42719</v>
      </c>
      <c r="AD260" s="791" t="s">
        <v>595</v>
      </c>
      <c r="AE260" s="791" t="s">
        <v>596</v>
      </c>
      <c r="AF260" s="791" t="s">
        <v>597</v>
      </c>
      <c r="AG260" s="791">
        <v>1</v>
      </c>
      <c r="AH260" s="783">
        <f>60000*120</f>
        <v>7200000</v>
      </c>
      <c r="AI260" s="783">
        <f t="shared" si="19"/>
        <v>7200000</v>
      </c>
      <c r="AJ260" s="812" t="s">
        <v>263</v>
      </c>
      <c r="AK260" s="812" t="s">
        <v>281</v>
      </c>
      <c r="AL260" s="813">
        <v>8.3299999999999999E-2</v>
      </c>
      <c r="AM260" s="813">
        <v>8.3299999999999999E-2</v>
      </c>
      <c r="AN260" s="813">
        <v>8.3299999999999999E-2</v>
      </c>
      <c r="AO260" s="813">
        <v>8.3299999999999999E-2</v>
      </c>
      <c r="AP260" s="813">
        <v>8.3299999999999999E-2</v>
      </c>
      <c r="AQ260" s="813">
        <v>8.3299999999999999E-2</v>
      </c>
      <c r="AR260" s="813">
        <v>8.3299999999999999E-2</v>
      </c>
      <c r="AS260" s="813">
        <v>8.3299999999999999E-2</v>
      </c>
      <c r="AT260" s="813">
        <v>8.3299999999999999E-2</v>
      </c>
      <c r="AU260" s="813">
        <v>8.3299999999999999E-2</v>
      </c>
      <c r="AV260" s="813">
        <v>8.3299999999999999E-2</v>
      </c>
      <c r="AW260" s="813">
        <v>8.3299999999999999E-2</v>
      </c>
      <c r="AX260" s="807">
        <f t="shared" si="20"/>
        <v>0.99960000000000016</v>
      </c>
      <c r="AY260" s="811">
        <v>0</v>
      </c>
      <c r="AZ260" s="811">
        <v>0</v>
      </c>
      <c r="BA260" s="811">
        <v>0</v>
      </c>
      <c r="BB260" s="811">
        <v>0</v>
      </c>
      <c r="BC260" s="811">
        <v>0</v>
      </c>
      <c r="BD260" s="811">
        <v>0</v>
      </c>
      <c r="BE260" s="811">
        <v>0</v>
      </c>
      <c r="BF260" s="811">
        <v>0</v>
      </c>
      <c r="BG260" s="811">
        <v>0</v>
      </c>
      <c r="BH260" s="811">
        <v>0</v>
      </c>
      <c r="BI260" s="811">
        <v>0</v>
      </c>
      <c r="BJ260" s="811">
        <v>0</v>
      </c>
      <c r="BK260" s="807">
        <f t="shared" si="21"/>
        <v>0</v>
      </c>
      <c r="BL260" s="807">
        <f t="shared" si="22"/>
        <v>0.99960000000000016</v>
      </c>
    </row>
    <row r="261" spans="1:64" ht="27.95" customHeight="1" x14ac:dyDescent="0.2">
      <c r="A261" s="86"/>
      <c r="B261" s="87"/>
      <c r="C261" s="87"/>
      <c r="D261" s="88"/>
      <c r="E261" s="1175"/>
      <c r="F261" s="1216"/>
      <c r="G261" s="1212" t="s">
        <v>598</v>
      </c>
      <c r="H261" s="1190"/>
      <c r="I261" s="1190"/>
      <c r="J261" s="1192"/>
      <c r="K261" s="1238"/>
      <c r="L261" s="1213"/>
      <c r="M261" s="1213"/>
      <c r="N261" s="109">
        <v>8</v>
      </c>
      <c r="O261" s="859">
        <v>1800000</v>
      </c>
      <c r="P261" s="860">
        <f t="shared" si="18"/>
        <v>14400000</v>
      </c>
      <c r="V261" s="803" t="s">
        <v>1464</v>
      </c>
      <c r="W261" s="803" t="s">
        <v>1255</v>
      </c>
      <c r="X261" s="818" t="s">
        <v>1220</v>
      </c>
      <c r="Y261" s="791" t="s">
        <v>592</v>
      </c>
      <c r="Z261" s="791" t="s">
        <v>598</v>
      </c>
      <c r="AA261" s="791" t="s">
        <v>594</v>
      </c>
      <c r="AB261" s="782">
        <v>42376</v>
      </c>
      <c r="AC261" s="782">
        <v>42719</v>
      </c>
      <c r="AD261" s="791"/>
      <c r="AE261" s="791" t="s">
        <v>596</v>
      </c>
      <c r="AF261" s="791" t="s">
        <v>597</v>
      </c>
      <c r="AG261" s="791">
        <v>8</v>
      </c>
      <c r="AH261" s="783">
        <v>1800000</v>
      </c>
      <c r="AI261" s="783">
        <f t="shared" si="19"/>
        <v>14400000</v>
      </c>
      <c r="AJ261" s="812" t="s">
        <v>263</v>
      </c>
      <c r="AK261" s="812" t="s">
        <v>281</v>
      </c>
      <c r="AL261" s="813">
        <v>8.3299999999999999E-2</v>
      </c>
      <c r="AM261" s="813">
        <v>8.3299999999999999E-2</v>
      </c>
      <c r="AN261" s="813">
        <v>8.3299999999999999E-2</v>
      </c>
      <c r="AO261" s="813">
        <v>8.3299999999999999E-2</v>
      </c>
      <c r="AP261" s="813">
        <v>8.3299999999999999E-2</v>
      </c>
      <c r="AQ261" s="813">
        <v>8.3299999999999999E-2</v>
      </c>
      <c r="AR261" s="813">
        <v>8.3299999999999999E-2</v>
      </c>
      <c r="AS261" s="813">
        <v>8.3299999999999999E-2</v>
      </c>
      <c r="AT261" s="813">
        <v>8.3299999999999999E-2</v>
      </c>
      <c r="AU261" s="813">
        <v>8.3299999999999999E-2</v>
      </c>
      <c r="AV261" s="813">
        <v>8.3299999999999999E-2</v>
      </c>
      <c r="AW261" s="813">
        <v>8.3299999999999999E-2</v>
      </c>
      <c r="AX261" s="807">
        <f t="shared" si="20"/>
        <v>0.99960000000000016</v>
      </c>
      <c r="AY261" s="811">
        <v>0</v>
      </c>
      <c r="AZ261" s="811">
        <v>0</v>
      </c>
      <c r="BA261" s="811">
        <v>0</v>
      </c>
      <c r="BB261" s="811">
        <v>0</v>
      </c>
      <c r="BC261" s="811">
        <v>0</v>
      </c>
      <c r="BD261" s="811">
        <v>0</v>
      </c>
      <c r="BE261" s="811">
        <v>0</v>
      </c>
      <c r="BF261" s="811">
        <v>0</v>
      </c>
      <c r="BG261" s="811">
        <v>0</v>
      </c>
      <c r="BH261" s="811">
        <v>0</v>
      </c>
      <c r="BI261" s="811">
        <v>0</v>
      </c>
      <c r="BJ261" s="811">
        <v>0</v>
      </c>
      <c r="BK261" s="807">
        <f t="shared" si="21"/>
        <v>0</v>
      </c>
      <c r="BL261" s="807">
        <f t="shared" si="22"/>
        <v>0.99960000000000016</v>
      </c>
    </row>
    <row r="262" spans="1:64" ht="27.95" customHeight="1" x14ac:dyDescent="0.2">
      <c r="A262" s="86"/>
      <c r="B262" s="87"/>
      <c r="C262" s="87"/>
      <c r="D262" s="88"/>
      <c r="E262" s="1175"/>
      <c r="F262" s="1216"/>
      <c r="G262" s="1033"/>
      <c r="H262" s="1190"/>
      <c r="I262" s="1190"/>
      <c r="J262" s="1192"/>
      <c r="K262" s="1028"/>
      <c r="L262" s="1213"/>
      <c r="M262" s="1213"/>
      <c r="N262" s="109">
        <v>8</v>
      </c>
      <c r="O262" s="859">
        <v>2400000</v>
      </c>
      <c r="P262" s="860">
        <f t="shared" si="18"/>
        <v>19200000</v>
      </c>
      <c r="V262" s="803" t="s">
        <v>1464</v>
      </c>
      <c r="W262" s="803" t="s">
        <v>1255</v>
      </c>
      <c r="X262" s="818" t="s">
        <v>1220</v>
      </c>
      <c r="Y262" s="791" t="s">
        <v>592</v>
      </c>
      <c r="Z262" s="791" t="s">
        <v>598</v>
      </c>
      <c r="AA262" s="791" t="s">
        <v>594</v>
      </c>
      <c r="AB262" s="782">
        <v>42376</v>
      </c>
      <c r="AC262" s="782">
        <v>42719</v>
      </c>
      <c r="AD262" s="791"/>
      <c r="AE262" s="791" t="s">
        <v>596</v>
      </c>
      <c r="AF262" s="791" t="s">
        <v>597</v>
      </c>
      <c r="AG262" s="791">
        <v>8</v>
      </c>
      <c r="AH262" s="783">
        <v>2400000</v>
      </c>
      <c r="AI262" s="783">
        <f t="shared" si="19"/>
        <v>19200000</v>
      </c>
      <c r="AJ262" s="812" t="s">
        <v>263</v>
      </c>
      <c r="AK262" s="812" t="s">
        <v>281</v>
      </c>
      <c r="AL262" s="813">
        <v>8.3299999999999999E-2</v>
      </c>
      <c r="AM262" s="813">
        <v>8.3299999999999999E-2</v>
      </c>
      <c r="AN262" s="813">
        <v>8.3299999999999999E-2</v>
      </c>
      <c r="AO262" s="813">
        <v>8.3299999999999999E-2</v>
      </c>
      <c r="AP262" s="813">
        <v>8.3299999999999999E-2</v>
      </c>
      <c r="AQ262" s="813">
        <v>8.3299999999999999E-2</v>
      </c>
      <c r="AR262" s="813">
        <v>8.3299999999999999E-2</v>
      </c>
      <c r="AS262" s="813">
        <v>8.3299999999999999E-2</v>
      </c>
      <c r="AT262" s="813">
        <v>8.3299999999999999E-2</v>
      </c>
      <c r="AU262" s="813">
        <v>8.3299999999999999E-2</v>
      </c>
      <c r="AV262" s="813">
        <v>8.3299999999999999E-2</v>
      </c>
      <c r="AW262" s="813">
        <v>8.3299999999999999E-2</v>
      </c>
      <c r="AX262" s="807">
        <f t="shared" si="20"/>
        <v>0.99960000000000016</v>
      </c>
      <c r="AY262" s="811">
        <v>0</v>
      </c>
      <c r="AZ262" s="811">
        <v>0</v>
      </c>
      <c r="BA262" s="811">
        <v>0</v>
      </c>
      <c r="BB262" s="811">
        <v>0</v>
      </c>
      <c r="BC262" s="811">
        <v>0</v>
      </c>
      <c r="BD262" s="811">
        <v>0</v>
      </c>
      <c r="BE262" s="811">
        <v>0</v>
      </c>
      <c r="BF262" s="811">
        <v>0</v>
      </c>
      <c r="BG262" s="811">
        <v>0</v>
      </c>
      <c r="BH262" s="811">
        <v>0</v>
      </c>
      <c r="BI262" s="811">
        <v>0</v>
      </c>
      <c r="BJ262" s="811">
        <v>0</v>
      </c>
      <c r="BK262" s="807">
        <f t="shared" si="21"/>
        <v>0</v>
      </c>
      <c r="BL262" s="807">
        <f t="shared" si="22"/>
        <v>0.99960000000000016</v>
      </c>
    </row>
    <row r="263" spans="1:64" ht="27.95" customHeight="1" x14ac:dyDescent="0.2">
      <c r="A263" s="86"/>
      <c r="B263" s="87"/>
      <c r="C263" s="87"/>
      <c r="D263" s="88"/>
      <c r="E263" s="1175"/>
      <c r="F263" s="1216"/>
      <c r="G263" s="865" t="s">
        <v>599</v>
      </c>
      <c r="H263" s="1190"/>
      <c r="I263" s="1190"/>
      <c r="J263" s="1192"/>
      <c r="K263" s="1030" t="s">
        <v>600</v>
      </c>
      <c r="L263" s="1213"/>
      <c r="M263" s="1213"/>
      <c r="N263" s="109">
        <v>1</v>
      </c>
      <c r="O263" s="859">
        <v>30000000</v>
      </c>
      <c r="P263" s="860">
        <f t="shared" si="18"/>
        <v>30000000</v>
      </c>
      <c r="V263" s="803" t="s">
        <v>1464</v>
      </c>
      <c r="W263" s="803" t="s">
        <v>1255</v>
      </c>
      <c r="X263" s="818" t="s">
        <v>1220</v>
      </c>
      <c r="Y263" s="791" t="s">
        <v>592</v>
      </c>
      <c r="Z263" s="791" t="s">
        <v>599</v>
      </c>
      <c r="AA263" s="791" t="s">
        <v>594</v>
      </c>
      <c r="AB263" s="782">
        <v>42376</v>
      </c>
      <c r="AC263" s="782">
        <v>42719</v>
      </c>
      <c r="AD263" s="791" t="s">
        <v>600</v>
      </c>
      <c r="AE263" s="791" t="s">
        <v>596</v>
      </c>
      <c r="AF263" s="791" t="s">
        <v>597</v>
      </c>
      <c r="AG263" s="791">
        <v>1</v>
      </c>
      <c r="AH263" s="783">
        <v>30000000</v>
      </c>
      <c r="AI263" s="783">
        <f t="shared" si="19"/>
        <v>30000000</v>
      </c>
      <c r="AJ263" s="812" t="s">
        <v>263</v>
      </c>
      <c r="AK263" s="812" t="s">
        <v>281</v>
      </c>
      <c r="AL263" s="813">
        <v>8.3299999999999999E-2</v>
      </c>
      <c r="AM263" s="813">
        <v>8.3299999999999999E-2</v>
      </c>
      <c r="AN263" s="813">
        <v>8.3299999999999999E-2</v>
      </c>
      <c r="AO263" s="813">
        <v>8.3299999999999999E-2</v>
      </c>
      <c r="AP263" s="813">
        <v>8.3299999999999999E-2</v>
      </c>
      <c r="AQ263" s="813">
        <v>8.3299999999999999E-2</v>
      </c>
      <c r="AR263" s="813">
        <v>8.3299999999999999E-2</v>
      </c>
      <c r="AS263" s="813">
        <v>8.3299999999999999E-2</v>
      </c>
      <c r="AT263" s="813">
        <v>8.3299999999999999E-2</v>
      </c>
      <c r="AU263" s="813">
        <v>8.3299999999999999E-2</v>
      </c>
      <c r="AV263" s="813">
        <v>8.3299999999999999E-2</v>
      </c>
      <c r="AW263" s="813">
        <v>8.3299999999999999E-2</v>
      </c>
      <c r="AX263" s="807">
        <f t="shared" si="20"/>
        <v>0.99960000000000016</v>
      </c>
      <c r="AY263" s="811">
        <v>0</v>
      </c>
      <c r="AZ263" s="811">
        <v>0</v>
      </c>
      <c r="BA263" s="811">
        <v>0</v>
      </c>
      <c r="BB263" s="811">
        <v>0</v>
      </c>
      <c r="BC263" s="811">
        <v>0</v>
      </c>
      <c r="BD263" s="811">
        <v>0</v>
      </c>
      <c r="BE263" s="811">
        <v>0</v>
      </c>
      <c r="BF263" s="811">
        <v>0</v>
      </c>
      <c r="BG263" s="811">
        <v>0</v>
      </c>
      <c r="BH263" s="811">
        <v>0</v>
      </c>
      <c r="BI263" s="811">
        <v>0</v>
      </c>
      <c r="BJ263" s="811">
        <v>0</v>
      </c>
      <c r="BK263" s="807">
        <f t="shared" si="21"/>
        <v>0</v>
      </c>
      <c r="BL263" s="807">
        <f t="shared" si="22"/>
        <v>0.99960000000000016</v>
      </c>
    </row>
    <row r="264" spans="1:64" ht="27.95" customHeight="1" x14ac:dyDescent="0.2">
      <c r="A264" s="86"/>
      <c r="B264" s="87"/>
      <c r="C264" s="87"/>
      <c r="D264" s="88"/>
      <c r="E264" s="1175"/>
      <c r="F264" s="1216"/>
      <c r="G264" s="865" t="s">
        <v>601</v>
      </c>
      <c r="H264" s="1190"/>
      <c r="I264" s="1190"/>
      <c r="J264" s="1192"/>
      <c r="K264" s="1238"/>
      <c r="L264" s="1213"/>
      <c r="M264" s="1213"/>
      <c r="N264" s="109">
        <v>1</v>
      </c>
      <c r="O264" s="859">
        <v>22400000</v>
      </c>
      <c r="P264" s="860">
        <f t="shared" si="18"/>
        <v>22400000</v>
      </c>
      <c r="V264" s="803" t="s">
        <v>1464</v>
      </c>
      <c r="W264" s="803" t="s">
        <v>1255</v>
      </c>
      <c r="X264" s="818" t="s">
        <v>1220</v>
      </c>
      <c r="Y264" s="791" t="s">
        <v>592</v>
      </c>
      <c r="Z264" s="791" t="s">
        <v>601</v>
      </c>
      <c r="AA264" s="791" t="s">
        <v>594</v>
      </c>
      <c r="AB264" s="782">
        <v>42376</v>
      </c>
      <c r="AC264" s="782">
        <v>42719</v>
      </c>
      <c r="AD264" s="791"/>
      <c r="AE264" s="791" t="s">
        <v>596</v>
      </c>
      <c r="AF264" s="791" t="s">
        <v>597</v>
      </c>
      <c r="AG264" s="791">
        <v>1</v>
      </c>
      <c r="AH264" s="783">
        <v>22400000</v>
      </c>
      <c r="AI264" s="783">
        <f t="shared" si="19"/>
        <v>22400000</v>
      </c>
      <c r="AJ264" s="812" t="s">
        <v>263</v>
      </c>
      <c r="AK264" s="812" t="s">
        <v>281</v>
      </c>
      <c r="AL264" s="813">
        <v>8.3299999999999999E-2</v>
      </c>
      <c r="AM264" s="813">
        <v>8.3299999999999999E-2</v>
      </c>
      <c r="AN264" s="813">
        <v>8.3299999999999999E-2</v>
      </c>
      <c r="AO264" s="813">
        <v>8.3299999999999999E-2</v>
      </c>
      <c r="AP264" s="813">
        <v>8.3299999999999999E-2</v>
      </c>
      <c r="AQ264" s="813">
        <v>8.3299999999999999E-2</v>
      </c>
      <c r="AR264" s="813">
        <v>8.3299999999999999E-2</v>
      </c>
      <c r="AS264" s="813">
        <v>8.3299999999999999E-2</v>
      </c>
      <c r="AT264" s="813">
        <v>8.3299999999999999E-2</v>
      </c>
      <c r="AU264" s="813">
        <v>8.3299999999999999E-2</v>
      </c>
      <c r="AV264" s="813">
        <v>8.3299999999999999E-2</v>
      </c>
      <c r="AW264" s="813">
        <v>8.3299999999999999E-2</v>
      </c>
      <c r="AX264" s="807">
        <f t="shared" si="20"/>
        <v>0.99960000000000016</v>
      </c>
      <c r="AY264" s="811">
        <v>0</v>
      </c>
      <c r="AZ264" s="811">
        <v>0</v>
      </c>
      <c r="BA264" s="811">
        <v>0</v>
      </c>
      <c r="BB264" s="811">
        <v>0</v>
      </c>
      <c r="BC264" s="811">
        <v>0</v>
      </c>
      <c r="BD264" s="811">
        <v>0</v>
      </c>
      <c r="BE264" s="811">
        <v>0</v>
      </c>
      <c r="BF264" s="811">
        <v>0</v>
      </c>
      <c r="BG264" s="811">
        <v>0</v>
      </c>
      <c r="BH264" s="811">
        <v>0</v>
      </c>
      <c r="BI264" s="811">
        <v>0</v>
      </c>
      <c r="BJ264" s="811">
        <v>0</v>
      </c>
      <c r="BK264" s="807">
        <f t="shared" si="21"/>
        <v>0</v>
      </c>
      <c r="BL264" s="807">
        <f t="shared" si="22"/>
        <v>0.99960000000000016</v>
      </c>
    </row>
    <row r="265" spans="1:64" ht="27.95" customHeight="1" x14ac:dyDescent="0.2">
      <c r="A265" s="86"/>
      <c r="B265" s="87"/>
      <c r="C265" s="87"/>
      <c r="D265" s="88"/>
      <c r="E265" s="1175"/>
      <c r="F265" s="1216"/>
      <c r="G265" s="865" t="s">
        <v>602</v>
      </c>
      <c r="H265" s="1190"/>
      <c r="I265" s="1190"/>
      <c r="J265" s="1192"/>
      <c r="K265" s="544" t="s">
        <v>595</v>
      </c>
      <c r="L265" s="1213"/>
      <c r="M265" s="1213"/>
      <c r="N265" s="109">
        <v>1</v>
      </c>
      <c r="O265" s="859">
        <v>100000000</v>
      </c>
      <c r="P265" s="860">
        <f t="shared" si="18"/>
        <v>100000000</v>
      </c>
      <c r="V265" s="803" t="s">
        <v>1464</v>
      </c>
      <c r="W265" s="803" t="s">
        <v>1255</v>
      </c>
      <c r="X265" s="818" t="s">
        <v>1220</v>
      </c>
      <c r="Y265" s="791" t="s">
        <v>592</v>
      </c>
      <c r="Z265" s="791" t="s">
        <v>602</v>
      </c>
      <c r="AA265" s="791" t="s">
        <v>594</v>
      </c>
      <c r="AB265" s="782">
        <v>42376</v>
      </c>
      <c r="AC265" s="782">
        <v>42719</v>
      </c>
      <c r="AD265" s="791" t="s">
        <v>595</v>
      </c>
      <c r="AE265" s="791" t="s">
        <v>596</v>
      </c>
      <c r="AF265" s="791" t="s">
        <v>597</v>
      </c>
      <c r="AG265" s="791">
        <v>1</v>
      </c>
      <c r="AH265" s="783">
        <v>100000000</v>
      </c>
      <c r="AI265" s="783">
        <f t="shared" si="19"/>
        <v>100000000</v>
      </c>
      <c r="AJ265" s="812" t="s">
        <v>263</v>
      </c>
      <c r="AK265" s="812" t="s">
        <v>281</v>
      </c>
      <c r="AL265" s="813">
        <v>8.3299999999999999E-2</v>
      </c>
      <c r="AM265" s="813">
        <v>8.3299999999999999E-2</v>
      </c>
      <c r="AN265" s="813">
        <v>8.3299999999999999E-2</v>
      </c>
      <c r="AO265" s="813">
        <v>8.3299999999999999E-2</v>
      </c>
      <c r="AP265" s="813">
        <v>8.3299999999999999E-2</v>
      </c>
      <c r="AQ265" s="813">
        <v>8.3299999999999999E-2</v>
      </c>
      <c r="AR265" s="813">
        <v>8.3299999999999999E-2</v>
      </c>
      <c r="AS265" s="813">
        <v>8.3299999999999999E-2</v>
      </c>
      <c r="AT265" s="813">
        <v>8.3299999999999999E-2</v>
      </c>
      <c r="AU265" s="813">
        <v>8.3299999999999999E-2</v>
      </c>
      <c r="AV265" s="813">
        <v>8.3299999999999999E-2</v>
      </c>
      <c r="AW265" s="813">
        <v>8.3299999999999999E-2</v>
      </c>
      <c r="AX265" s="807">
        <f t="shared" si="20"/>
        <v>0.99960000000000016</v>
      </c>
      <c r="AY265" s="811">
        <v>0</v>
      </c>
      <c r="AZ265" s="811">
        <v>0</v>
      </c>
      <c r="BA265" s="811">
        <v>0</v>
      </c>
      <c r="BB265" s="811">
        <v>0</v>
      </c>
      <c r="BC265" s="811">
        <v>0</v>
      </c>
      <c r="BD265" s="811">
        <v>0</v>
      </c>
      <c r="BE265" s="811">
        <v>0</v>
      </c>
      <c r="BF265" s="811">
        <v>0</v>
      </c>
      <c r="BG265" s="811">
        <v>0</v>
      </c>
      <c r="BH265" s="811">
        <v>0</v>
      </c>
      <c r="BI265" s="811">
        <v>0</v>
      </c>
      <c r="BJ265" s="811">
        <v>0</v>
      </c>
      <c r="BK265" s="807">
        <f t="shared" si="21"/>
        <v>0</v>
      </c>
      <c r="BL265" s="807">
        <f t="shared" si="22"/>
        <v>0.99960000000000016</v>
      </c>
    </row>
    <row r="266" spans="1:64" ht="27.95" customHeight="1" x14ac:dyDescent="0.2">
      <c r="A266" s="86"/>
      <c r="B266" s="87"/>
      <c r="C266" s="87"/>
      <c r="D266" s="88"/>
      <c r="E266" s="1176"/>
      <c r="F266" s="1233"/>
      <c r="G266" s="865" t="s">
        <v>603</v>
      </c>
      <c r="H266" s="1190"/>
      <c r="I266" s="1190"/>
      <c r="J266" s="1192"/>
      <c r="K266" s="543" t="s">
        <v>600</v>
      </c>
      <c r="L266" s="1033"/>
      <c r="M266" s="1033"/>
      <c r="N266" s="109">
        <v>6</v>
      </c>
      <c r="O266" s="859">
        <v>14400000</v>
      </c>
      <c r="P266" s="860">
        <f t="shared" si="18"/>
        <v>86400000</v>
      </c>
      <c r="V266" s="803" t="s">
        <v>1464</v>
      </c>
      <c r="W266" s="803" t="s">
        <v>1255</v>
      </c>
      <c r="X266" s="818" t="s">
        <v>1220</v>
      </c>
      <c r="Y266" s="791" t="s">
        <v>592</v>
      </c>
      <c r="Z266" s="791" t="s">
        <v>603</v>
      </c>
      <c r="AA266" s="791" t="s">
        <v>594</v>
      </c>
      <c r="AB266" s="782">
        <v>42376</v>
      </c>
      <c r="AC266" s="782">
        <v>42719</v>
      </c>
      <c r="AD266" s="791" t="s">
        <v>600</v>
      </c>
      <c r="AE266" s="791" t="s">
        <v>596</v>
      </c>
      <c r="AF266" s="791" t="s">
        <v>597</v>
      </c>
      <c r="AG266" s="791">
        <v>6</v>
      </c>
      <c r="AH266" s="783">
        <v>14400000</v>
      </c>
      <c r="AI266" s="783">
        <f t="shared" si="19"/>
        <v>86400000</v>
      </c>
      <c r="AJ266" s="812" t="s">
        <v>263</v>
      </c>
      <c r="AK266" s="812" t="s">
        <v>281</v>
      </c>
      <c r="AL266" s="813">
        <v>8.3299999999999999E-2</v>
      </c>
      <c r="AM266" s="813">
        <v>8.3299999999999999E-2</v>
      </c>
      <c r="AN266" s="813">
        <v>8.3299999999999999E-2</v>
      </c>
      <c r="AO266" s="813">
        <v>8.3299999999999999E-2</v>
      </c>
      <c r="AP266" s="813">
        <v>8.3299999999999999E-2</v>
      </c>
      <c r="AQ266" s="813">
        <v>8.3299999999999999E-2</v>
      </c>
      <c r="AR266" s="813">
        <v>8.3299999999999999E-2</v>
      </c>
      <c r="AS266" s="813">
        <v>8.3299999999999999E-2</v>
      </c>
      <c r="AT266" s="813">
        <v>8.3299999999999999E-2</v>
      </c>
      <c r="AU266" s="813">
        <v>8.3299999999999999E-2</v>
      </c>
      <c r="AV266" s="813">
        <v>8.3299999999999999E-2</v>
      </c>
      <c r="AW266" s="813">
        <v>8.3299999999999999E-2</v>
      </c>
      <c r="AX266" s="807">
        <f t="shared" si="20"/>
        <v>0.99960000000000016</v>
      </c>
      <c r="AY266" s="811">
        <v>0</v>
      </c>
      <c r="AZ266" s="811">
        <v>0</v>
      </c>
      <c r="BA266" s="811">
        <v>0</v>
      </c>
      <c r="BB266" s="811">
        <v>0</v>
      </c>
      <c r="BC266" s="811">
        <v>0</v>
      </c>
      <c r="BD266" s="811">
        <v>0</v>
      </c>
      <c r="BE266" s="811">
        <v>0</v>
      </c>
      <c r="BF266" s="811">
        <v>0</v>
      </c>
      <c r="BG266" s="811">
        <v>0</v>
      </c>
      <c r="BH266" s="811">
        <v>0</v>
      </c>
      <c r="BI266" s="811">
        <v>0</v>
      </c>
      <c r="BJ266" s="811">
        <v>0</v>
      </c>
      <c r="BK266" s="807">
        <f t="shared" si="21"/>
        <v>0</v>
      </c>
      <c r="BL266" s="807">
        <f t="shared" si="22"/>
        <v>0.99960000000000016</v>
      </c>
    </row>
    <row r="267" spans="1:64" ht="27.95" customHeight="1" x14ac:dyDescent="0.2">
      <c r="A267" s="86"/>
      <c r="B267" s="87"/>
      <c r="C267" s="87"/>
      <c r="D267" s="88"/>
      <c r="E267" s="1179" t="s">
        <v>604</v>
      </c>
      <c r="F267" s="1212" t="s">
        <v>605</v>
      </c>
      <c r="G267" s="865" t="s">
        <v>606</v>
      </c>
      <c r="H267" s="1190"/>
      <c r="I267" s="1190"/>
      <c r="J267" s="1192"/>
      <c r="K267" s="543" t="s">
        <v>595</v>
      </c>
      <c r="L267" s="865" t="s">
        <v>607</v>
      </c>
      <c r="M267" s="865" t="s">
        <v>608</v>
      </c>
      <c r="N267" s="109">
        <v>600</v>
      </c>
      <c r="O267" s="859">
        <v>90000</v>
      </c>
      <c r="P267" s="860">
        <f>+O267*N267</f>
        <v>54000000</v>
      </c>
      <c r="V267" s="803" t="s">
        <v>1464</v>
      </c>
      <c r="W267" s="803" t="s">
        <v>1255</v>
      </c>
      <c r="X267" s="818" t="s">
        <v>1220</v>
      </c>
      <c r="Y267" s="791" t="s">
        <v>605</v>
      </c>
      <c r="Z267" s="791" t="s">
        <v>606</v>
      </c>
      <c r="AA267" s="791" t="s">
        <v>594</v>
      </c>
      <c r="AB267" s="782">
        <v>42376</v>
      </c>
      <c r="AC267" s="782">
        <v>42719</v>
      </c>
      <c r="AD267" s="791" t="s">
        <v>595</v>
      </c>
      <c r="AE267" s="791" t="s">
        <v>607</v>
      </c>
      <c r="AF267" s="791" t="s">
        <v>608</v>
      </c>
      <c r="AG267" s="791">
        <v>600</v>
      </c>
      <c r="AH267" s="783">
        <v>90000</v>
      </c>
      <c r="AI267" s="783">
        <f>+AH267*AG267</f>
        <v>54000000</v>
      </c>
      <c r="AJ267" s="812" t="s">
        <v>263</v>
      </c>
      <c r="AK267" s="812" t="s">
        <v>281</v>
      </c>
      <c r="AL267" s="813">
        <v>8.3299999999999999E-2</v>
      </c>
      <c r="AM267" s="813">
        <v>8.3299999999999999E-2</v>
      </c>
      <c r="AN267" s="813">
        <v>8.3299999999999999E-2</v>
      </c>
      <c r="AO267" s="813">
        <v>8.3299999999999999E-2</v>
      </c>
      <c r="AP267" s="813">
        <v>8.3299999999999999E-2</v>
      </c>
      <c r="AQ267" s="813">
        <v>8.3299999999999999E-2</v>
      </c>
      <c r="AR267" s="813">
        <v>8.3299999999999999E-2</v>
      </c>
      <c r="AS267" s="813">
        <v>8.3299999999999999E-2</v>
      </c>
      <c r="AT267" s="813">
        <v>8.3299999999999999E-2</v>
      </c>
      <c r="AU267" s="813">
        <v>8.3299999999999999E-2</v>
      </c>
      <c r="AV267" s="813">
        <v>8.3299999999999999E-2</v>
      </c>
      <c r="AW267" s="813">
        <v>8.3299999999999999E-2</v>
      </c>
      <c r="AX267" s="807">
        <f t="shared" si="20"/>
        <v>0.99960000000000016</v>
      </c>
      <c r="AY267" s="811">
        <v>0</v>
      </c>
      <c r="AZ267" s="811">
        <v>0</v>
      </c>
      <c r="BA267" s="811">
        <v>0</v>
      </c>
      <c r="BB267" s="811">
        <v>0</v>
      </c>
      <c r="BC267" s="811">
        <v>0</v>
      </c>
      <c r="BD267" s="811">
        <v>0</v>
      </c>
      <c r="BE267" s="811">
        <v>0</v>
      </c>
      <c r="BF267" s="811">
        <v>0</v>
      </c>
      <c r="BG267" s="811">
        <v>0</v>
      </c>
      <c r="BH267" s="811">
        <v>0</v>
      </c>
      <c r="BI267" s="811">
        <v>0</v>
      </c>
      <c r="BJ267" s="811">
        <v>0</v>
      </c>
      <c r="BK267" s="807">
        <f t="shared" si="21"/>
        <v>0</v>
      </c>
      <c r="BL267" s="807">
        <f t="shared" si="22"/>
        <v>0.99960000000000016</v>
      </c>
    </row>
    <row r="268" spans="1:64" ht="27.95" customHeight="1" x14ac:dyDescent="0.2">
      <c r="A268" s="86"/>
      <c r="B268" s="87"/>
      <c r="C268" s="87"/>
      <c r="D268" s="88"/>
      <c r="E268" s="1175"/>
      <c r="F268" s="1213"/>
      <c r="G268" s="865" t="s">
        <v>609</v>
      </c>
      <c r="H268" s="1190"/>
      <c r="I268" s="1190"/>
      <c r="J268" s="1192"/>
      <c r="K268" s="544" t="s">
        <v>610</v>
      </c>
      <c r="L268" s="865" t="s">
        <v>39</v>
      </c>
      <c r="M268" s="865" t="s">
        <v>611</v>
      </c>
      <c r="N268" s="109">
        <v>2</v>
      </c>
      <c r="O268" s="859">
        <v>7000000</v>
      </c>
      <c r="P268" s="860">
        <f t="shared" si="18"/>
        <v>14000000</v>
      </c>
      <c r="V268" s="803" t="s">
        <v>1464</v>
      </c>
      <c r="W268" s="803" t="s">
        <v>1255</v>
      </c>
      <c r="X268" s="818" t="s">
        <v>1220</v>
      </c>
      <c r="Y268" s="791" t="s">
        <v>605</v>
      </c>
      <c r="Z268" s="791" t="s">
        <v>609</v>
      </c>
      <c r="AA268" s="791" t="s">
        <v>594</v>
      </c>
      <c r="AB268" s="782">
        <v>42376</v>
      </c>
      <c r="AC268" s="782">
        <v>42719</v>
      </c>
      <c r="AD268" s="791" t="s">
        <v>610</v>
      </c>
      <c r="AE268" s="791" t="s">
        <v>39</v>
      </c>
      <c r="AF268" s="791" t="s">
        <v>611</v>
      </c>
      <c r="AG268" s="791">
        <v>2</v>
      </c>
      <c r="AH268" s="783">
        <v>7000000</v>
      </c>
      <c r="AI268" s="783">
        <f>+AG268*AH268</f>
        <v>14000000</v>
      </c>
      <c r="AJ268" s="812" t="s">
        <v>263</v>
      </c>
      <c r="AK268" s="812" t="s">
        <v>281</v>
      </c>
      <c r="AL268" s="813">
        <v>8.3299999999999999E-2</v>
      </c>
      <c r="AM268" s="813">
        <v>8.3299999999999999E-2</v>
      </c>
      <c r="AN268" s="813">
        <v>8.3299999999999999E-2</v>
      </c>
      <c r="AO268" s="813">
        <v>8.3299999999999999E-2</v>
      </c>
      <c r="AP268" s="813">
        <v>8.3299999999999999E-2</v>
      </c>
      <c r="AQ268" s="813">
        <v>8.3299999999999999E-2</v>
      </c>
      <c r="AR268" s="813">
        <v>8.3299999999999999E-2</v>
      </c>
      <c r="AS268" s="813">
        <v>8.3299999999999999E-2</v>
      </c>
      <c r="AT268" s="813">
        <v>8.3299999999999999E-2</v>
      </c>
      <c r="AU268" s="813">
        <v>8.3299999999999999E-2</v>
      </c>
      <c r="AV268" s="813">
        <v>8.3299999999999999E-2</v>
      </c>
      <c r="AW268" s="813">
        <v>8.3299999999999999E-2</v>
      </c>
      <c r="AX268" s="807">
        <f t="shared" si="20"/>
        <v>0.99960000000000016</v>
      </c>
      <c r="AY268" s="811">
        <v>0</v>
      </c>
      <c r="AZ268" s="811">
        <v>0</v>
      </c>
      <c r="BA268" s="811">
        <v>0</v>
      </c>
      <c r="BB268" s="811">
        <v>0</v>
      </c>
      <c r="BC268" s="811">
        <v>0</v>
      </c>
      <c r="BD268" s="811">
        <v>0</v>
      </c>
      <c r="BE268" s="811">
        <v>0</v>
      </c>
      <c r="BF268" s="811">
        <v>0</v>
      </c>
      <c r="BG268" s="811">
        <v>0</v>
      </c>
      <c r="BH268" s="811">
        <v>0</v>
      </c>
      <c r="BI268" s="811">
        <v>0</v>
      </c>
      <c r="BJ268" s="811">
        <v>0</v>
      </c>
      <c r="BK268" s="807">
        <f t="shared" si="21"/>
        <v>0</v>
      </c>
      <c r="BL268" s="807">
        <f t="shared" si="22"/>
        <v>0.99960000000000016</v>
      </c>
    </row>
    <row r="269" spans="1:64" ht="27.95" customHeight="1" x14ac:dyDescent="0.2">
      <c r="A269" s="86"/>
      <c r="B269" s="87"/>
      <c r="C269" s="87"/>
      <c r="D269" s="88"/>
      <c r="E269" s="1175"/>
      <c r="F269" s="1213"/>
      <c r="G269" s="865" t="s">
        <v>612</v>
      </c>
      <c r="H269" s="1190"/>
      <c r="I269" s="1181"/>
      <c r="J269" s="1186"/>
      <c r="K269" s="544" t="s">
        <v>613</v>
      </c>
      <c r="L269" s="865" t="s">
        <v>614</v>
      </c>
      <c r="M269" s="865" t="s">
        <v>615</v>
      </c>
      <c r="N269" s="109">
        <v>2</v>
      </c>
      <c r="O269" s="859">
        <v>90000</v>
      </c>
      <c r="P269" s="860">
        <v>1800000</v>
      </c>
      <c r="V269" s="803" t="s">
        <v>1464</v>
      </c>
      <c r="W269" s="803" t="s">
        <v>1255</v>
      </c>
      <c r="X269" s="818" t="s">
        <v>1220</v>
      </c>
      <c r="Y269" s="791" t="s">
        <v>605</v>
      </c>
      <c r="Z269" s="791" t="s">
        <v>612</v>
      </c>
      <c r="AA269" s="791" t="s">
        <v>594</v>
      </c>
      <c r="AB269" s="782">
        <v>42376</v>
      </c>
      <c r="AC269" s="782">
        <v>42719</v>
      </c>
      <c r="AD269" s="791" t="s">
        <v>613</v>
      </c>
      <c r="AE269" s="791" t="s">
        <v>614</v>
      </c>
      <c r="AF269" s="791" t="s">
        <v>615</v>
      </c>
      <c r="AG269" s="791">
        <v>2</v>
      </c>
      <c r="AH269" s="783">
        <v>90000</v>
      </c>
      <c r="AI269" s="783">
        <v>1800000</v>
      </c>
      <c r="AJ269" s="812" t="s">
        <v>263</v>
      </c>
      <c r="AK269" s="812" t="s">
        <v>281</v>
      </c>
      <c r="AL269" s="813">
        <v>8.3299999999999999E-2</v>
      </c>
      <c r="AM269" s="813">
        <v>8.3299999999999999E-2</v>
      </c>
      <c r="AN269" s="813">
        <v>8.3299999999999999E-2</v>
      </c>
      <c r="AO269" s="813">
        <v>8.3299999999999999E-2</v>
      </c>
      <c r="AP269" s="813">
        <v>8.3299999999999999E-2</v>
      </c>
      <c r="AQ269" s="813">
        <v>8.3299999999999999E-2</v>
      </c>
      <c r="AR269" s="813">
        <v>8.3299999999999999E-2</v>
      </c>
      <c r="AS269" s="813">
        <v>8.3299999999999999E-2</v>
      </c>
      <c r="AT269" s="813">
        <v>8.3299999999999999E-2</v>
      </c>
      <c r="AU269" s="813">
        <v>8.3299999999999999E-2</v>
      </c>
      <c r="AV269" s="813">
        <v>8.3299999999999999E-2</v>
      </c>
      <c r="AW269" s="813">
        <v>8.3299999999999999E-2</v>
      </c>
      <c r="AX269" s="807">
        <f t="shared" si="20"/>
        <v>0.99960000000000016</v>
      </c>
      <c r="AY269" s="811">
        <v>0</v>
      </c>
      <c r="AZ269" s="811">
        <v>0</v>
      </c>
      <c r="BA269" s="811">
        <v>0</v>
      </c>
      <c r="BB269" s="811">
        <v>0</v>
      </c>
      <c r="BC269" s="811">
        <v>0</v>
      </c>
      <c r="BD269" s="811">
        <v>0</v>
      </c>
      <c r="BE269" s="811">
        <v>0</v>
      </c>
      <c r="BF269" s="811">
        <v>0</v>
      </c>
      <c r="BG269" s="811">
        <v>0</v>
      </c>
      <c r="BH269" s="811">
        <v>0</v>
      </c>
      <c r="BI269" s="811">
        <v>0</v>
      </c>
      <c r="BJ269" s="811">
        <v>0</v>
      </c>
      <c r="BK269" s="807">
        <f t="shared" si="21"/>
        <v>0</v>
      </c>
      <c r="BL269" s="807">
        <f t="shared" si="22"/>
        <v>0.99960000000000016</v>
      </c>
    </row>
    <row r="270" spans="1:64" ht="27.95" customHeight="1" x14ac:dyDescent="0.2">
      <c r="A270" s="86"/>
      <c r="B270" s="87"/>
      <c r="C270" s="87"/>
      <c r="D270" s="88"/>
      <c r="E270" s="1176"/>
      <c r="F270" s="1033"/>
      <c r="G270" s="865" t="s">
        <v>616</v>
      </c>
      <c r="H270" s="1181"/>
      <c r="I270" s="866">
        <v>42376</v>
      </c>
      <c r="J270" s="539">
        <v>42460</v>
      </c>
      <c r="K270" s="598" t="s">
        <v>617</v>
      </c>
      <c r="L270" s="89" t="s">
        <v>49</v>
      </c>
      <c r="M270" s="89" t="s">
        <v>618</v>
      </c>
      <c r="N270" s="109">
        <v>1</v>
      </c>
      <c r="O270" s="859">
        <v>15000000</v>
      </c>
      <c r="P270" s="860">
        <f t="shared" si="18"/>
        <v>15000000</v>
      </c>
      <c r="V270" s="803" t="s">
        <v>1464</v>
      </c>
      <c r="W270" s="803" t="s">
        <v>1255</v>
      </c>
      <c r="X270" s="818" t="s">
        <v>1220</v>
      </c>
      <c r="Y270" s="791" t="s">
        <v>605</v>
      </c>
      <c r="Z270" s="791" t="s">
        <v>616</v>
      </c>
      <c r="AA270" s="791"/>
      <c r="AB270" s="782">
        <v>42376</v>
      </c>
      <c r="AC270" s="782">
        <v>42460</v>
      </c>
      <c r="AD270" s="791" t="s">
        <v>617</v>
      </c>
      <c r="AE270" s="791" t="s">
        <v>49</v>
      </c>
      <c r="AF270" s="791" t="s">
        <v>618</v>
      </c>
      <c r="AG270" s="791">
        <v>1</v>
      </c>
      <c r="AH270" s="783">
        <v>15000000</v>
      </c>
      <c r="AI270" s="783">
        <f>+AG270*AH270</f>
        <v>15000000</v>
      </c>
      <c r="AJ270" s="812" t="s">
        <v>263</v>
      </c>
      <c r="AK270" s="812" t="s">
        <v>276</v>
      </c>
      <c r="AL270" s="813">
        <v>0.33</v>
      </c>
      <c r="AM270" s="813">
        <v>0.33</v>
      </c>
      <c r="AN270" s="813">
        <v>0.34</v>
      </c>
      <c r="AO270" s="813">
        <v>0</v>
      </c>
      <c r="AP270" s="813">
        <v>0</v>
      </c>
      <c r="AQ270" s="813">
        <v>0</v>
      </c>
      <c r="AR270" s="813">
        <v>0</v>
      </c>
      <c r="AS270" s="813">
        <v>0</v>
      </c>
      <c r="AT270" s="813">
        <v>0</v>
      </c>
      <c r="AU270" s="813">
        <v>0</v>
      </c>
      <c r="AV270" s="813">
        <v>0</v>
      </c>
      <c r="AW270" s="813">
        <v>0</v>
      </c>
      <c r="AX270" s="807">
        <f t="shared" si="20"/>
        <v>1</v>
      </c>
      <c r="AY270" s="811">
        <v>0</v>
      </c>
      <c r="AZ270" s="811">
        <v>0</v>
      </c>
      <c r="BA270" s="811">
        <v>0</v>
      </c>
      <c r="BB270" s="811">
        <v>0</v>
      </c>
      <c r="BC270" s="811">
        <v>0</v>
      </c>
      <c r="BD270" s="811">
        <v>0</v>
      </c>
      <c r="BE270" s="811">
        <v>0</v>
      </c>
      <c r="BF270" s="811">
        <v>0</v>
      </c>
      <c r="BG270" s="811">
        <v>0</v>
      </c>
      <c r="BH270" s="811">
        <v>0</v>
      </c>
      <c r="BI270" s="811">
        <v>0</v>
      </c>
      <c r="BJ270" s="811">
        <v>0</v>
      </c>
      <c r="BK270" s="807">
        <f t="shared" si="21"/>
        <v>0</v>
      </c>
      <c r="BL270" s="807">
        <f t="shared" si="22"/>
        <v>1</v>
      </c>
    </row>
    <row r="271" spans="1:64" ht="27.95" customHeight="1" x14ac:dyDescent="0.2">
      <c r="A271" s="72"/>
      <c r="B271" s="104"/>
      <c r="C271" s="87"/>
      <c r="D271" s="88"/>
      <c r="E271" s="1179" t="s">
        <v>619</v>
      </c>
      <c r="F271" s="1204" t="s">
        <v>620</v>
      </c>
      <c r="G271" s="1240" t="s">
        <v>621</v>
      </c>
      <c r="H271" s="1241" t="s">
        <v>622</v>
      </c>
      <c r="I271" s="1243">
        <v>42376</v>
      </c>
      <c r="J271" s="1245">
        <v>42724</v>
      </c>
      <c r="K271" s="895" t="s">
        <v>623</v>
      </c>
      <c r="L271" s="1240" t="s">
        <v>49</v>
      </c>
      <c r="M271" s="1240" t="s">
        <v>624</v>
      </c>
      <c r="N271" s="1298">
        <v>1</v>
      </c>
      <c r="O271" s="1299">
        <v>20000000</v>
      </c>
      <c r="P271" s="1300">
        <f>+N271*O271</f>
        <v>20000000</v>
      </c>
      <c r="V271" s="803" t="s">
        <v>1464</v>
      </c>
      <c r="W271" s="803" t="s">
        <v>1255</v>
      </c>
      <c r="X271" s="818" t="s">
        <v>1220</v>
      </c>
      <c r="Y271" s="791" t="s">
        <v>620</v>
      </c>
      <c r="Z271" s="791" t="s">
        <v>621</v>
      </c>
      <c r="AA271" s="791" t="s">
        <v>622</v>
      </c>
      <c r="AB271" s="782">
        <v>42376</v>
      </c>
      <c r="AC271" s="782">
        <v>42724</v>
      </c>
      <c r="AD271" s="791" t="s">
        <v>623</v>
      </c>
      <c r="AE271" s="791" t="s">
        <v>49</v>
      </c>
      <c r="AF271" s="791" t="s">
        <v>624</v>
      </c>
      <c r="AG271" s="791">
        <v>1</v>
      </c>
      <c r="AH271" s="783">
        <v>20000000</v>
      </c>
      <c r="AI271" s="783">
        <f>+AG271*AH271</f>
        <v>20000000</v>
      </c>
      <c r="AJ271" s="812" t="s">
        <v>263</v>
      </c>
      <c r="AK271" s="812" t="s">
        <v>281</v>
      </c>
      <c r="AL271" s="813">
        <v>8.3299999999999999E-2</v>
      </c>
      <c r="AM271" s="813">
        <v>8.3299999999999999E-2</v>
      </c>
      <c r="AN271" s="813">
        <v>8.3299999999999999E-2</v>
      </c>
      <c r="AO271" s="813">
        <v>8.3299999999999999E-2</v>
      </c>
      <c r="AP271" s="813">
        <v>8.3299999999999999E-2</v>
      </c>
      <c r="AQ271" s="813">
        <v>8.3299999999999999E-2</v>
      </c>
      <c r="AR271" s="813">
        <v>8.3299999999999999E-2</v>
      </c>
      <c r="AS271" s="813">
        <v>8.3299999999999999E-2</v>
      </c>
      <c r="AT271" s="813">
        <v>8.3299999999999999E-2</v>
      </c>
      <c r="AU271" s="813">
        <v>8.3299999999999999E-2</v>
      </c>
      <c r="AV271" s="813">
        <v>8.3299999999999999E-2</v>
      </c>
      <c r="AW271" s="813">
        <v>8.3299999999999999E-2</v>
      </c>
      <c r="AX271" s="807">
        <f t="shared" si="20"/>
        <v>0.99960000000000016</v>
      </c>
      <c r="AY271" s="811">
        <v>0</v>
      </c>
      <c r="AZ271" s="811">
        <v>0</v>
      </c>
      <c r="BA271" s="811">
        <v>0</v>
      </c>
      <c r="BB271" s="811">
        <v>0</v>
      </c>
      <c r="BC271" s="811">
        <v>0</v>
      </c>
      <c r="BD271" s="811">
        <v>0</v>
      </c>
      <c r="BE271" s="811">
        <v>0</v>
      </c>
      <c r="BF271" s="811">
        <v>0</v>
      </c>
      <c r="BG271" s="811">
        <v>0</v>
      </c>
      <c r="BH271" s="811">
        <v>0</v>
      </c>
      <c r="BI271" s="811">
        <v>0</v>
      </c>
      <c r="BJ271" s="811">
        <v>0</v>
      </c>
      <c r="BK271" s="807">
        <f t="shared" si="21"/>
        <v>0</v>
      </c>
      <c r="BL271" s="807">
        <f t="shared" si="22"/>
        <v>0.99960000000000016</v>
      </c>
    </row>
    <row r="272" spans="1:64" ht="27.95" customHeight="1" x14ac:dyDescent="0.2">
      <c r="A272" s="72"/>
      <c r="B272" s="104"/>
      <c r="C272" s="87"/>
      <c r="D272" s="88"/>
      <c r="E272" s="1175"/>
      <c r="F272" s="1204"/>
      <c r="G272" s="1240"/>
      <c r="H272" s="1241"/>
      <c r="I272" s="1244"/>
      <c r="J272" s="1246"/>
      <c r="K272" s="895" t="s">
        <v>625</v>
      </c>
      <c r="L272" s="1240"/>
      <c r="M272" s="1240"/>
      <c r="N272" s="1298"/>
      <c r="O272" s="1299"/>
      <c r="P272" s="1303"/>
      <c r="V272" s="803" t="s">
        <v>1464</v>
      </c>
      <c r="W272" s="803" t="s">
        <v>1255</v>
      </c>
      <c r="X272" s="818" t="s">
        <v>1220</v>
      </c>
      <c r="Y272" s="791" t="s">
        <v>620</v>
      </c>
      <c r="Z272" s="791" t="s">
        <v>621</v>
      </c>
      <c r="AA272" s="791" t="s">
        <v>622</v>
      </c>
      <c r="AB272" s="782">
        <v>42376</v>
      </c>
      <c r="AC272" s="782">
        <v>42724</v>
      </c>
      <c r="AD272" s="791" t="s">
        <v>625</v>
      </c>
      <c r="AE272" s="791"/>
      <c r="AF272" s="791" t="s">
        <v>624</v>
      </c>
      <c r="AG272" s="791"/>
      <c r="AH272" s="783"/>
      <c r="AI272" s="783"/>
      <c r="AJ272" s="812" t="s">
        <v>263</v>
      </c>
      <c r="AK272" s="812" t="s">
        <v>281</v>
      </c>
      <c r="AL272" s="813">
        <v>8.3299999999999999E-2</v>
      </c>
      <c r="AM272" s="813">
        <v>8.3299999999999999E-2</v>
      </c>
      <c r="AN272" s="813">
        <v>8.3299999999999999E-2</v>
      </c>
      <c r="AO272" s="813">
        <v>8.3299999999999999E-2</v>
      </c>
      <c r="AP272" s="813">
        <v>8.3299999999999999E-2</v>
      </c>
      <c r="AQ272" s="813">
        <v>8.3299999999999999E-2</v>
      </c>
      <c r="AR272" s="813">
        <v>8.3299999999999999E-2</v>
      </c>
      <c r="AS272" s="813">
        <v>8.3299999999999999E-2</v>
      </c>
      <c r="AT272" s="813">
        <v>8.3299999999999999E-2</v>
      </c>
      <c r="AU272" s="813">
        <v>8.3299999999999999E-2</v>
      </c>
      <c r="AV272" s="813">
        <v>8.3299999999999999E-2</v>
      </c>
      <c r="AW272" s="813">
        <v>8.3299999999999999E-2</v>
      </c>
      <c r="AX272" s="807">
        <f t="shared" si="20"/>
        <v>0.99960000000000016</v>
      </c>
      <c r="AY272" s="811">
        <v>0</v>
      </c>
      <c r="AZ272" s="811">
        <v>0</v>
      </c>
      <c r="BA272" s="811">
        <v>0</v>
      </c>
      <c r="BB272" s="811">
        <v>0</v>
      </c>
      <c r="BC272" s="811">
        <v>0</v>
      </c>
      <c r="BD272" s="811">
        <v>0</v>
      </c>
      <c r="BE272" s="811">
        <v>0</v>
      </c>
      <c r="BF272" s="811">
        <v>0</v>
      </c>
      <c r="BG272" s="811">
        <v>0</v>
      </c>
      <c r="BH272" s="811">
        <v>0</v>
      </c>
      <c r="BI272" s="811">
        <v>0</v>
      </c>
      <c r="BJ272" s="811">
        <v>0</v>
      </c>
      <c r="BK272" s="807">
        <f t="shared" si="21"/>
        <v>0</v>
      </c>
      <c r="BL272" s="807">
        <f t="shared" si="22"/>
        <v>0.99960000000000016</v>
      </c>
    </row>
    <row r="273" spans="1:64" ht="27.95" customHeight="1" x14ac:dyDescent="0.2">
      <c r="A273" s="72"/>
      <c r="B273" s="104"/>
      <c r="C273" s="87"/>
      <c r="D273" s="88"/>
      <c r="E273" s="1175"/>
      <c r="F273" s="1204"/>
      <c r="G273" s="1240"/>
      <c r="H273" s="1241"/>
      <c r="I273" s="1244"/>
      <c r="J273" s="1246"/>
      <c r="K273" s="895" t="s">
        <v>626</v>
      </c>
      <c r="L273" s="893" t="s">
        <v>49</v>
      </c>
      <c r="M273" s="893" t="s">
        <v>627</v>
      </c>
      <c r="N273" s="908">
        <v>1</v>
      </c>
      <c r="O273" s="888">
        <v>4000000</v>
      </c>
      <c r="P273" s="889">
        <f>O273*N273</f>
        <v>4000000</v>
      </c>
      <c r="V273" s="803" t="s">
        <v>1464</v>
      </c>
      <c r="W273" s="803" t="s">
        <v>1255</v>
      </c>
      <c r="X273" s="818" t="s">
        <v>1220</v>
      </c>
      <c r="Y273" s="791" t="s">
        <v>620</v>
      </c>
      <c r="Z273" s="791" t="s">
        <v>621</v>
      </c>
      <c r="AA273" s="791" t="s">
        <v>622</v>
      </c>
      <c r="AB273" s="782">
        <v>42376</v>
      </c>
      <c r="AC273" s="782">
        <v>42724</v>
      </c>
      <c r="AD273" s="791" t="s">
        <v>626</v>
      </c>
      <c r="AE273" s="791" t="s">
        <v>49</v>
      </c>
      <c r="AF273" s="791" t="s">
        <v>627</v>
      </c>
      <c r="AG273" s="791">
        <v>1</v>
      </c>
      <c r="AH273" s="783">
        <v>4000000</v>
      </c>
      <c r="AI273" s="783">
        <f>AH273*AG273</f>
        <v>4000000</v>
      </c>
      <c r="AJ273" s="812" t="s">
        <v>263</v>
      </c>
      <c r="AK273" s="812" t="s">
        <v>281</v>
      </c>
      <c r="AL273" s="813">
        <v>8.3299999999999999E-2</v>
      </c>
      <c r="AM273" s="813">
        <v>8.3299999999999999E-2</v>
      </c>
      <c r="AN273" s="813">
        <v>8.3299999999999999E-2</v>
      </c>
      <c r="AO273" s="813">
        <v>8.3299999999999999E-2</v>
      </c>
      <c r="AP273" s="813">
        <v>8.3299999999999999E-2</v>
      </c>
      <c r="AQ273" s="813">
        <v>8.3299999999999999E-2</v>
      </c>
      <c r="AR273" s="813">
        <v>8.3299999999999999E-2</v>
      </c>
      <c r="AS273" s="813">
        <v>8.3299999999999999E-2</v>
      </c>
      <c r="AT273" s="813">
        <v>8.3299999999999999E-2</v>
      </c>
      <c r="AU273" s="813">
        <v>8.3299999999999999E-2</v>
      </c>
      <c r="AV273" s="813">
        <v>8.3299999999999999E-2</v>
      </c>
      <c r="AW273" s="813">
        <v>8.3299999999999999E-2</v>
      </c>
      <c r="AX273" s="807">
        <f t="shared" si="20"/>
        <v>0.99960000000000016</v>
      </c>
      <c r="AY273" s="811">
        <v>0</v>
      </c>
      <c r="AZ273" s="811">
        <v>0</v>
      </c>
      <c r="BA273" s="811">
        <v>0</v>
      </c>
      <c r="BB273" s="811">
        <v>0</v>
      </c>
      <c r="BC273" s="811">
        <v>0</v>
      </c>
      <c r="BD273" s="811">
        <v>0</v>
      </c>
      <c r="BE273" s="811">
        <v>0</v>
      </c>
      <c r="BF273" s="811">
        <v>0</v>
      </c>
      <c r="BG273" s="811">
        <v>0</v>
      </c>
      <c r="BH273" s="811">
        <v>0</v>
      </c>
      <c r="BI273" s="811">
        <v>0</v>
      </c>
      <c r="BJ273" s="811">
        <v>0</v>
      </c>
      <c r="BK273" s="807">
        <f t="shared" si="21"/>
        <v>0</v>
      </c>
      <c r="BL273" s="807">
        <f t="shared" si="22"/>
        <v>0.99960000000000016</v>
      </c>
    </row>
    <row r="274" spans="1:64" ht="27.95" customHeight="1" x14ac:dyDescent="0.2">
      <c r="A274" s="72"/>
      <c r="B274" s="104"/>
      <c r="C274" s="87"/>
      <c r="D274" s="88"/>
      <c r="E274" s="1175"/>
      <c r="F274" s="1204"/>
      <c r="G274" s="1240"/>
      <c r="H274" s="1241"/>
      <c r="I274" s="1244"/>
      <c r="J274" s="1246"/>
      <c r="K274" s="895" t="s">
        <v>628</v>
      </c>
      <c r="L274" s="893" t="s">
        <v>26</v>
      </c>
      <c r="M274" s="893" t="s">
        <v>629</v>
      </c>
      <c r="N274" s="908">
        <v>1</v>
      </c>
      <c r="O274" s="888">
        <f>1700000*11</f>
        <v>18700000</v>
      </c>
      <c r="P274" s="889">
        <f>O274*N274</f>
        <v>18700000</v>
      </c>
      <c r="V274" s="803" t="s">
        <v>1464</v>
      </c>
      <c r="W274" s="803" t="s">
        <v>1255</v>
      </c>
      <c r="X274" s="818" t="s">
        <v>1220</v>
      </c>
      <c r="Y274" s="791" t="s">
        <v>620</v>
      </c>
      <c r="Z274" s="791" t="s">
        <v>621</v>
      </c>
      <c r="AA274" s="791" t="s">
        <v>622</v>
      </c>
      <c r="AB274" s="782">
        <v>42376</v>
      </c>
      <c r="AC274" s="782">
        <v>42724</v>
      </c>
      <c r="AD274" s="791" t="s">
        <v>628</v>
      </c>
      <c r="AE274" s="791" t="s">
        <v>26</v>
      </c>
      <c r="AF274" s="791" t="s">
        <v>629</v>
      </c>
      <c r="AG274" s="791">
        <v>1</v>
      </c>
      <c r="AH274" s="783">
        <f>1700000*11</f>
        <v>18700000</v>
      </c>
      <c r="AI274" s="783">
        <f>AH274*AG274</f>
        <v>18700000</v>
      </c>
      <c r="AJ274" s="812" t="s">
        <v>263</v>
      </c>
      <c r="AK274" s="812" t="s">
        <v>281</v>
      </c>
      <c r="AL274" s="813">
        <v>8.3299999999999999E-2</v>
      </c>
      <c r="AM274" s="813">
        <v>8.3299999999999999E-2</v>
      </c>
      <c r="AN274" s="813">
        <v>8.3299999999999999E-2</v>
      </c>
      <c r="AO274" s="813">
        <v>8.3299999999999999E-2</v>
      </c>
      <c r="AP274" s="813">
        <v>8.3299999999999999E-2</v>
      </c>
      <c r="AQ274" s="813">
        <v>8.3299999999999999E-2</v>
      </c>
      <c r="AR274" s="813">
        <v>8.3299999999999999E-2</v>
      </c>
      <c r="AS274" s="813">
        <v>8.3299999999999999E-2</v>
      </c>
      <c r="AT274" s="813">
        <v>8.3299999999999999E-2</v>
      </c>
      <c r="AU274" s="813">
        <v>8.3299999999999999E-2</v>
      </c>
      <c r="AV274" s="813">
        <v>8.3299999999999999E-2</v>
      </c>
      <c r="AW274" s="813">
        <v>8.3299999999999999E-2</v>
      </c>
      <c r="AX274" s="807">
        <f t="shared" si="20"/>
        <v>0.99960000000000016</v>
      </c>
      <c r="AY274" s="811">
        <v>0</v>
      </c>
      <c r="AZ274" s="811">
        <v>0</v>
      </c>
      <c r="BA274" s="811">
        <v>0</v>
      </c>
      <c r="BB274" s="811">
        <v>0</v>
      </c>
      <c r="BC274" s="811">
        <v>0</v>
      </c>
      <c r="BD274" s="811">
        <v>0</v>
      </c>
      <c r="BE274" s="811">
        <v>0</v>
      </c>
      <c r="BF274" s="811">
        <v>0</v>
      </c>
      <c r="BG274" s="811">
        <v>0</v>
      </c>
      <c r="BH274" s="811">
        <v>0</v>
      </c>
      <c r="BI274" s="811">
        <v>0</v>
      </c>
      <c r="BJ274" s="811">
        <v>0</v>
      </c>
      <c r="BK274" s="807">
        <f t="shared" si="21"/>
        <v>0</v>
      </c>
      <c r="BL274" s="807">
        <f t="shared" si="22"/>
        <v>0.99960000000000016</v>
      </c>
    </row>
    <row r="275" spans="1:64" ht="27.95" customHeight="1" x14ac:dyDescent="0.2">
      <c r="A275" s="72"/>
      <c r="B275" s="104"/>
      <c r="C275" s="87"/>
      <c r="D275" s="88"/>
      <c r="E275" s="1175"/>
      <c r="F275" s="1204"/>
      <c r="G275" s="1240"/>
      <c r="H275" s="1241"/>
      <c r="I275" s="1244"/>
      <c r="J275" s="1246"/>
      <c r="K275" s="598" t="s">
        <v>630</v>
      </c>
      <c r="L275" s="893" t="s">
        <v>49</v>
      </c>
      <c r="M275" s="865" t="s">
        <v>631</v>
      </c>
      <c r="N275" s="908">
        <v>1</v>
      </c>
      <c r="O275" s="888">
        <v>10000000</v>
      </c>
      <c r="P275" s="889">
        <v>10000000</v>
      </c>
      <c r="V275" s="803" t="s">
        <v>1464</v>
      </c>
      <c r="W275" s="803" t="s">
        <v>1255</v>
      </c>
      <c r="X275" s="818" t="s">
        <v>1220</v>
      </c>
      <c r="Y275" s="791" t="s">
        <v>620</v>
      </c>
      <c r="Z275" s="791" t="s">
        <v>621</v>
      </c>
      <c r="AA275" s="791" t="s">
        <v>622</v>
      </c>
      <c r="AB275" s="782">
        <v>42376</v>
      </c>
      <c r="AC275" s="782">
        <v>42724</v>
      </c>
      <c r="AD275" s="791" t="s">
        <v>630</v>
      </c>
      <c r="AE275" s="791" t="s">
        <v>49</v>
      </c>
      <c r="AF275" s="791" t="s">
        <v>631</v>
      </c>
      <c r="AG275" s="791">
        <v>1</v>
      </c>
      <c r="AH275" s="783">
        <v>10000000</v>
      </c>
      <c r="AI275" s="783">
        <v>10000000</v>
      </c>
      <c r="AJ275" s="812" t="s">
        <v>263</v>
      </c>
      <c r="AK275" s="812" t="s">
        <v>281</v>
      </c>
      <c r="AL275" s="813">
        <v>8.3299999999999999E-2</v>
      </c>
      <c r="AM275" s="813">
        <v>8.3299999999999999E-2</v>
      </c>
      <c r="AN275" s="813">
        <v>8.3299999999999999E-2</v>
      </c>
      <c r="AO275" s="813">
        <v>8.3299999999999999E-2</v>
      </c>
      <c r="AP275" s="813">
        <v>8.3299999999999999E-2</v>
      </c>
      <c r="AQ275" s="813">
        <v>8.3299999999999999E-2</v>
      </c>
      <c r="AR275" s="813">
        <v>8.3299999999999999E-2</v>
      </c>
      <c r="AS275" s="813">
        <v>8.3299999999999999E-2</v>
      </c>
      <c r="AT275" s="813">
        <v>8.3299999999999999E-2</v>
      </c>
      <c r="AU275" s="813">
        <v>8.3299999999999999E-2</v>
      </c>
      <c r="AV275" s="813">
        <v>8.3299999999999999E-2</v>
      </c>
      <c r="AW275" s="813">
        <v>8.3299999999999999E-2</v>
      </c>
      <c r="AX275" s="807">
        <f t="shared" si="20"/>
        <v>0.99960000000000016</v>
      </c>
      <c r="AY275" s="811">
        <v>0</v>
      </c>
      <c r="AZ275" s="811">
        <v>0</v>
      </c>
      <c r="BA275" s="811">
        <v>0</v>
      </c>
      <c r="BB275" s="811">
        <v>0</v>
      </c>
      <c r="BC275" s="811">
        <v>0</v>
      </c>
      <c r="BD275" s="811">
        <v>0</v>
      </c>
      <c r="BE275" s="811">
        <v>0</v>
      </c>
      <c r="BF275" s="811">
        <v>0</v>
      </c>
      <c r="BG275" s="811">
        <v>0</v>
      </c>
      <c r="BH275" s="811">
        <v>0</v>
      </c>
      <c r="BI275" s="811">
        <v>0</v>
      </c>
      <c r="BJ275" s="811">
        <v>0</v>
      </c>
      <c r="BK275" s="807">
        <f t="shared" si="21"/>
        <v>0</v>
      </c>
      <c r="BL275" s="807">
        <f t="shared" si="22"/>
        <v>0.99960000000000016</v>
      </c>
    </row>
    <row r="276" spans="1:64" ht="27.95" customHeight="1" x14ac:dyDescent="0.2">
      <c r="A276" s="72"/>
      <c r="B276" s="104"/>
      <c r="C276" s="87"/>
      <c r="D276" s="88"/>
      <c r="E276" s="1175"/>
      <c r="F276" s="1204"/>
      <c r="G276" s="1240"/>
      <c r="H276" s="1241"/>
      <c r="I276" s="1244"/>
      <c r="J276" s="1246"/>
      <c r="K276" s="544" t="s">
        <v>54</v>
      </c>
      <c r="L276" s="893" t="s">
        <v>49</v>
      </c>
      <c r="M276" s="865" t="s">
        <v>632</v>
      </c>
      <c r="N276" s="908">
        <v>1</v>
      </c>
      <c r="O276" s="888">
        <v>4000000</v>
      </c>
      <c r="P276" s="889">
        <f>O276*N276</f>
        <v>4000000</v>
      </c>
      <c r="V276" s="803" t="s">
        <v>1464</v>
      </c>
      <c r="W276" s="803" t="s">
        <v>1255</v>
      </c>
      <c r="X276" s="818" t="s">
        <v>1220</v>
      </c>
      <c r="Y276" s="791" t="s">
        <v>620</v>
      </c>
      <c r="Z276" s="791" t="s">
        <v>621</v>
      </c>
      <c r="AA276" s="791" t="s">
        <v>622</v>
      </c>
      <c r="AB276" s="782">
        <v>42376</v>
      </c>
      <c r="AC276" s="782">
        <v>42724</v>
      </c>
      <c r="AD276" s="791" t="s">
        <v>54</v>
      </c>
      <c r="AE276" s="791" t="s">
        <v>49</v>
      </c>
      <c r="AF276" s="791" t="s">
        <v>632</v>
      </c>
      <c r="AG276" s="791">
        <v>1</v>
      </c>
      <c r="AH276" s="783">
        <v>4000000</v>
      </c>
      <c r="AI276" s="783">
        <f>AH276*AG276</f>
        <v>4000000</v>
      </c>
      <c r="AJ276" s="812" t="s">
        <v>263</v>
      </c>
      <c r="AK276" s="812" t="s">
        <v>281</v>
      </c>
      <c r="AL276" s="813">
        <v>8.3299999999999999E-2</v>
      </c>
      <c r="AM276" s="813">
        <v>8.3299999999999999E-2</v>
      </c>
      <c r="AN276" s="813">
        <v>8.3299999999999999E-2</v>
      </c>
      <c r="AO276" s="813">
        <v>8.3299999999999999E-2</v>
      </c>
      <c r="AP276" s="813">
        <v>8.3299999999999999E-2</v>
      </c>
      <c r="AQ276" s="813">
        <v>8.3299999999999999E-2</v>
      </c>
      <c r="AR276" s="813">
        <v>8.3299999999999999E-2</v>
      </c>
      <c r="AS276" s="813">
        <v>8.3299999999999999E-2</v>
      </c>
      <c r="AT276" s="813">
        <v>8.3299999999999999E-2</v>
      </c>
      <c r="AU276" s="813">
        <v>8.3299999999999999E-2</v>
      </c>
      <c r="AV276" s="813">
        <v>8.3299999999999999E-2</v>
      </c>
      <c r="AW276" s="813">
        <v>8.3299999999999999E-2</v>
      </c>
      <c r="AX276" s="807">
        <f t="shared" si="20"/>
        <v>0.99960000000000016</v>
      </c>
      <c r="AY276" s="811">
        <v>0</v>
      </c>
      <c r="AZ276" s="811">
        <v>0</v>
      </c>
      <c r="BA276" s="811">
        <v>0</v>
      </c>
      <c r="BB276" s="811">
        <v>0</v>
      </c>
      <c r="BC276" s="811">
        <v>0</v>
      </c>
      <c r="BD276" s="811">
        <v>0</v>
      </c>
      <c r="BE276" s="811">
        <v>0</v>
      </c>
      <c r="BF276" s="811">
        <v>0</v>
      </c>
      <c r="BG276" s="811">
        <v>0</v>
      </c>
      <c r="BH276" s="811">
        <v>0</v>
      </c>
      <c r="BI276" s="811">
        <v>0</v>
      </c>
      <c r="BJ276" s="811">
        <v>0</v>
      </c>
      <c r="BK276" s="807">
        <f t="shared" si="21"/>
        <v>0</v>
      </c>
      <c r="BL276" s="807">
        <f t="shared" si="22"/>
        <v>0.99960000000000016</v>
      </c>
    </row>
    <row r="277" spans="1:64" ht="27.95" customHeight="1" x14ac:dyDescent="0.2">
      <c r="A277" s="72"/>
      <c r="B277" s="104"/>
      <c r="C277" s="87"/>
      <c r="D277" s="88"/>
      <c r="E277" s="1175"/>
      <c r="F277" s="1204"/>
      <c r="G277" s="1240"/>
      <c r="H277" s="1241"/>
      <c r="I277" s="1244"/>
      <c r="J277" s="1246"/>
      <c r="K277" s="895" t="s">
        <v>633</v>
      </c>
      <c r="L277" s="893" t="s">
        <v>49</v>
      </c>
      <c r="M277" s="865" t="s">
        <v>634</v>
      </c>
      <c r="N277" s="908">
        <v>1</v>
      </c>
      <c r="O277" s="888">
        <v>2000000</v>
      </c>
      <c r="P277" s="889">
        <f>O277*N277</f>
        <v>2000000</v>
      </c>
      <c r="V277" s="803" t="s">
        <v>1464</v>
      </c>
      <c r="W277" s="803" t="s">
        <v>1255</v>
      </c>
      <c r="X277" s="818" t="s">
        <v>1220</v>
      </c>
      <c r="Y277" s="791" t="s">
        <v>620</v>
      </c>
      <c r="Z277" s="791" t="s">
        <v>621</v>
      </c>
      <c r="AA277" s="791" t="s">
        <v>622</v>
      </c>
      <c r="AB277" s="782">
        <v>42376</v>
      </c>
      <c r="AC277" s="782">
        <v>42724</v>
      </c>
      <c r="AD277" s="791" t="s">
        <v>633</v>
      </c>
      <c r="AE277" s="791" t="s">
        <v>49</v>
      </c>
      <c r="AF277" s="791" t="s">
        <v>634</v>
      </c>
      <c r="AG277" s="791">
        <v>1</v>
      </c>
      <c r="AH277" s="783">
        <v>2000000</v>
      </c>
      <c r="AI277" s="783">
        <f>AH277*AG277</f>
        <v>2000000</v>
      </c>
      <c r="AJ277" s="812" t="s">
        <v>263</v>
      </c>
      <c r="AK277" s="812" t="s">
        <v>281</v>
      </c>
      <c r="AL277" s="813">
        <v>8.3299999999999999E-2</v>
      </c>
      <c r="AM277" s="813">
        <v>8.3299999999999999E-2</v>
      </c>
      <c r="AN277" s="813">
        <v>8.3299999999999999E-2</v>
      </c>
      <c r="AO277" s="813">
        <v>8.3299999999999999E-2</v>
      </c>
      <c r="AP277" s="813">
        <v>8.3299999999999999E-2</v>
      </c>
      <c r="AQ277" s="813">
        <v>8.3299999999999999E-2</v>
      </c>
      <c r="AR277" s="813">
        <v>8.3299999999999999E-2</v>
      </c>
      <c r="AS277" s="813">
        <v>8.3299999999999999E-2</v>
      </c>
      <c r="AT277" s="813">
        <v>8.3299999999999999E-2</v>
      </c>
      <c r="AU277" s="813">
        <v>8.3299999999999999E-2</v>
      </c>
      <c r="AV277" s="813">
        <v>8.3299999999999999E-2</v>
      </c>
      <c r="AW277" s="813">
        <v>8.3299999999999999E-2</v>
      </c>
      <c r="AX277" s="807">
        <f t="shared" si="20"/>
        <v>0.99960000000000016</v>
      </c>
      <c r="AY277" s="811">
        <v>0</v>
      </c>
      <c r="AZ277" s="811">
        <v>0</v>
      </c>
      <c r="BA277" s="811">
        <v>0</v>
      </c>
      <c r="BB277" s="811">
        <v>0</v>
      </c>
      <c r="BC277" s="811">
        <v>0</v>
      </c>
      <c r="BD277" s="811">
        <v>0</v>
      </c>
      <c r="BE277" s="811">
        <v>0</v>
      </c>
      <c r="BF277" s="811">
        <v>0</v>
      </c>
      <c r="BG277" s="811">
        <v>0</v>
      </c>
      <c r="BH277" s="811">
        <v>0</v>
      </c>
      <c r="BI277" s="811">
        <v>0</v>
      </c>
      <c r="BJ277" s="811">
        <v>0</v>
      </c>
      <c r="BK277" s="807">
        <f t="shared" si="21"/>
        <v>0</v>
      </c>
      <c r="BL277" s="807">
        <f t="shared" si="22"/>
        <v>0.99960000000000016</v>
      </c>
    </row>
    <row r="278" spans="1:64" ht="27.95" customHeight="1" x14ac:dyDescent="0.2">
      <c r="A278" s="72"/>
      <c r="B278" s="104"/>
      <c r="C278" s="87"/>
      <c r="D278" s="88"/>
      <c r="E278" s="1175"/>
      <c r="F278" s="1204"/>
      <c r="G278" s="1240"/>
      <c r="H278" s="1241"/>
      <c r="I278" s="1244"/>
      <c r="J278" s="1246"/>
      <c r="K278" s="895" t="s">
        <v>635</v>
      </c>
      <c r="L278" s="893" t="s">
        <v>49</v>
      </c>
      <c r="M278" s="893" t="s">
        <v>636</v>
      </c>
      <c r="N278" s="908">
        <v>2</v>
      </c>
      <c r="O278" s="888">
        <v>7500000</v>
      </c>
      <c r="P278" s="12">
        <f>+N278*O278</f>
        <v>15000000</v>
      </c>
      <c r="V278" s="803" t="s">
        <v>1464</v>
      </c>
      <c r="W278" s="803" t="s">
        <v>1255</v>
      </c>
      <c r="X278" s="818" t="s">
        <v>1220</v>
      </c>
      <c r="Y278" s="791" t="s">
        <v>620</v>
      </c>
      <c r="Z278" s="791" t="s">
        <v>621</v>
      </c>
      <c r="AA278" s="791" t="s">
        <v>622</v>
      </c>
      <c r="AB278" s="782">
        <v>42376</v>
      </c>
      <c r="AC278" s="782">
        <v>42724</v>
      </c>
      <c r="AD278" s="791" t="s">
        <v>635</v>
      </c>
      <c r="AE278" s="791" t="s">
        <v>49</v>
      </c>
      <c r="AF278" s="791" t="s">
        <v>636</v>
      </c>
      <c r="AG278" s="791">
        <v>2</v>
      </c>
      <c r="AH278" s="783">
        <v>7500000</v>
      </c>
      <c r="AI278" s="783">
        <f>+AG278*AH278</f>
        <v>15000000</v>
      </c>
      <c r="AJ278" s="812" t="s">
        <v>263</v>
      </c>
      <c r="AK278" s="812" t="s">
        <v>281</v>
      </c>
      <c r="AL278" s="813">
        <v>8.3299999999999999E-2</v>
      </c>
      <c r="AM278" s="813">
        <v>8.3299999999999999E-2</v>
      </c>
      <c r="AN278" s="813">
        <v>8.3299999999999999E-2</v>
      </c>
      <c r="AO278" s="813">
        <v>8.3299999999999999E-2</v>
      </c>
      <c r="AP278" s="813">
        <v>8.3299999999999999E-2</v>
      </c>
      <c r="AQ278" s="813">
        <v>8.3299999999999999E-2</v>
      </c>
      <c r="AR278" s="813">
        <v>8.3299999999999999E-2</v>
      </c>
      <c r="AS278" s="813">
        <v>8.3299999999999999E-2</v>
      </c>
      <c r="AT278" s="813">
        <v>8.3299999999999999E-2</v>
      </c>
      <c r="AU278" s="813">
        <v>8.3299999999999999E-2</v>
      </c>
      <c r="AV278" s="813">
        <v>8.3299999999999999E-2</v>
      </c>
      <c r="AW278" s="813">
        <v>8.3299999999999999E-2</v>
      </c>
      <c r="AX278" s="807">
        <f t="shared" si="20"/>
        <v>0.99960000000000016</v>
      </c>
      <c r="AY278" s="811">
        <v>0</v>
      </c>
      <c r="AZ278" s="811">
        <v>0</v>
      </c>
      <c r="BA278" s="811">
        <v>0</v>
      </c>
      <c r="BB278" s="811">
        <v>0</v>
      </c>
      <c r="BC278" s="811">
        <v>0</v>
      </c>
      <c r="BD278" s="811">
        <v>0</v>
      </c>
      <c r="BE278" s="811">
        <v>0</v>
      </c>
      <c r="BF278" s="811">
        <v>0</v>
      </c>
      <c r="BG278" s="811">
        <v>0</v>
      </c>
      <c r="BH278" s="811">
        <v>0</v>
      </c>
      <c r="BI278" s="811">
        <v>0</v>
      </c>
      <c r="BJ278" s="811">
        <v>0</v>
      </c>
      <c r="BK278" s="807">
        <f t="shared" si="21"/>
        <v>0</v>
      </c>
      <c r="BL278" s="807">
        <f t="shared" si="22"/>
        <v>0.99960000000000016</v>
      </c>
    </row>
    <row r="279" spans="1:64" ht="27.95" customHeight="1" x14ac:dyDescent="0.2">
      <c r="A279" s="72"/>
      <c r="B279" s="104"/>
      <c r="C279" s="87"/>
      <c r="D279" s="88"/>
      <c r="E279" s="1175"/>
      <c r="F279" s="1204"/>
      <c r="G279" s="1240" t="s">
        <v>637</v>
      </c>
      <c r="H279" s="1241"/>
      <c r="I279" s="1243">
        <v>42376</v>
      </c>
      <c r="J279" s="1245">
        <v>42724</v>
      </c>
      <c r="K279" s="895" t="s">
        <v>638</v>
      </c>
      <c r="L279" s="893" t="s">
        <v>49</v>
      </c>
      <c r="M279" s="893" t="s">
        <v>639</v>
      </c>
      <c r="N279" s="908">
        <v>1</v>
      </c>
      <c r="O279" s="888">
        <v>4000000</v>
      </c>
      <c r="P279" s="12">
        <f>+N279*O279</f>
        <v>4000000</v>
      </c>
      <c r="V279" s="803" t="s">
        <v>1464</v>
      </c>
      <c r="W279" s="803" t="s">
        <v>1255</v>
      </c>
      <c r="X279" s="818" t="s">
        <v>1220</v>
      </c>
      <c r="Y279" s="791" t="s">
        <v>620</v>
      </c>
      <c r="Z279" s="791" t="s">
        <v>637</v>
      </c>
      <c r="AA279" s="791" t="s">
        <v>622</v>
      </c>
      <c r="AB279" s="782">
        <v>42376</v>
      </c>
      <c r="AC279" s="782">
        <v>42724</v>
      </c>
      <c r="AD279" s="791" t="s">
        <v>638</v>
      </c>
      <c r="AE279" s="791" t="s">
        <v>49</v>
      </c>
      <c r="AF279" s="791" t="s">
        <v>639</v>
      </c>
      <c r="AG279" s="791">
        <v>1</v>
      </c>
      <c r="AH279" s="783">
        <v>4000000</v>
      </c>
      <c r="AI279" s="783">
        <f>+AG279*AH279</f>
        <v>4000000</v>
      </c>
      <c r="AJ279" s="812" t="s">
        <v>263</v>
      </c>
      <c r="AK279" s="812" t="s">
        <v>281</v>
      </c>
      <c r="AL279" s="813">
        <v>8.3299999999999999E-2</v>
      </c>
      <c r="AM279" s="813">
        <v>8.3299999999999999E-2</v>
      </c>
      <c r="AN279" s="813">
        <v>8.3299999999999999E-2</v>
      </c>
      <c r="AO279" s="813">
        <v>8.3299999999999999E-2</v>
      </c>
      <c r="AP279" s="813">
        <v>8.3299999999999999E-2</v>
      </c>
      <c r="AQ279" s="813">
        <v>8.3299999999999999E-2</v>
      </c>
      <c r="AR279" s="813">
        <v>8.3299999999999999E-2</v>
      </c>
      <c r="AS279" s="813">
        <v>8.3299999999999999E-2</v>
      </c>
      <c r="AT279" s="813">
        <v>8.3299999999999999E-2</v>
      </c>
      <c r="AU279" s="813">
        <v>8.3299999999999999E-2</v>
      </c>
      <c r="AV279" s="813">
        <v>8.3299999999999999E-2</v>
      </c>
      <c r="AW279" s="813">
        <v>8.3299999999999999E-2</v>
      </c>
      <c r="AX279" s="807">
        <f t="shared" si="20"/>
        <v>0.99960000000000016</v>
      </c>
      <c r="AY279" s="811">
        <v>0</v>
      </c>
      <c r="AZ279" s="811">
        <v>0</v>
      </c>
      <c r="BA279" s="811">
        <v>0</v>
      </c>
      <c r="BB279" s="811">
        <v>0</v>
      </c>
      <c r="BC279" s="811">
        <v>0</v>
      </c>
      <c r="BD279" s="811">
        <v>0</v>
      </c>
      <c r="BE279" s="811">
        <v>0</v>
      </c>
      <c r="BF279" s="811">
        <v>0</v>
      </c>
      <c r="BG279" s="811">
        <v>0</v>
      </c>
      <c r="BH279" s="811">
        <v>0</v>
      </c>
      <c r="BI279" s="811">
        <v>0</v>
      </c>
      <c r="BJ279" s="811">
        <v>0</v>
      </c>
      <c r="BK279" s="807">
        <f t="shared" si="21"/>
        <v>0</v>
      </c>
      <c r="BL279" s="807">
        <f t="shared" si="22"/>
        <v>0.99960000000000016</v>
      </c>
    </row>
    <row r="280" spans="1:64" ht="27.95" customHeight="1" thickBot="1" x14ac:dyDescent="0.25">
      <c r="A280" s="73"/>
      <c r="B280" s="105"/>
      <c r="C280" s="102"/>
      <c r="D280" s="103"/>
      <c r="E280" s="1208"/>
      <c r="F280" s="1239"/>
      <c r="G280" s="1179"/>
      <c r="H280" s="1242"/>
      <c r="I280" s="1247"/>
      <c r="J280" s="1248"/>
      <c r="K280" s="891" t="s">
        <v>625</v>
      </c>
      <c r="L280" s="887" t="s">
        <v>640</v>
      </c>
      <c r="M280" s="887" t="s">
        <v>641</v>
      </c>
      <c r="N280" s="892">
        <v>1</v>
      </c>
      <c r="O280" s="964">
        <v>0</v>
      </c>
      <c r="P280" s="97">
        <f>+N280*O280</f>
        <v>0</v>
      </c>
      <c r="V280" s="803" t="s">
        <v>1464</v>
      </c>
      <c r="W280" s="803" t="s">
        <v>1255</v>
      </c>
      <c r="X280" s="818" t="s">
        <v>1220</v>
      </c>
      <c r="Y280" s="791" t="s">
        <v>620</v>
      </c>
      <c r="Z280" s="791" t="s">
        <v>637</v>
      </c>
      <c r="AA280" s="791" t="s">
        <v>622</v>
      </c>
      <c r="AB280" s="782">
        <v>42376</v>
      </c>
      <c r="AC280" s="782">
        <v>42724</v>
      </c>
      <c r="AD280" s="791" t="s">
        <v>625</v>
      </c>
      <c r="AE280" s="791" t="s">
        <v>640</v>
      </c>
      <c r="AF280" s="791" t="s">
        <v>641</v>
      </c>
      <c r="AG280" s="791">
        <v>1</v>
      </c>
      <c r="AH280" s="783">
        <v>0</v>
      </c>
      <c r="AI280" s="783">
        <f>+AG280*AH280</f>
        <v>0</v>
      </c>
      <c r="AJ280" s="812" t="s">
        <v>263</v>
      </c>
      <c r="AK280" s="812" t="s">
        <v>281</v>
      </c>
      <c r="AL280" s="813">
        <v>8.3299999999999999E-2</v>
      </c>
      <c r="AM280" s="813">
        <v>8.3299999999999999E-2</v>
      </c>
      <c r="AN280" s="813">
        <v>8.3299999999999999E-2</v>
      </c>
      <c r="AO280" s="813">
        <v>8.3299999999999999E-2</v>
      </c>
      <c r="AP280" s="813">
        <v>8.3299999999999999E-2</v>
      </c>
      <c r="AQ280" s="813">
        <v>8.3299999999999999E-2</v>
      </c>
      <c r="AR280" s="813">
        <v>8.3299999999999999E-2</v>
      </c>
      <c r="AS280" s="813">
        <v>8.3299999999999999E-2</v>
      </c>
      <c r="AT280" s="813">
        <v>8.3299999999999999E-2</v>
      </c>
      <c r="AU280" s="813">
        <v>8.3299999999999999E-2</v>
      </c>
      <c r="AV280" s="813">
        <v>8.3299999999999999E-2</v>
      </c>
      <c r="AW280" s="813">
        <v>8.3299999999999999E-2</v>
      </c>
      <c r="AX280" s="807">
        <f t="shared" si="20"/>
        <v>0.99960000000000016</v>
      </c>
      <c r="AY280" s="811">
        <v>0</v>
      </c>
      <c r="AZ280" s="811">
        <v>0</v>
      </c>
      <c r="BA280" s="811">
        <v>0</v>
      </c>
      <c r="BB280" s="811">
        <v>0</v>
      </c>
      <c r="BC280" s="811">
        <v>0</v>
      </c>
      <c r="BD280" s="811">
        <v>0</v>
      </c>
      <c r="BE280" s="811">
        <v>0</v>
      </c>
      <c r="BF280" s="811">
        <v>0</v>
      </c>
      <c r="BG280" s="811">
        <v>0</v>
      </c>
      <c r="BH280" s="811">
        <v>0</v>
      </c>
      <c r="BI280" s="811">
        <v>0</v>
      </c>
      <c r="BJ280" s="811">
        <v>0</v>
      </c>
      <c r="BK280" s="807">
        <f t="shared" si="21"/>
        <v>0</v>
      </c>
      <c r="BL280" s="807">
        <f t="shared" si="22"/>
        <v>0.99960000000000016</v>
      </c>
    </row>
    <row r="281" spans="1:64" ht="27.95" customHeight="1" x14ac:dyDescent="0.2">
      <c r="A281" s="83"/>
      <c r="B281" s="84"/>
      <c r="C281" s="84"/>
      <c r="D281" s="85"/>
      <c r="E281" s="1174" t="s">
        <v>642</v>
      </c>
      <c r="F281" s="1032" t="s">
        <v>643</v>
      </c>
      <c r="G281" s="867" t="s">
        <v>644</v>
      </c>
      <c r="H281" s="1231" t="s">
        <v>645</v>
      </c>
      <c r="I281" s="879">
        <v>42401</v>
      </c>
      <c r="J281" s="594">
        <v>42724</v>
      </c>
      <c r="K281" s="542" t="s">
        <v>646</v>
      </c>
      <c r="L281" s="867" t="s">
        <v>647</v>
      </c>
      <c r="M281" s="867" t="s">
        <v>648</v>
      </c>
      <c r="N281" s="108">
        <v>0</v>
      </c>
      <c r="O281" s="869">
        <v>0</v>
      </c>
      <c r="P281" s="870">
        <f>+N281*O281</f>
        <v>0</v>
      </c>
      <c r="V281" s="803" t="s">
        <v>1464</v>
      </c>
      <c r="W281" s="803" t="s">
        <v>1256</v>
      </c>
      <c r="X281" s="818" t="s">
        <v>1220</v>
      </c>
      <c r="Y281" s="791" t="s">
        <v>643</v>
      </c>
      <c r="Z281" s="791" t="s">
        <v>644</v>
      </c>
      <c r="AA281" s="791" t="s">
        <v>645</v>
      </c>
      <c r="AB281" s="782">
        <v>42401</v>
      </c>
      <c r="AC281" s="782">
        <v>42724</v>
      </c>
      <c r="AD281" s="791" t="s">
        <v>646</v>
      </c>
      <c r="AE281" s="791" t="s">
        <v>647</v>
      </c>
      <c r="AF281" s="791" t="s">
        <v>648</v>
      </c>
      <c r="AG281" s="791">
        <v>0</v>
      </c>
      <c r="AH281" s="783">
        <v>0</v>
      </c>
      <c r="AI281" s="783">
        <f>+AG281*AH281</f>
        <v>0</v>
      </c>
      <c r="AJ281" s="812" t="s">
        <v>264</v>
      </c>
      <c r="AK281" s="812" t="s">
        <v>281</v>
      </c>
      <c r="AL281" s="813">
        <v>0</v>
      </c>
      <c r="AM281" s="813">
        <v>9.0909090909090912E-2</v>
      </c>
      <c r="AN281" s="813">
        <v>9.0909090909090912E-2</v>
      </c>
      <c r="AO281" s="813">
        <v>9.0909090909090912E-2</v>
      </c>
      <c r="AP281" s="813">
        <v>9.0909090909090912E-2</v>
      </c>
      <c r="AQ281" s="813">
        <v>9.0909090909090912E-2</v>
      </c>
      <c r="AR281" s="813">
        <v>9.0909090909090912E-2</v>
      </c>
      <c r="AS281" s="813">
        <v>9.0909090909090912E-2</v>
      </c>
      <c r="AT281" s="813">
        <v>9.0909090909090912E-2</v>
      </c>
      <c r="AU281" s="813">
        <v>9.0909090909090912E-2</v>
      </c>
      <c r="AV281" s="813">
        <v>9.0909090909090912E-2</v>
      </c>
      <c r="AW281" s="813">
        <v>9.0909090909090912E-2</v>
      </c>
      <c r="AX281" s="807">
        <f t="shared" si="20"/>
        <v>1.0000000000000002</v>
      </c>
      <c r="AY281" s="811">
        <v>0</v>
      </c>
      <c r="AZ281" s="811">
        <v>0</v>
      </c>
      <c r="BA281" s="811">
        <v>0</v>
      </c>
      <c r="BB281" s="811">
        <v>0</v>
      </c>
      <c r="BC281" s="811">
        <v>0</v>
      </c>
      <c r="BD281" s="811">
        <v>0</v>
      </c>
      <c r="BE281" s="811">
        <v>0</v>
      </c>
      <c r="BF281" s="811">
        <v>0</v>
      </c>
      <c r="BG281" s="811">
        <v>0</v>
      </c>
      <c r="BH281" s="811">
        <v>0</v>
      </c>
      <c r="BI281" s="811">
        <v>0</v>
      </c>
      <c r="BJ281" s="811">
        <v>0</v>
      </c>
      <c r="BK281" s="807">
        <f t="shared" si="21"/>
        <v>0</v>
      </c>
      <c r="BL281" s="807">
        <f t="shared" si="22"/>
        <v>1.0000000000000002</v>
      </c>
    </row>
    <row r="282" spans="1:64" ht="27.95" customHeight="1" x14ac:dyDescent="0.2">
      <c r="A282" s="86"/>
      <c r="B282" s="87"/>
      <c r="C282" s="87"/>
      <c r="D282" s="88"/>
      <c r="E282" s="1175"/>
      <c r="F282" s="1213"/>
      <c r="G282" s="1215" t="s">
        <v>649</v>
      </c>
      <c r="H282" s="1190"/>
      <c r="I282" s="1189">
        <v>42376</v>
      </c>
      <c r="J282" s="1191">
        <v>42724</v>
      </c>
      <c r="K282" s="544" t="s">
        <v>650</v>
      </c>
      <c r="L282" s="865" t="s">
        <v>26</v>
      </c>
      <c r="M282" s="865" t="s">
        <v>651</v>
      </c>
      <c r="N282" s="109">
        <v>3</v>
      </c>
      <c r="O282" s="859">
        <v>12000000</v>
      </c>
      <c r="P282" s="860">
        <f>O282*N282</f>
        <v>36000000</v>
      </c>
      <c r="V282" s="803" t="s">
        <v>1464</v>
      </c>
      <c r="W282" s="803" t="s">
        <v>1256</v>
      </c>
      <c r="X282" s="818" t="s">
        <v>1220</v>
      </c>
      <c r="Y282" s="791" t="s">
        <v>643</v>
      </c>
      <c r="Z282" s="791" t="s">
        <v>649</v>
      </c>
      <c r="AA282" s="791" t="s">
        <v>645</v>
      </c>
      <c r="AB282" s="782">
        <v>42376</v>
      </c>
      <c r="AC282" s="782">
        <v>42724</v>
      </c>
      <c r="AD282" s="791" t="s">
        <v>650</v>
      </c>
      <c r="AE282" s="791" t="s">
        <v>26</v>
      </c>
      <c r="AF282" s="791" t="s">
        <v>651</v>
      </c>
      <c r="AG282" s="791">
        <v>3</v>
      </c>
      <c r="AH282" s="783">
        <v>12000000</v>
      </c>
      <c r="AI282" s="783">
        <f>AH282*AG282</f>
        <v>36000000</v>
      </c>
      <c r="AJ282" s="812" t="s">
        <v>263</v>
      </c>
      <c r="AK282" s="812" t="s">
        <v>281</v>
      </c>
      <c r="AL282" s="813">
        <v>8.3299999999999999E-2</v>
      </c>
      <c r="AM282" s="813">
        <v>8.3299999999999999E-2</v>
      </c>
      <c r="AN282" s="813">
        <v>8.3299999999999999E-2</v>
      </c>
      <c r="AO282" s="813">
        <v>8.3299999999999999E-2</v>
      </c>
      <c r="AP282" s="813">
        <v>8.3299999999999999E-2</v>
      </c>
      <c r="AQ282" s="813">
        <v>8.3299999999999999E-2</v>
      </c>
      <c r="AR282" s="813">
        <v>8.3299999999999999E-2</v>
      </c>
      <c r="AS282" s="813">
        <v>8.3299999999999999E-2</v>
      </c>
      <c r="AT282" s="813">
        <v>8.3299999999999999E-2</v>
      </c>
      <c r="AU282" s="813">
        <v>8.3299999999999999E-2</v>
      </c>
      <c r="AV282" s="813">
        <v>8.3299999999999999E-2</v>
      </c>
      <c r="AW282" s="813">
        <v>8.3299999999999999E-2</v>
      </c>
      <c r="AX282" s="807">
        <f t="shared" si="20"/>
        <v>0.99960000000000016</v>
      </c>
      <c r="AY282" s="811">
        <v>0</v>
      </c>
      <c r="AZ282" s="811">
        <v>0</v>
      </c>
      <c r="BA282" s="811">
        <v>0</v>
      </c>
      <c r="BB282" s="811">
        <v>0</v>
      </c>
      <c r="BC282" s="811">
        <v>0</v>
      </c>
      <c r="BD282" s="811">
        <v>0</v>
      </c>
      <c r="BE282" s="811">
        <v>0</v>
      </c>
      <c r="BF282" s="811">
        <v>0</v>
      </c>
      <c r="BG282" s="811">
        <v>0</v>
      </c>
      <c r="BH282" s="811">
        <v>0</v>
      </c>
      <c r="BI282" s="811">
        <v>0</v>
      </c>
      <c r="BJ282" s="811">
        <v>0</v>
      </c>
      <c r="BK282" s="807">
        <f t="shared" si="21"/>
        <v>0</v>
      </c>
      <c r="BL282" s="807">
        <f t="shared" si="22"/>
        <v>0.99960000000000016</v>
      </c>
    </row>
    <row r="283" spans="1:64" ht="27.95" customHeight="1" x14ac:dyDescent="0.2">
      <c r="A283" s="86"/>
      <c r="B283" s="87"/>
      <c r="C283" s="87"/>
      <c r="D283" s="88"/>
      <c r="E283" s="1175"/>
      <c r="F283" s="1213"/>
      <c r="G283" s="1233"/>
      <c r="H283" s="1190"/>
      <c r="I283" s="1184"/>
      <c r="J283" s="1185"/>
      <c r="K283" s="598" t="s">
        <v>616</v>
      </c>
      <c r="L283" s="865" t="s">
        <v>49</v>
      </c>
      <c r="M283" s="865" t="s">
        <v>652</v>
      </c>
      <c r="N283" s="109">
        <v>1</v>
      </c>
      <c r="O283" s="859">
        <v>10000000</v>
      </c>
      <c r="P283" s="860">
        <f>O283*N283</f>
        <v>10000000</v>
      </c>
      <c r="V283" s="803" t="s">
        <v>1464</v>
      </c>
      <c r="W283" s="803" t="s">
        <v>1256</v>
      </c>
      <c r="X283" s="818" t="s">
        <v>1220</v>
      </c>
      <c r="Y283" s="791" t="s">
        <v>643</v>
      </c>
      <c r="Z283" s="791" t="s">
        <v>649</v>
      </c>
      <c r="AA283" s="791" t="s">
        <v>645</v>
      </c>
      <c r="AB283" s="782">
        <v>42376</v>
      </c>
      <c r="AC283" s="782">
        <v>42724</v>
      </c>
      <c r="AD283" s="791" t="s">
        <v>616</v>
      </c>
      <c r="AE283" s="791" t="s">
        <v>49</v>
      </c>
      <c r="AF283" s="791" t="s">
        <v>652</v>
      </c>
      <c r="AG283" s="791">
        <v>1</v>
      </c>
      <c r="AH283" s="783">
        <v>10000000</v>
      </c>
      <c r="AI283" s="783">
        <f>AH283*AG283</f>
        <v>10000000</v>
      </c>
      <c r="AJ283" s="812" t="s">
        <v>263</v>
      </c>
      <c r="AK283" s="812" t="s">
        <v>281</v>
      </c>
      <c r="AL283" s="813">
        <v>8.3299999999999999E-2</v>
      </c>
      <c r="AM283" s="813">
        <v>8.3299999999999999E-2</v>
      </c>
      <c r="AN283" s="813">
        <v>8.3299999999999999E-2</v>
      </c>
      <c r="AO283" s="813">
        <v>8.3299999999999999E-2</v>
      </c>
      <c r="AP283" s="813">
        <v>8.3299999999999999E-2</v>
      </c>
      <c r="AQ283" s="813">
        <v>8.3299999999999999E-2</v>
      </c>
      <c r="AR283" s="813">
        <v>8.3299999999999999E-2</v>
      </c>
      <c r="AS283" s="813">
        <v>8.3299999999999999E-2</v>
      </c>
      <c r="AT283" s="813">
        <v>8.3299999999999999E-2</v>
      </c>
      <c r="AU283" s="813">
        <v>8.3299999999999999E-2</v>
      </c>
      <c r="AV283" s="813">
        <v>8.3299999999999999E-2</v>
      </c>
      <c r="AW283" s="813">
        <v>8.3299999999999999E-2</v>
      </c>
      <c r="AX283" s="807">
        <f t="shared" si="20"/>
        <v>0.99960000000000016</v>
      </c>
      <c r="AY283" s="811">
        <v>0</v>
      </c>
      <c r="AZ283" s="811">
        <v>0</v>
      </c>
      <c r="BA283" s="811">
        <v>0</v>
      </c>
      <c r="BB283" s="811">
        <v>0</v>
      </c>
      <c r="BC283" s="811">
        <v>0</v>
      </c>
      <c r="BD283" s="811">
        <v>0</v>
      </c>
      <c r="BE283" s="811">
        <v>0</v>
      </c>
      <c r="BF283" s="811">
        <v>0</v>
      </c>
      <c r="BG283" s="811">
        <v>0</v>
      </c>
      <c r="BH283" s="811">
        <v>0</v>
      </c>
      <c r="BI283" s="811">
        <v>0</v>
      </c>
      <c r="BJ283" s="811">
        <v>0</v>
      </c>
      <c r="BK283" s="807">
        <f t="shared" si="21"/>
        <v>0</v>
      </c>
      <c r="BL283" s="807">
        <f t="shared" si="22"/>
        <v>0.99960000000000016</v>
      </c>
    </row>
    <row r="284" spans="1:64" ht="27.95" customHeight="1" x14ac:dyDescent="0.2">
      <c r="A284" s="86"/>
      <c r="B284" s="87"/>
      <c r="C284" s="87"/>
      <c r="D284" s="88"/>
      <c r="E284" s="1175"/>
      <c r="F284" s="1213"/>
      <c r="G284" s="1215" t="s">
        <v>653</v>
      </c>
      <c r="H284" s="1190"/>
      <c r="I284" s="1184"/>
      <c r="J284" s="1185"/>
      <c r="K284" s="544" t="s">
        <v>654</v>
      </c>
      <c r="L284" s="865" t="s">
        <v>26</v>
      </c>
      <c r="M284" s="865" t="s">
        <v>655</v>
      </c>
      <c r="N284" s="107">
        <v>2300</v>
      </c>
      <c r="O284" s="859">
        <v>40000</v>
      </c>
      <c r="P284" s="860">
        <f>40000*2300</f>
        <v>92000000</v>
      </c>
      <c r="V284" s="803" t="s">
        <v>1464</v>
      </c>
      <c r="W284" s="803" t="s">
        <v>1256</v>
      </c>
      <c r="X284" s="818" t="s">
        <v>1220</v>
      </c>
      <c r="Y284" s="791" t="s">
        <v>643</v>
      </c>
      <c r="Z284" s="791" t="s">
        <v>653</v>
      </c>
      <c r="AA284" s="791" t="s">
        <v>645</v>
      </c>
      <c r="AB284" s="782">
        <v>42376</v>
      </c>
      <c r="AC284" s="782">
        <v>42724</v>
      </c>
      <c r="AD284" s="791" t="s">
        <v>654</v>
      </c>
      <c r="AE284" s="791" t="s">
        <v>26</v>
      </c>
      <c r="AF284" s="791" t="s">
        <v>655</v>
      </c>
      <c r="AG284" s="791">
        <v>2300</v>
      </c>
      <c r="AH284" s="783">
        <v>40000</v>
      </c>
      <c r="AI284" s="783">
        <f>40000*2300</f>
        <v>92000000</v>
      </c>
      <c r="AJ284" s="812" t="s">
        <v>263</v>
      </c>
      <c r="AK284" s="812" t="s">
        <v>281</v>
      </c>
      <c r="AL284" s="813">
        <v>8.3299999999999999E-2</v>
      </c>
      <c r="AM284" s="813">
        <v>8.3299999999999999E-2</v>
      </c>
      <c r="AN284" s="813">
        <v>8.3299999999999999E-2</v>
      </c>
      <c r="AO284" s="813">
        <v>8.3299999999999999E-2</v>
      </c>
      <c r="AP284" s="813">
        <v>8.3299999999999999E-2</v>
      </c>
      <c r="AQ284" s="813">
        <v>8.3299999999999999E-2</v>
      </c>
      <c r="AR284" s="813">
        <v>8.3299999999999999E-2</v>
      </c>
      <c r="AS284" s="813">
        <v>8.3299999999999999E-2</v>
      </c>
      <c r="AT284" s="813">
        <v>8.3299999999999999E-2</v>
      </c>
      <c r="AU284" s="813">
        <v>8.3299999999999999E-2</v>
      </c>
      <c r="AV284" s="813">
        <v>8.3299999999999999E-2</v>
      </c>
      <c r="AW284" s="813">
        <v>8.3299999999999999E-2</v>
      </c>
      <c r="AX284" s="807">
        <f t="shared" si="20"/>
        <v>0.99960000000000016</v>
      </c>
      <c r="AY284" s="811">
        <v>0</v>
      </c>
      <c r="AZ284" s="811">
        <v>0</v>
      </c>
      <c r="BA284" s="811">
        <v>0</v>
      </c>
      <c r="BB284" s="811">
        <v>0</v>
      </c>
      <c r="BC284" s="811">
        <v>0</v>
      </c>
      <c r="BD284" s="811">
        <v>0</v>
      </c>
      <c r="BE284" s="811">
        <v>0</v>
      </c>
      <c r="BF284" s="811">
        <v>0</v>
      </c>
      <c r="BG284" s="811">
        <v>0</v>
      </c>
      <c r="BH284" s="811">
        <v>0</v>
      </c>
      <c r="BI284" s="811">
        <v>0</v>
      </c>
      <c r="BJ284" s="811">
        <v>0</v>
      </c>
      <c r="BK284" s="807">
        <f t="shared" si="21"/>
        <v>0</v>
      </c>
      <c r="BL284" s="807">
        <f t="shared" si="22"/>
        <v>0.99960000000000016</v>
      </c>
    </row>
    <row r="285" spans="1:64" ht="27.95" customHeight="1" x14ac:dyDescent="0.2">
      <c r="A285" s="106"/>
      <c r="B285" s="102"/>
      <c r="C285" s="102"/>
      <c r="D285" s="103"/>
      <c r="E285" s="1176"/>
      <c r="F285" s="1033"/>
      <c r="G285" s="1216"/>
      <c r="H285" s="1190"/>
      <c r="I285" s="1184"/>
      <c r="J285" s="1185"/>
      <c r="K285" s="543" t="s">
        <v>656</v>
      </c>
      <c r="L285" s="907" t="s">
        <v>49</v>
      </c>
      <c r="M285" s="907" t="s">
        <v>657</v>
      </c>
      <c r="N285" s="112">
        <v>1</v>
      </c>
      <c r="O285" s="964">
        <v>0</v>
      </c>
      <c r="P285" s="874">
        <v>0</v>
      </c>
      <c r="V285" s="803" t="s">
        <v>1464</v>
      </c>
      <c r="W285" s="803" t="s">
        <v>1256</v>
      </c>
      <c r="X285" s="818" t="s">
        <v>1220</v>
      </c>
      <c r="Y285" s="791" t="s">
        <v>643</v>
      </c>
      <c r="Z285" s="791" t="s">
        <v>653</v>
      </c>
      <c r="AA285" s="791" t="s">
        <v>645</v>
      </c>
      <c r="AB285" s="782">
        <v>42376</v>
      </c>
      <c r="AC285" s="782">
        <v>42724</v>
      </c>
      <c r="AD285" s="791" t="s">
        <v>656</v>
      </c>
      <c r="AE285" s="791" t="s">
        <v>49</v>
      </c>
      <c r="AF285" s="791" t="s">
        <v>657</v>
      </c>
      <c r="AG285" s="791">
        <v>1</v>
      </c>
      <c r="AH285" s="783">
        <v>0</v>
      </c>
      <c r="AI285" s="783">
        <v>0</v>
      </c>
      <c r="AJ285" s="812" t="s">
        <v>263</v>
      </c>
      <c r="AK285" s="812" t="s">
        <v>281</v>
      </c>
      <c r="AL285" s="813">
        <v>8.3299999999999999E-2</v>
      </c>
      <c r="AM285" s="813">
        <v>8.3299999999999999E-2</v>
      </c>
      <c r="AN285" s="813">
        <v>8.3299999999999999E-2</v>
      </c>
      <c r="AO285" s="813">
        <v>8.3299999999999999E-2</v>
      </c>
      <c r="AP285" s="813">
        <v>8.3299999999999999E-2</v>
      </c>
      <c r="AQ285" s="813">
        <v>8.3299999999999999E-2</v>
      </c>
      <c r="AR285" s="813">
        <v>8.3299999999999999E-2</v>
      </c>
      <c r="AS285" s="813">
        <v>8.3299999999999999E-2</v>
      </c>
      <c r="AT285" s="813">
        <v>8.3299999999999999E-2</v>
      </c>
      <c r="AU285" s="813">
        <v>8.3299999999999999E-2</v>
      </c>
      <c r="AV285" s="813">
        <v>8.3299999999999999E-2</v>
      </c>
      <c r="AW285" s="813">
        <v>8.3299999999999999E-2</v>
      </c>
      <c r="AX285" s="807">
        <f t="shared" si="20"/>
        <v>0.99960000000000016</v>
      </c>
      <c r="AY285" s="811">
        <v>0</v>
      </c>
      <c r="AZ285" s="811">
        <v>0</v>
      </c>
      <c r="BA285" s="811">
        <v>0</v>
      </c>
      <c r="BB285" s="811">
        <v>0</v>
      </c>
      <c r="BC285" s="811">
        <v>0</v>
      </c>
      <c r="BD285" s="811">
        <v>0</v>
      </c>
      <c r="BE285" s="811">
        <v>0</v>
      </c>
      <c r="BF285" s="811">
        <v>0</v>
      </c>
      <c r="BG285" s="811">
        <v>0</v>
      </c>
      <c r="BH285" s="811">
        <v>0</v>
      </c>
      <c r="BI285" s="811">
        <v>0</v>
      </c>
      <c r="BJ285" s="811">
        <v>0</v>
      </c>
      <c r="BK285" s="807">
        <f t="shared" si="21"/>
        <v>0</v>
      </c>
      <c r="BL285" s="807">
        <f t="shared" si="22"/>
        <v>0.99960000000000016</v>
      </c>
    </row>
    <row r="286" spans="1:64" ht="27.95" customHeight="1" x14ac:dyDescent="0.2">
      <c r="A286" s="86"/>
      <c r="B286" s="87"/>
      <c r="C286" s="87"/>
      <c r="D286" s="88"/>
      <c r="E286" s="1179" t="s">
        <v>658</v>
      </c>
      <c r="F286" s="1217" t="s">
        <v>659</v>
      </c>
      <c r="G286" s="1217" t="s">
        <v>660</v>
      </c>
      <c r="H286" s="1190"/>
      <c r="I286" s="1184"/>
      <c r="J286" s="1185"/>
      <c r="K286" s="544" t="s">
        <v>661</v>
      </c>
      <c r="L286" s="865" t="s">
        <v>49</v>
      </c>
      <c r="M286" s="865" t="s">
        <v>662</v>
      </c>
      <c r="N286" s="109">
        <v>1</v>
      </c>
      <c r="O286" s="859">
        <v>500000</v>
      </c>
      <c r="P286" s="860">
        <f>O286*N286</f>
        <v>500000</v>
      </c>
      <c r="V286" s="803" t="s">
        <v>1464</v>
      </c>
      <c r="W286" s="803" t="s">
        <v>1256</v>
      </c>
      <c r="X286" s="818" t="s">
        <v>1220</v>
      </c>
      <c r="Y286" s="791" t="s">
        <v>659</v>
      </c>
      <c r="Z286" s="791" t="s">
        <v>660</v>
      </c>
      <c r="AA286" s="791" t="s">
        <v>645</v>
      </c>
      <c r="AB286" s="782">
        <v>42376</v>
      </c>
      <c r="AC286" s="782">
        <v>42724</v>
      </c>
      <c r="AD286" s="791" t="s">
        <v>661</v>
      </c>
      <c r="AE286" s="791" t="s">
        <v>49</v>
      </c>
      <c r="AF286" s="791" t="s">
        <v>662</v>
      </c>
      <c r="AG286" s="791">
        <v>1</v>
      </c>
      <c r="AH286" s="783">
        <v>500000</v>
      </c>
      <c r="AI286" s="783">
        <f>AH286*AG286</f>
        <v>500000</v>
      </c>
      <c r="AJ286" s="812" t="s">
        <v>263</v>
      </c>
      <c r="AK286" s="812" t="s">
        <v>281</v>
      </c>
      <c r="AL286" s="813">
        <v>8.3299999999999999E-2</v>
      </c>
      <c r="AM286" s="813">
        <v>8.3299999999999999E-2</v>
      </c>
      <c r="AN286" s="813">
        <v>8.3299999999999999E-2</v>
      </c>
      <c r="AO286" s="813">
        <v>8.3299999999999999E-2</v>
      </c>
      <c r="AP286" s="813">
        <v>8.3299999999999999E-2</v>
      </c>
      <c r="AQ286" s="813">
        <v>8.3299999999999999E-2</v>
      </c>
      <c r="AR286" s="813">
        <v>8.3299999999999999E-2</v>
      </c>
      <c r="AS286" s="813">
        <v>8.3299999999999999E-2</v>
      </c>
      <c r="AT286" s="813">
        <v>8.3299999999999999E-2</v>
      </c>
      <c r="AU286" s="813">
        <v>8.3299999999999999E-2</v>
      </c>
      <c r="AV286" s="813">
        <v>8.3299999999999999E-2</v>
      </c>
      <c r="AW286" s="813">
        <v>8.3299999999999999E-2</v>
      </c>
      <c r="AX286" s="807">
        <f t="shared" si="20"/>
        <v>0.99960000000000016</v>
      </c>
      <c r="AY286" s="811">
        <v>0</v>
      </c>
      <c r="AZ286" s="811">
        <v>0</v>
      </c>
      <c r="BA286" s="811">
        <v>0</v>
      </c>
      <c r="BB286" s="811">
        <v>0</v>
      </c>
      <c r="BC286" s="811">
        <v>0</v>
      </c>
      <c r="BD286" s="811">
        <v>0</v>
      </c>
      <c r="BE286" s="811">
        <v>0</v>
      </c>
      <c r="BF286" s="811">
        <v>0</v>
      </c>
      <c r="BG286" s="811">
        <v>0</v>
      </c>
      <c r="BH286" s="811">
        <v>0</v>
      </c>
      <c r="BI286" s="811">
        <v>0</v>
      </c>
      <c r="BJ286" s="811">
        <v>0</v>
      </c>
      <c r="BK286" s="807">
        <f t="shared" si="21"/>
        <v>0</v>
      </c>
      <c r="BL286" s="807">
        <f t="shared" si="22"/>
        <v>0.99960000000000016</v>
      </c>
    </row>
    <row r="287" spans="1:64" ht="27.95" customHeight="1" x14ac:dyDescent="0.2">
      <c r="A287" s="86"/>
      <c r="B287" s="87"/>
      <c r="C287" s="493"/>
      <c r="D287" s="492"/>
      <c r="E287" s="1175"/>
      <c r="F287" s="1217"/>
      <c r="G287" s="1217"/>
      <c r="H287" s="1190"/>
      <c r="I287" s="1184"/>
      <c r="J287" s="1185"/>
      <c r="K287" s="544" t="s">
        <v>54</v>
      </c>
      <c r="L287" s="865" t="s">
        <v>49</v>
      </c>
      <c r="M287" s="865" t="s">
        <v>663</v>
      </c>
      <c r="N287" s="109">
        <v>1</v>
      </c>
      <c r="O287" s="859">
        <v>100000000</v>
      </c>
      <c r="P287" s="860">
        <f>O287*N287</f>
        <v>100000000</v>
      </c>
      <c r="V287" s="803" t="s">
        <v>1464</v>
      </c>
      <c r="W287" s="803" t="s">
        <v>1256</v>
      </c>
      <c r="X287" s="818" t="s">
        <v>1220</v>
      </c>
      <c r="Y287" s="791" t="s">
        <v>659</v>
      </c>
      <c r="Z287" s="791" t="s">
        <v>660</v>
      </c>
      <c r="AA287" s="791" t="s">
        <v>645</v>
      </c>
      <c r="AB287" s="782">
        <v>42376</v>
      </c>
      <c r="AC287" s="782">
        <v>42724</v>
      </c>
      <c r="AD287" s="791" t="s">
        <v>54</v>
      </c>
      <c r="AE287" s="791" t="s">
        <v>49</v>
      </c>
      <c r="AF287" s="791" t="s">
        <v>663</v>
      </c>
      <c r="AG287" s="791">
        <v>1</v>
      </c>
      <c r="AH287" s="783">
        <v>100000000</v>
      </c>
      <c r="AI287" s="783">
        <f>AH287*AG287</f>
        <v>100000000</v>
      </c>
      <c r="AJ287" s="812" t="s">
        <v>263</v>
      </c>
      <c r="AK287" s="812" t="s">
        <v>281</v>
      </c>
      <c r="AL287" s="813">
        <v>8.3299999999999999E-2</v>
      </c>
      <c r="AM287" s="813">
        <v>8.3299999999999999E-2</v>
      </c>
      <c r="AN287" s="813">
        <v>8.3299999999999999E-2</v>
      </c>
      <c r="AO287" s="813">
        <v>8.3299999999999999E-2</v>
      </c>
      <c r="AP287" s="813">
        <v>8.3299999999999999E-2</v>
      </c>
      <c r="AQ287" s="813">
        <v>8.3299999999999999E-2</v>
      </c>
      <c r="AR287" s="813">
        <v>8.3299999999999999E-2</v>
      </c>
      <c r="AS287" s="813">
        <v>8.3299999999999999E-2</v>
      </c>
      <c r="AT287" s="813">
        <v>8.3299999999999999E-2</v>
      </c>
      <c r="AU287" s="813">
        <v>8.3299999999999999E-2</v>
      </c>
      <c r="AV287" s="813">
        <v>8.3299999999999999E-2</v>
      </c>
      <c r="AW287" s="813">
        <v>8.3299999999999999E-2</v>
      </c>
      <c r="AX287" s="807">
        <f t="shared" si="20"/>
        <v>0.99960000000000016</v>
      </c>
      <c r="AY287" s="811">
        <v>0</v>
      </c>
      <c r="AZ287" s="811">
        <v>0</v>
      </c>
      <c r="BA287" s="811">
        <v>0</v>
      </c>
      <c r="BB287" s="811">
        <v>0</v>
      </c>
      <c r="BC287" s="811">
        <v>0</v>
      </c>
      <c r="BD287" s="811">
        <v>0</v>
      </c>
      <c r="BE287" s="811">
        <v>0</v>
      </c>
      <c r="BF287" s="811">
        <v>0</v>
      </c>
      <c r="BG287" s="811">
        <v>0</v>
      </c>
      <c r="BH287" s="811">
        <v>0</v>
      </c>
      <c r="BI287" s="811">
        <v>0</v>
      </c>
      <c r="BJ287" s="811">
        <v>0</v>
      </c>
      <c r="BK287" s="807">
        <f t="shared" si="21"/>
        <v>0</v>
      </c>
      <c r="BL287" s="807">
        <f t="shared" si="22"/>
        <v>0.99960000000000016</v>
      </c>
    </row>
    <row r="288" spans="1:64" ht="27.95" customHeight="1" x14ac:dyDescent="0.2">
      <c r="A288" s="86"/>
      <c r="B288" s="87"/>
      <c r="C288" s="87"/>
      <c r="D288" s="88"/>
      <c r="E288" s="1175"/>
      <c r="F288" s="1217"/>
      <c r="G288" s="1217"/>
      <c r="H288" s="1190"/>
      <c r="I288" s="1184"/>
      <c r="J288" s="1185"/>
      <c r="K288" s="544" t="s">
        <v>458</v>
      </c>
      <c r="L288" s="865" t="s">
        <v>49</v>
      </c>
      <c r="M288" s="865" t="s">
        <v>664</v>
      </c>
      <c r="N288" s="109">
        <v>50</v>
      </c>
      <c r="O288" s="859">
        <v>200000</v>
      </c>
      <c r="P288" s="860">
        <f>O288*N288</f>
        <v>10000000</v>
      </c>
      <c r="V288" s="803" t="s">
        <v>1464</v>
      </c>
      <c r="W288" s="803" t="s">
        <v>1256</v>
      </c>
      <c r="X288" s="818" t="s">
        <v>1220</v>
      </c>
      <c r="Y288" s="791" t="s">
        <v>659</v>
      </c>
      <c r="Z288" s="791" t="s">
        <v>660</v>
      </c>
      <c r="AA288" s="791" t="s">
        <v>645</v>
      </c>
      <c r="AB288" s="782">
        <v>42376</v>
      </c>
      <c r="AC288" s="782">
        <v>42724</v>
      </c>
      <c r="AD288" s="791" t="s">
        <v>458</v>
      </c>
      <c r="AE288" s="791" t="s">
        <v>49</v>
      </c>
      <c r="AF288" s="791" t="s">
        <v>664</v>
      </c>
      <c r="AG288" s="791">
        <v>50</v>
      </c>
      <c r="AH288" s="783">
        <v>200000</v>
      </c>
      <c r="AI288" s="783">
        <f>AH288*AG288</f>
        <v>10000000</v>
      </c>
      <c r="AJ288" s="812" t="s">
        <v>263</v>
      </c>
      <c r="AK288" s="812" t="s">
        <v>281</v>
      </c>
      <c r="AL288" s="813">
        <v>8.3299999999999999E-2</v>
      </c>
      <c r="AM288" s="813">
        <v>8.3299999999999999E-2</v>
      </c>
      <c r="AN288" s="813">
        <v>8.3299999999999999E-2</v>
      </c>
      <c r="AO288" s="813">
        <v>8.3299999999999999E-2</v>
      </c>
      <c r="AP288" s="813">
        <v>8.3299999999999999E-2</v>
      </c>
      <c r="AQ288" s="813">
        <v>8.3299999999999999E-2</v>
      </c>
      <c r="AR288" s="813">
        <v>8.3299999999999999E-2</v>
      </c>
      <c r="AS288" s="813">
        <v>8.3299999999999999E-2</v>
      </c>
      <c r="AT288" s="813">
        <v>8.3299999999999999E-2</v>
      </c>
      <c r="AU288" s="813">
        <v>8.3299999999999999E-2</v>
      </c>
      <c r="AV288" s="813">
        <v>8.3299999999999999E-2</v>
      </c>
      <c r="AW288" s="813">
        <v>8.3299999999999999E-2</v>
      </c>
      <c r="AX288" s="807">
        <f t="shared" si="20"/>
        <v>0.99960000000000016</v>
      </c>
      <c r="AY288" s="811">
        <v>0</v>
      </c>
      <c r="AZ288" s="811">
        <v>0</v>
      </c>
      <c r="BA288" s="811">
        <v>0</v>
      </c>
      <c r="BB288" s="811">
        <v>0</v>
      </c>
      <c r="BC288" s="811">
        <v>0</v>
      </c>
      <c r="BD288" s="811">
        <v>0</v>
      </c>
      <c r="BE288" s="811">
        <v>0</v>
      </c>
      <c r="BF288" s="811">
        <v>0</v>
      </c>
      <c r="BG288" s="811">
        <v>0</v>
      </c>
      <c r="BH288" s="811">
        <v>0</v>
      </c>
      <c r="BI288" s="811">
        <v>0</v>
      </c>
      <c r="BJ288" s="811">
        <v>0</v>
      </c>
      <c r="BK288" s="807">
        <f t="shared" si="21"/>
        <v>0</v>
      </c>
      <c r="BL288" s="807">
        <f t="shared" si="22"/>
        <v>0.99960000000000016</v>
      </c>
    </row>
    <row r="289" spans="1:64" ht="27.95" customHeight="1" x14ac:dyDescent="0.2">
      <c r="A289" s="86"/>
      <c r="B289" s="87"/>
      <c r="C289" s="87"/>
      <c r="D289" s="88"/>
      <c r="E289" s="1175"/>
      <c r="F289" s="1217"/>
      <c r="G289" s="1217"/>
      <c r="H289" s="1190"/>
      <c r="I289" s="1184"/>
      <c r="J289" s="1185"/>
      <c r="K289" s="544" t="s">
        <v>665</v>
      </c>
      <c r="L289" s="865" t="s">
        <v>49</v>
      </c>
      <c r="M289" s="865" t="s">
        <v>666</v>
      </c>
      <c r="N289" s="109">
        <v>5</v>
      </c>
      <c r="O289" s="859"/>
      <c r="P289" s="860"/>
      <c r="V289" s="803" t="s">
        <v>1464</v>
      </c>
      <c r="W289" s="803" t="s">
        <v>1256</v>
      </c>
      <c r="X289" s="818" t="s">
        <v>1220</v>
      </c>
      <c r="Y289" s="791" t="s">
        <v>659</v>
      </c>
      <c r="Z289" s="791" t="s">
        <v>660</v>
      </c>
      <c r="AA289" s="791" t="s">
        <v>645</v>
      </c>
      <c r="AB289" s="782">
        <v>42376</v>
      </c>
      <c r="AC289" s="782">
        <v>42724</v>
      </c>
      <c r="AD289" s="791" t="s">
        <v>665</v>
      </c>
      <c r="AE289" s="791" t="s">
        <v>49</v>
      </c>
      <c r="AF289" s="791" t="s">
        <v>666</v>
      </c>
      <c r="AG289" s="791">
        <v>5</v>
      </c>
      <c r="AH289" s="783"/>
      <c r="AI289" s="783"/>
      <c r="AJ289" s="812" t="s">
        <v>263</v>
      </c>
      <c r="AK289" s="812" t="s">
        <v>281</v>
      </c>
      <c r="AL289" s="813">
        <v>8.3299999999999999E-2</v>
      </c>
      <c r="AM289" s="813">
        <v>8.3299999999999999E-2</v>
      </c>
      <c r="AN289" s="813">
        <v>8.3299999999999999E-2</v>
      </c>
      <c r="AO289" s="813">
        <v>8.3299999999999999E-2</v>
      </c>
      <c r="AP289" s="813">
        <v>8.3299999999999999E-2</v>
      </c>
      <c r="AQ289" s="813">
        <v>8.3299999999999999E-2</v>
      </c>
      <c r="AR289" s="813">
        <v>8.3299999999999999E-2</v>
      </c>
      <c r="AS289" s="813">
        <v>8.3299999999999999E-2</v>
      </c>
      <c r="AT289" s="813">
        <v>8.3299999999999999E-2</v>
      </c>
      <c r="AU289" s="813">
        <v>8.3299999999999999E-2</v>
      </c>
      <c r="AV289" s="813">
        <v>8.3299999999999999E-2</v>
      </c>
      <c r="AW289" s="813">
        <v>8.3299999999999999E-2</v>
      </c>
      <c r="AX289" s="807">
        <f t="shared" si="20"/>
        <v>0.99960000000000016</v>
      </c>
      <c r="AY289" s="811">
        <v>0</v>
      </c>
      <c r="AZ289" s="811">
        <v>0</v>
      </c>
      <c r="BA289" s="811">
        <v>0</v>
      </c>
      <c r="BB289" s="811">
        <v>0</v>
      </c>
      <c r="BC289" s="811">
        <v>0</v>
      </c>
      <c r="BD289" s="811">
        <v>0</v>
      </c>
      <c r="BE289" s="811">
        <v>0</v>
      </c>
      <c r="BF289" s="811">
        <v>0</v>
      </c>
      <c r="BG289" s="811">
        <v>0</v>
      </c>
      <c r="BH289" s="811">
        <v>0</v>
      </c>
      <c r="BI289" s="811">
        <v>0</v>
      </c>
      <c r="BJ289" s="811">
        <v>0</v>
      </c>
      <c r="BK289" s="807">
        <f t="shared" si="21"/>
        <v>0</v>
      </c>
      <c r="BL289" s="807">
        <f t="shared" si="22"/>
        <v>0.99960000000000016</v>
      </c>
    </row>
    <row r="290" spans="1:64" ht="27.95" customHeight="1" thickBot="1" x14ac:dyDescent="0.25">
      <c r="A290" s="99"/>
      <c r="B290" s="100"/>
      <c r="C290" s="100"/>
      <c r="D290" s="101"/>
      <c r="E290" s="1208"/>
      <c r="F290" s="1218"/>
      <c r="G290" s="1218"/>
      <c r="H290" s="1232"/>
      <c r="I290" s="1234"/>
      <c r="J290" s="1195"/>
      <c r="K290" s="545" t="s">
        <v>628</v>
      </c>
      <c r="L290" s="871" t="s">
        <v>26</v>
      </c>
      <c r="M290" s="871" t="s">
        <v>629</v>
      </c>
      <c r="N290" s="110">
        <v>1</v>
      </c>
      <c r="O290" s="873">
        <v>18700000</v>
      </c>
      <c r="P290" s="488">
        <f>O290*N290</f>
        <v>18700000</v>
      </c>
      <c r="V290" s="803" t="s">
        <v>1464</v>
      </c>
      <c r="W290" s="803" t="s">
        <v>1256</v>
      </c>
      <c r="X290" s="818" t="s">
        <v>1220</v>
      </c>
      <c r="Y290" s="791" t="s">
        <v>659</v>
      </c>
      <c r="Z290" s="791" t="s">
        <v>660</v>
      </c>
      <c r="AA290" s="791" t="s">
        <v>645</v>
      </c>
      <c r="AB290" s="782">
        <v>42376</v>
      </c>
      <c r="AC290" s="782">
        <v>42724</v>
      </c>
      <c r="AD290" s="791" t="s">
        <v>628</v>
      </c>
      <c r="AE290" s="791" t="s">
        <v>26</v>
      </c>
      <c r="AF290" s="791" t="s">
        <v>629</v>
      </c>
      <c r="AG290" s="791">
        <v>1</v>
      </c>
      <c r="AH290" s="783">
        <v>18700000</v>
      </c>
      <c r="AI290" s="783">
        <f>AH290*AG290</f>
        <v>18700000</v>
      </c>
      <c r="AJ290" s="812" t="s">
        <v>263</v>
      </c>
      <c r="AK290" s="812" t="s">
        <v>281</v>
      </c>
      <c r="AL290" s="813">
        <v>8.3299999999999999E-2</v>
      </c>
      <c r="AM290" s="813">
        <v>8.3299999999999999E-2</v>
      </c>
      <c r="AN290" s="813">
        <v>8.3299999999999999E-2</v>
      </c>
      <c r="AO290" s="813">
        <v>8.3299999999999999E-2</v>
      </c>
      <c r="AP290" s="813">
        <v>8.3299999999999999E-2</v>
      </c>
      <c r="AQ290" s="813">
        <v>8.3299999999999999E-2</v>
      </c>
      <c r="AR290" s="813">
        <v>8.3299999999999999E-2</v>
      </c>
      <c r="AS290" s="813">
        <v>8.3299999999999999E-2</v>
      </c>
      <c r="AT290" s="813">
        <v>8.3299999999999999E-2</v>
      </c>
      <c r="AU290" s="813">
        <v>8.3299999999999999E-2</v>
      </c>
      <c r="AV290" s="813">
        <v>8.3299999999999999E-2</v>
      </c>
      <c r="AW290" s="813">
        <v>8.3299999999999999E-2</v>
      </c>
      <c r="AX290" s="807">
        <f t="shared" si="20"/>
        <v>0.99960000000000016</v>
      </c>
      <c r="AY290" s="811">
        <v>0</v>
      </c>
      <c r="AZ290" s="811">
        <v>0</v>
      </c>
      <c r="BA290" s="811">
        <v>0</v>
      </c>
      <c r="BB290" s="811">
        <v>0</v>
      </c>
      <c r="BC290" s="811">
        <v>0</v>
      </c>
      <c r="BD290" s="811">
        <v>0</v>
      </c>
      <c r="BE290" s="811">
        <v>0</v>
      </c>
      <c r="BF290" s="811">
        <v>0</v>
      </c>
      <c r="BG290" s="811">
        <v>0</v>
      </c>
      <c r="BH290" s="811">
        <v>0</v>
      </c>
      <c r="BI290" s="811">
        <v>0</v>
      </c>
      <c r="BJ290" s="811">
        <v>0</v>
      </c>
      <c r="BK290" s="807">
        <f t="shared" si="21"/>
        <v>0</v>
      </c>
      <c r="BL290" s="807">
        <f t="shared" si="22"/>
        <v>0.99960000000000016</v>
      </c>
    </row>
    <row r="291" spans="1:64" ht="27.95" customHeight="1" x14ac:dyDescent="0.2">
      <c r="A291" s="98"/>
      <c r="B291" s="657"/>
      <c r="C291" s="649"/>
      <c r="D291" s="650"/>
      <c r="E291" s="1174" t="s">
        <v>667</v>
      </c>
      <c r="F291" s="1209" t="s">
        <v>668</v>
      </c>
      <c r="G291" s="1032" t="s">
        <v>669</v>
      </c>
      <c r="H291" s="1181" t="s">
        <v>670</v>
      </c>
      <c r="I291" s="1184">
        <v>42376</v>
      </c>
      <c r="J291" s="1185">
        <v>42724</v>
      </c>
      <c r="K291" s="1187" t="s">
        <v>671</v>
      </c>
      <c r="L291" s="861" t="s">
        <v>26</v>
      </c>
      <c r="M291" s="861" t="s">
        <v>672</v>
      </c>
      <c r="N291" s="111">
        <v>4</v>
      </c>
      <c r="O291" s="863">
        <v>25600000</v>
      </c>
      <c r="P291" s="864">
        <f t="shared" ref="P291:P298" si="23">N291*O291</f>
        <v>102400000</v>
      </c>
      <c r="V291" s="803" t="s">
        <v>1464</v>
      </c>
      <c r="W291" s="803" t="s">
        <v>1255</v>
      </c>
      <c r="X291" s="818" t="s">
        <v>1220</v>
      </c>
      <c r="Y291" s="791" t="s">
        <v>668</v>
      </c>
      <c r="Z291" s="791" t="s">
        <v>669</v>
      </c>
      <c r="AA291" s="791" t="s">
        <v>670</v>
      </c>
      <c r="AB291" s="782">
        <v>42376</v>
      </c>
      <c r="AC291" s="782">
        <v>42724</v>
      </c>
      <c r="AD291" s="791" t="s">
        <v>671</v>
      </c>
      <c r="AE291" s="791" t="s">
        <v>26</v>
      </c>
      <c r="AF291" s="791" t="s">
        <v>672</v>
      </c>
      <c r="AG291" s="791">
        <v>4</v>
      </c>
      <c r="AH291" s="783">
        <v>25600000</v>
      </c>
      <c r="AI291" s="783">
        <f t="shared" ref="AI291:AI298" si="24">AG291*AH291</f>
        <v>102400000</v>
      </c>
      <c r="AJ291" s="812" t="s">
        <v>263</v>
      </c>
      <c r="AK291" s="812" t="s">
        <v>281</v>
      </c>
      <c r="AL291" s="813">
        <v>8.3299999999999999E-2</v>
      </c>
      <c r="AM291" s="813">
        <v>8.3299999999999999E-2</v>
      </c>
      <c r="AN291" s="813">
        <v>8.3299999999999999E-2</v>
      </c>
      <c r="AO291" s="813">
        <v>8.3299999999999999E-2</v>
      </c>
      <c r="AP291" s="813">
        <v>8.3299999999999999E-2</v>
      </c>
      <c r="AQ291" s="813">
        <v>8.3299999999999999E-2</v>
      </c>
      <c r="AR291" s="813">
        <v>8.3299999999999999E-2</v>
      </c>
      <c r="AS291" s="813">
        <v>8.3299999999999999E-2</v>
      </c>
      <c r="AT291" s="813">
        <v>8.3299999999999999E-2</v>
      </c>
      <c r="AU291" s="813">
        <v>8.3299999999999999E-2</v>
      </c>
      <c r="AV291" s="813">
        <v>8.3299999999999999E-2</v>
      </c>
      <c r="AW291" s="813">
        <v>8.3299999999999999E-2</v>
      </c>
      <c r="AX291" s="807">
        <f t="shared" si="20"/>
        <v>0.99960000000000016</v>
      </c>
      <c r="AY291" s="811">
        <v>0</v>
      </c>
      <c r="AZ291" s="811">
        <v>0</v>
      </c>
      <c r="BA291" s="811">
        <v>0</v>
      </c>
      <c r="BB291" s="811">
        <v>0</v>
      </c>
      <c r="BC291" s="811">
        <v>0</v>
      </c>
      <c r="BD291" s="811">
        <v>0</v>
      </c>
      <c r="BE291" s="811">
        <v>0</v>
      </c>
      <c r="BF291" s="811">
        <v>0</v>
      </c>
      <c r="BG291" s="811">
        <v>0</v>
      </c>
      <c r="BH291" s="811">
        <v>0</v>
      </c>
      <c r="BI291" s="811">
        <v>0</v>
      </c>
      <c r="BJ291" s="811">
        <v>0</v>
      </c>
      <c r="BK291" s="807">
        <f t="shared" si="21"/>
        <v>0</v>
      </c>
      <c r="BL291" s="807">
        <f t="shared" si="22"/>
        <v>0.99960000000000016</v>
      </c>
    </row>
    <row r="292" spans="1:64" ht="27.95" customHeight="1" x14ac:dyDescent="0.2">
      <c r="A292" s="72"/>
      <c r="B292" s="104"/>
      <c r="C292" s="87"/>
      <c r="D292" s="88"/>
      <c r="E292" s="1175"/>
      <c r="F292" s="1210"/>
      <c r="G292" s="1033"/>
      <c r="H292" s="1182"/>
      <c r="I292" s="1181"/>
      <c r="J292" s="1186"/>
      <c r="K292" s="1188"/>
      <c r="L292" s="865" t="s">
        <v>26</v>
      </c>
      <c r="M292" s="865" t="s">
        <v>673</v>
      </c>
      <c r="N292" s="109">
        <v>2</v>
      </c>
      <c r="O292" s="859">
        <v>31200000</v>
      </c>
      <c r="P292" s="860">
        <f t="shared" si="23"/>
        <v>62400000</v>
      </c>
      <c r="V292" s="803" t="s">
        <v>1464</v>
      </c>
      <c r="W292" s="803" t="s">
        <v>1255</v>
      </c>
      <c r="X292" s="818" t="s">
        <v>1220</v>
      </c>
      <c r="Y292" s="791" t="s">
        <v>668</v>
      </c>
      <c r="Z292" s="791" t="s">
        <v>669</v>
      </c>
      <c r="AA292" s="791" t="s">
        <v>670</v>
      </c>
      <c r="AB292" s="782">
        <v>42376</v>
      </c>
      <c r="AC292" s="782">
        <v>42724</v>
      </c>
      <c r="AD292" s="791"/>
      <c r="AE292" s="791" t="s">
        <v>26</v>
      </c>
      <c r="AF292" s="791" t="s">
        <v>673</v>
      </c>
      <c r="AG292" s="791">
        <v>2</v>
      </c>
      <c r="AH292" s="783">
        <v>31200000</v>
      </c>
      <c r="AI292" s="783">
        <f t="shared" si="24"/>
        <v>62400000</v>
      </c>
      <c r="AJ292" s="812" t="s">
        <v>263</v>
      </c>
      <c r="AK292" s="812" t="s">
        <v>281</v>
      </c>
      <c r="AL292" s="813">
        <v>8.3299999999999999E-2</v>
      </c>
      <c r="AM292" s="813">
        <v>8.3299999999999999E-2</v>
      </c>
      <c r="AN292" s="813">
        <v>8.3299999999999999E-2</v>
      </c>
      <c r="AO292" s="813">
        <v>8.3299999999999999E-2</v>
      </c>
      <c r="AP292" s="813">
        <v>8.3299999999999999E-2</v>
      </c>
      <c r="AQ292" s="813">
        <v>8.3299999999999999E-2</v>
      </c>
      <c r="AR292" s="813">
        <v>8.3299999999999999E-2</v>
      </c>
      <c r="AS292" s="813">
        <v>8.3299999999999999E-2</v>
      </c>
      <c r="AT292" s="813">
        <v>8.3299999999999999E-2</v>
      </c>
      <c r="AU292" s="813">
        <v>8.3299999999999999E-2</v>
      </c>
      <c r="AV292" s="813">
        <v>8.3299999999999999E-2</v>
      </c>
      <c r="AW292" s="813">
        <v>8.3299999999999999E-2</v>
      </c>
      <c r="AX292" s="807">
        <f t="shared" si="20"/>
        <v>0.99960000000000016</v>
      </c>
      <c r="AY292" s="811">
        <v>0</v>
      </c>
      <c r="AZ292" s="811">
        <v>0</v>
      </c>
      <c r="BA292" s="811">
        <v>0</v>
      </c>
      <c r="BB292" s="811">
        <v>0</v>
      </c>
      <c r="BC292" s="811">
        <v>0</v>
      </c>
      <c r="BD292" s="811">
        <v>0</v>
      </c>
      <c r="BE292" s="811">
        <v>0</v>
      </c>
      <c r="BF292" s="811">
        <v>0</v>
      </c>
      <c r="BG292" s="811">
        <v>0</v>
      </c>
      <c r="BH292" s="811">
        <v>0</v>
      </c>
      <c r="BI292" s="811">
        <v>0</v>
      </c>
      <c r="BJ292" s="811">
        <v>0</v>
      </c>
      <c r="BK292" s="807">
        <f t="shared" si="21"/>
        <v>0</v>
      </c>
      <c r="BL292" s="807">
        <f t="shared" si="22"/>
        <v>0.99960000000000016</v>
      </c>
    </row>
    <row r="293" spans="1:64" ht="27.95" customHeight="1" x14ac:dyDescent="0.2">
      <c r="A293" s="72"/>
      <c r="B293" s="104"/>
      <c r="C293" s="87"/>
      <c r="D293" s="88"/>
      <c r="E293" s="1175"/>
      <c r="F293" s="1210"/>
      <c r="G293" s="865" t="s">
        <v>674</v>
      </c>
      <c r="H293" s="1182"/>
      <c r="I293" s="1189">
        <v>42376</v>
      </c>
      <c r="J293" s="1191">
        <v>42460</v>
      </c>
      <c r="K293" s="544" t="s">
        <v>675</v>
      </c>
      <c r="L293" s="865" t="s">
        <v>37</v>
      </c>
      <c r="M293" s="865" t="s">
        <v>676</v>
      </c>
      <c r="N293" s="109">
        <v>1</v>
      </c>
      <c r="O293" s="859">
        <v>10000000</v>
      </c>
      <c r="P293" s="860">
        <f t="shared" si="23"/>
        <v>10000000</v>
      </c>
      <c r="V293" s="803" t="s">
        <v>1464</v>
      </c>
      <c r="W293" s="803" t="s">
        <v>1255</v>
      </c>
      <c r="X293" s="818" t="s">
        <v>1220</v>
      </c>
      <c r="Y293" s="791" t="s">
        <v>668</v>
      </c>
      <c r="Z293" s="791" t="s">
        <v>674</v>
      </c>
      <c r="AA293" s="791" t="s">
        <v>670</v>
      </c>
      <c r="AB293" s="782">
        <v>42376</v>
      </c>
      <c r="AC293" s="782">
        <v>42460</v>
      </c>
      <c r="AD293" s="791" t="s">
        <v>675</v>
      </c>
      <c r="AE293" s="791" t="s">
        <v>37</v>
      </c>
      <c r="AF293" s="791" t="s">
        <v>676</v>
      </c>
      <c r="AG293" s="791">
        <v>1</v>
      </c>
      <c r="AH293" s="783">
        <v>10000000</v>
      </c>
      <c r="AI293" s="783">
        <f t="shared" si="24"/>
        <v>10000000</v>
      </c>
      <c r="AJ293" s="812" t="s">
        <v>263</v>
      </c>
      <c r="AK293" s="812" t="s">
        <v>276</v>
      </c>
      <c r="AL293" s="813">
        <v>0.33</v>
      </c>
      <c r="AM293" s="813">
        <v>0.33</v>
      </c>
      <c r="AN293" s="813">
        <v>0.34</v>
      </c>
      <c r="AO293" s="813">
        <v>0</v>
      </c>
      <c r="AP293" s="813">
        <v>0</v>
      </c>
      <c r="AQ293" s="813">
        <v>0</v>
      </c>
      <c r="AR293" s="813">
        <v>0</v>
      </c>
      <c r="AS293" s="813">
        <v>0</v>
      </c>
      <c r="AT293" s="813">
        <v>0</v>
      </c>
      <c r="AU293" s="813">
        <v>0</v>
      </c>
      <c r="AV293" s="813">
        <v>0</v>
      </c>
      <c r="AW293" s="813">
        <v>0</v>
      </c>
      <c r="AX293" s="807">
        <f t="shared" si="20"/>
        <v>1</v>
      </c>
      <c r="AY293" s="811">
        <v>0</v>
      </c>
      <c r="AZ293" s="811">
        <v>0</v>
      </c>
      <c r="BA293" s="811">
        <v>0</v>
      </c>
      <c r="BB293" s="811">
        <v>0</v>
      </c>
      <c r="BC293" s="811">
        <v>0</v>
      </c>
      <c r="BD293" s="811">
        <v>0</v>
      </c>
      <c r="BE293" s="811">
        <v>0</v>
      </c>
      <c r="BF293" s="811">
        <v>0</v>
      </c>
      <c r="BG293" s="811">
        <v>0</v>
      </c>
      <c r="BH293" s="811">
        <v>0</v>
      </c>
      <c r="BI293" s="811">
        <v>0</v>
      </c>
      <c r="BJ293" s="811">
        <v>0</v>
      </c>
      <c r="BK293" s="807">
        <f t="shared" si="21"/>
        <v>0</v>
      </c>
      <c r="BL293" s="807">
        <f t="shared" si="22"/>
        <v>1</v>
      </c>
    </row>
    <row r="294" spans="1:64" ht="27.95" customHeight="1" x14ac:dyDescent="0.2">
      <c r="A294" s="72"/>
      <c r="B294" s="104"/>
      <c r="C294" s="87"/>
      <c r="D294" s="88"/>
      <c r="E294" s="1175"/>
      <c r="F294" s="1210"/>
      <c r="G294" s="1212" t="s">
        <v>677</v>
      </c>
      <c r="H294" s="1182"/>
      <c r="I294" s="1190"/>
      <c r="J294" s="1192"/>
      <c r="K294" s="544" t="s">
        <v>678</v>
      </c>
      <c r="L294" s="865" t="s">
        <v>37</v>
      </c>
      <c r="M294" s="865" t="s">
        <v>679</v>
      </c>
      <c r="N294" s="109">
        <v>1</v>
      </c>
      <c r="O294" s="859">
        <v>5000000</v>
      </c>
      <c r="P294" s="860">
        <f t="shared" si="23"/>
        <v>5000000</v>
      </c>
      <c r="V294" s="803" t="s">
        <v>1464</v>
      </c>
      <c r="W294" s="803" t="s">
        <v>1255</v>
      </c>
      <c r="X294" s="818" t="s">
        <v>1220</v>
      </c>
      <c r="Y294" s="791" t="s">
        <v>668</v>
      </c>
      <c r="Z294" s="791" t="s">
        <v>677</v>
      </c>
      <c r="AA294" s="791" t="s">
        <v>670</v>
      </c>
      <c r="AB294" s="782">
        <v>42376</v>
      </c>
      <c r="AC294" s="782">
        <v>42460</v>
      </c>
      <c r="AD294" s="791" t="s">
        <v>678</v>
      </c>
      <c r="AE294" s="791" t="s">
        <v>37</v>
      </c>
      <c r="AF294" s="791" t="s">
        <v>679</v>
      </c>
      <c r="AG294" s="791">
        <v>1</v>
      </c>
      <c r="AH294" s="783">
        <v>5000000</v>
      </c>
      <c r="AI294" s="783">
        <f t="shared" si="24"/>
        <v>5000000</v>
      </c>
      <c r="AJ294" s="812" t="s">
        <v>263</v>
      </c>
      <c r="AK294" s="812" t="s">
        <v>276</v>
      </c>
      <c r="AL294" s="813">
        <v>0.33</v>
      </c>
      <c r="AM294" s="813">
        <v>0.33</v>
      </c>
      <c r="AN294" s="813">
        <v>0.34</v>
      </c>
      <c r="AO294" s="813">
        <v>0</v>
      </c>
      <c r="AP294" s="813">
        <v>0</v>
      </c>
      <c r="AQ294" s="813">
        <v>0</v>
      </c>
      <c r="AR294" s="813">
        <v>0</v>
      </c>
      <c r="AS294" s="813">
        <v>0</v>
      </c>
      <c r="AT294" s="813">
        <v>0</v>
      </c>
      <c r="AU294" s="813">
        <v>0</v>
      </c>
      <c r="AV294" s="813">
        <v>0</v>
      </c>
      <c r="AW294" s="813">
        <v>0</v>
      </c>
      <c r="AX294" s="807">
        <f t="shared" si="20"/>
        <v>1</v>
      </c>
      <c r="AY294" s="811">
        <v>0</v>
      </c>
      <c r="AZ294" s="811">
        <v>0</v>
      </c>
      <c r="BA294" s="811">
        <v>0</v>
      </c>
      <c r="BB294" s="811">
        <v>0</v>
      </c>
      <c r="BC294" s="811">
        <v>0</v>
      </c>
      <c r="BD294" s="811">
        <v>0</v>
      </c>
      <c r="BE294" s="811">
        <v>0</v>
      </c>
      <c r="BF294" s="811">
        <v>0</v>
      </c>
      <c r="BG294" s="811">
        <v>0</v>
      </c>
      <c r="BH294" s="811">
        <v>0</v>
      </c>
      <c r="BI294" s="811">
        <v>0</v>
      </c>
      <c r="BJ294" s="811">
        <v>0</v>
      </c>
      <c r="BK294" s="807">
        <f t="shared" si="21"/>
        <v>0</v>
      </c>
      <c r="BL294" s="807">
        <f t="shared" si="22"/>
        <v>1</v>
      </c>
    </row>
    <row r="295" spans="1:64" ht="27.95" customHeight="1" x14ac:dyDescent="0.2">
      <c r="A295" s="72"/>
      <c r="B295" s="104"/>
      <c r="C295" s="87"/>
      <c r="D295" s="88"/>
      <c r="E295" s="1175"/>
      <c r="F295" s="1210"/>
      <c r="G295" s="1213"/>
      <c r="H295" s="1182"/>
      <c r="I295" s="1190"/>
      <c r="J295" s="1192"/>
      <c r="K295" s="544" t="s">
        <v>67</v>
      </c>
      <c r="L295" s="865" t="s">
        <v>680</v>
      </c>
      <c r="M295" s="865" t="s">
        <v>681</v>
      </c>
      <c r="N295" s="109">
        <v>2</v>
      </c>
      <c r="O295" s="859">
        <v>6000000</v>
      </c>
      <c r="P295" s="860">
        <f t="shared" si="23"/>
        <v>12000000</v>
      </c>
      <c r="V295" s="803" t="s">
        <v>1464</v>
      </c>
      <c r="W295" s="803" t="s">
        <v>1255</v>
      </c>
      <c r="X295" s="818" t="s">
        <v>1220</v>
      </c>
      <c r="Y295" s="791" t="s">
        <v>668</v>
      </c>
      <c r="Z295" s="791" t="s">
        <v>677</v>
      </c>
      <c r="AA295" s="791" t="s">
        <v>670</v>
      </c>
      <c r="AB295" s="782">
        <v>42376</v>
      </c>
      <c r="AC295" s="782">
        <v>42460</v>
      </c>
      <c r="AD295" s="791" t="s">
        <v>67</v>
      </c>
      <c r="AE295" s="791" t="s">
        <v>680</v>
      </c>
      <c r="AF295" s="791" t="s">
        <v>681</v>
      </c>
      <c r="AG295" s="791">
        <v>2</v>
      </c>
      <c r="AH295" s="783">
        <v>6000000</v>
      </c>
      <c r="AI295" s="783">
        <f t="shared" si="24"/>
        <v>12000000</v>
      </c>
      <c r="AJ295" s="812" t="s">
        <v>263</v>
      </c>
      <c r="AK295" s="812" t="s">
        <v>276</v>
      </c>
      <c r="AL295" s="813">
        <v>0.33</v>
      </c>
      <c r="AM295" s="813">
        <v>0.33</v>
      </c>
      <c r="AN295" s="813">
        <v>0.34</v>
      </c>
      <c r="AO295" s="813">
        <v>0</v>
      </c>
      <c r="AP295" s="813">
        <v>0</v>
      </c>
      <c r="AQ295" s="813">
        <v>0</v>
      </c>
      <c r="AR295" s="813">
        <v>0</v>
      </c>
      <c r="AS295" s="813">
        <v>0</v>
      </c>
      <c r="AT295" s="813">
        <v>0</v>
      </c>
      <c r="AU295" s="813">
        <v>0</v>
      </c>
      <c r="AV295" s="813">
        <v>0</v>
      </c>
      <c r="AW295" s="813">
        <v>0</v>
      </c>
      <c r="AX295" s="807">
        <f t="shared" si="20"/>
        <v>1</v>
      </c>
      <c r="AY295" s="811">
        <v>0</v>
      </c>
      <c r="AZ295" s="811">
        <v>0</v>
      </c>
      <c r="BA295" s="811">
        <v>0</v>
      </c>
      <c r="BB295" s="811">
        <v>0</v>
      </c>
      <c r="BC295" s="811">
        <v>0</v>
      </c>
      <c r="BD295" s="811">
        <v>0</v>
      </c>
      <c r="BE295" s="811">
        <v>0</v>
      </c>
      <c r="BF295" s="811">
        <v>0</v>
      </c>
      <c r="BG295" s="811">
        <v>0</v>
      </c>
      <c r="BH295" s="811">
        <v>0</v>
      </c>
      <c r="BI295" s="811">
        <v>0</v>
      </c>
      <c r="BJ295" s="811">
        <v>0</v>
      </c>
      <c r="BK295" s="807">
        <f t="shared" si="21"/>
        <v>0</v>
      </c>
      <c r="BL295" s="807">
        <f t="shared" si="22"/>
        <v>1</v>
      </c>
    </row>
    <row r="296" spans="1:64" ht="27.95" customHeight="1" x14ac:dyDescent="0.2">
      <c r="A296" s="72"/>
      <c r="B296" s="104"/>
      <c r="C296" s="87"/>
      <c r="D296" s="88"/>
      <c r="E296" s="1175"/>
      <c r="F296" s="1210"/>
      <c r="G296" s="1213"/>
      <c r="H296" s="1182"/>
      <c r="I296" s="1190"/>
      <c r="J296" s="1192"/>
      <c r="K296" s="544" t="s">
        <v>682</v>
      </c>
      <c r="L296" s="865" t="s">
        <v>45</v>
      </c>
      <c r="M296" s="865" t="s">
        <v>683</v>
      </c>
      <c r="N296" s="109">
        <v>1</v>
      </c>
      <c r="O296" s="859">
        <v>25000000</v>
      </c>
      <c r="P296" s="860">
        <f t="shared" si="23"/>
        <v>25000000</v>
      </c>
      <c r="V296" s="803" t="s">
        <v>1464</v>
      </c>
      <c r="W296" s="803" t="s">
        <v>1255</v>
      </c>
      <c r="X296" s="818" t="s">
        <v>1220</v>
      </c>
      <c r="Y296" s="791" t="s">
        <v>668</v>
      </c>
      <c r="Z296" s="791" t="s">
        <v>677</v>
      </c>
      <c r="AA296" s="791" t="s">
        <v>670</v>
      </c>
      <c r="AB296" s="782">
        <v>42376</v>
      </c>
      <c r="AC296" s="782">
        <v>42460</v>
      </c>
      <c r="AD296" s="791" t="s">
        <v>682</v>
      </c>
      <c r="AE296" s="791" t="s">
        <v>45</v>
      </c>
      <c r="AF296" s="791" t="s">
        <v>683</v>
      </c>
      <c r="AG296" s="791">
        <v>1</v>
      </c>
      <c r="AH296" s="783">
        <v>25000000</v>
      </c>
      <c r="AI296" s="783">
        <f t="shared" si="24"/>
        <v>25000000</v>
      </c>
      <c r="AJ296" s="812" t="s">
        <v>263</v>
      </c>
      <c r="AK296" s="812" t="s">
        <v>276</v>
      </c>
      <c r="AL296" s="813">
        <v>0.33</v>
      </c>
      <c r="AM296" s="813">
        <v>0.33</v>
      </c>
      <c r="AN296" s="813">
        <v>0.34</v>
      </c>
      <c r="AO296" s="813">
        <v>0</v>
      </c>
      <c r="AP296" s="813">
        <v>0</v>
      </c>
      <c r="AQ296" s="813">
        <v>0</v>
      </c>
      <c r="AR296" s="813">
        <v>0</v>
      </c>
      <c r="AS296" s="813">
        <v>0</v>
      </c>
      <c r="AT296" s="813">
        <v>0</v>
      </c>
      <c r="AU296" s="813">
        <v>0</v>
      </c>
      <c r="AV296" s="813">
        <v>0</v>
      </c>
      <c r="AW296" s="813">
        <v>0</v>
      </c>
      <c r="AX296" s="807">
        <f t="shared" si="20"/>
        <v>1</v>
      </c>
      <c r="AY296" s="811">
        <v>0</v>
      </c>
      <c r="AZ296" s="811">
        <v>0</v>
      </c>
      <c r="BA296" s="811">
        <v>0</v>
      </c>
      <c r="BB296" s="811">
        <v>0</v>
      </c>
      <c r="BC296" s="811">
        <v>0</v>
      </c>
      <c r="BD296" s="811">
        <v>0</v>
      </c>
      <c r="BE296" s="811">
        <v>0</v>
      </c>
      <c r="BF296" s="811">
        <v>0</v>
      </c>
      <c r="BG296" s="811">
        <v>0</v>
      </c>
      <c r="BH296" s="811">
        <v>0</v>
      </c>
      <c r="BI296" s="811">
        <v>0</v>
      </c>
      <c r="BJ296" s="811">
        <v>0</v>
      </c>
      <c r="BK296" s="807">
        <f t="shared" si="21"/>
        <v>0</v>
      </c>
      <c r="BL296" s="807">
        <f t="shared" si="22"/>
        <v>1</v>
      </c>
    </row>
    <row r="297" spans="1:64" ht="27.95" customHeight="1" x14ac:dyDescent="0.2">
      <c r="A297" s="72"/>
      <c r="B297" s="104"/>
      <c r="C297" s="87"/>
      <c r="D297" s="88"/>
      <c r="E297" s="1175"/>
      <c r="F297" s="1210"/>
      <c r="G297" s="1213"/>
      <c r="H297" s="1182"/>
      <c r="I297" s="1190"/>
      <c r="J297" s="1192"/>
      <c r="K297" s="544" t="s">
        <v>684</v>
      </c>
      <c r="L297" s="865" t="s">
        <v>49</v>
      </c>
      <c r="M297" s="865" t="s">
        <v>685</v>
      </c>
      <c r="N297" s="109">
        <v>1</v>
      </c>
      <c r="O297" s="859">
        <v>500000</v>
      </c>
      <c r="P297" s="860">
        <f t="shared" si="23"/>
        <v>500000</v>
      </c>
      <c r="V297" s="803" t="s">
        <v>1464</v>
      </c>
      <c r="W297" s="803" t="s">
        <v>1255</v>
      </c>
      <c r="X297" s="818" t="s">
        <v>1220</v>
      </c>
      <c r="Y297" s="791" t="s">
        <v>668</v>
      </c>
      <c r="Z297" s="791" t="s">
        <v>677</v>
      </c>
      <c r="AA297" s="791" t="s">
        <v>670</v>
      </c>
      <c r="AB297" s="782">
        <v>42376</v>
      </c>
      <c r="AC297" s="782">
        <v>42460</v>
      </c>
      <c r="AD297" s="791" t="s">
        <v>684</v>
      </c>
      <c r="AE297" s="791" t="s">
        <v>49</v>
      </c>
      <c r="AF297" s="791" t="s">
        <v>685</v>
      </c>
      <c r="AG297" s="791">
        <v>1</v>
      </c>
      <c r="AH297" s="783">
        <v>500000</v>
      </c>
      <c r="AI297" s="783">
        <f t="shared" si="24"/>
        <v>500000</v>
      </c>
      <c r="AJ297" s="812" t="s">
        <v>263</v>
      </c>
      <c r="AK297" s="812" t="s">
        <v>276</v>
      </c>
      <c r="AL297" s="813">
        <v>0.33</v>
      </c>
      <c r="AM297" s="813">
        <v>0.33</v>
      </c>
      <c r="AN297" s="813">
        <v>0.34</v>
      </c>
      <c r="AO297" s="813">
        <v>0</v>
      </c>
      <c r="AP297" s="813">
        <v>0</v>
      </c>
      <c r="AQ297" s="813">
        <v>0</v>
      </c>
      <c r="AR297" s="813">
        <v>0</v>
      </c>
      <c r="AS297" s="813">
        <v>0</v>
      </c>
      <c r="AT297" s="813">
        <v>0</v>
      </c>
      <c r="AU297" s="813">
        <v>0</v>
      </c>
      <c r="AV297" s="813">
        <v>0</v>
      </c>
      <c r="AW297" s="813">
        <v>0</v>
      </c>
      <c r="AX297" s="807">
        <f t="shared" si="20"/>
        <v>1</v>
      </c>
      <c r="AY297" s="811">
        <v>0</v>
      </c>
      <c r="AZ297" s="811">
        <v>0</v>
      </c>
      <c r="BA297" s="811">
        <v>0</v>
      </c>
      <c r="BB297" s="811">
        <v>0</v>
      </c>
      <c r="BC297" s="811">
        <v>0</v>
      </c>
      <c r="BD297" s="811">
        <v>0</v>
      </c>
      <c r="BE297" s="811">
        <v>0</v>
      </c>
      <c r="BF297" s="811">
        <v>0</v>
      </c>
      <c r="BG297" s="811">
        <v>0</v>
      </c>
      <c r="BH297" s="811">
        <v>0</v>
      </c>
      <c r="BI297" s="811">
        <v>0</v>
      </c>
      <c r="BJ297" s="811">
        <v>0</v>
      </c>
      <c r="BK297" s="807">
        <f t="shared" si="21"/>
        <v>0</v>
      </c>
      <c r="BL297" s="807">
        <f t="shared" si="22"/>
        <v>1</v>
      </c>
    </row>
    <row r="298" spans="1:64" ht="27.95" customHeight="1" thickBot="1" x14ac:dyDescent="0.25">
      <c r="A298" s="73"/>
      <c r="B298" s="105"/>
      <c r="C298" s="102"/>
      <c r="D298" s="103"/>
      <c r="E298" s="1208"/>
      <c r="F298" s="1211"/>
      <c r="G298" s="1214"/>
      <c r="H298" s="1183"/>
      <c r="I298" s="1190"/>
      <c r="J298" s="1192"/>
      <c r="K298" s="543" t="s">
        <v>686</v>
      </c>
      <c r="L298" s="907" t="s">
        <v>49</v>
      </c>
      <c r="M298" s="907" t="s">
        <v>687</v>
      </c>
      <c r="N298" s="112">
        <v>1</v>
      </c>
      <c r="O298" s="964">
        <v>500000</v>
      </c>
      <c r="P298" s="874">
        <f t="shared" si="23"/>
        <v>500000</v>
      </c>
      <c r="V298" s="803" t="s">
        <v>1464</v>
      </c>
      <c r="W298" s="803" t="s">
        <v>1255</v>
      </c>
      <c r="X298" s="818" t="s">
        <v>1220</v>
      </c>
      <c r="Y298" s="791" t="s">
        <v>668</v>
      </c>
      <c r="Z298" s="791" t="s">
        <v>677</v>
      </c>
      <c r="AA298" s="791" t="s">
        <v>670</v>
      </c>
      <c r="AB298" s="782">
        <v>42376</v>
      </c>
      <c r="AC298" s="782">
        <v>42460</v>
      </c>
      <c r="AD298" s="791" t="s">
        <v>686</v>
      </c>
      <c r="AE298" s="791" t="s">
        <v>49</v>
      </c>
      <c r="AF298" s="791" t="s">
        <v>687</v>
      </c>
      <c r="AG298" s="791">
        <v>1</v>
      </c>
      <c r="AH298" s="783">
        <v>500000</v>
      </c>
      <c r="AI298" s="783">
        <f t="shared" si="24"/>
        <v>500000</v>
      </c>
      <c r="AJ298" s="812" t="s">
        <v>263</v>
      </c>
      <c r="AK298" s="812" t="s">
        <v>276</v>
      </c>
      <c r="AL298" s="813">
        <v>0.33</v>
      </c>
      <c r="AM298" s="813">
        <v>0.33</v>
      </c>
      <c r="AN298" s="813">
        <v>0.34</v>
      </c>
      <c r="AO298" s="813">
        <v>0</v>
      </c>
      <c r="AP298" s="813">
        <v>0</v>
      </c>
      <c r="AQ298" s="813">
        <v>0</v>
      </c>
      <c r="AR298" s="813">
        <v>0</v>
      </c>
      <c r="AS298" s="813">
        <v>0</v>
      </c>
      <c r="AT298" s="813">
        <v>0</v>
      </c>
      <c r="AU298" s="813">
        <v>0</v>
      </c>
      <c r="AV298" s="813">
        <v>0</v>
      </c>
      <c r="AW298" s="813">
        <v>0</v>
      </c>
      <c r="AX298" s="807">
        <f t="shared" si="20"/>
        <v>1</v>
      </c>
      <c r="AY298" s="811">
        <v>0</v>
      </c>
      <c r="AZ298" s="811">
        <v>0</v>
      </c>
      <c r="BA298" s="811">
        <v>0</v>
      </c>
      <c r="BB298" s="811">
        <v>0</v>
      </c>
      <c r="BC298" s="811">
        <v>0</v>
      </c>
      <c r="BD298" s="811">
        <v>0</v>
      </c>
      <c r="BE298" s="811">
        <v>0</v>
      </c>
      <c r="BF298" s="811">
        <v>0</v>
      </c>
      <c r="BG298" s="811">
        <v>0</v>
      </c>
      <c r="BH298" s="811">
        <v>0</v>
      </c>
      <c r="BI298" s="811">
        <v>0</v>
      </c>
      <c r="BJ298" s="811">
        <v>0</v>
      </c>
      <c r="BK298" s="807">
        <f t="shared" si="21"/>
        <v>0</v>
      </c>
      <c r="BL298" s="807">
        <f t="shared" si="22"/>
        <v>1</v>
      </c>
    </row>
    <row r="299" spans="1:64" ht="27.95" customHeight="1" x14ac:dyDescent="0.2">
      <c r="A299" s="74"/>
      <c r="B299" s="658"/>
      <c r="C299" s="651"/>
      <c r="D299" s="652"/>
      <c r="E299" s="1174" t="s">
        <v>688</v>
      </c>
      <c r="F299" s="1177" t="s">
        <v>689</v>
      </c>
      <c r="G299" s="867" t="s">
        <v>690</v>
      </c>
      <c r="H299" s="38" t="s">
        <v>691</v>
      </c>
      <c r="I299" s="879">
        <v>42376</v>
      </c>
      <c r="J299" s="594">
        <v>42704</v>
      </c>
      <c r="K299" s="542" t="s">
        <v>692</v>
      </c>
      <c r="L299" s="867" t="s">
        <v>26</v>
      </c>
      <c r="M299" s="867" t="s">
        <v>693</v>
      </c>
      <c r="N299" s="108">
        <v>10</v>
      </c>
      <c r="O299" s="869">
        <v>0</v>
      </c>
      <c r="P299" s="7">
        <v>0</v>
      </c>
      <c r="V299" s="803" t="s">
        <v>1464</v>
      </c>
      <c r="W299" s="803" t="s">
        <v>1254</v>
      </c>
      <c r="X299" s="818" t="s">
        <v>1220</v>
      </c>
      <c r="Y299" s="791" t="s">
        <v>689</v>
      </c>
      <c r="Z299" s="791" t="s">
        <v>690</v>
      </c>
      <c r="AA299" s="791" t="s">
        <v>691</v>
      </c>
      <c r="AB299" s="782">
        <v>42376</v>
      </c>
      <c r="AC299" s="782">
        <v>42704</v>
      </c>
      <c r="AD299" s="791" t="s">
        <v>692</v>
      </c>
      <c r="AE299" s="791" t="s">
        <v>26</v>
      </c>
      <c r="AF299" s="791" t="s">
        <v>693</v>
      </c>
      <c r="AG299" s="791">
        <v>10</v>
      </c>
      <c r="AH299" s="783">
        <v>0</v>
      </c>
      <c r="AI299" s="783">
        <v>0</v>
      </c>
      <c r="AJ299" s="812" t="s">
        <v>263</v>
      </c>
      <c r="AK299" s="812" t="s">
        <v>268</v>
      </c>
      <c r="AL299" s="813">
        <v>9.0909090909090912E-2</v>
      </c>
      <c r="AM299" s="813">
        <v>9.0909090909090912E-2</v>
      </c>
      <c r="AN299" s="813">
        <v>9.0909090909090912E-2</v>
      </c>
      <c r="AO299" s="813">
        <v>9.0909090909090912E-2</v>
      </c>
      <c r="AP299" s="813">
        <v>9.0909090909090912E-2</v>
      </c>
      <c r="AQ299" s="813">
        <v>9.0909090909090912E-2</v>
      </c>
      <c r="AR299" s="813">
        <v>9.0909090909090912E-2</v>
      </c>
      <c r="AS299" s="813">
        <v>9.0909090909090912E-2</v>
      </c>
      <c r="AT299" s="813">
        <v>9.0909090909090912E-2</v>
      </c>
      <c r="AU299" s="813">
        <v>9.0909090909090912E-2</v>
      </c>
      <c r="AV299" s="813">
        <v>9.0909090909090912E-2</v>
      </c>
      <c r="AW299" s="813"/>
      <c r="AX299" s="807">
        <f t="shared" si="20"/>
        <v>1.0000000000000002</v>
      </c>
      <c r="AY299" s="811">
        <v>0</v>
      </c>
      <c r="AZ299" s="811">
        <v>0</v>
      </c>
      <c r="BA299" s="811">
        <v>0</v>
      </c>
      <c r="BB299" s="811">
        <v>0</v>
      </c>
      <c r="BC299" s="811">
        <v>0</v>
      </c>
      <c r="BD299" s="811">
        <v>0</v>
      </c>
      <c r="BE299" s="811">
        <v>0</v>
      </c>
      <c r="BF299" s="811">
        <v>0</v>
      </c>
      <c r="BG299" s="811">
        <v>0</v>
      </c>
      <c r="BH299" s="811">
        <v>0</v>
      </c>
      <c r="BI299" s="811">
        <v>0</v>
      </c>
      <c r="BJ299" s="811">
        <v>0</v>
      </c>
      <c r="BK299" s="807">
        <f t="shared" si="21"/>
        <v>0</v>
      </c>
      <c r="BL299" s="807">
        <f t="shared" si="22"/>
        <v>1.0000000000000002</v>
      </c>
    </row>
    <row r="300" spans="1:64" ht="27.95" customHeight="1" x14ac:dyDescent="0.2">
      <c r="A300" s="63"/>
      <c r="B300" s="64"/>
      <c r="C300" s="93"/>
      <c r="D300" s="94"/>
      <c r="E300" s="1175"/>
      <c r="F300" s="1178"/>
      <c r="G300" s="865" t="s">
        <v>694</v>
      </c>
      <c r="H300" s="905" t="s">
        <v>691</v>
      </c>
      <c r="I300" s="866">
        <v>42376</v>
      </c>
      <c r="J300" s="539">
        <v>42724</v>
      </c>
      <c r="K300" s="544" t="s">
        <v>695</v>
      </c>
      <c r="L300" s="865" t="s">
        <v>26</v>
      </c>
      <c r="M300" s="865" t="s">
        <v>693</v>
      </c>
      <c r="N300" s="109">
        <v>1</v>
      </c>
      <c r="O300" s="859">
        <v>0</v>
      </c>
      <c r="P300" s="8">
        <v>0</v>
      </c>
      <c r="V300" s="803" t="s">
        <v>1464</v>
      </c>
      <c r="W300" s="803" t="s">
        <v>1254</v>
      </c>
      <c r="X300" s="818" t="s">
        <v>1220</v>
      </c>
      <c r="Y300" s="791" t="s">
        <v>689</v>
      </c>
      <c r="Z300" s="791" t="s">
        <v>694</v>
      </c>
      <c r="AA300" s="791" t="s">
        <v>691</v>
      </c>
      <c r="AB300" s="782">
        <v>42376</v>
      </c>
      <c r="AC300" s="782">
        <v>42724</v>
      </c>
      <c r="AD300" s="791" t="s">
        <v>695</v>
      </c>
      <c r="AE300" s="791" t="s">
        <v>26</v>
      </c>
      <c r="AF300" s="791" t="s">
        <v>693</v>
      </c>
      <c r="AG300" s="791">
        <v>1</v>
      </c>
      <c r="AH300" s="783">
        <v>0</v>
      </c>
      <c r="AI300" s="783">
        <v>0</v>
      </c>
      <c r="AJ300" s="812" t="s">
        <v>263</v>
      </c>
      <c r="AK300" s="812" t="s">
        <v>281</v>
      </c>
      <c r="AL300" s="813">
        <v>8.3299999999999999E-2</v>
      </c>
      <c r="AM300" s="813">
        <v>8.3299999999999999E-2</v>
      </c>
      <c r="AN300" s="813">
        <v>8.3299999999999999E-2</v>
      </c>
      <c r="AO300" s="813">
        <v>8.3299999999999999E-2</v>
      </c>
      <c r="AP300" s="813">
        <v>8.3299999999999999E-2</v>
      </c>
      <c r="AQ300" s="813">
        <v>8.3299999999999999E-2</v>
      </c>
      <c r="AR300" s="813">
        <v>8.3299999999999999E-2</v>
      </c>
      <c r="AS300" s="813">
        <v>8.3299999999999999E-2</v>
      </c>
      <c r="AT300" s="813">
        <v>8.3299999999999999E-2</v>
      </c>
      <c r="AU300" s="813">
        <v>8.3299999999999999E-2</v>
      </c>
      <c r="AV300" s="813">
        <v>8.3299999999999999E-2</v>
      </c>
      <c r="AW300" s="813">
        <v>8.3299999999999999E-2</v>
      </c>
      <c r="AX300" s="807">
        <f t="shared" si="20"/>
        <v>0.99960000000000016</v>
      </c>
      <c r="AY300" s="811">
        <v>0</v>
      </c>
      <c r="AZ300" s="811">
        <v>0</v>
      </c>
      <c r="BA300" s="811">
        <v>0</v>
      </c>
      <c r="BB300" s="811">
        <v>0</v>
      </c>
      <c r="BC300" s="811">
        <v>0</v>
      </c>
      <c r="BD300" s="811">
        <v>0</v>
      </c>
      <c r="BE300" s="811">
        <v>0</v>
      </c>
      <c r="BF300" s="811">
        <v>0</v>
      </c>
      <c r="BG300" s="811">
        <v>0</v>
      </c>
      <c r="BH300" s="811">
        <v>0</v>
      </c>
      <c r="BI300" s="811">
        <v>0</v>
      </c>
      <c r="BJ300" s="811">
        <v>0</v>
      </c>
      <c r="BK300" s="807">
        <f t="shared" si="21"/>
        <v>0</v>
      </c>
      <c r="BL300" s="807">
        <f t="shared" si="22"/>
        <v>0.99960000000000016</v>
      </c>
    </row>
    <row r="301" spans="1:64" ht="27.95" customHeight="1" x14ac:dyDescent="0.2">
      <c r="A301" s="63"/>
      <c r="B301" s="64"/>
      <c r="C301" s="93"/>
      <c r="D301" s="94"/>
      <c r="E301" s="1176"/>
      <c r="F301" s="1178"/>
      <c r="G301" s="865" t="s">
        <v>696</v>
      </c>
      <c r="H301" s="905" t="s">
        <v>691</v>
      </c>
      <c r="I301" s="866">
        <v>42376</v>
      </c>
      <c r="J301" s="539">
        <v>42724</v>
      </c>
      <c r="K301" s="544" t="s">
        <v>697</v>
      </c>
      <c r="L301" s="865" t="s">
        <v>49</v>
      </c>
      <c r="M301" s="865" t="s">
        <v>698</v>
      </c>
      <c r="N301" s="109">
        <v>1</v>
      </c>
      <c r="O301" s="859">
        <v>10000000</v>
      </c>
      <c r="P301" s="8">
        <v>10000000</v>
      </c>
      <c r="V301" s="803" t="s">
        <v>1464</v>
      </c>
      <c r="W301" s="803" t="s">
        <v>1254</v>
      </c>
      <c r="X301" s="818" t="s">
        <v>1220</v>
      </c>
      <c r="Y301" s="791" t="s">
        <v>689</v>
      </c>
      <c r="Z301" s="791" t="s">
        <v>696</v>
      </c>
      <c r="AA301" s="791" t="s">
        <v>691</v>
      </c>
      <c r="AB301" s="782">
        <v>42376</v>
      </c>
      <c r="AC301" s="782">
        <v>42724</v>
      </c>
      <c r="AD301" s="791" t="s">
        <v>697</v>
      </c>
      <c r="AE301" s="791" t="s">
        <v>49</v>
      </c>
      <c r="AF301" s="791" t="s">
        <v>698</v>
      </c>
      <c r="AG301" s="791">
        <v>1</v>
      </c>
      <c r="AH301" s="783">
        <v>10000000</v>
      </c>
      <c r="AI301" s="783">
        <v>10000000</v>
      </c>
      <c r="AJ301" s="812" t="s">
        <v>263</v>
      </c>
      <c r="AK301" s="812" t="s">
        <v>281</v>
      </c>
      <c r="AL301" s="813">
        <v>8.3299999999999999E-2</v>
      </c>
      <c r="AM301" s="813">
        <v>8.3299999999999999E-2</v>
      </c>
      <c r="AN301" s="813">
        <v>8.3299999999999999E-2</v>
      </c>
      <c r="AO301" s="813">
        <v>8.3299999999999999E-2</v>
      </c>
      <c r="AP301" s="813">
        <v>8.3299999999999999E-2</v>
      </c>
      <c r="AQ301" s="813">
        <v>8.3299999999999999E-2</v>
      </c>
      <c r="AR301" s="813">
        <v>8.3299999999999999E-2</v>
      </c>
      <c r="AS301" s="813">
        <v>8.3299999999999999E-2</v>
      </c>
      <c r="AT301" s="813">
        <v>8.3299999999999999E-2</v>
      </c>
      <c r="AU301" s="813">
        <v>8.3299999999999999E-2</v>
      </c>
      <c r="AV301" s="813">
        <v>8.3299999999999999E-2</v>
      </c>
      <c r="AW301" s="813">
        <v>8.3299999999999999E-2</v>
      </c>
      <c r="AX301" s="807">
        <f t="shared" si="20"/>
        <v>0.99960000000000016</v>
      </c>
      <c r="AY301" s="811">
        <v>0</v>
      </c>
      <c r="AZ301" s="811">
        <v>0</v>
      </c>
      <c r="BA301" s="811">
        <v>0</v>
      </c>
      <c r="BB301" s="811">
        <v>0</v>
      </c>
      <c r="BC301" s="811">
        <v>0</v>
      </c>
      <c r="BD301" s="811">
        <v>0</v>
      </c>
      <c r="BE301" s="811">
        <v>0</v>
      </c>
      <c r="BF301" s="811">
        <v>0</v>
      </c>
      <c r="BG301" s="811">
        <v>0</v>
      </c>
      <c r="BH301" s="811">
        <v>0</v>
      </c>
      <c r="BI301" s="811">
        <v>0</v>
      </c>
      <c r="BJ301" s="811">
        <v>0</v>
      </c>
      <c r="BK301" s="807">
        <f t="shared" si="21"/>
        <v>0</v>
      </c>
      <c r="BL301" s="807">
        <f t="shared" si="22"/>
        <v>0.99960000000000016</v>
      </c>
    </row>
    <row r="302" spans="1:64" ht="27.95" customHeight="1" x14ac:dyDescent="0.2">
      <c r="A302" s="63"/>
      <c r="B302" s="64"/>
      <c r="C302" s="93"/>
      <c r="D302" s="94"/>
      <c r="E302" s="1179" t="s">
        <v>699</v>
      </c>
      <c r="F302" s="1178" t="s">
        <v>700</v>
      </c>
      <c r="G302" s="865" t="s">
        <v>701</v>
      </c>
      <c r="H302" s="905" t="s">
        <v>691</v>
      </c>
      <c r="I302" s="866">
        <v>42376</v>
      </c>
      <c r="J302" s="539">
        <v>42724</v>
      </c>
      <c r="K302" s="544" t="s">
        <v>702</v>
      </c>
      <c r="L302" s="865" t="s">
        <v>703</v>
      </c>
      <c r="M302" s="865" t="s">
        <v>704</v>
      </c>
      <c r="N302" s="109">
        <v>2</v>
      </c>
      <c r="O302" s="859">
        <v>35000000</v>
      </c>
      <c r="P302" s="8">
        <v>35000000</v>
      </c>
      <c r="V302" s="803" t="s">
        <v>1464</v>
      </c>
      <c r="W302" s="803" t="s">
        <v>1254</v>
      </c>
      <c r="X302" s="818" t="s">
        <v>1220</v>
      </c>
      <c r="Y302" s="791" t="s">
        <v>700</v>
      </c>
      <c r="Z302" s="791" t="s">
        <v>701</v>
      </c>
      <c r="AA302" s="791" t="s">
        <v>691</v>
      </c>
      <c r="AB302" s="782">
        <v>42376</v>
      </c>
      <c r="AC302" s="782">
        <v>42724</v>
      </c>
      <c r="AD302" s="791" t="s">
        <v>702</v>
      </c>
      <c r="AE302" s="791" t="s">
        <v>703</v>
      </c>
      <c r="AF302" s="791" t="s">
        <v>704</v>
      </c>
      <c r="AG302" s="791">
        <v>2</v>
      </c>
      <c r="AH302" s="783">
        <v>35000000</v>
      </c>
      <c r="AI302" s="783">
        <v>35000000</v>
      </c>
      <c r="AJ302" s="812" t="s">
        <v>263</v>
      </c>
      <c r="AK302" s="812" t="s">
        <v>281</v>
      </c>
      <c r="AL302" s="813">
        <v>8.3299999999999999E-2</v>
      </c>
      <c r="AM302" s="813">
        <v>8.3299999999999999E-2</v>
      </c>
      <c r="AN302" s="813">
        <v>8.3299999999999999E-2</v>
      </c>
      <c r="AO302" s="813">
        <v>8.3299999999999999E-2</v>
      </c>
      <c r="AP302" s="813">
        <v>8.3299999999999999E-2</v>
      </c>
      <c r="AQ302" s="813">
        <v>8.3299999999999999E-2</v>
      </c>
      <c r="AR302" s="813">
        <v>8.3299999999999999E-2</v>
      </c>
      <c r="AS302" s="813">
        <v>8.3299999999999999E-2</v>
      </c>
      <c r="AT302" s="813">
        <v>8.3299999999999999E-2</v>
      </c>
      <c r="AU302" s="813">
        <v>8.3299999999999999E-2</v>
      </c>
      <c r="AV302" s="813">
        <v>8.3299999999999999E-2</v>
      </c>
      <c r="AW302" s="813">
        <v>8.3299999999999999E-2</v>
      </c>
      <c r="AX302" s="807">
        <f t="shared" si="20"/>
        <v>0.99960000000000016</v>
      </c>
      <c r="AY302" s="811">
        <v>0</v>
      </c>
      <c r="AZ302" s="811">
        <v>0</v>
      </c>
      <c r="BA302" s="811">
        <v>0</v>
      </c>
      <c r="BB302" s="811">
        <v>0</v>
      </c>
      <c r="BC302" s="811">
        <v>0</v>
      </c>
      <c r="BD302" s="811">
        <v>0</v>
      </c>
      <c r="BE302" s="811">
        <v>0</v>
      </c>
      <c r="BF302" s="811">
        <v>0</v>
      </c>
      <c r="BG302" s="811">
        <v>0</v>
      </c>
      <c r="BH302" s="811">
        <v>0</v>
      </c>
      <c r="BI302" s="811">
        <v>0</v>
      </c>
      <c r="BJ302" s="811">
        <v>0</v>
      </c>
      <c r="BK302" s="807">
        <f t="shared" si="21"/>
        <v>0</v>
      </c>
      <c r="BL302" s="807">
        <f t="shared" si="22"/>
        <v>0.99960000000000016</v>
      </c>
    </row>
    <row r="303" spans="1:64" ht="27.95" customHeight="1" x14ac:dyDescent="0.2">
      <c r="A303" s="63"/>
      <c r="B303" s="64"/>
      <c r="C303" s="93"/>
      <c r="D303" s="94"/>
      <c r="E303" s="1180"/>
      <c r="F303" s="1178"/>
      <c r="G303" s="865" t="s">
        <v>705</v>
      </c>
      <c r="H303" s="905" t="s">
        <v>691</v>
      </c>
      <c r="I303" s="866">
        <v>42376</v>
      </c>
      <c r="J303" s="539">
        <v>42724</v>
      </c>
      <c r="K303" s="544" t="s">
        <v>706</v>
      </c>
      <c r="L303" s="865" t="s">
        <v>26</v>
      </c>
      <c r="M303" s="865" t="s">
        <v>693</v>
      </c>
      <c r="N303" s="109">
        <v>1</v>
      </c>
      <c r="O303" s="859">
        <v>10000000</v>
      </c>
      <c r="P303" s="8">
        <v>10000000</v>
      </c>
      <c r="V303" s="803" t="s">
        <v>1464</v>
      </c>
      <c r="W303" s="803" t="s">
        <v>1254</v>
      </c>
      <c r="X303" s="818" t="s">
        <v>1220</v>
      </c>
      <c r="Y303" s="791" t="s">
        <v>700</v>
      </c>
      <c r="Z303" s="791" t="s">
        <v>705</v>
      </c>
      <c r="AA303" s="791" t="s">
        <v>691</v>
      </c>
      <c r="AB303" s="782">
        <v>42376</v>
      </c>
      <c r="AC303" s="782">
        <v>42724</v>
      </c>
      <c r="AD303" s="791" t="s">
        <v>706</v>
      </c>
      <c r="AE303" s="791" t="s">
        <v>26</v>
      </c>
      <c r="AF303" s="791" t="s">
        <v>693</v>
      </c>
      <c r="AG303" s="791">
        <v>1</v>
      </c>
      <c r="AH303" s="783">
        <v>10000000</v>
      </c>
      <c r="AI303" s="783">
        <v>10000000</v>
      </c>
      <c r="AJ303" s="812" t="s">
        <v>263</v>
      </c>
      <c r="AK303" s="812" t="s">
        <v>281</v>
      </c>
      <c r="AL303" s="813">
        <v>8.3299999999999999E-2</v>
      </c>
      <c r="AM303" s="813">
        <v>8.3299999999999999E-2</v>
      </c>
      <c r="AN303" s="813">
        <v>8.3299999999999999E-2</v>
      </c>
      <c r="AO303" s="813">
        <v>8.3299999999999999E-2</v>
      </c>
      <c r="AP303" s="813">
        <v>8.3299999999999999E-2</v>
      </c>
      <c r="AQ303" s="813">
        <v>8.3299999999999999E-2</v>
      </c>
      <c r="AR303" s="813">
        <v>8.3299999999999999E-2</v>
      </c>
      <c r="AS303" s="813">
        <v>8.3299999999999999E-2</v>
      </c>
      <c r="AT303" s="813">
        <v>8.3299999999999999E-2</v>
      </c>
      <c r="AU303" s="813">
        <v>8.3299999999999999E-2</v>
      </c>
      <c r="AV303" s="813">
        <v>8.3299999999999999E-2</v>
      </c>
      <c r="AW303" s="813">
        <v>8.3299999999999999E-2</v>
      </c>
      <c r="AX303" s="807">
        <f t="shared" si="20"/>
        <v>0.99960000000000016</v>
      </c>
      <c r="AY303" s="811">
        <v>0</v>
      </c>
      <c r="AZ303" s="811">
        <v>0</v>
      </c>
      <c r="BA303" s="811">
        <v>0</v>
      </c>
      <c r="BB303" s="811">
        <v>0</v>
      </c>
      <c r="BC303" s="811">
        <v>0</v>
      </c>
      <c r="BD303" s="811">
        <v>0</v>
      </c>
      <c r="BE303" s="811">
        <v>0</v>
      </c>
      <c r="BF303" s="811">
        <v>0</v>
      </c>
      <c r="BG303" s="811">
        <v>0</v>
      </c>
      <c r="BH303" s="811">
        <v>0</v>
      </c>
      <c r="BI303" s="811">
        <v>0</v>
      </c>
      <c r="BJ303" s="811">
        <v>0</v>
      </c>
      <c r="BK303" s="807">
        <f t="shared" si="21"/>
        <v>0</v>
      </c>
      <c r="BL303" s="807">
        <f t="shared" si="22"/>
        <v>0.99960000000000016</v>
      </c>
    </row>
    <row r="304" spans="1:64" ht="27.95" customHeight="1" x14ac:dyDescent="0.2">
      <c r="A304" s="63"/>
      <c r="B304" s="64"/>
      <c r="C304" s="93"/>
      <c r="D304" s="94"/>
      <c r="E304" s="1179" t="s">
        <v>707</v>
      </c>
      <c r="F304" s="1202" t="s">
        <v>708</v>
      </c>
      <c r="G304" s="865" t="s">
        <v>709</v>
      </c>
      <c r="H304" s="905" t="s">
        <v>691</v>
      </c>
      <c r="I304" s="866">
        <v>42376</v>
      </c>
      <c r="J304" s="539">
        <v>42724</v>
      </c>
      <c r="K304" s="599" t="s">
        <v>710</v>
      </c>
      <c r="L304" s="56" t="s">
        <v>703</v>
      </c>
      <c r="M304" s="56" t="s">
        <v>711</v>
      </c>
      <c r="N304" s="113">
        <v>6</v>
      </c>
      <c r="O304" s="14">
        <v>5000000</v>
      </c>
      <c r="P304" s="15">
        <f>O304*N304</f>
        <v>30000000</v>
      </c>
      <c r="V304" s="803" t="s">
        <v>1464</v>
      </c>
      <c r="W304" s="803" t="s">
        <v>1254</v>
      </c>
      <c r="X304" s="818" t="s">
        <v>1220</v>
      </c>
      <c r="Y304" s="791" t="s">
        <v>708</v>
      </c>
      <c r="Z304" s="791" t="s">
        <v>709</v>
      </c>
      <c r="AA304" s="791" t="s">
        <v>691</v>
      </c>
      <c r="AB304" s="782">
        <v>42376</v>
      </c>
      <c r="AC304" s="782">
        <v>42724</v>
      </c>
      <c r="AD304" s="791" t="s">
        <v>710</v>
      </c>
      <c r="AE304" s="791" t="s">
        <v>703</v>
      </c>
      <c r="AF304" s="791" t="s">
        <v>711</v>
      </c>
      <c r="AG304" s="791">
        <v>6</v>
      </c>
      <c r="AH304" s="783">
        <v>5000000</v>
      </c>
      <c r="AI304" s="783">
        <f>AH304*AG304</f>
        <v>30000000</v>
      </c>
      <c r="AJ304" s="812" t="s">
        <v>263</v>
      </c>
      <c r="AK304" s="812" t="s">
        <v>281</v>
      </c>
      <c r="AL304" s="813">
        <v>8.3299999999999999E-2</v>
      </c>
      <c r="AM304" s="813">
        <v>8.3299999999999999E-2</v>
      </c>
      <c r="AN304" s="813">
        <v>8.3299999999999999E-2</v>
      </c>
      <c r="AO304" s="813">
        <v>8.3299999999999999E-2</v>
      </c>
      <c r="AP304" s="813">
        <v>8.3299999999999999E-2</v>
      </c>
      <c r="AQ304" s="813">
        <v>8.3299999999999999E-2</v>
      </c>
      <c r="AR304" s="813">
        <v>8.3299999999999999E-2</v>
      </c>
      <c r="AS304" s="813">
        <v>8.3299999999999999E-2</v>
      </c>
      <c r="AT304" s="813">
        <v>8.3299999999999999E-2</v>
      </c>
      <c r="AU304" s="813">
        <v>8.3299999999999999E-2</v>
      </c>
      <c r="AV304" s="813">
        <v>8.3299999999999999E-2</v>
      </c>
      <c r="AW304" s="813">
        <v>8.3299999999999999E-2</v>
      </c>
      <c r="AX304" s="807">
        <f t="shared" si="20"/>
        <v>0.99960000000000016</v>
      </c>
      <c r="AY304" s="811">
        <v>0</v>
      </c>
      <c r="AZ304" s="811">
        <v>0</v>
      </c>
      <c r="BA304" s="811">
        <v>0</v>
      </c>
      <c r="BB304" s="811">
        <v>0</v>
      </c>
      <c r="BC304" s="811">
        <v>0</v>
      </c>
      <c r="BD304" s="811">
        <v>0</v>
      </c>
      <c r="BE304" s="811">
        <v>0</v>
      </c>
      <c r="BF304" s="811">
        <v>0</v>
      </c>
      <c r="BG304" s="811">
        <v>0</v>
      </c>
      <c r="BH304" s="811">
        <v>0</v>
      </c>
      <c r="BI304" s="811">
        <v>0</v>
      </c>
      <c r="BJ304" s="811">
        <v>0</v>
      </c>
      <c r="BK304" s="807">
        <f t="shared" si="21"/>
        <v>0</v>
      </c>
      <c r="BL304" s="807">
        <f t="shared" si="22"/>
        <v>0.99960000000000016</v>
      </c>
    </row>
    <row r="305" spans="1:64" ht="27.95" customHeight="1" x14ac:dyDescent="0.2">
      <c r="A305" s="63"/>
      <c r="B305" s="64"/>
      <c r="C305" s="93"/>
      <c r="D305" s="94"/>
      <c r="E305" s="1201"/>
      <c r="F305" s="1202"/>
      <c r="G305" s="56" t="s">
        <v>712</v>
      </c>
      <c r="H305" s="905" t="s">
        <v>691</v>
      </c>
      <c r="I305" s="866">
        <v>42376</v>
      </c>
      <c r="J305" s="539">
        <v>42724</v>
      </c>
      <c r="K305" s="544" t="s">
        <v>713</v>
      </c>
      <c r="L305" s="865" t="s">
        <v>26</v>
      </c>
      <c r="M305" s="865" t="s">
        <v>714</v>
      </c>
      <c r="N305" s="109">
        <v>0</v>
      </c>
      <c r="O305" s="859">
        <v>0</v>
      </c>
      <c r="P305" s="15">
        <v>0</v>
      </c>
      <c r="V305" s="803" t="s">
        <v>1464</v>
      </c>
      <c r="W305" s="803" t="s">
        <v>1254</v>
      </c>
      <c r="X305" s="818" t="s">
        <v>1220</v>
      </c>
      <c r="Y305" s="791" t="s">
        <v>708</v>
      </c>
      <c r="Z305" s="791" t="s">
        <v>712</v>
      </c>
      <c r="AA305" s="791" t="s">
        <v>691</v>
      </c>
      <c r="AB305" s="782">
        <v>42376</v>
      </c>
      <c r="AC305" s="782">
        <v>42724</v>
      </c>
      <c r="AD305" s="791" t="s">
        <v>713</v>
      </c>
      <c r="AE305" s="791" t="s">
        <v>26</v>
      </c>
      <c r="AF305" s="791" t="s">
        <v>714</v>
      </c>
      <c r="AG305" s="791">
        <v>0</v>
      </c>
      <c r="AH305" s="783">
        <v>0</v>
      </c>
      <c r="AI305" s="783">
        <v>0</v>
      </c>
      <c r="AJ305" s="812" t="s">
        <v>263</v>
      </c>
      <c r="AK305" s="812" t="s">
        <v>281</v>
      </c>
      <c r="AL305" s="813">
        <v>8.3299999999999999E-2</v>
      </c>
      <c r="AM305" s="813">
        <v>8.3299999999999999E-2</v>
      </c>
      <c r="AN305" s="813">
        <v>8.3299999999999999E-2</v>
      </c>
      <c r="AO305" s="813">
        <v>8.3299999999999999E-2</v>
      </c>
      <c r="AP305" s="813">
        <v>8.3299999999999999E-2</v>
      </c>
      <c r="AQ305" s="813">
        <v>8.3299999999999999E-2</v>
      </c>
      <c r="AR305" s="813">
        <v>8.3299999999999999E-2</v>
      </c>
      <c r="AS305" s="813">
        <v>8.3299999999999999E-2</v>
      </c>
      <c r="AT305" s="813">
        <v>8.3299999999999999E-2</v>
      </c>
      <c r="AU305" s="813">
        <v>8.3299999999999999E-2</v>
      </c>
      <c r="AV305" s="813">
        <v>8.3299999999999999E-2</v>
      </c>
      <c r="AW305" s="813">
        <v>8.3299999999999999E-2</v>
      </c>
      <c r="AX305" s="807">
        <f t="shared" si="20"/>
        <v>0.99960000000000016</v>
      </c>
      <c r="AY305" s="811">
        <v>0</v>
      </c>
      <c r="AZ305" s="811">
        <v>0</v>
      </c>
      <c r="BA305" s="811">
        <v>0</v>
      </c>
      <c r="BB305" s="811">
        <v>0</v>
      </c>
      <c r="BC305" s="811">
        <v>0</v>
      </c>
      <c r="BD305" s="811">
        <v>0</v>
      </c>
      <c r="BE305" s="811">
        <v>0</v>
      </c>
      <c r="BF305" s="811">
        <v>0</v>
      </c>
      <c r="BG305" s="811">
        <v>0</v>
      </c>
      <c r="BH305" s="811">
        <v>0</v>
      </c>
      <c r="BI305" s="811">
        <v>0</v>
      </c>
      <c r="BJ305" s="811">
        <v>0</v>
      </c>
      <c r="BK305" s="807">
        <f t="shared" si="21"/>
        <v>0</v>
      </c>
      <c r="BL305" s="807">
        <f t="shared" si="22"/>
        <v>0.99960000000000016</v>
      </c>
    </row>
    <row r="306" spans="1:64" ht="27.95" customHeight="1" x14ac:dyDescent="0.2">
      <c r="A306" s="63"/>
      <c r="B306" s="64"/>
      <c r="C306" s="93"/>
      <c r="D306" s="94"/>
      <c r="E306" s="1180"/>
      <c r="F306" s="1202"/>
      <c r="G306" s="56" t="s">
        <v>715</v>
      </c>
      <c r="H306" s="39" t="s">
        <v>691</v>
      </c>
      <c r="I306" s="131">
        <v>42376</v>
      </c>
      <c r="J306" s="595">
        <v>42724</v>
      </c>
      <c r="K306" s="599" t="s">
        <v>716</v>
      </c>
      <c r="L306" s="56" t="s">
        <v>703</v>
      </c>
      <c r="M306" s="56" t="s">
        <v>714</v>
      </c>
      <c r="N306" s="113">
        <v>0</v>
      </c>
      <c r="O306" s="14">
        <v>0</v>
      </c>
      <c r="P306" s="15">
        <v>0</v>
      </c>
      <c r="V306" s="803" t="s">
        <v>1464</v>
      </c>
      <c r="W306" s="803" t="s">
        <v>1254</v>
      </c>
      <c r="X306" s="818" t="s">
        <v>1220</v>
      </c>
      <c r="Y306" s="791" t="s">
        <v>708</v>
      </c>
      <c r="Z306" s="791" t="s">
        <v>715</v>
      </c>
      <c r="AA306" s="791" t="s">
        <v>691</v>
      </c>
      <c r="AB306" s="782">
        <v>42376</v>
      </c>
      <c r="AC306" s="782">
        <v>42724</v>
      </c>
      <c r="AD306" s="791" t="s">
        <v>716</v>
      </c>
      <c r="AE306" s="791" t="s">
        <v>703</v>
      </c>
      <c r="AF306" s="791" t="s">
        <v>714</v>
      </c>
      <c r="AG306" s="791">
        <v>0</v>
      </c>
      <c r="AH306" s="783">
        <v>0</v>
      </c>
      <c r="AI306" s="783">
        <v>0</v>
      </c>
      <c r="AJ306" s="812" t="s">
        <v>263</v>
      </c>
      <c r="AK306" s="812" t="s">
        <v>281</v>
      </c>
      <c r="AL306" s="813">
        <v>8.3299999999999999E-2</v>
      </c>
      <c r="AM306" s="813">
        <v>8.3299999999999999E-2</v>
      </c>
      <c r="AN306" s="813">
        <v>8.3299999999999999E-2</v>
      </c>
      <c r="AO306" s="813">
        <v>8.3299999999999999E-2</v>
      </c>
      <c r="AP306" s="813">
        <v>8.3299999999999999E-2</v>
      </c>
      <c r="AQ306" s="813">
        <v>8.3299999999999999E-2</v>
      </c>
      <c r="AR306" s="813">
        <v>8.3299999999999999E-2</v>
      </c>
      <c r="AS306" s="813">
        <v>8.3299999999999999E-2</v>
      </c>
      <c r="AT306" s="813">
        <v>8.3299999999999999E-2</v>
      </c>
      <c r="AU306" s="813">
        <v>8.3299999999999999E-2</v>
      </c>
      <c r="AV306" s="813">
        <v>8.3299999999999999E-2</v>
      </c>
      <c r="AW306" s="813">
        <v>8.3299999999999999E-2</v>
      </c>
      <c r="AX306" s="807">
        <f t="shared" si="20"/>
        <v>0.99960000000000016</v>
      </c>
      <c r="AY306" s="811">
        <v>0</v>
      </c>
      <c r="AZ306" s="811">
        <v>0</v>
      </c>
      <c r="BA306" s="811">
        <v>0</v>
      </c>
      <c r="BB306" s="811">
        <v>0</v>
      </c>
      <c r="BC306" s="811">
        <v>0</v>
      </c>
      <c r="BD306" s="811">
        <v>0</v>
      </c>
      <c r="BE306" s="811">
        <v>0</v>
      </c>
      <c r="BF306" s="811">
        <v>0</v>
      </c>
      <c r="BG306" s="811">
        <v>0</v>
      </c>
      <c r="BH306" s="811">
        <v>0</v>
      </c>
      <c r="BI306" s="811">
        <v>0</v>
      </c>
      <c r="BJ306" s="811">
        <v>0</v>
      </c>
      <c r="BK306" s="807">
        <f t="shared" si="21"/>
        <v>0</v>
      </c>
      <c r="BL306" s="807">
        <f t="shared" si="22"/>
        <v>0.99960000000000016</v>
      </c>
    </row>
    <row r="307" spans="1:64" ht="27.95" customHeight="1" x14ac:dyDescent="0.2">
      <c r="A307" s="63"/>
      <c r="B307" s="64"/>
      <c r="C307" s="93"/>
      <c r="D307" s="94"/>
      <c r="E307" s="896" t="s">
        <v>478</v>
      </c>
      <c r="F307" s="57" t="s">
        <v>717</v>
      </c>
      <c r="G307" s="58" t="s">
        <v>718</v>
      </c>
      <c r="H307" s="2" t="s">
        <v>691</v>
      </c>
      <c r="I307" s="132">
        <v>42376</v>
      </c>
      <c r="J307" s="596">
        <v>42724</v>
      </c>
      <c r="K307" s="600" t="s">
        <v>719</v>
      </c>
      <c r="L307" s="90" t="s">
        <v>703</v>
      </c>
      <c r="M307" s="90" t="s">
        <v>720</v>
      </c>
      <c r="N307" s="129">
        <v>1</v>
      </c>
      <c r="O307" s="130">
        <v>25000000</v>
      </c>
      <c r="P307" s="13">
        <v>25000000</v>
      </c>
      <c r="V307" s="803" t="s">
        <v>1464</v>
      </c>
      <c r="W307" s="803" t="s">
        <v>1254</v>
      </c>
      <c r="X307" s="818" t="s">
        <v>1220</v>
      </c>
      <c r="Y307" s="791" t="s">
        <v>717</v>
      </c>
      <c r="Z307" s="791" t="s">
        <v>718</v>
      </c>
      <c r="AA307" s="791" t="s">
        <v>691</v>
      </c>
      <c r="AB307" s="782">
        <v>42376</v>
      </c>
      <c r="AC307" s="782">
        <v>42724</v>
      </c>
      <c r="AD307" s="791" t="s">
        <v>719</v>
      </c>
      <c r="AE307" s="791" t="s">
        <v>703</v>
      </c>
      <c r="AF307" s="791" t="s">
        <v>720</v>
      </c>
      <c r="AG307" s="791">
        <v>1</v>
      </c>
      <c r="AH307" s="783">
        <v>25000000</v>
      </c>
      <c r="AI307" s="783">
        <v>25000000</v>
      </c>
      <c r="AJ307" s="812" t="s">
        <v>263</v>
      </c>
      <c r="AK307" s="812" t="s">
        <v>281</v>
      </c>
      <c r="AL307" s="813">
        <v>8.3299999999999999E-2</v>
      </c>
      <c r="AM307" s="813">
        <v>8.3299999999999999E-2</v>
      </c>
      <c r="AN307" s="813">
        <v>8.3299999999999999E-2</v>
      </c>
      <c r="AO307" s="813">
        <v>8.3299999999999999E-2</v>
      </c>
      <c r="AP307" s="813">
        <v>8.3299999999999999E-2</v>
      </c>
      <c r="AQ307" s="813">
        <v>8.3299999999999999E-2</v>
      </c>
      <c r="AR307" s="813">
        <v>8.3299999999999999E-2</v>
      </c>
      <c r="AS307" s="813">
        <v>8.3299999999999999E-2</v>
      </c>
      <c r="AT307" s="813">
        <v>8.3299999999999999E-2</v>
      </c>
      <c r="AU307" s="813">
        <v>8.3299999999999999E-2</v>
      </c>
      <c r="AV307" s="813">
        <v>8.3299999999999999E-2</v>
      </c>
      <c r="AW307" s="813">
        <v>8.3299999999999999E-2</v>
      </c>
      <c r="AX307" s="807">
        <f t="shared" si="20"/>
        <v>0.99960000000000016</v>
      </c>
      <c r="AY307" s="811">
        <v>0</v>
      </c>
      <c r="AZ307" s="811">
        <v>0</v>
      </c>
      <c r="BA307" s="811">
        <v>0</v>
      </c>
      <c r="BB307" s="811">
        <v>0</v>
      </c>
      <c r="BC307" s="811">
        <v>0</v>
      </c>
      <c r="BD307" s="811">
        <v>0</v>
      </c>
      <c r="BE307" s="811">
        <v>0</v>
      </c>
      <c r="BF307" s="811">
        <v>0</v>
      </c>
      <c r="BG307" s="811">
        <v>0</v>
      </c>
      <c r="BH307" s="811">
        <v>0</v>
      </c>
      <c r="BI307" s="811">
        <v>0</v>
      </c>
      <c r="BJ307" s="811">
        <v>0</v>
      </c>
      <c r="BK307" s="807">
        <f t="shared" si="21"/>
        <v>0</v>
      </c>
      <c r="BL307" s="807">
        <f t="shared" si="22"/>
        <v>0.99960000000000016</v>
      </c>
    </row>
    <row r="308" spans="1:64" ht="27.95" customHeight="1" thickBot="1" x14ac:dyDescent="0.25">
      <c r="A308" s="75"/>
      <c r="B308" s="659"/>
      <c r="C308" s="653"/>
      <c r="D308" s="654"/>
      <c r="E308" s="897" t="s">
        <v>478</v>
      </c>
      <c r="F308" s="902" t="s">
        <v>721</v>
      </c>
      <c r="G308" s="907" t="s">
        <v>722</v>
      </c>
      <c r="H308" s="906" t="s">
        <v>691</v>
      </c>
      <c r="I308" s="906" t="s">
        <v>723</v>
      </c>
      <c r="J308" s="904">
        <v>42724</v>
      </c>
      <c r="K308" s="543" t="s">
        <v>724</v>
      </c>
      <c r="L308" s="907" t="s">
        <v>26</v>
      </c>
      <c r="M308" s="907" t="s">
        <v>693</v>
      </c>
      <c r="N308" s="112">
        <v>0</v>
      </c>
      <c r="O308" s="964">
        <v>0</v>
      </c>
      <c r="P308" s="51">
        <v>0</v>
      </c>
      <c r="V308" s="803" t="s">
        <v>1464</v>
      </c>
      <c r="W308" s="803" t="s">
        <v>1254</v>
      </c>
      <c r="X308" s="818" t="s">
        <v>1220</v>
      </c>
      <c r="Y308" s="791" t="s">
        <v>721</v>
      </c>
      <c r="Z308" s="791" t="s">
        <v>722</v>
      </c>
      <c r="AA308" s="791" t="s">
        <v>691</v>
      </c>
      <c r="AB308" s="782" t="s">
        <v>723</v>
      </c>
      <c r="AC308" s="782">
        <v>42724</v>
      </c>
      <c r="AD308" s="791" t="s">
        <v>724</v>
      </c>
      <c r="AE308" s="791" t="s">
        <v>26</v>
      </c>
      <c r="AF308" s="791" t="s">
        <v>693</v>
      </c>
      <c r="AG308" s="791">
        <v>0</v>
      </c>
      <c r="AH308" s="783">
        <v>0</v>
      </c>
      <c r="AI308" s="783">
        <v>0</v>
      </c>
      <c r="AJ308" s="812" t="s">
        <v>264</v>
      </c>
      <c r="AK308" s="812" t="s">
        <v>281</v>
      </c>
      <c r="AL308" s="813">
        <v>0</v>
      </c>
      <c r="AM308" s="813">
        <v>9.0909090909090912E-2</v>
      </c>
      <c r="AN308" s="813">
        <v>9.0909090909090912E-2</v>
      </c>
      <c r="AO308" s="813">
        <v>9.0909090909090912E-2</v>
      </c>
      <c r="AP308" s="813">
        <v>9.0909090909090912E-2</v>
      </c>
      <c r="AQ308" s="813">
        <v>9.0909090909090912E-2</v>
      </c>
      <c r="AR308" s="813">
        <v>9.0909090909090912E-2</v>
      </c>
      <c r="AS308" s="813">
        <v>9.0909090909090912E-2</v>
      </c>
      <c r="AT308" s="813">
        <v>9.0909090909090912E-2</v>
      </c>
      <c r="AU308" s="813">
        <v>9.0909090909090912E-2</v>
      </c>
      <c r="AV308" s="813">
        <v>9.0909090909090912E-2</v>
      </c>
      <c r="AW308" s="813">
        <v>9.0909090909090912E-2</v>
      </c>
      <c r="AX308" s="807">
        <f t="shared" si="20"/>
        <v>1.0000000000000002</v>
      </c>
      <c r="AY308" s="811">
        <v>0</v>
      </c>
      <c r="AZ308" s="811">
        <v>0</v>
      </c>
      <c r="BA308" s="811">
        <v>0</v>
      </c>
      <c r="BB308" s="811">
        <v>0</v>
      </c>
      <c r="BC308" s="811">
        <v>0</v>
      </c>
      <c r="BD308" s="811">
        <v>0</v>
      </c>
      <c r="BE308" s="811">
        <v>0</v>
      </c>
      <c r="BF308" s="811">
        <v>0</v>
      </c>
      <c r="BG308" s="811">
        <v>0</v>
      </c>
      <c r="BH308" s="811">
        <v>0</v>
      </c>
      <c r="BI308" s="811">
        <v>0</v>
      </c>
      <c r="BJ308" s="811">
        <v>0</v>
      </c>
      <c r="BK308" s="807">
        <f t="shared" si="21"/>
        <v>0</v>
      </c>
      <c r="BL308" s="807">
        <f t="shared" si="22"/>
        <v>1.0000000000000002</v>
      </c>
    </row>
    <row r="309" spans="1:64" ht="27.95" customHeight="1" x14ac:dyDescent="0.2">
      <c r="A309" s="76"/>
      <c r="B309" s="660"/>
      <c r="C309" s="655"/>
      <c r="D309" s="656"/>
      <c r="E309" s="1174" t="s">
        <v>725</v>
      </c>
      <c r="F309" s="1203" t="s">
        <v>726</v>
      </c>
      <c r="G309" s="942" t="s">
        <v>727</v>
      </c>
      <c r="H309" s="125" t="s">
        <v>728</v>
      </c>
      <c r="I309" s="494" t="s">
        <v>729</v>
      </c>
      <c r="J309" s="597" t="s">
        <v>730</v>
      </c>
      <c r="K309" s="601" t="s">
        <v>731</v>
      </c>
      <c r="L309" s="942" t="s">
        <v>732</v>
      </c>
      <c r="M309" s="942" t="s">
        <v>49</v>
      </c>
      <c r="N309" s="126">
        <v>35</v>
      </c>
      <c r="O309" s="127">
        <v>1500000</v>
      </c>
      <c r="P309" s="128">
        <v>75000000</v>
      </c>
      <c r="V309" s="803" t="s">
        <v>1464</v>
      </c>
      <c r="W309" s="803" t="s">
        <v>1257</v>
      </c>
      <c r="X309" s="818" t="s">
        <v>1220</v>
      </c>
      <c r="Y309" s="791" t="s">
        <v>726</v>
      </c>
      <c r="Z309" s="791" t="s">
        <v>727</v>
      </c>
      <c r="AA309" s="791" t="s">
        <v>728</v>
      </c>
      <c r="AB309" s="782" t="s">
        <v>729</v>
      </c>
      <c r="AC309" s="782" t="s">
        <v>730</v>
      </c>
      <c r="AD309" s="791" t="s">
        <v>731</v>
      </c>
      <c r="AE309" s="791" t="s">
        <v>732</v>
      </c>
      <c r="AF309" s="791" t="s">
        <v>49</v>
      </c>
      <c r="AG309" s="791">
        <v>35</v>
      </c>
      <c r="AH309" s="783">
        <v>1500000</v>
      </c>
      <c r="AI309" s="783">
        <v>75000000</v>
      </c>
      <c r="AJ309" s="812" t="s">
        <v>1195</v>
      </c>
      <c r="AK309" s="812" t="s">
        <v>252</v>
      </c>
      <c r="AL309" s="813">
        <v>0</v>
      </c>
      <c r="AM309" s="813">
        <v>0</v>
      </c>
      <c r="AN309" s="813">
        <v>0</v>
      </c>
      <c r="AO309" s="813">
        <v>0</v>
      </c>
      <c r="AP309" s="813">
        <v>0</v>
      </c>
      <c r="AQ309" s="813">
        <v>0.33</v>
      </c>
      <c r="AR309" s="813">
        <v>0.33</v>
      </c>
      <c r="AS309" s="813">
        <v>0.34</v>
      </c>
      <c r="AT309" s="813">
        <v>0</v>
      </c>
      <c r="AU309" s="813">
        <v>0</v>
      </c>
      <c r="AV309" s="813">
        <v>0</v>
      </c>
      <c r="AW309" s="813">
        <v>0</v>
      </c>
      <c r="AX309" s="807">
        <f t="shared" si="20"/>
        <v>1</v>
      </c>
      <c r="AY309" s="811">
        <v>0</v>
      </c>
      <c r="AZ309" s="811">
        <v>0</v>
      </c>
      <c r="BA309" s="811">
        <v>0</v>
      </c>
      <c r="BB309" s="811">
        <v>0</v>
      </c>
      <c r="BC309" s="811">
        <v>0</v>
      </c>
      <c r="BD309" s="811">
        <v>0</v>
      </c>
      <c r="BE309" s="811">
        <v>0</v>
      </c>
      <c r="BF309" s="811">
        <v>0</v>
      </c>
      <c r="BG309" s="811">
        <v>0</v>
      </c>
      <c r="BH309" s="811">
        <v>0</v>
      </c>
      <c r="BI309" s="811">
        <v>0</v>
      </c>
      <c r="BJ309" s="811">
        <v>0</v>
      </c>
      <c r="BK309" s="807">
        <f t="shared" si="21"/>
        <v>0</v>
      </c>
      <c r="BL309" s="807">
        <f t="shared" si="22"/>
        <v>1</v>
      </c>
    </row>
    <row r="310" spans="1:64" ht="27.95" customHeight="1" x14ac:dyDescent="0.2">
      <c r="A310" s="63"/>
      <c r="B310" s="64"/>
      <c r="C310" s="93"/>
      <c r="D310" s="94"/>
      <c r="E310" s="1201"/>
      <c r="F310" s="1204"/>
      <c r="G310" s="893" t="s">
        <v>733</v>
      </c>
      <c r="H310" s="898" t="s">
        <v>728</v>
      </c>
      <c r="I310" s="899">
        <v>42376</v>
      </c>
      <c r="J310" s="894">
        <v>42582</v>
      </c>
      <c r="K310" s="895" t="s">
        <v>734</v>
      </c>
      <c r="L310" s="893" t="s">
        <v>732</v>
      </c>
      <c r="M310" s="893" t="s">
        <v>49</v>
      </c>
      <c r="N310" s="908">
        <v>20</v>
      </c>
      <c r="O310" s="117">
        <v>700000</v>
      </c>
      <c r="P310" s="118">
        <f>+O310*N310</f>
        <v>14000000</v>
      </c>
      <c r="V310" s="803" t="s">
        <v>1464</v>
      </c>
      <c r="W310" s="803" t="s">
        <v>1257</v>
      </c>
      <c r="X310" s="818" t="s">
        <v>1220</v>
      </c>
      <c r="Y310" s="791" t="s">
        <v>726</v>
      </c>
      <c r="Z310" s="791" t="s">
        <v>733</v>
      </c>
      <c r="AA310" s="791" t="s">
        <v>728</v>
      </c>
      <c r="AB310" s="782">
        <v>42376</v>
      </c>
      <c r="AC310" s="782">
        <v>42582</v>
      </c>
      <c r="AD310" s="791" t="s">
        <v>734</v>
      </c>
      <c r="AE310" s="791" t="s">
        <v>732</v>
      </c>
      <c r="AF310" s="791" t="s">
        <v>49</v>
      </c>
      <c r="AG310" s="791">
        <v>20</v>
      </c>
      <c r="AH310" s="783">
        <v>700000</v>
      </c>
      <c r="AI310" s="783">
        <f>+AH310*AG310</f>
        <v>14000000</v>
      </c>
      <c r="AJ310" s="812" t="s">
        <v>263</v>
      </c>
      <c r="AK310" s="812" t="s">
        <v>1196</v>
      </c>
      <c r="AL310" s="813">
        <v>0.14285714285714288</v>
      </c>
      <c r="AM310" s="813">
        <v>0.14285714285714288</v>
      </c>
      <c r="AN310" s="813">
        <v>0.14285714285714288</v>
      </c>
      <c r="AO310" s="813">
        <v>0.14285714285714288</v>
      </c>
      <c r="AP310" s="813">
        <v>0.14285714285714288</v>
      </c>
      <c r="AQ310" s="813">
        <v>0.14285714285714288</v>
      </c>
      <c r="AR310" s="813">
        <v>0.14285714285714288</v>
      </c>
      <c r="AS310" s="813">
        <v>0</v>
      </c>
      <c r="AT310" s="813">
        <v>0</v>
      </c>
      <c r="AU310" s="813">
        <v>0</v>
      </c>
      <c r="AV310" s="813">
        <v>0</v>
      </c>
      <c r="AW310" s="813">
        <v>0</v>
      </c>
      <c r="AX310" s="807">
        <f t="shared" si="20"/>
        <v>1.0000000000000002</v>
      </c>
      <c r="AY310" s="811">
        <v>0</v>
      </c>
      <c r="AZ310" s="811">
        <v>0</v>
      </c>
      <c r="BA310" s="811">
        <v>0</v>
      </c>
      <c r="BB310" s="811">
        <v>0</v>
      </c>
      <c r="BC310" s="811">
        <v>0</v>
      </c>
      <c r="BD310" s="811">
        <v>0</v>
      </c>
      <c r="BE310" s="811">
        <v>0</v>
      </c>
      <c r="BF310" s="811">
        <v>0</v>
      </c>
      <c r="BG310" s="811">
        <v>0</v>
      </c>
      <c r="BH310" s="811">
        <v>0</v>
      </c>
      <c r="BI310" s="811">
        <v>0</v>
      </c>
      <c r="BJ310" s="811">
        <v>0</v>
      </c>
      <c r="BK310" s="807">
        <f t="shared" si="21"/>
        <v>0</v>
      </c>
      <c r="BL310" s="807">
        <f t="shared" si="22"/>
        <v>1.0000000000000002</v>
      </c>
    </row>
    <row r="311" spans="1:64" ht="27.95" customHeight="1" x14ac:dyDescent="0.2">
      <c r="A311" s="63"/>
      <c r="B311" s="64"/>
      <c r="C311" s="93"/>
      <c r="D311" s="94"/>
      <c r="E311" s="1201"/>
      <c r="F311" s="1204"/>
      <c r="G311" s="893" t="s">
        <v>735</v>
      </c>
      <c r="H311" s="898" t="s">
        <v>728</v>
      </c>
      <c r="I311" s="899">
        <v>42376</v>
      </c>
      <c r="J311" s="900">
        <v>42582</v>
      </c>
      <c r="K311" s="895" t="s">
        <v>736</v>
      </c>
      <c r="L311" s="893" t="s">
        <v>737</v>
      </c>
      <c r="M311" s="893" t="s">
        <v>49</v>
      </c>
      <c r="N311" s="908">
        <v>15</v>
      </c>
      <c r="O311" s="117">
        <v>1000000</v>
      </c>
      <c r="P311" s="118">
        <f>+N311*O311</f>
        <v>15000000</v>
      </c>
      <c r="V311" s="803" t="s">
        <v>1464</v>
      </c>
      <c r="W311" s="803" t="s">
        <v>1257</v>
      </c>
      <c r="X311" s="818" t="s">
        <v>1220</v>
      </c>
      <c r="Y311" s="791" t="s">
        <v>726</v>
      </c>
      <c r="Z311" s="791" t="s">
        <v>735</v>
      </c>
      <c r="AA311" s="791" t="s">
        <v>728</v>
      </c>
      <c r="AB311" s="782">
        <v>42376</v>
      </c>
      <c r="AC311" s="782">
        <v>42582</v>
      </c>
      <c r="AD311" s="791" t="s">
        <v>736</v>
      </c>
      <c r="AE311" s="791" t="s">
        <v>737</v>
      </c>
      <c r="AF311" s="791" t="s">
        <v>49</v>
      </c>
      <c r="AG311" s="791">
        <v>15</v>
      </c>
      <c r="AH311" s="783">
        <v>1000000</v>
      </c>
      <c r="AI311" s="783">
        <f>+AG311*AH311</f>
        <v>15000000</v>
      </c>
      <c r="AJ311" s="812" t="s">
        <v>263</v>
      </c>
      <c r="AK311" s="812" t="s">
        <v>1196</v>
      </c>
      <c r="AL311" s="813">
        <v>0.14285714285714288</v>
      </c>
      <c r="AM311" s="813">
        <v>0.14285714285714288</v>
      </c>
      <c r="AN311" s="813">
        <v>0.14285714285714288</v>
      </c>
      <c r="AO311" s="813">
        <v>0.14285714285714288</v>
      </c>
      <c r="AP311" s="813">
        <v>0.14285714285714288</v>
      </c>
      <c r="AQ311" s="813">
        <v>0.14285714285714288</v>
      </c>
      <c r="AR311" s="813">
        <v>0.14285714285714288</v>
      </c>
      <c r="AS311" s="813">
        <v>0</v>
      </c>
      <c r="AT311" s="813">
        <v>0</v>
      </c>
      <c r="AU311" s="813">
        <v>0</v>
      </c>
      <c r="AV311" s="813">
        <v>0</v>
      </c>
      <c r="AW311" s="813">
        <v>0</v>
      </c>
      <c r="AX311" s="807">
        <f t="shared" si="20"/>
        <v>1.0000000000000002</v>
      </c>
      <c r="AY311" s="811">
        <v>0</v>
      </c>
      <c r="AZ311" s="811">
        <v>0</v>
      </c>
      <c r="BA311" s="811">
        <v>0</v>
      </c>
      <c r="BB311" s="811">
        <v>0</v>
      </c>
      <c r="BC311" s="811">
        <v>0</v>
      </c>
      <c r="BD311" s="811">
        <v>0</v>
      </c>
      <c r="BE311" s="811">
        <v>0</v>
      </c>
      <c r="BF311" s="811">
        <v>0</v>
      </c>
      <c r="BG311" s="811">
        <v>0</v>
      </c>
      <c r="BH311" s="811">
        <v>0</v>
      </c>
      <c r="BI311" s="811">
        <v>0</v>
      </c>
      <c r="BJ311" s="811">
        <v>0</v>
      </c>
      <c r="BK311" s="807">
        <f t="shared" si="21"/>
        <v>0</v>
      </c>
      <c r="BL311" s="807">
        <f t="shared" si="22"/>
        <v>1.0000000000000002</v>
      </c>
    </row>
    <row r="312" spans="1:64" ht="27.95" customHeight="1" x14ac:dyDescent="0.2">
      <c r="A312" s="63"/>
      <c r="B312" s="64"/>
      <c r="C312" s="93"/>
      <c r="D312" s="94"/>
      <c r="E312" s="1180"/>
      <c r="F312" s="1204"/>
      <c r="G312" s="893" t="s">
        <v>738</v>
      </c>
      <c r="H312" s="898" t="s">
        <v>728</v>
      </c>
      <c r="I312" s="899">
        <v>42430</v>
      </c>
      <c r="J312" s="900">
        <v>42460</v>
      </c>
      <c r="K312" s="895" t="s">
        <v>739</v>
      </c>
      <c r="L312" s="893" t="s">
        <v>740</v>
      </c>
      <c r="M312" s="893" t="s">
        <v>49</v>
      </c>
      <c r="N312" s="908">
        <v>1</v>
      </c>
      <c r="O312" s="117">
        <f>+O313/2</f>
        <v>325000</v>
      </c>
      <c r="P312" s="118">
        <f>+N312*O312</f>
        <v>325000</v>
      </c>
      <c r="V312" s="803" t="s">
        <v>1464</v>
      </c>
      <c r="W312" s="803" t="s">
        <v>1257</v>
      </c>
      <c r="X312" s="818" t="s">
        <v>1220</v>
      </c>
      <c r="Y312" s="791" t="s">
        <v>726</v>
      </c>
      <c r="Z312" s="791" t="s">
        <v>738</v>
      </c>
      <c r="AA312" s="791" t="s">
        <v>728</v>
      </c>
      <c r="AB312" s="782">
        <v>42430</v>
      </c>
      <c r="AC312" s="782">
        <v>42460</v>
      </c>
      <c r="AD312" s="791" t="s">
        <v>739</v>
      </c>
      <c r="AE312" s="791" t="s">
        <v>740</v>
      </c>
      <c r="AF312" s="791" t="s">
        <v>49</v>
      </c>
      <c r="AG312" s="791">
        <v>1</v>
      </c>
      <c r="AH312" s="783">
        <f>+AH313/2</f>
        <v>325000</v>
      </c>
      <c r="AI312" s="783">
        <f>+AG312*AH312</f>
        <v>325000</v>
      </c>
      <c r="AJ312" s="812" t="s">
        <v>276</v>
      </c>
      <c r="AK312" s="812" t="s">
        <v>276</v>
      </c>
      <c r="AL312" s="813">
        <v>0</v>
      </c>
      <c r="AM312" s="813">
        <v>0</v>
      </c>
      <c r="AN312" s="813">
        <v>1</v>
      </c>
      <c r="AO312" s="813">
        <v>0</v>
      </c>
      <c r="AP312" s="813">
        <v>0</v>
      </c>
      <c r="AQ312" s="813">
        <v>0</v>
      </c>
      <c r="AR312" s="813">
        <v>0</v>
      </c>
      <c r="AS312" s="813">
        <v>0</v>
      </c>
      <c r="AT312" s="813">
        <v>0</v>
      </c>
      <c r="AU312" s="813">
        <v>0</v>
      </c>
      <c r="AV312" s="813">
        <v>0</v>
      </c>
      <c r="AW312" s="813">
        <v>0</v>
      </c>
      <c r="AX312" s="807">
        <f t="shared" si="20"/>
        <v>1</v>
      </c>
      <c r="AY312" s="811">
        <v>0</v>
      </c>
      <c r="AZ312" s="811">
        <v>0</v>
      </c>
      <c r="BA312" s="811">
        <v>0</v>
      </c>
      <c r="BB312" s="811">
        <v>0</v>
      </c>
      <c r="BC312" s="811">
        <v>0</v>
      </c>
      <c r="BD312" s="811">
        <v>0</v>
      </c>
      <c r="BE312" s="811">
        <v>0</v>
      </c>
      <c r="BF312" s="811">
        <v>0</v>
      </c>
      <c r="BG312" s="811">
        <v>0</v>
      </c>
      <c r="BH312" s="811">
        <v>0</v>
      </c>
      <c r="BI312" s="811">
        <v>0</v>
      </c>
      <c r="BJ312" s="811">
        <v>0</v>
      </c>
      <c r="BK312" s="807">
        <f t="shared" si="21"/>
        <v>0</v>
      </c>
      <c r="BL312" s="807">
        <f t="shared" si="22"/>
        <v>1</v>
      </c>
    </row>
    <row r="313" spans="1:64" ht="27.95" customHeight="1" x14ac:dyDescent="0.2">
      <c r="A313" s="63"/>
      <c r="B313" s="64"/>
      <c r="C313" s="93"/>
      <c r="D313" s="94"/>
      <c r="E313" s="1179" t="s">
        <v>741</v>
      </c>
      <c r="F313" s="1239" t="s">
        <v>742</v>
      </c>
      <c r="G313" s="893" t="s">
        <v>743</v>
      </c>
      <c r="H313" s="898" t="s">
        <v>728</v>
      </c>
      <c r="I313" s="899">
        <v>42430</v>
      </c>
      <c r="J313" s="900">
        <v>42460</v>
      </c>
      <c r="K313" s="895" t="s">
        <v>739</v>
      </c>
      <c r="L313" s="893" t="s">
        <v>740</v>
      </c>
      <c r="M313" s="893" t="s">
        <v>49</v>
      </c>
      <c r="N313" s="908">
        <v>1</v>
      </c>
      <c r="O313" s="117">
        <v>650000</v>
      </c>
      <c r="P313" s="118">
        <f>+N313*O313</f>
        <v>650000</v>
      </c>
      <c r="V313" s="803" t="s">
        <v>1464</v>
      </c>
      <c r="W313" s="803" t="s">
        <v>1257</v>
      </c>
      <c r="X313" s="818" t="s">
        <v>1220</v>
      </c>
      <c r="Y313" s="791" t="s">
        <v>742</v>
      </c>
      <c r="Z313" s="791" t="s">
        <v>743</v>
      </c>
      <c r="AA313" s="791" t="s">
        <v>728</v>
      </c>
      <c r="AB313" s="782">
        <v>42430</v>
      </c>
      <c r="AC313" s="782">
        <v>42460</v>
      </c>
      <c r="AD313" s="791" t="s">
        <v>739</v>
      </c>
      <c r="AE313" s="791" t="s">
        <v>740</v>
      </c>
      <c r="AF313" s="791" t="s">
        <v>49</v>
      </c>
      <c r="AG313" s="791">
        <v>1</v>
      </c>
      <c r="AH313" s="783">
        <v>650000</v>
      </c>
      <c r="AI313" s="783">
        <f>+AG313*AH313</f>
        <v>650000</v>
      </c>
      <c r="AJ313" s="812" t="s">
        <v>276</v>
      </c>
      <c r="AK313" s="812" t="s">
        <v>276</v>
      </c>
      <c r="AL313" s="813">
        <v>0</v>
      </c>
      <c r="AM313" s="813">
        <v>0</v>
      </c>
      <c r="AN313" s="813">
        <v>1</v>
      </c>
      <c r="AO313" s="813">
        <v>0</v>
      </c>
      <c r="AP313" s="813">
        <v>0</v>
      </c>
      <c r="AQ313" s="813">
        <v>0</v>
      </c>
      <c r="AR313" s="813">
        <v>0</v>
      </c>
      <c r="AS313" s="813">
        <v>0</v>
      </c>
      <c r="AT313" s="813">
        <v>0</v>
      </c>
      <c r="AU313" s="813">
        <v>0</v>
      </c>
      <c r="AV313" s="813">
        <v>0</v>
      </c>
      <c r="AW313" s="813">
        <v>0</v>
      </c>
      <c r="AX313" s="807">
        <f t="shared" si="20"/>
        <v>1</v>
      </c>
      <c r="AY313" s="811">
        <v>0</v>
      </c>
      <c r="AZ313" s="811">
        <v>0</v>
      </c>
      <c r="BA313" s="811">
        <v>0</v>
      </c>
      <c r="BB313" s="811">
        <v>0</v>
      </c>
      <c r="BC313" s="811">
        <v>0</v>
      </c>
      <c r="BD313" s="811">
        <v>0</v>
      </c>
      <c r="BE313" s="811">
        <v>0</v>
      </c>
      <c r="BF313" s="811">
        <v>0</v>
      </c>
      <c r="BG313" s="811">
        <v>0</v>
      </c>
      <c r="BH313" s="811">
        <v>0</v>
      </c>
      <c r="BI313" s="811">
        <v>0</v>
      </c>
      <c r="BJ313" s="811">
        <v>0</v>
      </c>
      <c r="BK313" s="807">
        <f t="shared" si="21"/>
        <v>0</v>
      </c>
      <c r="BL313" s="807">
        <f t="shared" si="22"/>
        <v>1</v>
      </c>
    </row>
    <row r="314" spans="1:64" ht="27.95" customHeight="1" x14ac:dyDescent="0.2">
      <c r="A314" s="63"/>
      <c r="B314" s="64"/>
      <c r="C314" s="93"/>
      <c r="D314" s="94"/>
      <c r="E314" s="1201"/>
      <c r="F314" s="1254"/>
      <c r="G314" s="1240" t="s">
        <v>744</v>
      </c>
      <c r="H314" s="1241" t="s">
        <v>745</v>
      </c>
      <c r="I314" s="1256">
        <v>42644</v>
      </c>
      <c r="J314" s="1258">
        <v>42674</v>
      </c>
      <c r="K314" s="1250" t="s">
        <v>746</v>
      </c>
      <c r="L314" s="893" t="s">
        <v>747</v>
      </c>
      <c r="M314" s="893" t="s">
        <v>49</v>
      </c>
      <c r="N314" s="908">
        <v>200</v>
      </c>
      <c r="O314" s="117">
        <v>4500000</v>
      </c>
      <c r="P314" s="1251">
        <f>SUM(O314:O316)</f>
        <v>10600000</v>
      </c>
      <c r="V314" s="803" t="s">
        <v>1464</v>
      </c>
      <c r="W314" s="803" t="s">
        <v>1257</v>
      </c>
      <c r="X314" s="818" t="s">
        <v>1220</v>
      </c>
      <c r="Y314" s="791" t="s">
        <v>742</v>
      </c>
      <c r="Z314" s="791" t="s">
        <v>744</v>
      </c>
      <c r="AA314" s="791" t="s">
        <v>745</v>
      </c>
      <c r="AB314" s="782">
        <v>42644</v>
      </c>
      <c r="AC314" s="782">
        <v>42674</v>
      </c>
      <c r="AD314" s="791" t="s">
        <v>746</v>
      </c>
      <c r="AE314" s="791" t="s">
        <v>747</v>
      </c>
      <c r="AF314" s="791" t="s">
        <v>49</v>
      </c>
      <c r="AG314" s="791">
        <v>200</v>
      </c>
      <c r="AH314" s="783">
        <v>4500000</v>
      </c>
      <c r="AI314" s="783">
        <f>+AH314</f>
        <v>4500000</v>
      </c>
      <c r="AJ314" s="812" t="s">
        <v>1197</v>
      </c>
      <c r="AK314" s="812" t="s">
        <v>1197</v>
      </c>
      <c r="AL314" s="813">
        <v>0</v>
      </c>
      <c r="AM314" s="813">
        <v>0</v>
      </c>
      <c r="AN314" s="813">
        <v>0</v>
      </c>
      <c r="AO314" s="813">
        <v>0</v>
      </c>
      <c r="AP314" s="813">
        <v>0</v>
      </c>
      <c r="AQ314" s="813">
        <v>0</v>
      </c>
      <c r="AR314" s="813">
        <v>0</v>
      </c>
      <c r="AS314" s="813">
        <v>0</v>
      </c>
      <c r="AT314" s="813">
        <v>0</v>
      </c>
      <c r="AU314" s="813">
        <v>1</v>
      </c>
      <c r="AV314" s="813">
        <v>0</v>
      </c>
      <c r="AW314" s="813">
        <v>0</v>
      </c>
      <c r="AX314" s="807">
        <f t="shared" si="20"/>
        <v>1</v>
      </c>
      <c r="AY314" s="811">
        <v>0</v>
      </c>
      <c r="AZ314" s="811">
        <v>0</v>
      </c>
      <c r="BA314" s="811">
        <v>0</v>
      </c>
      <c r="BB314" s="811">
        <v>0</v>
      </c>
      <c r="BC314" s="811">
        <v>0</v>
      </c>
      <c r="BD314" s="811">
        <v>0</v>
      </c>
      <c r="BE314" s="811">
        <v>0</v>
      </c>
      <c r="BF314" s="811">
        <v>0</v>
      </c>
      <c r="BG314" s="811">
        <v>0</v>
      </c>
      <c r="BH314" s="811">
        <v>0</v>
      </c>
      <c r="BI314" s="811">
        <v>0</v>
      </c>
      <c r="BJ314" s="811">
        <v>0</v>
      </c>
      <c r="BK314" s="807">
        <f t="shared" si="21"/>
        <v>0</v>
      </c>
      <c r="BL314" s="807">
        <f t="shared" si="22"/>
        <v>1</v>
      </c>
    </row>
    <row r="315" spans="1:64" ht="27.95" customHeight="1" x14ac:dyDescent="0.2">
      <c r="A315" s="63"/>
      <c r="B315" s="64"/>
      <c r="C315" s="93"/>
      <c r="D315" s="94"/>
      <c r="E315" s="1201"/>
      <c r="F315" s="1254"/>
      <c r="G315" s="1240"/>
      <c r="H315" s="1241"/>
      <c r="I315" s="1257"/>
      <c r="J315" s="1259"/>
      <c r="K315" s="1250"/>
      <c r="L315" s="893" t="s">
        <v>748</v>
      </c>
      <c r="M315" s="893" t="s">
        <v>749</v>
      </c>
      <c r="N315" s="908">
        <v>2</v>
      </c>
      <c r="O315" s="117">
        <v>3000000</v>
      </c>
      <c r="P315" s="1301"/>
      <c r="V315" s="803" t="s">
        <v>1464</v>
      </c>
      <c r="W315" s="803" t="s">
        <v>1257</v>
      </c>
      <c r="X315" s="818" t="s">
        <v>1220</v>
      </c>
      <c r="Y315" s="791" t="s">
        <v>742</v>
      </c>
      <c r="Z315" s="791" t="s">
        <v>744</v>
      </c>
      <c r="AA315" s="791" t="s">
        <v>745</v>
      </c>
      <c r="AB315" s="782">
        <v>42644</v>
      </c>
      <c r="AC315" s="782">
        <v>42674</v>
      </c>
      <c r="AD315" s="791" t="s">
        <v>1258</v>
      </c>
      <c r="AE315" s="791" t="s">
        <v>748</v>
      </c>
      <c r="AF315" s="791" t="s">
        <v>749</v>
      </c>
      <c r="AG315" s="791">
        <v>2</v>
      </c>
      <c r="AH315" s="783">
        <v>3000000</v>
      </c>
      <c r="AI315" s="783">
        <f>+AH315</f>
        <v>3000000</v>
      </c>
      <c r="AJ315" s="812" t="s">
        <v>1197</v>
      </c>
      <c r="AK315" s="812" t="s">
        <v>1197</v>
      </c>
      <c r="AL315" s="813">
        <v>0</v>
      </c>
      <c r="AM315" s="813">
        <v>0</v>
      </c>
      <c r="AN315" s="813">
        <v>0</v>
      </c>
      <c r="AO315" s="813">
        <v>0</v>
      </c>
      <c r="AP315" s="813">
        <v>0</v>
      </c>
      <c r="AQ315" s="813">
        <v>0</v>
      </c>
      <c r="AR315" s="813">
        <v>0</v>
      </c>
      <c r="AS315" s="813">
        <v>0</v>
      </c>
      <c r="AT315" s="813">
        <v>0</v>
      </c>
      <c r="AU315" s="813">
        <v>1</v>
      </c>
      <c r="AV315" s="813">
        <v>0</v>
      </c>
      <c r="AW315" s="813">
        <v>0</v>
      </c>
      <c r="AX315" s="807">
        <f t="shared" si="20"/>
        <v>1</v>
      </c>
      <c r="AY315" s="811">
        <v>0</v>
      </c>
      <c r="AZ315" s="811">
        <v>0</v>
      </c>
      <c r="BA315" s="811">
        <v>0</v>
      </c>
      <c r="BB315" s="811">
        <v>0</v>
      </c>
      <c r="BC315" s="811">
        <v>0</v>
      </c>
      <c r="BD315" s="811">
        <v>0</v>
      </c>
      <c r="BE315" s="811">
        <v>0</v>
      </c>
      <c r="BF315" s="811">
        <v>0</v>
      </c>
      <c r="BG315" s="811">
        <v>0</v>
      </c>
      <c r="BH315" s="811">
        <v>0</v>
      </c>
      <c r="BI315" s="811">
        <v>0</v>
      </c>
      <c r="BJ315" s="811">
        <v>0</v>
      </c>
      <c r="BK315" s="807">
        <f t="shared" si="21"/>
        <v>0</v>
      </c>
      <c r="BL315" s="807">
        <f t="shared" si="22"/>
        <v>1</v>
      </c>
    </row>
    <row r="316" spans="1:64" ht="27.95" customHeight="1" x14ac:dyDescent="0.2">
      <c r="A316" s="63"/>
      <c r="B316" s="64"/>
      <c r="C316" s="93"/>
      <c r="D316" s="94"/>
      <c r="E316" s="1201"/>
      <c r="F316" s="1254"/>
      <c r="G316" s="1240"/>
      <c r="H316" s="1241"/>
      <c r="I316" s="1257"/>
      <c r="J316" s="1259"/>
      <c r="K316" s="1250"/>
      <c r="L316" s="893" t="s">
        <v>750</v>
      </c>
      <c r="M316" s="893" t="s">
        <v>49</v>
      </c>
      <c r="N316" s="908">
        <v>200</v>
      </c>
      <c r="O316" s="117">
        <v>3100000</v>
      </c>
      <c r="P316" s="1302"/>
      <c r="V316" s="803" t="s">
        <v>1464</v>
      </c>
      <c r="W316" s="803" t="s">
        <v>1257</v>
      </c>
      <c r="X316" s="818" t="s">
        <v>1220</v>
      </c>
      <c r="Y316" s="791" t="s">
        <v>742</v>
      </c>
      <c r="Z316" s="791" t="s">
        <v>744</v>
      </c>
      <c r="AA316" s="791" t="s">
        <v>745</v>
      </c>
      <c r="AB316" s="782">
        <v>42644</v>
      </c>
      <c r="AC316" s="782">
        <v>42674</v>
      </c>
      <c r="AD316" s="791" t="s">
        <v>1259</v>
      </c>
      <c r="AE316" s="791" t="s">
        <v>750</v>
      </c>
      <c r="AF316" s="791" t="s">
        <v>49</v>
      </c>
      <c r="AG316" s="791">
        <v>200</v>
      </c>
      <c r="AH316" s="783">
        <v>3100000</v>
      </c>
      <c r="AI316" s="783">
        <f>+AH316</f>
        <v>3100000</v>
      </c>
      <c r="AJ316" s="812" t="s">
        <v>1197</v>
      </c>
      <c r="AK316" s="812" t="s">
        <v>1197</v>
      </c>
      <c r="AL316" s="813">
        <v>0</v>
      </c>
      <c r="AM316" s="813">
        <v>0</v>
      </c>
      <c r="AN316" s="813">
        <v>0</v>
      </c>
      <c r="AO316" s="813">
        <v>0</v>
      </c>
      <c r="AP316" s="813">
        <v>0</v>
      </c>
      <c r="AQ316" s="813">
        <v>0</v>
      </c>
      <c r="AR316" s="813">
        <v>0</v>
      </c>
      <c r="AS316" s="813">
        <v>0</v>
      </c>
      <c r="AT316" s="813">
        <v>0</v>
      </c>
      <c r="AU316" s="813">
        <v>1</v>
      </c>
      <c r="AV316" s="813">
        <v>0</v>
      </c>
      <c r="AW316" s="813">
        <v>0</v>
      </c>
      <c r="AX316" s="807">
        <f t="shared" si="20"/>
        <v>1</v>
      </c>
      <c r="AY316" s="811">
        <v>0</v>
      </c>
      <c r="AZ316" s="811">
        <v>0</v>
      </c>
      <c r="BA316" s="811">
        <v>0</v>
      </c>
      <c r="BB316" s="811">
        <v>0</v>
      </c>
      <c r="BC316" s="811">
        <v>0</v>
      </c>
      <c r="BD316" s="811">
        <v>0</v>
      </c>
      <c r="BE316" s="811">
        <v>0</v>
      </c>
      <c r="BF316" s="811">
        <v>0</v>
      </c>
      <c r="BG316" s="811">
        <v>0</v>
      </c>
      <c r="BH316" s="811">
        <v>0</v>
      </c>
      <c r="BI316" s="811">
        <v>0</v>
      </c>
      <c r="BJ316" s="811">
        <v>0</v>
      </c>
      <c r="BK316" s="807">
        <f t="shared" si="21"/>
        <v>0</v>
      </c>
      <c r="BL316" s="807">
        <f t="shared" si="22"/>
        <v>1</v>
      </c>
    </row>
    <row r="317" spans="1:64" ht="27.95" customHeight="1" x14ac:dyDescent="0.2">
      <c r="A317" s="63"/>
      <c r="B317" s="64"/>
      <c r="C317" s="93"/>
      <c r="D317" s="94"/>
      <c r="E317" s="1201"/>
      <c r="F317" s="1254"/>
      <c r="G317" s="893" t="s">
        <v>751</v>
      </c>
      <c r="H317" s="898" t="s">
        <v>745</v>
      </c>
      <c r="I317" s="899">
        <v>42492</v>
      </c>
      <c r="J317" s="900">
        <v>42520</v>
      </c>
      <c r="K317" s="895" t="s">
        <v>752</v>
      </c>
      <c r="L317" s="893" t="s">
        <v>737</v>
      </c>
      <c r="M317" s="893" t="s">
        <v>49</v>
      </c>
      <c r="N317" s="908">
        <v>25</v>
      </c>
      <c r="O317" s="117">
        <v>150000</v>
      </c>
      <c r="P317" s="118">
        <f>+N317*O317</f>
        <v>3750000</v>
      </c>
      <c r="V317" s="803" t="s">
        <v>1464</v>
      </c>
      <c r="W317" s="803" t="s">
        <v>1257</v>
      </c>
      <c r="X317" s="818" t="s">
        <v>1220</v>
      </c>
      <c r="Y317" s="791" t="s">
        <v>742</v>
      </c>
      <c r="Z317" s="791" t="s">
        <v>751</v>
      </c>
      <c r="AA317" s="791" t="s">
        <v>745</v>
      </c>
      <c r="AB317" s="782">
        <v>42492</v>
      </c>
      <c r="AC317" s="782">
        <v>42520</v>
      </c>
      <c r="AD317" s="791" t="s">
        <v>752</v>
      </c>
      <c r="AE317" s="791" t="s">
        <v>737</v>
      </c>
      <c r="AF317" s="791" t="s">
        <v>49</v>
      </c>
      <c r="AG317" s="791">
        <v>25</v>
      </c>
      <c r="AH317" s="783">
        <v>150000</v>
      </c>
      <c r="AI317" s="783">
        <f>+AG317*AH317</f>
        <v>3750000</v>
      </c>
      <c r="AJ317" s="812" t="s">
        <v>251</v>
      </c>
      <c r="AK317" s="812" t="s">
        <v>251</v>
      </c>
      <c r="AL317" s="813">
        <v>0</v>
      </c>
      <c r="AM317" s="813">
        <v>0</v>
      </c>
      <c r="AN317" s="813">
        <v>0</v>
      </c>
      <c r="AO317" s="813">
        <v>0</v>
      </c>
      <c r="AP317" s="813">
        <v>1</v>
      </c>
      <c r="AQ317" s="813">
        <v>0</v>
      </c>
      <c r="AR317" s="813">
        <v>0</v>
      </c>
      <c r="AS317" s="813">
        <v>0</v>
      </c>
      <c r="AT317" s="813">
        <v>0</v>
      </c>
      <c r="AU317" s="813">
        <v>0</v>
      </c>
      <c r="AV317" s="813">
        <v>0</v>
      </c>
      <c r="AW317" s="813">
        <v>0</v>
      </c>
      <c r="AX317" s="807">
        <f t="shared" si="20"/>
        <v>1</v>
      </c>
      <c r="AY317" s="811">
        <v>0</v>
      </c>
      <c r="AZ317" s="811">
        <v>0</v>
      </c>
      <c r="BA317" s="811">
        <v>0</v>
      </c>
      <c r="BB317" s="811">
        <v>0</v>
      </c>
      <c r="BC317" s="811">
        <v>0</v>
      </c>
      <c r="BD317" s="811">
        <v>0</v>
      </c>
      <c r="BE317" s="811">
        <v>0</v>
      </c>
      <c r="BF317" s="811">
        <v>0</v>
      </c>
      <c r="BG317" s="811">
        <v>0</v>
      </c>
      <c r="BH317" s="811">
        <v>0</v>
      </c>
      <c r="BI317" s="811">
        <v>0</v>
      </c>
      <c r="BJ317" s="811">
        <v>0</v>
      </c>
      <c r="BK317" s="807">
        <f t="shared" si="21"/>
        <v>0</v>
      </c>
      <c r="BL317" s="807">
        <f t="shared" si="22"/>
        <v>1</v>
      </c>
    </row>
    <row r="318" spans="1:64" ht="27.95" customHeight="1" x14ac:dyDescent="0.2">
      <c r="A318" s="63"/>
      <c r="B318" s="64"/>
      <c r="C318" s="93"/>
      <c r="D318" s="94"/>
      <c r="E318" s="1201"/>
      <c r="F318" s="1254"/>
      <c r="G318" s="1240" t="s">
        <v>753</v>
      </c>
      <c r="H318" s="1241" t="s">
        <v>745</v>
      </c>
      <c r="I318" s="1243">
        <v>42644</v>
      </c>
      <c r="J318" s="1245">
        <v>42674</v>
      </c>
      <c r="K318" s="1250" t="s">
        <v>754</v>
      </c>
      <c r="L318" s="893" t="s">
        <v>737</v>
      </c>
      <c r="M318" s="893" t="s">
        <v>49</v>
      </c>
      <c r="N318" s="908">
        <v>15</v>
      </c>
      <c r="O318" s="119">
        <v>2625000</v>
      </c>
      <c r="P318" s="1251">
        <f>SUM(O318:O320)</f>
        <v>15750000</v>
      </c>
      <c r="V318" s="803" t="s">
        <v>1464</v>
      </c>
      <c r="W318" s="803" t="s">
        <v>1257</v>
      </c>
      <c r="X318" s="818" t="s">
        <v>1220</v>
      </c>
      <c r="Y318" s="791" t="s">
        <v>742</v>
      </c>
      <c r="Z318" s="791" t="s">
        <v>753</v>
      </c>
      <c r="AA318" s="791" t="s">
        <v>745</v>
      </c>
      <c r="AB318" s="782">
        <v>42644</v>
      </c>
      <c r="AC318" s="782">
        <v>42674</v>
      </c>
      <c r="AD318" s="791" t="s">
        <v>754</v>
      </c>
      <c r="AE318" s="791" t="s">
        <v>737</v>
      </c>
      <c r="AF318" s="791" t="s">
        <v>49</v>
      </c>
      <c r="AG318" s="791">
        <v>15</v>
      </c>
      <c r="AH318" s="783">
        <v>2625000</v>
      </c>
      <c r="AI318" s="783">
        <f t="shared" ref="AI318:AI323" si="25">+AH318</f>
        <v>2625000</v>
      </c>
      <c r="AJ318" s="812" t="s">
        <v>1197</v>
      </c>
      <c r="AK318" s="812" t="s">
        <v>1197</v>
      </c>
      <c r="AL318" s="813">
        <v>0</v>
      </c>
      <c r="AM318" s="813">
        <v>0</v>
      </c>
      <c r="AN318" s="813">
        <v>0</v>
      </c>
      <c r="AO318" s="813">
        <v>0</v>
      </c>
      <c r="AP318" s="813">
        <v>0</v>
      </c>
      <c r="AQ318" s="813">
        <v>0</v>
      </c>
      <c r="AR318" s="813">
        <v>0</v>
      </c>
      <c r="AS318" s="813">
        <v>0</v>
      </c>
      <c r="AT318" s="813">
        <v>0</v>
      </c>
      <c r="AU318" s="813">
        <v>1</v>
      </c>
      <c r="AV318" s="813">
        <v>0</v>
      </c>
      <c r="AW318" s="813">
        <v>0</v>
      </c>
      <c r="AX318" s="807">
        <f t="shared" si="20"/>
        <v>1</v>
      </c>
      <c r="AY318" s="811">
        <v>0</v>
      </c>
      <c r="AZ318" s="811">
        <v>0</v>
      </c>
      <c r="BA318" s="811">
        <v>0</v>
      </c>
      <c r="BB318" s="811">
        <v>0</v>
      </c>
      <c r="BC318" s="811">
        <v>0</v>
      </c>
      <c r="BD318" s="811">
        <v>0</v>
      </c>
      <c r="BE318" s="811">
        <v>0</v>
      </c>
      <c r="BF318" s="811">
        <v>0</v>
      </c>
      <c r="BG318" s="811">
        <v>0</v>
      </c>
      <c r="BH318" s="811">
        <v>0</v>
      </c>
      <c r="BI318" s="811">
        <v>0</v>
      </c>
      <c r="BJ318" s="811">
        <v>0</v>
      </c>
      <c r="BK318" s="807">
        <f t="shared" si="21"/>
        <v>0</v>
      </c>
      <c r="BL318" s="807">
        <f t="shared" si="22"/>
        <v>1</v>
      </c>
    </row>
    <row r="319" spans="1:64" ht="27.95" customHeight="1" x14ac:dyDescent="0.2">
      <c r="A319" s="63"/>
      <c r="B319" s="64"/>
      <c r="C319" s="93"/>
      <c r="D319" s="94"/>
      <c r="E319" s="1201"/>
      <c r="F319" s="1254"/>
      <c r="G319" s="1240"/>
      <c r="H319" s="1241"/>
      <c r="I319" s="1241"/>
      <c r="J319" s="1249"/>
      <c r="K319" s="1250"/>
      <c r="L319" s="893" t="s">
        <v>309</v>
      </c>
      <c r="M319" s="893" t="s">
        <v>49</v>
      </c>
      <c r="N319" s="908">
        <v>15</v>
      </c>
      <c r="O319" s="119">
        <v>7500000</v>
      </c>
      <c r="P319" s="1252"/>
      <c r="V319" s="803" t="s">
        <v>1464</v>
      </c>
      <c r="W319" s="803" t="s">
        <v>1257</v>
      </c>
      <c r="X319" s="818" t="s">
        <v>1220</v>
      </c>
      <c r="Y319" s="791" t="s">
        <v>742</v>
      </c>
      <c r="Z319" s="791" t="s">
        <v>753</v>
      </c>
      <c r="AA319" s="791" t="s">
        <v>745</v>
      </c>
      <c r="AB319" s="782">
        <v>42644</v>
      </c>
      <c r="AC319" s="782">
        <v>42674</v>
      </c>
      <c r="AD319" s="791" t="s">
        <v>1260</v>
      </c>
      <c r="AE319" s="791" t="s">
        <v>309</v>
      </c>
      <c r="AF319" s="791" t="s">
        <v>49</v>
      </c>
      <c r="AG319" s="791">
        <v>15</v>
      </c>
      <c r="AH319" s="783">
        <v>7500000</v>
      </c>
      <c r="AI319" s="783">
        <f t="shared" si="25"/>
        <v>7500000</v>
      </c>
      <c r="AJ319" s="812" t="s">
        <v>1197</v>
      </c>
      <c r="AK319" s="812" t="s">
        <v>1197</v>
      </c>
      <c r="AL319" s="813">
        <v>0</v>
      </c>
      <c r="AM319" s="813">
        <v>0</v>
      </c>
      <c r="AN319" s="813">
        <v>0</v>
      </c>
      <c r="AO319" s="813">
        <v>0</v>
      </c>
      <c r="AP319" s="813">
        <v>0</v>
      </c>
      <c r="AQ319" s="813">
        <v>0</v>
      </c>
      <c r="AR319" s="813">
        <v>0</v>
      </c>
      <c r="AS319" s="813">
        <v>0</v>
      </c>
      <c r="AT319" s="813">
        <v>0</v>
      </c>
      <c r="AU319" s="813">
        <v>1</v>
      </c>
      <c r="AV319" s="813">
        <v>0</v>
      </c>
      <c r="AW319" s="813">
        <v>0</v>
      </c>
      <c r="AX319" s="807">
        <f t="shared" si="20"/>
        <v>1</v>
      </c>
      <c r="AY319" s="811">
        <v>0</v>
      </c>
      <c r="AZ319" s="811">
        <v>0</v>
      </c>
      <c r="BA319" s="811">
        <v>0</v>
      </c>
      <c r="BB319" s="811">
        <v>0</v>
      </c>
      <c r="BC319" s="811">
        <v>0</v>
      </c>
      <c r="BD319" s="811">
        <v>0</v>
      </c>
      <c r="BE319" s="811">
        <v>0</v>
      </c>
      <c r="BF319" s="811">
        <v>0</v>
      </c>
      <c r="BG319" s="811">
        <v>0</v>
      </c>
      <c r="BH319" s="811">
        <v>0</v>
      </c>
      <c r="BI319" s="811">
        <v>0</v>
      </c>
      <c r="BJ319" s="811">
        <v>0</v>
      </c>
      <c r="BK319" s="807">
        <f t="shared" si="21"/>
        <v>0</v>
      </c>
      <c r="BL319" s="807">
        <f t="shared" si="22"/>
        <v>1</v>
      </c>
    </row>
    <row r="320" spans="1:64" ht="27.95" customHeight="1" x14ac:dyDescent="0.2">
      <c r="A320" s="63"/>
      <c r="B320" s="64"/>
      <c r="C320" s="93"/>
      <c r="D320" s="94"/>
      <c r="E320" s="1201"/>
      <c r="F320" s="1254"/>
      <c r="G320" s="1240"/>
      <c r="H320" s="1241"/>
      <c r="I320" s="1241"/>
      <c r="J320" s="1249"/>
      <c r="K320" s="1250"/>
      <c r="L320" s="893" t="s">
        <v>755</v>
      </c>
      <c r="M320" s="893" t="s">
        <v>49</v>
      </c>
      <c r="N320" s="908">
        <v>15</v>
      </c>
      <c r="O320" s="119">
        <v>5625000</v>
      </c>
      <c r="P320" s="1253"/>
      <c r="V320" s="803" t="s">
        <v>1464</v>
      </c>
      <c r="W320" s="803" t="s">
        <v>1257</v>
      </c>
      <c r="X320" s="818" t="s">
        <v>1220</v>
      </c>
      <c r="Y320" s="791" t="s">
        <v>742</v>
      </c>
      <c r="Z320" s="791" t="s">
        <v>753</v>
      </c>
      <c r="AA320" s="791" t="s">
        <v>745</v>
      </c>
      <c r="AB320" s="782">
        <v>42644</v>
      </c>
      <c r="AC320" s="782">
        <v>42674</v>
      </c>
      <c r="AD320" s="791" t="s">
        <v>1261</v>
      </c>
      <c r="AE320" s="791" t="s">
        <v>755</v>
      </c>
      <c r="AF320" s="791" t="s">
        <v>49</v>
      </c>
      <c r="AG320" s="791">
        <v>15</v>
      </c>
      <c r="AH320" s="783">
        <v>5625000</v>
      </c>
      <c r="AI320" s="783">
        <f t="shared" si="25"/>
        <v>5625000</v>
      </c>
      <c r="AJ320" s="812" t="s">
        <v>1197</v>
      </c>
      <c r="AK320" s="812" t="s">
        <v>1197</v>
      </c>
      <c r="AL320" s="813">
        <v>0</v>
      </c>
      <c r="AM320" s="813">
        <v>0</v>
      </c>
      <c r="AN320" s="813">
        <v>0</v>
      </c>
      <c r="AO320" s="813">
        <v>0</v>
      </c>
      <c r="AP320" s="813">
        <v>0</v>
      </c>
      <c r="AQ320" s="813">
        <v>0</v>
      </c>
      <c r="AR320" s="813">
        <v>0</v>
      </c>
      <c r="AS320" s="813">
        <v>0</v>
      </c>
      <c r="AT320" s="813">
        <v>0</v>
      </c>
      <c r="AU320" s="813">
        <v>1</v>
      </c>
      <c r="AV320" s="813">
        <v>0</v>
      </c>
      <c r="AW320" s="813">
        <v>0</v>
      </c>
      <c r="AX320" s="807">
        <f t="shared" ref="AX320:AX383" si="26">SUM(AL320:AW320)</f>
        <v>1</v>
      </c>
      <c r="AY320" s="811">
        <v>0</v>
      </c>
      <c r="AZ320" s="811">
        <v>0</v>
      </c>
      <c r="BA320" s="811">
        <v>0</v>
      </c>
      <c r="BB320" s="811">
        <v>0</v>
      </c>
      <c r="BC320" s="811">
        <v>0</v>
      </c>
      <c r="BD320" s="811">
        <v>0</v>
      </c>
      <c r="BE320" s="811">
        <v>0</v>
      </c>
      <c r="BF320" s="811">
        <v>0</v>
      </c>
      <c r="BG320" s="811">
        <v>0</v>
      </c>
      <c r="BH320" s="811">
        <v>0</v>
      </c>
      <c r="BI320" s="811">
        <v>0</v>
      </c>
      <c r="BJ320" s="811">
        <v>0</v>
      </c>
      <c r="BK320" s="807">
        <f t="shared" ref="BK320:BK383" si="27">SUM(AY320:BJ320)</f>
        <v>0</v>
      </c>
      <c r="BL320" s="807">
        <f t="shared" ref="BL320:BL383" si="28">+AX320-BK320</f>
        <v>1</v>
      </c>
    </row>
    <row r="321" spans="1:64" ht="27.95" customHeight="1" x14ac:dyDescent="0.2">
      <c r="A321" s="63"/>
      <c r="B321" s="64"/>
      <c r="C321" s="93"/>
      <c r="D321" s="94"/>
      <c r="E321" s="1201"/>
      <c r="F321" s="1254"/>
      <c r="G321" s="1179" t="s">
        <v>756</v>
      </c>
      <c r="H321" s="1241" t="s">
        <v>745</v>
      </c>
      <c r="I321" s="1256">
        <v>42644</v>
      </c>
      <c r="J321" s="1258">
        <v>42674</v>
      </c>
      <c r="K321" s="1266" t="s">
        <v>757</v>
      </c>
      <c r="L321" s="893" t="s">
        <v>737</v>
      </c>
      <c r="M321" s="1179"/>
      <c r="N321" s="1310">
        <v>3</v>
      </c>
      <c r="O321" s="117">
        <v>1500000</v>
      </c>
      <c r="P321" s="1251">
        <f>SUM(O321:O323)</f>
        <v>13500000</v>
      </c>
      <c r="V321" s="803" t="s">
        <v>1464</v>
      </c>
      <c r="W321" s="803" t="s">
        <v>1257</v>
      </c>
      <c r="X321" s="818" t="s">
        <v>1220</v>
      </c>
      <c r="Y321" s="791" t="s">
        <v>742</v>
      </c>
      <c r="Z321" s="791" t="s">
        <v>756</v>
      </c>
      <c r="AA321" s="791" t="s">
        <v>745</v>
      </c>
      <c r="AB321" s="782">
        <v>42644</v>
      </c>
      <c r="AC321" s="782">
        <v>42674</v>
      </c>
      <c r="AD321" s="791" t="s">
        <v>757</v>
      </c>
      <c r="AE321" s="791" t="s">
        <v>737</v>
      </c>
      <c r="AF321" s="791"/>
      <c r="AG321" s="791">
        <v>1</v>
      </c>
      <c r="AH321" s="783">
        <v>1500000</v>
      </c>
      <c r="AI321" s="783">
        <f t="shared" si="25"/>
        <v>1500000</v>
      </c>
      <c r="AJ321" s="812" t="s">
        <v>1197</v>
      </c>
      <c r="AK321" s="812" t="s">
        <v>1197</v>
      </c>
      <c r="AL321" s="813">
        <v>0</v>
      </c>
      <c r="AM321" s="813">
        <v>0</v>
      </c>
      <c r="AN321" s="813">
        <v>0</v>
      </c>
      <c r="AO321" s="813">
        <v>0</v>
      </c>
      <c r="AP321" s="813">
        <v>0</v>
      </c>
      <c r="AQ321" s="813">
        <v>0</v>
      </c>
      <c r="AR321" s="813">
        <v>0</v>
      </c>
      <c r="AS321" s="813">
        <v>0</v>
      </c>
      <c r="AT321" s="813">
        <v>0</v>
      </c>
      <c r="AU321" s="813">
        <v>1</v>
      </c>
      <c r="AV321" s="813">
        <v>0</v>
      </c>
      <c r="AW321" s="813">
        <v>0</v>
      </c>
      <c r="AX321" s="807">
        <f t="shared" si="26"/>
        <v>1</v>
      </c>
      <c r="AY321" s="811">
        <v>0</v>
      </c>
      <c r="AZ321" s="811">
        <v>0</v>
      </c>
      <c r="BA321" s="811">
        <v>0</v>
      </c>
      <c r="BB321" s="811">
        <v>0</v>
      </c>
      <c r="BC321" s="811">
        <v>0</v>
      </c>
      <c r="BD321" s="811">
        <v>0</v>
      </c>
      <c r="BE321" s="811">
        <v>0</v>
      </c>
      <c r="BF321" s="811">
        <v>0</v>
      </c>
      <c r="BG321" s="811">
        <v>0</v>
      </c>
      <c r="BH321" s="811">
        <v>0</v>
      </c>
      <c r="BI321" s="811">
        <v>0</v>
      </c>
      <c r="BJ321" s="811">
        <v>0</v>
      </c>
      <c r="BK321" s="807">
        <f t="shared" si="27"/>
        <v>0</v>
      </c>
      <c r="BL321" s="807">
        <f t="shared" si="28"/>
        <v>1</v>
      </c>
    </row>
    <row r="322" spans="1:64" ht="27.95" customHeight="1" x14ac:dyDescent="0.2">
      <c r="A322" s="63"/>
      <c r="B322" s="64"/>
      <c r="C322" s="93"/>
      <c r="D322" s="94"/>
      <c r="E322" s="1201"/>
      <c r="F322" s="1254"/>
      <c r="G322" s="1175"/>
      <c r="H322" s="1241"/>
      <c r="I322" s="1257"/>
      <c r="J322" s="1259"/>
      <c r="K322" s="1267"/>
      <c r="L322" s="893" t="s">
        <v>309</v>
      </c>
      <c r="M322" s="1175"/>
      <c r="N322" s="1316"/>
      <c r="O322" s="117">
        <v>5500000</v>
      </c>
      <c r="P322" s="1252"/>
      <c r="V322" s="803" t="s">
        <v>1464</v>
      </c>
      <c r="W322" s="803" t="s">
        <v>1257</v>
      </c>
      <c r="X322" s="818" t="s">
        <v>1220</v>
      </c>
      <c r="Y322" s="791" t="s">
        <v>742</v>
      </c>
      <c r="Z322" s="791" t="s">
        <v>756</v>
      </c>
      <c r="AA322" s="791" t="s">
        <v>745</v>
      </c>
      <c r="AB322" s="782">
        <v>42644</v>
      </c>
      <c r="AC322" s="782">
        <v>42674</v>
      </c>
      <c r="AD322" s="791" t="s">
        <v>1262</v>
      </c>
      <c r="AE322" s="791" t="s">
        <v>309</v>
      </c>
      <c r="AF322" s="791"/>
      <c r="AG322" s="791">
        <v>1</v>
      </c>
      <c r="AH322" s="783">
        <v>5500000</v>
      </c>
      <c r="AI322" s="783">
        <f t="shared" si="25"/>
        <v>5500000</v>
      </c>
      <c r="AJ322" s="812" t="s">
        <v>1197</v>
      </c>
      <c r="AK322" s="812" t="s">
        <v>1197</v>
      </c>
      <c r="AL322" s="813">
        <v>0</v>
      </c>
      <c r="AM322" s="813">
        <v>0</v>
      </c>
      <c r="AN322" s="813">
        <v>0</v>
      </c>
      <c r="AO322" s="813">
        <v>0</v>
      </c>
      <c r="AP322" s="813">
        <v>0</v>
      </c>
      <c r="AQ322" s="813">
        <v>0</v>
      </c>
      <c r="AR322" s="813">
        <v>0</v>
      </c>
      <c r="AS322" s="813">
        <v>0</v>
      </c>
      <c r="AT322" s="813">
        <v>0</v>
      </c>
      <c r="AU322" s="813">
        <v>1</v>
      </c>
      <c r="AV322" s="813">
        <v>0</v>
      </c>
      <c r="AW322" s="813">
        <v>0</v>
      </c>
      <c r="AX322" s="807">
        <f t="shared" si="26"/>
        <v>1</v>
      </c>
      <c r="AY322" s="811">
        <v>0</v>
      </c>
      <c r="AZ322" s="811">
        <v>0</v>
      </c>
      <c r="BA322" s="811">
        <v>0</v>
      </c>
      <c r="BB322" s="811">
        <v>0</v>
      </c>
      <c r="BC322" s="811">
        <v>0</v>
      </c>
      <c r="BD322" s="811">
        <v>0</v>
      </c>
      <c r="BE322" s="811">
        <v>0</v>
      </c>
      <c r="BF322" s="811">
        <v>0</v>
      </c>
      <c r="BG322" s="811">
        <v>0</v>
      </c>
      <c r="BH322" s="811">
        <v>0</v>
      </c>
      <c r="BI322" s="811">
        <v>0</v>
      </c>
      <c r="BJ322" s="811">
        <v>0</v>
      </c>
      <c r="BK322" s="807">
        <f t="shared" si="27"/>
        <v>0</v>
      </c>
      <c r="BL322" s="807">
        <f t="shared" si="28"/>
        <v>1</v>
      </c>
    </row>
    <row r="323" spans="1:64" ht="27.95" customHeight="1" x14ac:dyDescent="0.2">
      <c r="A323" s="63"/>
      <c r="B323" s="64"/>
      <c r="C323" s="93"/>
      <c r="D323" s="94"/>
      <c r="E323" s="1201"/>
      <c r="F323" s="1254"/>
      <c r="G323" s="1176"/>
      <c r="H323" s="1241"/>
      <c r="I323" s="1257"/>
      <c r="J323" s="1259"/>
      <c r="K323" s="1268"/>
      <c r="L323" s="893" t="s">
        <v>755</v>
      </c>
      <c r="M323" s="1176"/>
      <c r="N323" s="1311"/>
      <c r="O323" s="117">
        <v>6500000</v>
      </c>
      <c r="P323" s="1253"/>
      <c r="V323" s="803" t="s">
        <v>1464</v>
      </c>
      <c r="W323" s="803" t="s">
        <v>1257</v>
      </c>
      <c r="X323" s="818" t="s">
        <v>1220</v>
      </c>
      <c r="Y323" s="791" t="s">
        <v>742</v>
      </c>
      <c r="Z323" s="791" t="s">
        <v>756</v>
      </c>
      <c r="AA323" s="791" t="s">
        <v>745</v>
      </c>
      <c r="AB323" s="782">
        <v>42644</v>
      </c>
      <c r="AC323" s="782">
        <v>42674</v>
      </c>
      <c r="AD323" s="791" t="s">
        <v>1263</v>
      </c>
      <c r="AE323" s="791" t="s">
        <v>755</v>
      </c>
      <c r="AF323" s="791"/>
      <c r="AG323" s="791">
        <v>1</v>
      </c>
      <c r="AH323" s="783">
        <v>6500000</v>
      </c>
      <c r="AI323" s="783">
        <f t="shared" si="25"/>
        <v>6500000</v>
      </c>
      <c r="AJ323" s="812" t="s">
        <v>1197</v>
      </c>
      <c r="AK323" s="812" t="s">
        <v>1197</v>
      </c>
      <c r="AL323" s="813">
        <v>0</v>
      </c>
      <c r="AM323" s="813">
        <v>0</v>
      </c>
      <c r="AN323" s="813">
        <v>0</v>
      </c>
      <c r="AO323" s="813">
        <v>0</v>
      </c>
      <c r="AP323" s="813">
        <v>0</v>
      </c>
      <c r="AQ323" s="813">
        <v>0</v>
      </c>
      <c r="AR323" s="813">
        <v>0</v>
      </c>
      <c r="AS323" s="813">
        <v>0</v>
      </c>
      <c r="AT323" s="813">
        <v>0</v>
      </c>
      <c r="AU323" s="813">
        <v>1</v>
      </c>
      <c r="AV323" s="813">
        <v>0</v>
      </c>
      <c r="AW323" s="813">
        <v>0</v>
      </c>
      <c r="AX323" s="807">
        <f t="shared" si="26"/>
        <v>1</v>
      </c>
      <c r="AY323" s="811">
        <v>0</v>
      </c>
      <c r="AZ323" s="811">
        <v>0</v>
      </c>
      <c r="BA323" s="811">
        <v>0</v>
      </c>
      <c r="BB323" s="811">
        <v>0</v>
      </c>
      <c r="BC323" s="811">
        <v>0</v>
      </c>
      <c r="BD323" s="811">
        <v>0</v>
      </c>
      <c r="BE323" s="811">
        <v>0</v>
      </c>
      <c r="BF323" s="811">
        <v>0</v>
      </c>
      <c r="BG323" s="811">
        <v>0</v>
      </c>
      <c r="BH323" s="811">
        <v>0</v>
      </c>
      <c r="BI323" s="811">
        <v>0</v>
      </c>
      <c r="BJ323" s="811">
        <v>0</v>
      </c>
      <c r="BK323" s="807">
        <f t="shared" si="27"/>
        <v>0</v>
      </c>
      <c r="BL323" s="807">
        <f t="shared" si="28"/>
        <v>1</v>
      </c>
    </row>
    <row r="324" spans="1:64" ht="27.95" customHeight="1" x14ac:dyDescent="0.2">
      <c r="A324" s="63"/>
      <c r="B324" s="64"/>
      <c r="C324" s="93"/>
      <c r="D324" s="94"/>
      <c r="E324" s="1201"/>
      <c r="F324" s="1254"/>
      <c r="G324" s="1240" t="s">
        <v>758</v>
      </c>
      <c r="H324" s="1241" t="s">
        <v>745</v>
      </c>
      <c r="I324" s="1243">
        <v>42401</v>
      </c>
      <c r="J324" s="1245">
        <v>42429</v>
      </c>
      <c r="K324" s="1250" t="s">
        <v>759</v>
      </c>
      <c r="L324" s="893" t="s">
        <v>309</v>
      </c>
      <c r="M324" s="893" t="s">
        <v>49</v>
      </c>
      <c r="N324" s="908">
        <v>45</v>
      </c>
      <c r="O324" s="117">
        <v>2025000</v>
      </c>
      <c r="P324" s="1251">
        <f>SUM(O324:O326)</f>
        <v>7925000</v>
      </c>
      <c r="V324" s="803" t="s">
        <v>1464</v>
      </c>
      <c r="W324" s="803" t="s">
        <v>1257</v>
      </c>
      <c r="X324" s="818" t="s">
        <v>1220</v>
      </c>
      <c r="Y324" s="791" t="s">
        <v>742</v>
      </c>
      <c r="Z324" s="791" t="s">
        <v>758</v>
      </c>
      <c r="AA324" s="791" t="s">
        <v>745</v>
      </c>
      <c r="AB324" s="782">
        <v>42401</v>
      </c>
      <c r="AC324" s="782">
        <v>42429</v>
      </c>
      <c r="AD324" s="791" t="s">
        <v>759</v>
      </c>
      <c r="AE324" s="791" t="s">
        <v>309</v>
      </c>
      <c r="AF324" s="791" t="s">
        <v>49</v>
      </c>
      <c r="AG324" s="791">
        <v>45</v>
      </c>
      <c r="AH324" s="783">
        <v>2025000</v>
      </c>
      <c r="AI324" s="783">
        <f>SUM(AH324:AH326)</f>
        <v>7925000</v>
      </c>
      <c r="AJ324" s="812" t="s">
        <v>264</v>
      </c>
      <c r="AK324" s="812" t="s">
        <v>264</v>
      </c>
      <c r="AL324" s="813">
        <v>0</v>
      </c>
      <c r="AM324" s="813">
        <v>1</v>
      </c>
      <c r="AN324" s="813">
        <v>0</v>
      </c>
      <c r="AO324" s="813">
        <v>0</v>
      </c>
      <c r="AP324" s="813">
        <v>0</v>
      </c>
      <c r="AQ324" s="813">
        <v>0</v>
      </c>
      <c r="AR324" s="813">
        <v>0</v>
      </c>
      <c r="AS324" s="813">
        <v>0</v>
      </c>
      <c r="AT324" s="813">
        <v>0</v>
      </c>
      <c r="AU324" s="813">
        <v>0</v>
      </c>
      <c r="AV324" s="813">
        <v>0</v>
      </c>
      <c r="AW324" s="813">
        <v>0</v>
      </c>
      <c r="AX324" s="807">
        <f t="shared" si="26"/>
        <v>1</v>
      </c>
      <c r="AY324" s="811">
        <v>0</v>
      </c>
      <c r="AZ324" s="811">
        <v>0</v>
      </c>
      <c r="BA324" s="811">
        <v>0</v>
      </c>
      <c r="BB324" s="811">
        <v>0</v>
      </c>
      <c r="BC324" s="811">
        <v>0</v>
      </c>
      <c r="BD324" s="811">
        <v>0</v>
      </c>
      <c r="BE324" s="811">
        <v>0</v>
      </c>
      <c r="BF324" s="811">
        <v>0</v>
      </c>
      <c r="BG324" s="811">
        <v>0</v>
      </c>
      <c r="BH324" s="811">
        <v>0</v>
      </c>
      <c r="BI324" s="811">
        <v>0</v>
      </c>
      <c r="BJ324" s="811">
        <v>0</v>
      </c>
      <c r="BK324" s="807">
        <f t="shared" si="27"/>
        <v>0</v>
      </c>
      <c r="BL324" s="807">
        <f t="shared" si="28"/>
        <v>1</v>
      </c>
    </row>
    <row r="325" spans="1:64" ht="27.95" customHeight="1" x14ac:dyDescent="0.2">
      <c r="A325" s="63"/>
      <c r="B325" s="64"/>
      <c r="C325" s="93"/>
      <c r="D325" s="94"/>
      <c r="E325" s="1201"/>
      <c r="F325" s="1254"/>
      <c r="G325" s="1240"/>
      <c r="H325" s="1241"/>
      <c r="I325" s="1241"/>
      <c r="J325" s="1249"/>
      <c r="K325" s="1250"/>
      <c r="L325" s="893" t="s">
        <v>760</v>
      </c>
      <c r="M325" s="893" t="s">
        <v>749</v>
      </c>
      <c r="N325" s="908">
        <v>30</v>
      </c>
      <c r="O325" s="117">
        <v>2400000</v>
      </c>
      <c r="P325" s="1301"/>
      <c r="V325" s="803" t="s">
        <v>1464</v>
      </c>
      <c r="W325" s="803" t="s">
        <v>1257</v>
      </c>
      <c r="X325" s="818" t="s">
        <v>1220</v>
      </c>
      <c r="Y325" s="791" t="s">
        <v>742</v>
      </c>
      <c r="Z325" s="791" t="s">
        <v>758</v>
      </c>
      <c r="AA325" s="791" t="s">
        <v>745</v>
      </c>
      <c r="AB325" s="782">
        <v>42401</v>
      </c>
      <c r="AC325" s="782">
        <v>42429</v>
      </c>
      <c r="AD325" s="791" t="s">
        <v>759</v>
      </c>
      <c r="AE325" s="791" t="s">
        <v>760</v>
      </c>
      <c r="AF325" s="791" t="s">
        <v>749</v>
      </c>
      <c r="AG325" s="791">
        <v>30</v>
      </c>
      <c r="AH325" s="783">
        <v>2400000</v>
      </c>
      <c r="AI325" s="783"/>
      <c r="AJ325" s="812" t="s">
        <v>264</v>
      </c>
      <c r="AK325" s="812" t="s">
        <v>264</v>
      </c>
      <c r="AL325" s="813">
        <v>0</v>
      </c>
      <c r="AM325" s="813">
        <v>1</v>
      </c>
      <c r="AN325" s="813">
        <v>0</v>
      </c>
      <c r="AO325" s="813">
        <v>0</v>
      </c>
      <c r="AP325" s="813">
        <v>0</v>
      </c>
      <c r="AQ325" s="813">
        <v>0</v>
      </c>
      <c r="AR325" s="813">
        <v>0</v>
      </c>
      <c r="AS325" s="813">
        <v>0</v>
      </c>
      <c r="AT325" s="813">
        <v>0</v>
      </c>
      <c r="AU325" s="813">
        <v>0</v>
      </c>
      <c r="AV325" s="813">
        <v>0</v>
      </c>
      <c r="AW325" s="813">
        <v>0</v>
      </c>
      <c r="AX325" s="807">
        <f t="shared" si="26"/>
        <v>1</v>
      </c>
      <c r="AY325" s="811">
        <v>0</v>
      </c>
      <c r="AZ325" s="811">
        <v>0</v>
      </c>
      <c r="BA325" s="811">
        <v>0</v>
      </c>
      <c r="BB325" s="811">
        <v>0</v>
      </c>
      <c r="BC325" s="811">
        <v>0</v>
      </c>
      <c r="BD325" s="811">
        <v>0</v>
      </c>
      <c r="BE325" s="811">
        <v>0</v>
      </c>
      <c r="BF325" s="811">
        <v>0</v>
      </c>
      <c r="BG325" s="811">
        <v>0</v>
      </c>
      <c r="BH325" s="811">
        <v>0</v>
      </c>
      <c r="BI325" s="811">
        <v>0</v>
      </c>
      <c r="BJ325" s="811">
        <v>0</v>
      </c>
      <c r="BK325" s="807">
        <f t="shared" si="27"/>
        <v>0</v>
      </c>
      <c r="BL325" s="807">
        <f t="shared" si="28"/>
        <v>1</v>
      </c>
    </row>
    <row r="326" spans="1:64" ht="27.95" customHeight="1" x14ac:dyDescent="0.2">
      <c r="A326" s="63"/>
      <c r="B326" s="64"/>
      <c r="C326" s="93"/>
      <c r="D326" s="94"/>
      <c r="E326" s="1201"/>
      <c r="F326" s="1254"/>
      <c r="G326" s="1240"/>
      <c r="H326" s="1241"/>
      <c r="I326" s="1241"/>
      <c r="J326" s="1249"/>
      <c r="K326" s="1250"/>
      <c r="L326" s="893" t="s">
        <v>755</v>
      </c>
      <c r="M326" s="893" t="s">
        <v>49</v>
      </c>
      <c r="N326" s="908">
        <v>45</v>
      </c>
      <c r="O326" s="117">
        <v>3500000</v>
      </c>
      <c r="P326" s="1302"/>
      <c r="V326" s="803" t="s">
        <v>1464</v>
      </c>
      <c r="W326" s="803" t="s">
        <v>1257</v>
      </c>
      <c r="X326" s="818" t="s">
        <v>1220</v>
      </c>
      <c r="Y326" s="791" t="s">
        <v>742</v>
      </c>
      <c r="Z326" s="791" t="s">
        <v>758</v>
      </c>
      <c r="AA326" s="791" t="s">
        <v>745</v>
      </c>
      <c r="AB326" s="782">
        <v>42401</v>
      </c>
      <c r="AC326" s="782">
        <v>42429</v>
      </c>
      <c r="AD326" s="791" t="s">
        <v>759</v>
      </c>
      <c r="AE326" s="791" t="s">
        <v>755</v>
      </c>
      <c r="AF326" s="791" t="s">
        <v>49</v>
      </c>
      <c r="AG326" s="791">
        <v>45</v>
      </c>
      <c r="AH326" s="783">
        <v>3500000</v>
      </c>
      <c r="AI326" s="783"/>
      <c r="AJ326" s="812" t="s">
        <v>264</v>
      </c>
      <c r="AK326" s="812" t="s">
        <v>264</v>
      </c>
      <c r="AL326" s="813">
        <v>0</v>
      </c>
      <c r="AM326" s="813">
        <v>1</v>
      </c>
      <c r="AN326" s="813">
        <v>0</v>
      </c>
      <c r="AO326" s="813">
        <v>0</v>
      </c>
      <c r="AP326" s="813">
        <v>0</v>
      </c>
      <c r="AQ326" s="813">
        <v>0</v>
      </c>
      <c r="AR326" s="813">
        <v>0</v>
      </c>
      <c r="AS326" s="813">
        <v>0</v>
      </c>
      <c r="AT326" s="813">
        <v>0</v>
      </c>
      <c r="AU326" s="813">
        <v>0</v>
      </c>
      <c r="AV326" s="813">
        <v>0</v>
      </c>
      <c r="AW326" s="813">
        <v>0</v>
      </c>
      <c r="AX326" s="807">
        <f t="shared" si="26"/>
        <v>1</v>
      </c>
      <c r="AY326" s="811">
        <v>0</v>
      </c>
      <c r="AZ326" s="811">
        <v>0</v>
      </c>
      <c r="BA326" s="811">
        <v>0</v>
      </c>
      <c r="BB326" s="811">
        <v>0</v>
      </c>
      <c r="BC326" s="811">
        <v>0</v>
      </c>
      <c r="BD326" s="811">
        <v>0</v>
      </c>
      <c r="BE326" s="811">
        <v>0</v>
      </c>
      <c r="BF326" s="811">
        <v>0</v>
      </c>
      <c r="BG326" s="811">
        <v>0</v>
      </c>
      <c r="BH326" s="811">
        <v>0</v>
      </c>
      <c r="BI326" s="811">
        <v>0</v>
      </c>
      <c r="BJ326" s="811">
        <v>0</v>
      </c>
      <c r="BK326" s="807">
        <f t="shared" si="27"/>
        <v>0</v>
      </c>
      <c r="BL326" s="807">
        <f t="shared" si="28"/>
        <v>1</v>
      </c>
    </row>
    <row r="327" spans="1:64" ht="27.95" customHeight="1" x14ac:dyDescent="0.2">
      <c r="A327" s="63"/>
      <c r="B327" s="64"/>
      <c r="C327" s="93"/>
      <c r="D327" s="94"/>
      <c r="E327" s="1201"/>
      <c r="F327" s="1254"/>
      <c r="G327" s="893" t="s">
        <v>761</v>
      </c>
      <c r="H327" s="1242" t="s">
        <v>762</v>
      </c>
      <c r="I327" s="1263">
        <v>42376</v>
      </c>
      <c r="J327" s="1269">
        <v>42724</v>
      </c>
      <c r="K327" s="895" t="s">
        <v>763</v>
      </c>
      <c r="L327" s="893" t="s">
        <v>737</v>
      </c>
      <c r="M327" s="893" t="s">
        <v>49</v>
      </c>
      <c r="N327" s="908">
        <v>10</v>
      </c>
      <c r="O327" s="117">
        <v>1000000</v>
      </c>
      <c r="P327" s="118">
        <f>+N327*O327</f>
        <v>10000000</v>
      </c>
      <c r="V327" s="803" t="s">
        <v>1464</v>
      </c>
      <c r="W327" s="803" t="s">
        <v>1257</v>
      </c>
      <c r="X327" s="818" t="s">
        <v>1220</v>
      </c>
      <c r="Y327" s="791" t="s">
        <v>742</v>
      </c>
      <c r="Z327" s="791" t="s">
        <v>761</v>
      </c>
      <c r="AA327" s="791" t="s">
        <v>762</v>
      </c>
      <c r="AB327" s="782">
        <v>42376</v>
      </c>
      <c r="AC327" s="782">
        <v>42724</v>
      </c>
      <c r="AD327" s="791" t="s">
        <v>763</v>
      </c>
      <c r="AE327" s="791" t="s">
        <v>737</v>
      </c>
      <c r="AF327" s="791" t="s">
        <v>49</v>
      </c>
      <c r="AG327" s="791">
        <v>10</v>
      </c>
      <c r="AH327" s="783">
        <v>1000000</v>
      </c>
      <c r="AI327" s="783">
        <f>+AG327*AH327</f>
        <v>10000000</v>
      </c>
      <c r="AJ327" s="812" t="s">
        <v>263</v>
      </c>
      <c r="AK327" s="812" t="s">
        <v>281</v>
      </c>
      <c r="AL327" s="813">
        <v>8.3299999999999999E-2</v>
      </c>
      <c r="AM327" s="813">
        <v>8.3299999999999999E-2</v>
      </c>
      <c r="AN327" s="813">
        <v>8.3299999999999999E-2</v>
      </c>
      <c r="AO327" s="813">
        <v>8.3299999999999999E-2</v>
      </c>
      <c r="AP327" s="813">
        <v>8.3299999999999999E-2</v>
      </c>
      <c r="AQ327" s="813">
        <v>8.3299999999999999E-2</v>
      </c>
      <c r="AR327" s="813">
        <v>8.3299999999999999E-2</v>
      </c>
      <c r="AS327" s="813">
        <v>8.3299999999999999E-2</v>
      </c>
      <c r="AT327" s="813">
        <v>8.3299999999999999E-2</v>
      </c>
      <c r="AU327" s="813">
        <v>8.3299999999999999E-2</v>
      </c>
      <c r="AV327" s="813">
        <v>8.3299999999999999E-2</v>
      </c>
      <c r="AW327" s="813">
        <v>8.3299999999999999E-2</v>
      </c>
      <c r="AX327" s="807">
        <f t="shared" si="26"/>
        <v>0.99960000000000016</v>
      </c>
      <c r="AY327" s="811">
        <v>0</v>
      </c>
      <c r="AZ327" s="811">
        <v>0</v>
      </c>
      <c r="BA327" s="811">
        <v>0</v>
      </c>
      <c r="BB327" s="811">
        <v>0</v>
      </c>
      <c r="BC327" s="811">
        <v>0</v>
      </c>
      <c r="BD327" s="811">
        <v>0</v>
      </c>
      <c r="BE327" s="811">
        <v>0</v>
      </c>
      <c r="BF327" s="811">
        <v>0</v>
      </c>
      <c r="BG327" s="811">
        <v>0</v>
      </c>
      <c r="BH327" s="811">
        <v>0</v>
      </c>
      <c r="BI327" s="811">
        <v>0</v>
      </c>
      <c r="BJ327" s="811">
        <v>0</v>
      </c>
      <c r="BK327" s="807">
        <f t="shared" si="27"/>
        <v>0</v>
      </c>
      <c r="BL327" s="807">
        <f t="shared" si="28"/>
        <v>0.99960000000000016</v>
      </c>
    </row>
    <row r="328" spans="1:64" ht="27.95" customHeight="1" x14ac:dyDescent="0.2">
      <c r="A328" s="63"/>
      <c r="B328" s="64"/>
      <c r="C328" s="93"/>
      <c r="D328" s="94"/>
      <c r="E328" s="1201"/>
      <c r="F328" s="1254"/>
      <c r="G328" s="893" t="s">
        <v>764</v>
      </c>
      <c r="H328" s="1261"/>
      <c r="I328" s="1314"/>
      <c r="J328" s="1315"/>
      <c r="K328" s="895" t="s">
        <v>765</v>
      </c>
      <c r="L328" s="893" t="s">
        <v>737</v>
      </c>
      <c r="M328" s="893" t="s">
        <v>766</v>
      </c>
      <c r="N328" s="908">
        <v>1</v>
      </c>
      <c r="O328" s="117">
        <v>15000000</v>
      </c>
      <c r="P328" s="118">
        <v>15000000</v>
      </c>
      <c r="V328" s="803" t="s">
        <v>1464</v>
      </c>
      <c r="W328" s="803" t="s">
        <v>1257</v>
      </c>
      <c r="X328" s="818" t="s">
        <v>1220</v>
      </c>
      <c r="Y328" s="791" t="s">
        <v>742</v>
      </c>
      <c r="Z328" s="791" t="s">
        <v>764</v>
      </c>
      <c r="AA328" s="791" t="s">
        <v>762</v>
      </c>
      <c r="AB328" s="782">
        <v>42376</v>
      </c>
      <c r="AC328" s="782">
        <v>42724</v>
      </c>
      <c r="AD328" s="791" t="s">
        <v>765</v>
      </c>
      <c r="AE328" s="791" t="s">
        <v>737</v>
      </c>
      <c r="AF328" s="791" t="s">
        <v>766</v>
      </c>
      <c r="AG328" s="791">
        <v>1</v>
      </c>
      <c r="AH328" s="783">
        <v>15000000</v>
      </c>
      <c r="AI328" s="783">
        <v>15000000</v>
      </c>
      <c r="AJ328" s="812" t="s">
        <v>263</v>
      </c>
      <c r="AK328" s="812" t="s">
        <v>281</v>
      </c>
      <c r="AL328" s="813">
        <v>8.3299999999999999E-2</v>
      </c>
      <c r="AM328" s="813">
        <v>8.3299999999999999E-2</v>
      </c>
      <c r="AN328" s="813">
        <v>8.3299999999999999E-2</v>
      </c>
      <c r="AO328" s="813">
        <v>8.3299999999999999E-2</v>
      </c>
      <c r="AP328" s="813">
        <v>8.3299999999999999E-2</v>
      </c>
      <c r="AQ328" s="813">
        <v>8.3299999999999999E-2</v>
      </c>
      <c r="AR328" s="813">
        <v>8.3299999999999999E-2</v>
      </c>
      <c r="AS328" s="813">
        <v>8.3299999999999999E-2</v>
      </c>
      <c r="AT328" s="813">
        <v>8.3299999999999999E-2</v>
      </c>
      <c r="AU328" s="813">
        <v>8.3299999999999999E-2</v>
      </c>
      <c r="AV328" s="813">
        <v>8.3299999999999999E-2</v>
      </c>
      <c r="AW328" s="813">
        <v>8.3299999999999999E-2</v>
      </c>
      <c r="AX328" s="807">
        <f t="shared" si="26"/>
        <v>0.99960000000000016</v>
      </c>
      <c r="AY328" s="811">
        <v>0</v>
      </c>
      <c r="AZ328" s="811">
        <v>0</v>
      </c>
      <c r="BA328" s="811">
        <v>0</v>
      </c>
      <c r="BB328" s="811">
        <v>0</v>
      </c>
      <c r="BC328" s="811">
        <v>0</v>
      </c>
      <c r="BD328" s="811">
        <v>0</v>
      </c>
      <c r="BE328" s="811">
        <v>0</v>
      </c>
      <c r="BF328" s="811">
        <v>0</v>
      </c>
      <c r="BG328" s="811">
        <v>0</v>
      </c>
      <c r="BH328" s="811">
        <v>0</v>
      </c>
      <c r="BI328" s="811">
        <v>0</v>
      </c>
      <c r="BJ328" s="811">
        <v>0</v>
      </c>
      <c r="BK328" s="807">
        <f t="shared" si="27"/>
        <v>0</v>
      </c>
      <c r="BL328" s="807">
        <f t="shared" si="28"/>
        <v>0.99960000000000016</v>
      </c>
    </row>
    <row r="329" spans="1:64" ht="27.95" customHeight="1" x14ac:dyDescent="0.2">
      <c r="A329" s="63"/>
      <c r="B329" s="64"/>
      <c r="C329" s="93"/>
      <c r="D329" s="94"/>
      <c r="E329" s="1201"/>
      <c r="F329" s="1254"/>
      <c r="G329" s="893" t="s">
        <v>767</v>
      </c>
      <c r="H329" s="1261"/>
      <c r="I329" s="899">
        <v>42470</v>
      </c>
      <c r="J329" s="900">
        <v>42470</v>
      </c>
      <c r="K329" s="895" t="s">
        <v>768</v>
      </c>
      <c r="L329" s="893" t="s">
        <v>737</v>
      </c>
      <c r="M329" s="893" t="s">
        <v>49</v>
      </c>
      <c r="N329" s="908">
        <v>200</v>
      </c>
      <c r="O329" s="117">
        <v>100000</v>
      </c>
      <c r="P329" s="118">
        <v>15000000</v>
      </c>
      <c r="V329" s="803" t="s">
        <v>1464</v>
      </c>
      <c r="W329" s="803" t="s">
        <v>1257</v>
      </c>
      <c r="X329" s="818" t="s">
        <v>1220</v>
      </c>
      <c r="Y329" s="791" t="s">
        <v>742</v>
      </c>
      <c r="Z329" s="791" t="s">
        <v>767</v>
      </c>
      <c r="AA329" s="791" t="s">
        <v>762</v>
      </c>
      <c r="AB329" s="782">
        <v>42470</v>
      </c>
      <c r="AC329" s="782">
        <v>42470</v>
      </c>
      <c r="AD329" s="791" t="s">
        <v>768</v>
      </c>
      <c r="AE329" s="791" t="s">
        <v>737</v>
      </c>
      <c r="AF329" s="791" t="s">
        <v>49</v>
      </c>
      <c r="AG329" s="791">
        <v>200</v>
      </c>
      <c r="AH329" s="783">
        <v>100000</v>
      </c>
      <c r="AI329" s="783">
        <v>15000000</v>
      </c>
      <c r="AJ329" s="812" t="s">
        <v>272</v>
      </c>
      <c r="AK329" s="812" t="s">
        <v>272</v>
      </c>
      <c r="AL329" s="813">
        <v>0</v>
      </c>
      <c r="AM329" s="813">
        <v>0</v>
      </c>
      <c r="AN329" s="813">
        <v>0</v>
      </c>
      <c r="AO329" s="813">
        <v>1</v>
      </c>
      <c r="AP329" s="813">
        <v>0</v>
      </c>
      <c r="AQ329" s="813">
        <v>0</v>
      </c>
      <c r="AR329" s="813">
        <v>0</v>
      </c>
      <c r="AS329" s="813">
        <v>0</v>
      </c>
      <c r="AT329" s="813">
        <v>0</v>
      </c>
      <c r="AU329" s="813">
        <v>0</v>
      </c>
      <c r="AV329" s="813">
        <v>0</v>
      </c>
      <c r="AW329" s="813">
        <v>0</v>
      </c>
      <c r="AX329" s="807">
        <f t="shared" si="26"/>
        <v>1</v>
      </c>
      <c r="AY329" s="811">
        <v>0</v>
      </c>
      <c r="AZ329" s="811">
        <v>0</v>
      </c>
      <c r="BA329" s="811">
        <v>0</v>
      </c>
      <c r="BB329" s="811">
        <v>0</v>
      </c>
      <c r="BC329" s="811">
        <v>0</v>
      </c>
      <c r="BD329" s="811">
        <v>0</v>
      </c>
      <c r="BE329" s="811">
        <v>0</v>
      </c>
      <c r="BF329" s="811">
        <v>0</v>
      </c>
      <c r="BG329" s="811">
        <v>0</v>
      </c>
      <c r="BH329" s="811">
        <v>0</v>
      </c>
      <c r="BI329" s="811">
        <v>0</v>
      </c>
      <c r="BJ329" s="811">
        <v>0</v>
      </c>
      <c r="BK329" s="807">
        <f t="shared" si="27"/>
        <v>0</v>
      </c>
      <c r="BL329" s="807">
        <f t="shared" si="28"/>
        <v>1</v>
      </c>
    </row>
    <row r="330" spans="1:64" ht="27.95" customHeight="1" x14ac:dyDescent="0.2">
      <c r="A330" s="63"/>
      <c r="B330" s="64"/>
      <c r="C330" s="93"/>
      <c r="D330" s="94"/>
      <c r="E330" s="1201"/>
      <c r="F330" s="1254"/>
      <c r="G330" s="893" t="s">
        <v>769</v>
      </c>
      <c r="H330" s="1260"/>
      <c r="I330" s="899">
        <v>42376</v>
      </c>
      <c r="J330" s="900">
        <v>42582</v>
      </c>
      <c r="K330" s="895" t="s">
        <v>770</v>
      </c>
      <c r="L330" s="893" t="s">
        <v>49</v>
      </c>
      <c r="M330" s="893" t="s">
        <v>49</v>
      </c>
      <c r="N330" s="908">
        <v>50</v>
      </c>
      <c r="O330" s="119">
        <f>+N330*300000</f>
        <v>15000000</v>
      </c>
      <c r="P330" s="120">
        <f>+O330</f>
        <v>15000000</v>
      </c>
      <c r="V330" s="803" t="s">
        <v>1464</v>
      </c>
      <c r="W330" s="803" t="s">
        <v>1257</v>
      </c>
      <c r="X330" s="818" t="s">
        <v>1220</v>
      </c>
      <c r="Y330" s="791" t="s">
        <v>742</v>
      </c>
      <c r="Z330" s="791" t="s">
        <v>769</v>
      </c>
      <c r="AA330" s="791" t="s">
        <v>762</v>
      </c>
      <c r="AB330" s="782">
        <v>42376</v>
      </c>
      <c r="AC330" s="782">
        <v>42582</v>
      </c>
      <c r="AD330" s="791" t="s">
        <v>770</v>
      </c>
      <c r="AE330" s="791" t="s">
        <v>49</v>
      </c>
      <c r="AF330" s="791" t="s">
        <v>49</v>
      </c>
      <c r="AG330" s="791">
        <v>50</v>
      </c>
      <c r="AH330" s="783">
        <f>+AG330*300000</f>
        <v>15000000</v>
      </c>
      <c r="AI330" s="783">
        <f>+AH330</f>
        <v>15000000</v>
      </c>
      <c r="AJ330" s="812" t="s">
        <v>263</v>
      </c>
      <c r="AK330" s="812" t="s">
        <v>1196</v>
      </c>
      <c r="AL330" s="813">
        <v>0.14285714285714288</v>
      </c>
      <c r="AM330" s="813">
        <v>0.14285714285714288</v>
      </c>
      <c r="AN330" s="813">
        <v>0.14285714285714288</v>
      </c>
      <c r="AO330" s="813">
        <v>0.14285714285714288</v>
      </c>
      <c r="AP330" s="813">
        <v>0.14285714285714288</v>
      </c>
      <c r="AQ330" s="813">
        <v>0.14285714285714288</v>
      </c>
      <c r="AR330" s="813">
        <v>0.14285714285714288</v>
      </c>
      <c r="AS330" s="813">
        <v>0</v>
      </c>
      <c r="AT330" s="813">
        <v>0</v>
      </c>
      <c r="AU330" s="813">
        <v>0</v>
      </c>
      <c r="AV330" s="813">
        <v>0</v>
      </c>
      <c r="AW330" s="813">
        <v>0</v>
      </c>
      <c r="AX330" s="807">
        <f t="shared" si="26"/>
        <v>1.0000000000000002</v>
      </c>
      <c r="AY330" s="811">
        <v>0</v>
      </c>
      <c r="AZ330" s="811">
        <v>0</v>
      </c>
      <c r="BA330" s="811">
        <v>0</v>
      </c>
      <c r="BB330" s="811">
        <v>0</v>
      </c>
      <c r="BC330" s="811">
        <v>0</v>
      </c>
      <c r="BD330" s="811">
        <v>0</v>
      </c>
      <c r="BE330" s="811">
        <v>0</v>
      </c>
      <c r="BF330" s="811">
        <v>0</v>
      </c>
      <c r="BG330" s="811">
        <v>0</v>
      </c>
      <c r="BH330" s="811">
        <v>0</v>
      </c>
      <c r="BI330" s="811">
        <v>0</v>
      </c>
      <c r="BJ330" s="811">
        <v>0</v>
      </c>
      <c r="BK330" s="807">
        <f t="shared" si="27"/>
        <v>0</v>
      </c>
      <c r="BL330" s="807">
        <f t="shared" si="28"/>
        <v>1.0000000000000002</v>
      </c>
    </row>
    <row r="331" spans="1:64" ht="27.95" customHeight="1" x14ac:dyDescent="0.2">
      <c r="A331" s="63"/>
      <c r="B331" s="64"/>
      <c r="C331" s="93"/>
      <c r="D331" s="94"/>
      <c r="E331" s="1180"/>
      <c r="F331" s="1255"/>
      <c r="G331" s="893" t="s">
        <v>771</v>
      </c>
      <c r="H331" s="898" t="s">
        <v>728</v>
      </c>
      <c r="I331" s="901">
        <v>42376</v>
      </c>
      <c r="J331" s="894">
        <v>42704</v>
      </c>
      <c r="K331" s="895" t="s">
        <v>772</v>
      </c>
      <c r="L331" s="893" t="s">
        <v>773</v>
      </c>
      <c r="M331" s="893" t="s">
        <v>49</v>
      </c>
      <c r="N331" s="908">
        <v>2</v>
      </c>
      <c r="O331" s="117">
        <v>8500000</v>
      </c>
      <c r="P331" s="118">
        <v>22000000</v>
      </c>
      <c r="V331" s="803" t="s">
        <v>1464</v>
      </c>
      <c r="W331" s="803" t="s">
        <v>1257</v>
      </c>
      <c r="X331" s="818" t="s">
        <v>1220</v>
      </c>
      <c r="Y331" s="791" t="s">
        <v>742</v>
      </c>
      <c r="Z331" s="791" t="s">
        <v>771</v>
      </c>
      <c r="AA331" s="791" t="s">
        <v>728</v>
      </c>
      <c r="AB331" s="782">
        <v>42376</v>
      </c>
      <c r="AC331" s="782">
        <v>42704</v>
      </c>
      <c r="AD331" s="791" t="s">
        <v>772</v>
      </c>
      <c r="AE331" s="791" t="s">
        <v>773</v>
      </c>
      <c r="AF331" s="791" t="s">
        <v>49</v>
      </c>
      <c r="AG331" s="791">
        <v>2</v>
      </c>
      <c r="AH331" s="783">
        <v>8500000</v>
      </c>
      <c r="AI331" s="783">
        <v>22000000</v>
      </c>
      <c r="AJ331" s="812" t="s">
        <v>263</v>
      </c>
      <c r="AK331" s="812" t="s">
        <v>268</v>
      </c>
      <c r="AL331" s="813">
        <v>9.0909090909090912E-2</v>
      </c>
      <c r="AM331" s="813">
        <v>9.0909090909090912E-2</v>
      </c>
      <c r="AN331" s="813">
        <v>9.0909090909090912E-2</v>
      </c>
      <c r="AO331" s="813">
        <v>9.0909090909090912E-2</v>
      </c>
      <c r="AP331" s="813">
        <v>9.0909090909090912E-2</v>
      </c>
      <c r="AQ331" s="813">
        <v>9.0909090909090912E-2</v>
      </c>
      <c r="AR331" s="813">
        <v>9.0909090909090912E-2</v>
      </c>
      <c r="AS331" s="813">
        <v>9.0909090909090912E-2</v>
      </c>
      <c r="AT331" s="813">
        <v>9.0909090909090912E-2</v>
      </c>
      <c r="AU331" s="813">
        <v>9.0909090909090912E-2</v>
      </c>
      <c r="AV331" s="813">
        <v>9.0909090909090912E-2</v>
      </c>
      <c r="AW331" s="813"/>
      <c r="AX331" s="807">
        <f t="shared" si="26"/>
        <v>1.0000000000000002</v>
      </c>
      <c r="AY331" s="811">
        <v>0</v>
      </c>
      <c r="AZ331" s="811">
        <v>0</v>
      </c>
      <c r="BA331" s="811">
        <v>0</v>
      </c>
      <c r="BB331" s="811">
        <v>0</v>
      </c>
      <c r="BC331" s="811">
        <v>0</v>
      </c>
      <c r="BD331" s="811">
        <v>0</v>
      </c>
      <c r="BE331" s="811">
        <v>0</v>
      </c>
      <c r="BF331" s="811">
        <v>0</v>
      </c>
      <c r="BG331" s="811">
        <v>0</v>
      </c>
      <c r="BH331" s="811">
        <v>0</v>
      </c>
      <c r="BI331" s="811">
        <v>0</v>
      </c>
      <c r="BJ331" s="811">
        <v>0</v>
      </c>
      <c r="BK331" s="807">
        <f t="shared" si="27"/>
        <v>0</v>
      </c>
      <c r="BL331" s="807">
        <f t="shared" si="28"/>
        <v>1.0000000000000002</v>
      </c>
    </row>
    <row r="332" spans="1:64" ht="27.95" customHeight="1" x14ac:dyDescent="0.2">
      <c r="A332" s="63"/>
      <c r="B332" s="64"/>
      <c r="C332" s="93"/>
      <c r="D332" s="94"/>
      <c r="E332" s="1179" t="s">
        <v>774</v>
      </c>
      <c r="F332" s="1179" t="s">
        <v>775</v>
      </c>
      <c r="G332" s="1179" t="s">
        <v>776</v>
      </c>
      <c r="H332" s="1242" t="s">
        <v>777</v>
      </c>
      <c r="I332" s="901">
        <v>42552</v>
      </c>
      <c r="J332" s="894">
        <v>42582</v>
      </c>
      <c r="K332" s="1266" t="s">
        <v>778</v>
      </c>
      <c r="L332" s="1179" t="s">
        <v>779</v>
      </c>
      <c r="M332" s="1179" t="s">
        <v>780</v>
      </c>
      <c r="N332" s="1310">
        <v>1</v>
      </c>
      <c r="O332" s="1312" t="e">
        <f>180000000+IF('Plan de adquisiciones'!D242="Si",500000000,0)</f>
        <v>#REF!</v>
      </c>
      <c r="P332" s="1251" t="e">
        <f>+N332*O332</f>
        <v>#REF!</v>
      </c>
      <c r="V332" s="803" t="s">
        <v>1464</v>
      </c>
      <c r="W332" s="803" t="s">
        <v>1257</v>
      </c>
      <c r="X332" s="818" t="s">
        <v>1220</v>
      </c>
      <c r="Y332" s="791" t="s">
        <v>775</v>
      </c>
      <c r="Z332" s="791" t="s">
        <v>776</v>
      </c>
      <c r="AA332" s="791" t="s">
        <v>777</v>
      </c>
      <c r="AB332" s="782">
        <v>42552</v>
      </c>
      <c r="AC332" s="782">
        <v>42582</v>
      </c>
      <c r="AD332" s="791" t="s">
        <v>778</v>
      </c>
      <c r="AE332" s="791" t="s">
        <v>779</v>
      </c>
      <c r="AF332" s="791" t="s">
        <v>780</v>
      </c>
      <c r="AG332" s="791">
        <v>1</v>
      </c>
      <c r="AH332" s="783">
        <f>180000000+IF('Plan de adquisiciones'!T242="Si",500000000,0)</f>
        <v>180000000</v>
      </c>
      <c r="AI332" s="783">
        <f>+AG332*AH332</f>
        <v>180000000</v>
      </c>
      <c r="AJ332" s="812" t="s">
        <v>1196</v>
      </c>
      <c r="AK332" s="812" t="s">
        <v>1196</v>
      </c>
      <c r="AL332" s="813">
        <v>0</v>
      </c>
      <c r="AM332" s="813">
        <v>0</v>
      </c>
      <c r="AN332" s="813">
        <v>0</v>
      </c>
      <c r="AO332" s="813">
        <v>0</v>
      </c>
      <c r="AP332" s="813">
        <v>0</v>
      </c>
      <c r="AQ332" s="813">
        <v>1</v>
      </c>
      <c r="AR332" s="813">
        <v>0</v>
      </c>
      <c r="AS332" s="813">
        <v>0</v>
      </c>
      <c r="AT332" s="813">
        <v>0</v>
      </c>
      <c r="AU332" s="813">
        <v>0</v>
      </c>
      <c r="AV332" s="813">
        <v>0</v>
      </c>
      <c r="AW332" s="813">
        <v>0</v>
      </c>
      <c r="AX332" s="807">
        <f t="shared" si="26"/>
        <v>1</v>
      </c>
      <c r="AY332" s="811">
        <v>0</v>
      </c>
      <c r="AZ332" s="811">
        <v>0</v>
      </c>
      <c r="BA332" s="811">
        <v>0</v>
      </c>
      <c r="BB332" s="811">
        <v>0</v>
      </c>
      <c r="BC332" s="811">
        <v>0</v>
      </c>
      <c r="BD332" s="811">
        <v>0</v>
      </c>
      <c r="BE332" s="811">
        <v>0</v>
      </c>
      <c r="BF332" s="811">
        <v>0</v>
      </c>
      <c r="BG332" s="811">
        <v>0</v>
      </c>
      <c r="BH332" s="811">
        <v>0</v>
      </c>
      <c r="BI332" s="811">
        <v>0</v>
      </c>
      <c r="BJ332" s="811">
        <v>0</v>
      </c>
      <c r="BK332" s="807">
        <f t="shared" si="27"/>
        <v>0</v>
      </c>
      <c r="BL332" s="807">
        <f t="shared" si="28"/>
        <v>1</v>
      </c>
    </row>
    <row r="333" spans="1:64" ht="27.95" customHeight="1" x14ac:dyDescent="0.2">
      <c r="A333" s="63"/>
      <c r="B333" s="64"/>
      <c r="C333" s="93"/>
      <c r="D333" s="94"/>
      <c r="E333" s="1201"/>
      <c r="F333" s="1175"/>
      <c r="G333" s="1176"/>
      <c r="H333" s="1260"/>
      <c r="I333" s="901">
        <v>42675</v>
      </c>
      <c r="J333" s="894">
        <v>42704</v>
      </c>
      <c r="K333" s="1268"/>
      <c r="L333" s="1176"/>
      <c r="M333" s="1176"/>
      <c r="N333" s="1311"/>
      <c r="O333" s="1313"/>
      <c r="P333" s="1302"/>
      <c r="V333" s="803" t="s">
        <v>1464</v>
      </c>
      <c r="W333" s="803" t="s">
        <v>1257</v>
      </c>
      <c r="X333" s="818" t="s">
        <v>1220</v>
      </c>
      <c r="Y333" s="791" t="s">
        <v>775</v>
      </c>
      <c r="Z333" s="791" t="s">
        <v>776</v>
      </c>
      <c r="AA333" s="791" t="s">
        <v>777</v>
      </c>
      <c r="AB333" s="782">
        <v>42675</v>
      </c>
      <c r="AC333" s="782">
        <v>42704</v>
      </c>
      <c r="AD333" s="791" t="s">
        <v>1264</v>
      </c>
      <c r="AE333" s="791" t="s">
        <v>779</v>
      </c>
      <c r="AF333" s="791" t="s">
        <v>780</v>
      </c>
      <c r="AG333" s="791">
        <v>1</v>
      </c>
      <c r="AH333" s="783">
        <v>0</v>
      </c>
      <c r="AI333" s="783">
        <v>0</v>
      </c>
      <c r="AJ333" s="812" t="s">
        <v>268</v>
      </c>
      <c r="AK333" s="812" t="s">
        <v>268</v>
      </c>
      <c r="AL333" s="813">
        <v>0</v>
      </c>
      <c r="AM333" s="813">
        <v>0</v>
      </c>
      <c r="AN333" s="813">
        <v>0</v>
      </c>
      <c r="AO333" s="813">
        <v>0</v>
      </c>
      <c r="AP333" s="813">
        <v>0</v>
      </c>
      <c r="AQ333" s="813">
        <v>0</v>
      </c>
      <c r="AR333" s="813">
        <v>0</v>
      </c>
      <c r="AS333" s="813">
        <v>0</v>
      </c>
      <c r="AT333" s="813">
        <v>0</v>
      </c>
      <c r="AU333" s="813">
        <v>0</v>
      </c>
      <c r="AV333" s="813">
        <v>1</v>
      </c>
      <c r="AW333" s="813">
        <v>0</v>
      </c>
      <c r="AX333" s="807">
        <f t="shared" si="26"/>
        <v>1</v>
      </c>
      <c r="AY333" s="811">
        <v>0</v>
      </c>
      <c r="AZ333" s="811">
        <v>0</v>
      </c>
      <c r="BA333" s="811">
        <v>0</v>
      </c>
      <c r="BB333" s="811">
        <v>0</v>
      </c>
      <c r="BC333" s="811">
        <v>0</v>
      </c>
      <c r="BD333" s="811">
        <v>0</v>
      </c>
      <c r="BE333" s="811">
        <v>0</v>
      </c>
      <c r="BF333" s="811">
        <v>0</v>
      </c>
      <c r="BG333" s="811">
        <v>0</v>
      </c>
      <c r="BH333" s="811">
        <v>0</v>
      </c>
      <c r="BI333" s="811">
        <v>0</v>
      </c>
      <c r="BJ333" s="811">
        <v>0</v>
      </c>
      <c r="BK333" s="807">
        <f t="shared" si="27"/>
        <v>0</v>
      </c>
      <c r="BL333" s="807">
        <f t="shared" si="28"/>
        <v>1</v>
      </c>
    </row>
    <row r="334" spans="1:64" ht="27.95" customHeight="1" x14ac:dyDescent="0.2">
      <c r="A334" s="63"/>
      <c r="B334" s="64"/>
      <c r="C334" s="93"/>
      <c r="D334" s="94"/>
      <c r="E334" s="1201"/>
      <c r="F334" s="1175"/>
      <c r="G334" s="893" t="s">
        <v>781</v>
      </c>
      <c r="H334" s="898" t="s">
        <v>762</v>
      </c>
      <c r="I334" s="901">
        <v>42376</v>
      </c>
      <c r="J334" s="894">
        <v>42724</v>
      </c>
      <c r="K334" s="895" t="s">
        <v>782</v>
      </c>
      <c r="L334" s="893" t="s">
        <v>783</v>
      </c>
      <c r="M334" s="893" t="s">
        <v>26</v>
      </c>
      <c r="N334" s="908">
        <v>11</v>
      </c>
      <c r="O334" s="121">
        <v>3570000</v>
      </c>
      <c r="P334" s="889">
        <f>+N334*O334*1.05</f>
        <v>41233500</v>
      </c>
      <c r="V334" s="803" t="s">
        <v>1464</v>
      </c>
      <c r="W334" s="803" t="s">
        <v>1257</v>
      </c>
      <c r="X334" s="818" t="s">
        <v>1220</v>
      </c>
      <c r="Y334" s="791" t="s">
        <v>775</v>
      </c>
      <c r="Z334" s="791" t="s">
        <v>781</v>
      </c>
      <c r="AA334" s="791" t="s">
        <v>762</v>
      </c>
      <c r="AB334" s="782">
        <v>42376</v>
      </c>
      <c r="AC334" s="782">
        <v>42724</v>
      </c>
      <c r="AD334" s="791" t="s">
        <v>782</v>
      </c>
      <c r="AE334" s="791" t="s">
        <v>783</v>
      </c>
      <c r="AF334" s="791" t="s">
        <v>26</v>
      </c>
      <c r="AG334" s="791">
        <v>11</v>
      </c>
      <c r="AH334" s="783">
        <v>3570000</v>
      </c>
      <c r="AI334" s="783">
        <f>+AG334*AH334*1.05</f>
        <v>41233500</v>
      </c>
      <c r="AJ334" s="812" t="s">
        <v>263</v>
      </c>
      <c r="AK334" s="812" t="s">
        <v>281</v>
      </c>
      <c r="AL334" s="813">
        <v>8.3299999999999999E-2</v>
      </c>
      <c r="AM334" s="813">
        <v>8.3299999999999999E-2</v>
      </c>
      <c r="AN334" s="813">
        <v>8.3299999999999999E-2</v>
      </c>
      <c r="AO334" s="813">
        <v>8.3299999999999999E-2</v>
      </c>
      <c r="AP334" s="813">
        <v>8.3299999999999999E-2</v>
      </c>
      <c r="AQ334" s="813">
        <v>8.3299999999999999E-2</v>
      </c>
      <c r="AR334" s="813">
        <v>8.3299999999999999E-2</v>
      </c>
      <c r="AS334" s="813">
        <v>8.3299999999999999E-2</v>
      </c>
      <c r="AT334" s="813">
        <v>8.3299999999999999E-2</v>
      </c>
      <c r="AU334" s="813">
        <v>8.3299999999999999E-2</v>
      </c>
      <c r="AV334" s="813">
        <v>8.3299999999999999E-2</v>
      </c>
      <c r="AW334" s="813">
        <v>8.3299999999999999E-2</v>
      </c>
      <c r="AX334" s="807">
        <f t="shared" si="26"/>
        <v>0.99960000000000016</v>
      </c>
      <c r="AY334" s="811">
        <v>0</v>
      </c>
      <c r="AZ334" s="811">
        <v>0</v>
      </c>
      <c r="BA334" s="811">
        <v>0</v>
      </c>
      <c r="BB334" s="811">
        <v>0</v>
      </c>
      <c r="BC334" s="811">
        <v>0</v>
      </c>
      <c r="BD334" s="811">
        <v>0</v>
      </c>
      <c r="BE334" s="811">
        <v>0</v>
      </c>
      <c r="BF334" s="811">
        <v>0</v>
      </c>
      <c r="BG334" s="811">
        <v>0</v>
      </c>
      <c r="BH334" s="811">
        <v>0</v>
      </c>
      <c r="BI334" s="811">
        <v>0</v>
      </c>
      <c r="BJ334" s="811">
        <v>0</v>
      </c>
      <c r="BK334" s="807">
        <f t="shared" si="27"/>
        <v>0</v>
      </c>
      <c r="BL334" s="807">
        <f t="shared" si="28"/>
        <v>0.99960000000000016</v>
      </c>
    </row>
    <row r="335" spans="1:64" ht="27.95" customHeight="1" x14ac:dyDescent="0.2">
      <c r="A335" s="63"/>
      <c r="B335" s="64"/>
      <c r="C335" s="93"/>
      <c r="D335" s="94"/>
      <c r="E335" s="1201"/>
      <c r="F335" s="1175"/>
      <c r="G335" s="893" t="s">
        <v>784</v>
      </c>
      <c r="H335" s="898" t="s">
        <v>785</v>
      </c>
      <c r="I335" s="901">
        <v>42376</v>
      </c>
      <c r="J335" s="894">
        <v>42724</v>
      </c>
      <c r="K335" s="895" t="s">
        <v>786</v>
      </c>
      <c r="L335" s="893" t="s">
        <v>783</v>
      </c>
      <c r="M335" s="893" t="s">
        <v>26</v>
      </c>
      <c r="N335" s="908">
        <v>11</v>
      </c>
      <c r="O335" s="121">
        <v>3570000</v>
      </c>
      <c r="P335" s="889">
        <f>+N335*O335*1.05</f>
        <v>41233500</v>
      </c>
      <c r="V335" s="803" t="s">
        <v>1464</v>
      </c>
      <c r="W335" s="803" t="s">
        <v>1257</v>
      </c>
      <c r="X335" s="818" t="s">
        <v>1220</v>
      </c>
      <c r="Y335" s="791" t="s">
        <v>775</v>
      </c>
      <c r="Z335" s="791" t="s">
        <v>784</v>
      </c>
      <c r="AA335" s="791" t="s">
        <v>785</v>
      </c>
      <c r="AB335" s="782">
        <v>42376</v>
      </c>
      <c r="AC335" s="782">
        <v>42724</v>
      </c>
      <c r="AD335" s="791" t="s">
        <v>786</v>
      </c>
      <c r="AE335" s="791" t="s">
        <v>783</v>
      </c>
      <c r="AF335" s="791" t="s">
        <v>26</v>
      </c>
      <c r="AG335" s="791">
        <v>11</v>
      </c>
      <c r="AH335" s="783">
        <v>3570000</v>
      </c>
      <c r="AI335" s="783">
        <f>+AG335*AH335*1.05</f>
        <v>41233500</v>
      </c>
      <c r="AJ335" s="812" t="s">
        <v>263</v>
      </c>
      <c r="AK335" s="812" t="s">
        <v>281</v>
      </c>
      <c r="AL335" s="813">
        <v>8.3299999999999999E-2</v>
      </c>
      <c r="AM335" s="813">
        <v>8.3299999999999999E-2</v>
      </c>
      <c r="AN335" s="813">
        <v>8.3299999999999999E-2</v>
      </c>
      <c r="AO335" s="813">
        <v>8.3299999999999999E-2</v>
      </c>
      <c r="AP335" s="813">
        <v>8.3299999999999999E-2</v>
      </c>
      <c r="AQ335" s="813">
        <v>8.3299999999999999E-2</v>
      </c>
      <c r="AR335" s="813">
        <v>8.3299999999999999E-2</v>
      </c>
      <c r="AS335" s="813">
        <v>8.3299999999999999E-2</v>
      </c>
      <c r="AT335" s="813">
        <v>8.3299999999999999E-2</v>
      </c>
      <c r="AU335" s="813">
        <v>8.3299999999999999E-2</v>
      </c>
      <c r="AV335" s="813">
        <v>8.3299999999999999E-2</v>
      </c>
      <c r="AW335" s="813">
        <v>8.3299999999999999E-2</v>
      </c>
      <c r="AX335" s="807">
        <f t="shared" si="26"/>
        <v>0.99960000000000016</v>
      </c>
      <c r="AY335" s="811">
        <v>0</v>
      </c>
      <c r="AZ335" s="811">
        <v>0</v>
      </c>
      <c r="BA335" s="811">
        <v>0</v>
      </c>
      <c r="BB335" s="811">
        <v>0</v>
      </c>
      <c r="BC335" s="811">
        <v>0</v>
      </c>
      <c r="BD335" s="811">
        <v>0</v>
      </c>
      <c r="BE335" s="811">
        <v>0</v>
      </c>
      <c r="BF335" s="811">
        <v>0</v>
      </c>
      <c r="BG335" s="811">
        <v>0</v>
      </c>
      <c r="BH335" s="811">
        <v>0</v>
      </c>
      <c r="BI335" s="811">
        <v>0</v>
      </c>
      <c r="BJ335" s="811">
        <v>0</v>
      </c>
      <c r="BK335" s="807">
        <f t="shared" si="27"/>
        <v>0</v>
      </c>
      <c r="BL335" s="807">
        <f t="shared" si="28"/>
        <v>0.99960000000000016</v>
      </c>
    </row>
    <row r="336" spans="1:64" ht="27.95" customHeight="1" x14ac:dyDescent="0.2">
      <c r="A336" s="63"/>
      <c r="B336" s="64"/>
      <c r="C336" s="93"/>
      <c r="D336" s="94"/>
      <c r="E336" s="1201"/>
      <c r="F336" s="1175"/>
      <c r="G336" s="1240" t="s">
        <v>787</v>
      </c>
      <c r="H336" s="898" t="s">
        <v>788</v>
      </c>
      <c r="I336" s="901">
        <v>42376</v>
      </c>
      <c r="J336" s="894">
        <v>42724</v>
      </c>
      <c r="K336" s="895" t="s">
        <v>789</v>
      </c>
      <c r="L336" s="893" t="s">
        <v>783</v>
      </c>
      <c r="M336" s="893" t="s">
        <v>26</v>
      </c>
      <c r="N336" s="908">
        <v>11</v>
      </c>
      <c r="O336" s="121">
        <v>2193000</v>
      </c>
      <c r="P336" s="12">
        <f>+N336*O336*1.05</f>
        <v>25329150</v>
      </c>
      <c r="V336" s="803" t="s">
        <v>1464</v>
      </c>
      <c r="W336" s="803" t="s">
        <v>1257</v>
      </c>
      <c r="X336" s="818" t="s">
        <v>1220</v>
      </c>
      <c r="Y336" s="791" t="s">
        <v>775</v>
      </c>
      <c r="Z336" s="791" t="s">
        <v>787</v>
      </c>
      <c r="AA336" s="791" t="s">
        <v>788</v>
      </c>
      <c r="AB336" s="782">
        <v>42376</v>
      </c>
      <c r="AC336" s="782">
        <v>42724</v>
      </c>
      <c r="AD336" s="791" t="s">
        <v>789</v>
      </c>
      <c r="AE336" s="791" t="s">
        <v>783</v>
      </c>
      <c r="AF336" s="791" t="s">
        <v>26</v>
      </c>
      <c r="AG336" s="791">
        <v>11</v>
      </c>
      <c r="AH336" s="783">
        <v>2193000</v>
      </c>
      <c r="AI336" s="783">
        <f>+AG336*AH336*1.05</f>
        <v>25329150</v>
      </c>
      <c r="AJ336" s="812" t="s">
        <v>263</v>
      </c>
      <c r="AK336" s="812" t="s">
        <v>281</v>
      </c>
      <c r="AL336" s="813">
        <v>8.3299999999999999E-2</v>
      </c>
      <c r="AM336" s="813">
        <v>8.3299999999999999E-2</v>
      </c>
      <c r="AN336" s="813">
        <v>8.3299999999999999E-2</v>
      </c>
      <c r="AO336" s="813">
        <v>8.3299999999999999E-2</v>
      </c>
      <c r="AP336" s="813">
        <v>8.3299999999999999E-2</v>
      </c>
      <c r="AQ336" s="813">
        <v>8.3299999999999999E-2</v>
      </c>
      <c r="AR336" s="813">
        <v>8.3299999999999999E-2</v>
      </c>
      <c r="AS336" s="813">
        <v>8.3299999999999999E-2</v>
      </c>
      <c r="AT336" s="813">
        <v>8.3299999999999999E-2</v>
      </c>
      <c r="AU336" s="813">
        <v>8.3299999999999999E-2</v>
      </c>
      <c r="AV336" s="813">
        <v>8.3299999999999999E-2</v>
      </c>
      <c r="AW336" s="813">
        <v>8.3299999999999999E-2</v>
      </c>
      <c r="AX336" s="807">
        <f t="shared" si="26"/>
        <v>0.99960000000000016</v>
      </c>
      <c r="AY336" s="811">
        <v>0</v>
      </c>
      <c r="AZ336" s="811">
        <v>0</v>
      </c>
      <c r="BA336" s="811">
        <v>0</v>
      </c>
      <c r="BB336" s="811">
        <v>0</v>
      </c>
      <c r="BC336" s="811">
        <v>0</v>
      </c>
      <c r="BD336" s="811">
        <v>0</v>
      </c>
      <c r="BE336" s="811">
        <v>0</v>
      </c>
      <c r="BF336" s="811">
        <v>0</v>
      </c>
      <c r="BG336" s="811">
        <v>0</v>
      </c>
      <c r="BH336" s="811">
        <v>0</v>
      </c>
      <c r="BI336" s="811">
        <v>0</v>
      </c>
      <c r="BJ336" s="811">
        <v>0</v>
      </c>
      <c r="BK336" s="807">
        <f t="shared" si="27"/>
        <v>0</v>
      </c>
      <c r="BL336" s="807">
        <f t="shared" si="28"/>
        <v>0.99960000000000016</v>
      </c>
    </row>
    <row r="337" spans="1:64" ht="27.95" customHeight="1" x14ac:dyDescent="0.2">
      <c r="A337" s="63"/>
      <c r="B337" s="64"/>
      <c r="C337" s="93"/>
      <c r="D337" s="94"/>
      <c r="E337" s="1201"/>
      <c r="F337" s="1175"/>
      <c r="G337" s="1240"/>
      <c r="H337" s="898" t="s">
        <v>788</v>
      </c>
      <c r="I337" s="901">
        <v>42376</v>
      </c>
      <c r="J337" s="894">
        <v>42724</v>
      </c>
      <c r="K337" s="895"/>
      <c r="L337" s="893" t="s">
        <v>783</v>
      </c>
      <c r="M337" s="893" t="s">
        <v>26</v>
      </c>
      <c r="N337" s="908">
        <v>11</v>
      </c>
      <c r="O337" s="122">
        <v>1672727.2727272727</v>
      </c>
      <c r="P337" s="120">
        <f>+N337*O337*1.05</f>
        <v>19320000</v>
      </c>
      <c r="V337" s="803" t="s">
        <v>1464</v>
      </c>
      <c r="W337" s="803" t="s">
        <v>1257</v>
      </c>
      <c r="X337" s="818" t="s">
        <v>1220</v>
      </c>
      <c r="Y337" s="791" t="s">
        <v>775</v>
      </c>
      <c r="Z337" s="791" t="s">
        <v>787</v>
      </c>
      <c r="AA337" s="791" t="s">
        <v>788</v>
      </c>
      <c r="AB337" s="782">
        <v>42376</v>
      </c>
      <c r="AC337" s="782">
        <v>42724</v>
      </c>
      <c r="AD337" s="791"/>
      <c r="AE337" s="791" t="s">
        <v>783</v>
      </c>
      <c r="AF337" s="791" t="s">
        <v>26</v>
      </c>
      <c r="AG337" s="791">
        <v>11</v>
      </c>
      <c r="AH337" s="783">
        <v>1672727.2727272727</v>
      </c>
      <c r="AI337" s="783">
        <f>+AG337*AH337*1.05</f>
        <v>19320000</v>
      </c>
      <c r="AJ337" s="812" t="s">
        <v>263</v>
      </c>
      <c r="AK337" s="812" t="s">
        <v>281</v>
      </c>
      <c r="AL337" s="813">
        <v>8.3299999999999999E-2</v>
      </c>
      <c r="AM337" s="813">
        <v>8.3299999999999999E-2</v>
      </c>
      <c r="AN337" s="813">
        <v>8.3299999999999999E-2</v>
      </c>
      <c r="AO337" s="813">
        <v>8.3299999999999999E-2</v>
      </c>
      <c r="AP337" s="813">
        <v>8.3299999999999999E-2</v>
      </c>
      <c r="AQ337" s="813">
        <v>8.3299999999999999E-2</v>
      </c>
      <c r="AR337" s="813">
        <v>8.3299999999999999E-2</v>
      </c>
      <c r="AS337" s="813">
        <v>8.3299999999999999E-2</v>
      </c>
      <c r="AT337" s="813">
        <v>8.3299999999999999E-2</v>
      </c>
      <c r="AU337" s="813">
        <v>8.3299999999999999E-2</v>
      </c>
      <c r="AV337" s="813">
        <v>8.3299999999999999E-2</v>
      </c>
      <c r="AW337" s="813">
        <v>8.3299999999999999E-2</v>
      </c>
      <c r="AX337" s="807">
        <f t="shared" si="26"/>
        <v>0.99960000000000016</v>
      </c>
      <c r="AY337" s="811">
        <v>0</v>
      </c>
      <c r="AZ337" s="811">
        <v>0</v>
      </c>
      <c r="BA337" s="811">
        <v>0</v>
      </c>
      <c r="BB337" s="811">
        <v>0</v>
      </c>
      <c r="BC337" s="811">
        <v>0</v>
      </c>
      <c r="BD337" s="811">
        <v>0</v>
      </c>
      <c r="BE337" s="811">
        <v>0</v>
      </c>
      <c r="BF337" s="811">
        <v>0</v>
      </c>
      <c r="BG337" s="811">
        <v>0</v>
      </c>
      <c r="BH337" s="811">
        <v>0</v>
      </c>
      <c r="BI337" s="811">
        <v>0</v>
      </c>
      <c r="BJ337" s="811">
        <v>0</v>
      </c>
      <c r="BK337" s="807">
        <f t="shared" si="27"/>
        <v>0</v>
      </c>
      <c r="BL337" s="807">
        <f t="shared" si="28"/>
        <v>0.99960000000000016</v>
      </c>
    </row>
    <row r="338" spans="1:64" ht="27.95" customHeight="1" x14ac:dyDescent="0.2">
      <c r="A338" s="63"/>
      <c r="B338" s="64"/>
      <c r="C338" s="93"/>
      <c r="D338" s="94"/>
      <c r="E338" s="1201"/>
      <c r="F338" s="1175"/>
      <c r="G338" s="893" t="s">
        <v>790</v>
      </c>
      <c r="H338" s="898" t="s">
        <v>791</v>
      </c>
      <c r="I338" s="901">
        <v>42376</v>
      </c>
      <c r="J338" s="894">
        <v>42724</v>
      </c>
      <c r="K338" s="895" t="s">
        <v>792</v>
      </c>
      <c r="L338" s="893" t="s">
        <v>783</v>
      </c>
      <c r="M338" s="893" t="s">
        <v>26</v>
      </c>
      <c r="N338" s="908">
        <v>1</v>
      </c>
      <c r="O338" s="117">
        <v>15000000</v>
      </c>
      <c r="P338" s="118">
        <v>15000000</v>
      </c>
      <c r="V338" s="803" t="s">
        <v>1464</v>
      </c>
      <c r="W338" s="803" t="s">
        <v>1257</v>
      </c>
      <c r="X338" s="818" t="s">
        <v>1220</v>
      </c>
      <c r="Y338" s="791" t="s">
        <v>775</v>
      </c>
      <c r="Z338" s="791" t="s">
        <v>790</v>
      </c>
      <c r="AA338" s="791" t="s">
        <v>791</v>
      </c>
      <c r="AB338" s="782">
        <v>42376</v>
      </c>
      <c r="AC338" s="782">
        <v>42724</v>
      </c>
      <c r="AD338" s="791" t="s">
        <v>792</v>
      </c>
      <c r="AE338" s="791" t="s">
        <v>783</v>
      </c>
      <c r="AF338" s="791" t="s">
        <v>26</v>
      </c>
      <c r="AG338" s="791">
        <v>1</v>
      </c>
      <c r="AH338" s="783">
        <v>15000000</v>
      </c>
      <c r="AI338" s="783">
        <v>15000000</v>
      </c>
      <c r="AJ338" s="812" t="s">
        <v>263</v>
      </c>
      <c r="AK338" s="812" t="s">
        <v>281</v>
      </c>
      <c r="AL338" s="813">
        <v>8.3299999999999999E-2</v>
      </c>
      <c r="AM338" s="813">
        <v>8.3299999999999999E-2</v>
      </c>
      <c r="AN338" s="813">
        <v>8.3299999999999999E-2</v>
      </c>
      <c r="AO338" s="813">
        <v>8.3299999999999999E-2</v>
      </c>
      <c r="AP338" s="813">
        <v>8.3299999999999999E-2</v>
      </c>
      <c r="AQ338" s="813">
        <v>8.3299999999999999E-2</v>
      </c>
      <c r="AR338" s="813">
        <v>8.3299999999999999E-2</v>
      </c>
      <c r="AS338" s="813">
        <v>8.3299999999999999E-2</v>
      </c>
      <c r="AT338" s="813">
        <v>8.3299999999999999E-2</v>
      </c>
      <c r="AU338" s="813">
        <v>8.3299999999999999E-2</v>
      </c>
      <c r="AV338" s="813">
        <v>8.3299999999999999E-2</v>
      </c>
      <c r="AW338" s="813">
        <v>8.3299999999999999E-2</v>
      </c>
      <c r="AX338" s="807">
        <f t="shared" si="26"/>
        <v>0.99960000000000016</v>
      </c>
      <c r="AY338" s="811">
        <v>0</v>
      </c>
      <c r="AZ338" s="811">
        <v>0</v>
      </c>
      <c r="BA338" s="811">
        <v>0</v>
      </c>
      <c r="BB338" s="811">
        <v>0</v>
      </c>
      <c r="BC338" s="811">
        <v>0</v>
      </c>
      <c r="BD338" s="811">
        <v>0</v>
      </c>
      <c r="BE338" s="811">
        <v>0</v>
      </c>
      <c r="BF338" s="811">
        <v>0</v>
      </c>
      <c r="BG338" s="811">
        <v>0</v>
      </c>
      <c r="BH338" s="811">
        <v>0</v>
      </c>
      <c r="BI338" s="811">
        <v>0</v>
      </c>
      <c r="BJ338" s="811">
        <v>0</v>
      </c>
      <c r="BK338" s="807">
        <f t="shared" si="27"/>
        <v>0</v>
      </c>
      <c r="BL338" s="807">
        <f t="shared" si="28"/>
        <v>0.99960000000000016</v>
      </c>
    </row>
    <row r="339" spans="1:64" ht="27.95" customHeight="1" x14ac:dyDescent="0.2">
      <c r="A339" s="63"/>
      <c r="B339" s="64"/>
      <c r="C339" s="93"/>
      <c r="D339" s="94"/>
      <c r="E339" s="1201"/>
      <c r="F339" s="1175"/>
      <c r="G339" s="893" t="s">
        <v>793</v>
      </c>
      <c r="H339" s="898" t="s">
        <v>728</v>
      </c>
      <c r="I339" s="901">
        <v>42376</v>
      </c>
      <c r="J339" s="894">
        <v>42724</v>
      </c>
      <c r="K339" s="895" t="s">
        <v>794</v>
      </c>
      <c r="L339" s="893" t="s">
        <v>783</v>
      </c>
      <c r="M339" s="893" t="s">
        <v>26</v>
      </c>
      <c r="N339" s="908">
        <v>5</v>
      </c>
      <c r="O339" s="121">
        <v>2193000</v>
      </c>
      <c r="P339" s="120">
        <f>+N339*O339</f>
        <v>10965000</v>
      </c>
      <c r="V339" s="803" t="s">
        <v>1464</v>
      </c>
      <c r="W339" s="803" t="s">
        <v>1257</v>
      </c>
      <c r="X339" s="818" t="s">
        <v>1220</v>
      </c>
      <c r="Y339" s="791" t="s">
        <v>775</v>
      </c>
      <c r="Z339" s="791" t="s">
        <v>793</v>
      </c>
      <c r="AA339" s="791" t="s">
        <v>728</v>
      </c>
      <c r="AB339" s="782">
        <v>42376</v>
      </c>
      <c r="AC339" s="782">
        <v>42724</v>
      </c>
      <c r="AD339" s="791" t="s">
        <v>794</v>
      </c>
      <c r="AE339" s="791" t="s">
        <v>783</v>
      </c>
      <c r="AF339" s="791" t="s">
        <v>26</v>
      </c>
      <c r="AG339" s="791">
        <v>5</v>
      </c>
      <c r="AH339" s="783">
        <v>2193000</v>
      </c>
      <c r="AI339" s="783">
        <f>+AG339*AH339</f>
        <v>10965000</v>
      </c>
      <c r="AJ339" s="812" t="s">
        <v>263</v>
      </c>
      <c r="AK339" s="812" t="s">
        <v>281</v>
      </c>
      <c r="AL339" s="813">
        <v>8.3299999999999999E-2</v>
      </c>
      <c r="AM339" s="813">
        <v>8.3299999999999999E-2</v>
      </c>
      <c r="AN339" s="813">
        <v>8.3299999999999999E-2</v>
      </c>
      <c r="AO339" s="813">
        <v>8.3299999999999999E-2</v>
      </c>
      <c r="AP339" s="813">
        <v>8.3299999999999999E-2</v>
      </c>
      <c r="AQ339" s="813">
        <v>8.3299999999999999E-2</v>
      </c>
      <c r="AR339" s="813">
        <v>8.3299999999999999E-2</v>
      </c>
      <c r="AS339" s="813">
        <v>8.3299999999999999E-2</v>
      </c>
      <c r="AT339" s="813">
        <v>8.3299999999999999E-2</v>
      </c>
      <c r="AU339" s="813">
        <v>8.3299999999999999E-2</v>
      </c>
      <c r="AV339" s="813">
        <v>8.3299999999999999E-2</v>
      </c>
      <c r="AW339" s="813">
        <v>8.3299999999999999E-2</v>
      </c>
      <c r="AX339" s="807">
        <f t="shared" si="26"/>
        <v>0.99960000000000016</v>
      </c>
      <c r="AY339" s="811">
        <v>0</v>
      </c>
      <c r="AZ339" s="811">
        <v>0</v>
      </c>
      <c r="BA339" s="811">
        <v>0</v>
      </c>
      <c r="BB339" s="811">
        <v>0</v>
      </c>
      <c r="BC339" s="811">
        <v>0</v>
      </c>
      <c r="BD339" s="811">
        <v>0</v>
      </c>
      <c r="BE339" s="811">
        <v>0</v>
      </c>
      <c r="BF339" s="811">
        <v>0</v>
      </c>
      <c r="BG339" s="811">
        <v>0</v>
      </c>
      <c r="BH339" s="811">
        <v>0</v>
      </c>
      <c r="BI339" s="811">
        <v>0</v>
      </c>
      <c r="BJ339" s="811">
        <v>0</v>
      </c>
      <c r="BK339" s="807">
        <f t="shared" si="27"/>
        <v>0</v>
      </c>
      <c r="BL339" s="807">
        <f t="shared" si="28"/>
        <v>0.99960000000000016</v>
      </c>
    </row>
    <row r="340" spans="1:64" ht="27.95" customHeight="1" x14ac:dyDescent="0.2">
      <c r="A340" s="63"/>
      <c r="B340" s="64"/>
      <c r="C340" s="93"/>
      <c r="D340" s="94"/>
      <c r="E340" s="1201"/>
      <c r="F340" s="1175"/>
      <c r="G340" s="893" t="s">
        <v>795</v>
      </c>
      <c r="H340" s="1242" t="s">
        <v>691</v>
      </c>
      <c r="I340" s="901">
        <v>42376</v>
      </c>
      <c r="J340" s="894">
        <v>42724</v>
      </c>
      <c r="K340" s="895" t="s">
        <v>796</v>
      </c>
      <c r="L340" s="893" t="s">
        <v>783</v>
      </c>
      <c r="M340" s="893" t="s">
        <v>26</v>
      </c>
      <c r="N340" s="908">
        <v>11</v>
      </c>
      <c r="O340" s="121">
        <v>3570000</v>
      </c>
      <c r="P340" s="120">
        <f>+N340*O340*1.05</f>
        <v>41233500</v>
      </c>
      <c r="V340" s="803" t="s">
        <v>1464</v>
      </c>
      <c r="W340" s="803" t="s">
        <v>1257</v>
      </c>
      <c r="X340" s="818" t="s">
        <v>1220</v>
      </c>
      <c r="Y340" s="791" t="s">
        <v>775</v>
      </c>
      <c r="Z340" s="791" t="s">
        <v>795</v>
      </c>
      <c r="AA340" s="791" t="s">
        <v>691</v>
      </c>
      <c r="AB340" s="782">
        <v>42376</v>
      </c>
      <c r="AC340" s="782">
        <v>42724</v>
      </c>
      <c r="AD340" s="791" t="s">
        <v>796</v>
      </c>
      <c r="AE340" s="791" t="s">
        <v>783</v>
      </c>
      <c r="AF340" s="791" t="s">
        <v>26</v>
      </c>
      <c r="AG340" s="791">
        <v>11</v>
      </c>
      <c r="AH340" s="783">
        <v>3570000</v>
      </c>
      <c r="AI340" s="783">
        <f>+AG340*AH340*1.05</f>
        <v>41233500</v>
      </c>
      <c r="AJ340" s="812" t="s">
        <v>263</v>
      </c>
      <c r="AK340" s="812" t="s">
        <v>281</v>
      </c>
      <c r="AL340" s="813">
        <v>8.3299999999999999E-2</v>
      </c>
      <c r="AM340" s="813">
        <v>8.3299999999999999E-2</v>
      </c>
      <c r="AN340" s="813">
        <v>8.3299999999999999E-2</v>
      </c>
      <c r="AO340" s="813">
        <v>8.3299999999999999E-2</v>
      </c>
      <c r="AP340" s="813">
        <v>8.3299999999999999E-2</v>
      </c>
      <c r="AQ340" s="813">
        <v>8.3299999999999999E-2</v>
      </c>
      <c r="AR340" s="813">
        <v>8.3299999999999999E-2</v>
      </c>
      <c r="AS340" s="813">
        <v>8.3299999999999999E-2</v>
      </c>
      <c r="AT340" s="813">
        <v>8.3299999999999999E-2</v>
      </c>
      <c r="AU340" s="813">
        <v>8.3299999999999999E-2</v>
      </c>
      <c r="AV340" s="813">
        <v>8.3299999999999999E-2</v>
      </c>
      <c r="AW340" s="813">
        <v>8.3299999999999999E-2</v>
      </c>
      <c r="AX340" s="807">
        <f t="shared" si="26"/>
        <v>0.99960000000000016</v>
      </c>
      <c r="AY340" s="811">
        <v>0</v>
      </c>
      <c r="AZ340" s="811">
        <v>0</v>
      </c>
      <c r="BA340" s="811">
        <v>0</v>
      </c>
      <c r="BB340" s="811">
        <v>0</v>
      </c>
      <c r="BC340" s="811">
        <v>0</v>
      </c>
      <c r="BD340" s="811">
        <v>0</v>
      </c>
      <c r="BE340" s="811">
        <v>0</v>
      </c>
      <c r="BF340" s="811">
        <v>0</v>
      </c>
      <c r="BG340" s="811">
        <v>0</v>
      </c>
      <c r="BH340" s="811">
        <v>0</v>
      </c>
      <c r="BI340" s="811">
        <v>0</v>
      </c>
      <c r="BJ340" s="811">
        <v>0</v>
      </c>
      <c r="BK340" s="807">
        <f t="shared" si="27"/>
        <v>0</v>
      </c>
      <c r="BL340" s="807">
        <f t="shared" si="28"/>
        <v>0.99960000000000016</v>
      </c>
    </row>
    <row r="341" spans="1:64" ht="27.95" customHeight="1" x14ac:dyDescent="0.2">
      <c r="A341" s="63"/>
      <c r="B341" s="64"/>
      <c r="C341" s="93"/>
      <c r="D341" s="94"/>
      <c r="E341" s="1201"/>
      <c r="F341" s="1175"/>
      <c r="G341" s="893" t="s">
        <v>797</v>
      </c>
      <c r="H341" s="1261"/>
      <c r="I341" s="901">
        <v>42522</v>
      </c>
      <c r="J341" s="894">
        <v>42613</v>
      </c>
      <c r="K341" s="895" t="s">
        <v>798</v>
      </c>
      <c r="L341" s="893" t="s">
        <v>732</v>
      </c>
      <c r="M341" s="893" t="s">
        <v>49</v>
      </c>
      <c r="N341" s="908">
        <v>1</v>
      </c>
      <c r="O341" s="119">
        <v>25000000</v>
      </c>
      <c r="P341" s="120">
        <v>25000000</v>
      </c>
      <c r="V341" s="803" t="s">
        <v>1464</v>
      </c>
      <c r="W341" s="803" t="s">
        <v>1257</v>
      </c>
      <c r="X341" s="818" t="s">
        <v>1220</v>
      </c>
      <c r="Y341" s="791" t="s">
        <v>775</v>
      </c>
      <c r="Z341" s="791" t="s">
        <v>797</v>
      </c>
      <c r="AA341" s="791" t="s">
        <v>691</v>
      </c>
      <c r="AB341" s="782">
        <v>42522</v>
      </c>
      <c r="AC341" s="782">
        <v>42613</v>
      </c>
      <c r="AD341" s="791" t="s">
        <v>798</v>
      </c>
      <c r="AE341" s="791" t="s">
        <v>732</v>
      </c>
      <c r="AF341" s="791" t="s">
        <v>49</v>
      </c>
      <c r="AG341" s="791">
        <v>1</v>
      </c>
      <c r="AH341" s="783">
        <v>25000000</v>
      </c>
      <c r="AI341" s="783">
        <v>25000000</v>
      </c>
      <c r="AJ341" s="812" t="s">
        <v>1195</v>
      </c>
      <c r="AK341" s="812" t="s">
        <v>252</v>
      </c>
      <c r="AL341" s="813">
        <v>0</v>
      </c>
      <c r="AM341" s="813">
        <v>0</v>
      </c>
      <c r="AN341" s="813">
        <v>0</v>
      </c>
      <c r="AO341" s="813">
        <v>0</v>
      </c>
      <c r="AP341" s="813">
        <v>0</v>
      </c>
      <c r="AQ341" s="813">
        <v>0.33</v>
      </c>
      <c r="AR341" s="813">
        <v>0.33</v>
      </c>
      <c r="AS341" s="813">
        <v>0.34</v>
      </c>
      <c r="AT341" s="813">
        <v>0</v>
      </c>
      <c r="AU341" s="813">
        <v>0</v>
      </c>
      <c r="AV341" s="813">
        <v>0</v>
      </c>
      <c r="AW341" s="813">
        <v>0</v>
      </c>
      <c r="AX341" s="807">
        <f t="shared" si="26"/>
        <v>1</v>
      </c>
      <c r="AY341" s="811">
        <v>0</v>
      </c>
      <c r="AZ341" s="811">
        <v>0</v>
      </c>
      <c r="BA341" s="811">
        <v>0</v>
      </c>
      <c r="BB341" s="811">
        <v>0</v>
      </c>
      <c r="BC341" s="811">
        <v>0</v>
      </c>
      <c r="BD341" s="811">
        <v>0</v>
      </c>
      <c r="BE341" s="811">
        <v>0</v>
      </c>
      <c r="BF341" s="811">
        <v>0</v>
      </c>
      <c r="BG341" s="811">
        <v>0</v>
      </c>
      <c r="BH341" s="811">
        <v>0</v>
      </c>
      <c r="BI341" s="811">
        <v>0</v>
      </c>
      <c r="BJ341" s="811">
        <v>0</v>
      </c>
      <c r="BK341" s="807">
        <f t="shared" si="27"/>
        <v>0</v>
      </c>
      <c r="BL341" s="807">
        <f t="shared" si="28"/>
        <v>1</v>
      </c>
    </row>
    <row r="342" spans="1:64" ht="27.95" customHeight="1" x14ac:dyDescent="0.2">
      <c r="A342" s="63"/>
      <c r="B342" s="64"/>
      <c r="C342" s="93"/>
      <c r="D342" s="94"/>
      <c r="E342" s="1201"/>
      <c r="F342" s="1175"/>
      <c r="G342" s="893" t="s">
        <v>799</v>
      </c>
      <c r="H342" s="1261"/>
      <c r="I342" s="1263">
        <v>42430</v>
      </c>
      <c r="J342" s="1269">
        <v>42460</v>
      </c>
      <c r="K342" s="895" t="s">
        <v>739</v>
      </c>
      <c r="L342" s="893" t="s">
        <v>800</v>
      </c>
      <c r="M342" s="893" t="s">
        <v>49</v>
      </c>
      <c r="N342" s="908">
        <v>1</v>
      </c>
      <c r="O342" s="119">
        <v>120000000</v>
      </c>
      <c r="P342" s="120">
        <v>120000000</v>
      </c>
      <c r="V342" s="803" t="s">
        <v>1464</v>
      </c>
      <c r="W342" s="803" t="s">
        <v>1257</v>
      </c>
      <c r="X342" s="818" t="s">
        <v>1220</v>
      </c>
      <c r="Y342" s="791" t="s">
        <v>775</v>
      </c>
      <c r="Z342" s="791" t="s">
        <v>799</v>
      </c>
      <c r="AA342" s="791" t="s">
        <v>691</v>
      </c>
      <c r="AB342" s="782">
        <v>42430</v>
      </c>
      <c r="AC342" s="782">
        <v>42460</v>
      </c>
      <c r="AD342" s="791" t="s">
        <v>739</v>
      </c>
      <c r="AE342" s="791" t="s">
        <v>800</v>
      </c>
      <c r="AF342" s="791" t="s">
        <v>49</v>
      </c>
      <c r="AG342" s="791">
        <v>1</v>
      </c>
      <c r="AH342" s="783">
        <v>120000000</v>
      </c>
      <c r="AI342" s="783">
        <v>120000000</v>
      </c>
      <c r="AJ342" s="812" t="s">
        <v>276</v>
      </c>
      <c r="AK342" s="812" t="s">
        <v>276</v>
      </c>
      <c r="AL342" s="813">
        <v>0</v>
      </c>
      <c r="AM342" s="813">
        <v>0</v>
      </c>
      <c r="AN342" s="813">
        <v>1</v>
      </c>
      <c r="AO342" s="813">
        <v>0</v>
      </c>
      <c r="AP342" s="813">
        <v>0</v>
      </c>
      <c r="AQ342" s="813">
        <v>0</v>
      </c>
      <c r="AR342" s="813">
        <v>0</v>
      </c>
      <c r="AS342" s="813">
        <v>0</v>
      </c>
      <c r="AT342" s="813">
        <v>0</v>
      </c>
      <c r="AU342" s="813">
        <v>0</v>
      </c>
      <c r="AV342" s="813">
        <v>0</v>
      </c>
      <c r="AW342" s="813">
        <v>0</v>
      </c>
      <c r="AX342" s="807">
        <f t="shared" si="26"/>
        <v>1</v>
      </c>
      <c r="AY342" s="811">
        <v>0</v>
      </c>
      <c r="AZ342" s="811">
        <v>0</v>
      </c>
      <c r="BA342" s="811">
        <v>0</v>
      </c>
      <c r="BB342" s="811">
        <v>0</v>
      </c>
      <c r="BC342" s="811">
        <v>0</v>
      </c>
      <c r="BD342" s="811">
        <v>0</v>
      </c>
      <c r="BE342" s="811">
        <v>0</v>
      </c>
      <c r="BF342" s="811">
        <v>0</v>
      </c>
      <c r="BG342" s="811">
        <v>0</v>
      </c>
      <c r="BH342" s="811">
        <v>0</v>
      </c>
      <c r="BI342" s="811">
        <v>0</v>
      </c>
      <c r="BJ342" s="811">
        <v>0</v>
      </c>
      <c r="BK342" s="807">
        <f t="shared" si="27"/>
        <v>0</v>
      </c>
      <c r="BL342" s="807">
        <f t="shared" si="28"/>
        <v>1</v>
      </c>
    </row>
    <row r="343" spans="1:64" ht="27.95" customHeight="1" x14ac:dyDescent="0.2">
      <c r="A343" s="63"/>
      <c r="B343" s="64"/>
      <c r="C343" s="93"/>
      <c r="D343" s="94"/>
      <c r="E343" s="1201"/>
      <c r="F343" s="1175"/>
      <c r="G343" s="893" t="s">
        <v>801</v>
      </c>
      <c r="H343" s="1261"/>
      <c r="I343" s="1264"/>
      <c r="J343" s="1270"/>
      <c r="K343" s="1266" t="s">
        <v>802</v>
      </c>
      <c r="L343" s="893" t="s">
        <v>26</v>
      </c>
      <c r="M343" s="893" t="s">
        <v>26</v>
      </c>
      <c r="N343" s="908">
        <v>1</v>
      </c>
      <c r="O343" s="119">
        <v>10000000</v>
      </c>
      <c r="P343" s="120">
        <v>10000000</v>
      </c>
      <c r="V343" s="803" t="s">
        <v>1464</v>
      </c>
      <c r="W343" s="803" t="s">
        <v>1257</v>
      </c>
      <c r="X343" s="818" t="s">
        <v>1220</v>
      </c>
      <c r="Y343" s="791" t="s">
        <v>775</v>
      </c>
      <c r="Z343" s="791" t="s">
        <v>801</v>
      </c>
      <c r="AA343" s="791" t="s">
        <v>691</v>
      </c>
      <c r="AB343" s="782">
        <v>42430</v>
      </c>
      <c r="AC343" s="782">
        <v>42460</v>
      </c>
      <c r="AD343" s="791" t="s">
        <v>802</v>
      </c>
      <c r="AE343" s="791" t="s">
        <v>26</v>
      </c>
      <c r="AF343" s="791" t="s">
        <v>26</v>
      </c>
      <c r="AG343" s="791">
        <v>1</v>
      </c>
      <c r="AH343" s="783">
        <v>10000000</v>
      </c>
      <c r="AI343" s="783">
        <v>10000000</v>
      </c>
      <c r="AJ343" s="812" t="s">
        <v>276</v>
      </c>
      <c r="AK343" s="812" t="s">
        <v>276</v>
      </c>
      <c r="AL343" s="813">
        <v>0</v>
      </c>
      <c r="AM343" s="813">
        <v>0</v>
      </c>
      <c r="AN343" s="813">
        <v>1</v>
      </c>
      <c r="AO343" s="813">
        <v>0</v>
      </c>
      <c r="AP343" s="813">
        <v>0</v>
      </c>
      <c r="AQ343" s="813">
        <v>0</v>
      </c>
      <c r="AR343" s="813">
        <v>0</v>
      </c>
      <c r="AS343" s="813">
        <v>0</v>
      </c>
      <c r="AT343" s="813">
        <v>0</v>
      </c>
      <c r="AU343" s="813">
        <v>0</v>
      </c>
      <c r="AV343" s="813">
        <v>0</v>
      </c>
      <c r="AW343" s="813">
        <v>0</v>
      </c>
      <c r="AX343" s="807">
        <f t="shared" si="26"/>
        <v>1</v>
      </c>
      <c r="AY343" s="811">
        <v>0</v>
      </c>
      <c r="AZ343" s="811">
        <v>0</v>
      </c>
      <c r="BA343" s="811">
        <v>0</v>
      </c>
      <c r="BB343" s="811">
        <v>0</v>
      </c>
      <c r="BC343" s="811">
        <v>0</v>
      </c>
      <c r="BD343" s="811">
        <v>0</v>
      </c>
      <c r="BE343" s="811">
        <v>0</v>
      </c>
      <c r="BF343" s="811">
        <v>0</v>
      </c>
      <c r="BG343" s="811">
        <v>0</v>
      </c>
      <c r="BH343" s="811">
        <v>0</v>
      </c>
      <c r="BI343" s="811">
        <v>0</v>
      </c>
      <c r="BJ343" s="811">
        <v>0</v>
      </c>
      <c r="BK343" s="807">
        <f t="shared" si="27"/>
        <v>0</v>
      </c>
      <c r="BL343" s="807">
        <f t="shared" si="28"/>
        <v>1</v>
      </c>
    </row>
    <row r="344" spans="1:64" ht="27.95" customHeight="1" x14ac:dyDescent="0.2">
      <c r="A344" s="63"/>
      <c r="B344" s="64"/>
      <c r="C344" s="93"/>
      <c r="D344" s="94"/>
      <c r="E344" s="1201"/>
      <c r="F344" s="1175"/>
      <c r="G344" s="893" t="s">
        <v>803</v>
      </c>
      <c r="H344" s="1261"/>
      <c r="I344" s="1264"/>
      <c r="J344" s="1270"/>
      <c r="K344" s="1268"/>
      <c r="L344" s="893" t="s">
        <v>26</v>
      </c>
      <c r="M344" s="893" t="s">
        <v>26</v>
      </c>
      <c r="N344" s="908">
        <v>1</v>
      </c>
      <c r="O344" s="119">
        <v>10000000</v>
      </c>
      <c r="P344" s="120">
        <v>10000000</v>
      </c>
      <c r="V344" s="803" t="s">
        <v>1464</v>
      </c>
      <c r="W344" s="803" t="s">
        <v>1257</v>
      </c>
      <c r="X344" s="818" t="s">
        <v>1220</v>
      </c>
      <c r="Y344" s="791" t="s">
        <v>775</v>
      </c>
      <c r="Z344" s="791" t="s">
        <v>803</v>
      </c>
      <c r="AA344" s="791" t="s">
        <v>691</v>
      </c>
      <c r="AB344" s="782">
        <v>42430</v>
      </c>
      <c r="AC344" s="782">
        <v>42460</v>
      </c>
      <c r="AD344" s="791" t="s">
        <v>802</v>
      </c>
      <c r="AE344" s="791" t="s">
        <v>26</v>
      </c>
      <c r="AF344" s="791" t="s">
        <v>26</v>
      </c>
      <c r="AG344" s="791">
        <v>1</v>
      </c>
      <c r="AH344" s="783">
        <v>10000000</v>
      </c>
      <c r="AI344" s="783">
        <v>10000000</v>
      </c>
      <c r="AJ344" s="812" t="s">
        <v>276</v>
      </c>
      <c r="AK344" s="812" t="s">
        <v>276</v>
      </c>
      <c r="AL344" s="813">
        <v>0</v>
      </c>
      <c r="AM344" s="813">
        <v>0</v>
      </c>
      <c r="AN344" s="813">
        <v>1</v>
      </c>
      <c r="AO344" s="813">
        <v>0</v>
      </c>
      <c r="AP344" s="813">
        <v>0</v>
      </c>
      <c r="AQ344" s="813">
        <v>0</v>
      </c>
      <c r="AR344" s="813">
        <v>0</v>
      </c>
      <c r="AS344" s="813">
        <v>0</v>
      </c>
      <c r="AT344" s="813">
        <v>0</v>
      </c>
      <c r="AU344" s="813">
        <v>0</v>
      </c>
      <c r="AV344" s="813">
        <v>0</v>
      </c>
      <c r="AW344" s="813">
        <v>0</v>
      </c>
      <c r="AX344" s="807">
        <f t="shared" si="26"/>
        <v>1</v>
      </c>
      <c r="AY344" s="811">
        <v>0</v>
      </c>
      <c r="AZ344" s="811">
        <v>0</v>
      </c>
      <c r="BA344" s="811">
        <v>0</v>
      </c>
      <c r="BB344" s="811">
        <v>0</v>
      </c>
      <c r="BC344" s="811">
        <v>0</v>
      </c>
      <c r="BD344" s="811">
        <v>0</v>
      </c>
      <c r="BE344" s="811">
        <v>0</v>
      </c>
      <c r="BF344" s="811">
        <v>0</v>
      </c>
      <c r="BG344" s="811">
        <v>0</v>
      </c>
      <c r="BH344" s="811">
        <v>0</v>
      </c>
      <c r="BI344" s="811">
        <v>0</v>
      </c>
      <c r="BJ344" s="811">
        <v>0</v>
      </c>
      <c r="BK344" s="807">
        <f t="shared" si="27"/>
        <v>0</v>
      </c>
      <c r="BL344" s="807">
        <f t="shared" si="28"/>
        <v>1</v>
      </c>
    </row>
    <row r="345" spans="1:64" ht="27.95" customHeight="1" thickBot="1" x14ac:dyDescent="0.25">
      <c r="A345" s="75"/>
      <c r="B345" s="659"/>
      <c r="C345" s="653"/>
      <c r="D345" s="654"/>
      <c r="E345" s="1236"/>
      <c r="F345" s="1208"/>
      <c r="G345" s="887" t="s">
        <v>804</v>
      </c>
      <c r="H345" s="1262"/>
      <c r="I345" s="1265"/>
      <c r="J345" s="1271"/>
      <c r="K345" s="891" t="s">
        <v>805</v>
      </c>
      <c r="L345" s="887"/>
      <c r="M345" s="887"/>
      <c r="N345" s="892"/>
      <c r="O345" s="123"/>
      <c r="P345" s="124"/>
      <c r="V345" s="803" t="s">
        <v>1464</v>
      </c>
      <c r="W345" s="803" t="s">
        <v>1257</v>
      </c>
      <c r="X345" s="818" t="s">
        <v>1220</v>
      </c>
      <c r="Y345" s="791" t="s">
        <v>775</v>
      </c>
      <c r="Z345" s="791" t="s">
        <v>804</v>
      </c>
      <c r="AA345" s="791" t="s">
        <v>691</v>
      </c>
      <c r="AB345" s="782">
        <v>42430</v>
      </c>
      <c r="AC345" s="782">
        <v>42460</v>
      </c>
      <c r="AD345" s="791" t="s">
        <v>805</v>
      </c>
      <c r="AE345" s="791"/>
      <c r="AF345" s="791"/>
      <c r="AG345" s="791"/>
      <c r="AH345" s="783"/>
      <c r="AI345" s="783"/>
      <c r="AJ345" s="812" t="s">
        <v>276</v>
      </c>
      <c r="AK345" s="812" t="s">
        <v>276</v>
      </c>
      <c r="AL345" s="813">
        <v>0</v>
      </c>
      <c r="AM345" s="813">
        <v>0</v>
      </c>
      <c r="AN345" s="813">
        <v>1</v>
      </c>
      <c r="AO345" s="813">
        <v>0</v>
      </c>
      <c r="AP345" s="813">
        <v>0</v>
      </c>
      <c r="AQ345" s="813">
        <v>0</v>
      </c>
      <c r="AR345" s="813">
        <v>0</v>
      </c>
      <c r="AS345" s="813">
        <v>0</v>
      </c>
      <c r="AT345" s="813">
        <v>0</v>
      </c>
      <c r="AU345" s="813">
        <v>0</v>
      </c>
      <c r="AV345" s="813">
        <v>0</v>
      </c>
      <c r="AW345" s="813">
        <v>0</v>
      </c>
      <c r="AX345" s="807">
        <f t="shared" si="26"/>
        <v>1</v>
      </c>
      <c r="AY345" s="811">
        <v>0</v>
      </c>
      <c r="AZ345" s="811">
        <v>0</v>
      </c>
      <c r="BA345" s="811">
        <v>0</v>
      </c>
      <c r="BB345" s="811">
        <v>0</v>
      </c>
      <c r="BC345" s="811">
        <v>0</v>
      </c>
      <c r="BD345" s="811">
        <v>0</v>
      </c>
      <c r="BE345" s="811">
        <v>0</v>
      </c>
      <c r="BF345" s="811">
        <v>0</v>
      </c>
      <c r="BG345" s="811">
        <v>0</v>
      </c>
      <c r="BH345" s="811">
        <v>0</v>
      </c>
      <c r="BI345" s="811">
        <v>0</v>
      </c>
      <c r="BJ345" s="811">
        <v>0</v>
      </c>
      <c r="BK345" s="807">
        <f t="shared" si="27"/>
        <v>0</v>
      </c>
      <c r="BL345" s="807">
        <f t="shared" si="28"/>
        <v>1</v>
      </c>
    </row>
    <row r="346" spans="1:64" ht="27.95" customHeight="1" x14ac:dyDescent="0.2">
      <c r="A346" s="77"/>
      <c r="B346" s="78"/>
      <c r="C346" s="78"/>
      <c r="D346" s="79"/>
      <c r="E346" s="1282" t="s">
        <v>806</v>
      </c>
      <c r="F346" s="1283" t="s">
        <v>94</v>
      </c>
      <c r="G346" s="1283" t="s">
        <v>807</v>
      </c>
      <c r="H346" s="1284" t="s">
        <v>808</v>
      </c>
      <c r="I346" s="1286">
        <v>42376</v>
      </c>
      <c r="J346" s="1288">
        <v>42724</v>
      </c>
      <c r="K346" s="602" t="s">
        <v>809</v>
      </c>
      <c r="L346" s="1272" t="s">
        <v>49</v>
      </c>
      <c r="M346" s="1272" t="s">
        <v>810</v>
      </c>
      <c r="N346" s="114">
        <v>12</v>
      </c>
      <c r="O346" s="134">
        <v>8000000</v>
      </c>
      <c r="P346" s="135">
        <f>O346*N346</f>
        <v>96000000</v>
      </c>
      <c r="V346" s="803" t="s">
        <v>1464</v>
      </c>
      <c r="W346" s="803" t="s">
        <v>1265</v>
      </c>
      <c r="X346" s="818" t="s">
        <v>1220</v>
      </c>
      <c r="Y346" s="791" t="s">
        <v>94</v>
      </c>
      <c r="Z346" s="791" t="s">
        <v>807</v>
      </c>
      <c r="AA346" s="791" t="s">
        <v>808</v>
      </c>
      <c r="AB346" s="782">
        <v>42376</v>
      </c>
      <c r="AC346" s="782">
        <v>42724</v>
      </c>
      <c r="AD346" s="791" t="s">
        <v>809</v>
      </c>
      <c r="AE346" s="791" t="s">
        <v>49</v>
      </c>
      <c r="AF346" s="791" t="s">
        <v>810</v>
      </c>
      <c r="AG346" s="791">
        <v>12</v>
      </c>
      <c r="AH346" s="783">
        <v>8000000</v>
      </c>
      <c r="AI346" s="783">
        <f>AH346*AG346</f>
        <v>96000000</v>
      </c>
      <c r="AJ346" s="812" t="s">
        <v>263</v>
      </c>
      <c r="AK346" s="812" t="s">
        <v>281</v>
      </c>
      <c r="AL346" s="813">
        <v>8.3299999999999999E-2</v>
      </c>
      <c r="AM346" s="813">
        <v>8.3299999999999999E-2</v>
      </c>
      <c r="AN346" s="813">
        <v>8.3299999999999999E-2</v>
      </c>
      <c r="AO346" s="813">
        <v>8.3299999999999999E-2</v>
      </c>
      <c r="AP346" s="813">
        <v>8.3299999999999999E-2</v>
      </c>
      <c r="AQ346" s="813">
        <v>8.3299999999999999E-2</v>
      </c>
      <c r="AR346" s="813">
        <v>8.3299999999999999E-2</v>
      </c>
      <c r="AS346" s="813">
        <v>8.3299999999999999E-2</v>
      </c>
      <c r="AT346" s="813">
        <v>8.3299999999999999E-2</v>
      </c>
      <c r="AU346" s="813">
        <v>8.3299999999999999E-2</v>
      </c>
      <c r="AV346" s="813">
        <v>8.3299999999999999E-2</v>
      </c>
      <c r="AW346" s="813">
        <v>8.3299999999999999E-2</v>
      </c>
      <c r="AX346" s="807">
        <f t="shared" si="26"/>
        <v>0.99960000000000016</v>
      </c>
      <c r="AY346" s="811">
        <v>0</v>
      </c>
      <c r="AZ346" s="811">
        <v>0</v>
      </c>
      <c r="BA346" s="811">
        <v>0</v>
      </c>
      <c r="BB346" s="811">
        <v>0</v>
      </c>
      <c r="BC346" s="811">
        <v>0</v>
      </c>
      <c r="BD346" s="811">
        <v>0</v>
      </c>
      <c r="BE346" s="811">
        <v>0</v>
      </c>
      <c r="BF346" s="811">
        <v>0</v>
      </c>
      <c r="BG346" s="811">
        <v>0</v>
      </c>
      <c r="BH346" s="811">
        <v>0</v>
      </c>
      <c r="BI346" s="811">
        <v>0</v>
      </c>
      <c r="BJ346" s="811">
        <v>0</v>
      </c>
      <c r="BK346" s="807">
        <f t="shared" si="27"/>
        <v>0</v>
      </c>
      <c r="BL346" s="807">
        <f t="shared" si="28"/>
        <v>0.99960000000000016</v>
      </c>
    </row>
    <row r="347" spans="1:64" ht="27.95" customHeight="1" x14ac:dyDescent="0.2">
      <c r="A347" s="80"/>
      <c r="B347" s="81"/>
      <c r="C347" s="81"/>
      <c r="D347" s="82"/>
      <c r="E347" s="1275"/>
      <c r="F347" s="1217"/>
      <c r="G347" s="1217"/>
      <c r="H347" s="1285"/>
      <c r="I347" s="1287"/>
      <c r="J347" s="1289"/>
      <c r="K347" s="603" t="s">
        <v>811</v>
      </c>
      <c r="L347" s="1273"/>
      <c r="M347" s="1273"/>
      <c r="N347" s="115">
        <v>8</v>
      </c>
      <c r="O347" s="136">
        <v>10000000</v>
      </c>
      <c r="P347" s="137">
        <f t="shared" ref="P347:P373" si="29">O347*N347</f>
        <v>80000000</v>
      </c>
      <c r="V347" s="803" t="s">
        <v>1464</v>
      </c>
      <c r="W347" s="803" t="s">
        <v>1265</v>
      </c>
      <c r="X347" s="818" t="s">
        <v>1220</v>
      </c>
      <c r="Y347" s="791" t="s">
        <v>94</v>
      </c>
      <c r="Z347" s="791" t="s">
        <v>807</v>
      </c>
      <c r="AA347" s="791" t="s">
        <v>808</v>
      </c>
      <c r="AB347" s="782">
        <v>42376</v>
      </c>
      <c r="AC347" s="782">
        <v>42724</v>
      </c>
      <c r="AD347" s="791" t="s">
        <v>811</v>
      </c>
      <c r="AE347" s="791" t="s">
        <v>49</v>
      </c>
      <c r="AF347" s="791" t="s">
        <v>810</v>
      </c>
      <c r="AG347" s="791">
        <v>8</v>
      </c>
      <c r="AH347" s="783">
        <v>10000000</v>
      </c>
      <c r="AI347" s="783">
        <f t="shared" ref="AI347:AI373" si="30">AH347*AG347</f>
        <v>80000000</v>
      </c>
      <c r="AJ347" s="812" t="s">
        <v>263</v>
      </c>
      <c r="AK347" s="812" t="s">
        <v>281</v>
      </c>
      <c r="AL347" s="813">
        <v>8.3299999999999999E-2</v>
      </c>
      <c r="AM347" s="813">
        <v>8.3299999999999999E-2</v>
      </c>
      <c r="AN347" s="813">
        <v>8.3299999999999999E-2</v>
      </c>
      <c r="AO347" s="813">
        <v>8.3299999999999999E-2</v>
      </c>
      <c r="AP347" s="813">
        <v>8.3299999999999999E-2</v>
      </c>
      <c r="AQ347" s="813">
        <v>8.3299999999999999E-2</v>
      </c>
      <c r="AR347" s="813">
        <v>8.3299999999999999E-2</v>
      </c>
      <c r="AS347" s="813">
        <v>8.3299999999999999E-2</v>
      </c>
      <c r="AT347" s="813">
        <v>8.3299999999999999E-2</v>
      </c>
      <c r="AU347" s="813">
        <v>8.3299999999999999E-2</v>
      </c>
      <c r="AV347" s="813">
        <v>8.3299999999999999E-2</v>
      </c>
      <c r="AW347" s="813">
        <v>8.3299999999999999E-2</v>
      </c>
      <c r="AX347" s="807">
        <f t="shared" si="26"/>
        <v>0.99960000000000016</v>
      </c>
      <c r="AY347" s="811">
        <v>0</v>
      </c>
      <c r="AZ347" s="811">
        <v>0</v>
      </c>
      <c r="BA347" s="811">
        <v>0</v>
      </c>
      <c r="BB347" s="811">
        <v>0</v>
      </c>
      <c r="BC347" s="811">
        <v>0</v>
      </c>
      <c r="BD347" s="811">
        <v>0</v>
      </c>
      <c r="BE347" s="811">
        <v>0</v>
      </c>
      <c r="BF347" s="811">
        <v>0</v>
      </c>
      <c r="BG347" s="811">
        <v>0</v>
      </c>
      <c r="BH347" s="811">
        <v>0</v>
      </c>
      <c r="BI347" s="811">
        <v>0</v>
      </c>
      <c r="BJ347" s="811">
        <v>0</v>
      </c>
      <c r="BK347" s="807">
        <f t="shared" si="27"/>
        <v>0</v>
      </c>
      <c r="BL347" s="807">
        <f t="shared" si="28"/>
        <v>0.99960000000000016</v>
      </c>
    </row>
    <row r="348" spans="1:64" ht="27.95" customHeight="1" x14ac:dyDescent="0.2">
      <c r="A348" s="80"/>
      <c r="B348" s="81"/>
      <c r="C348" s="81"/>
      <c r="D348" s="82"/>
      <c r="E348" s="1275"/>
      <c r="F348" s="1217"/>
      <c r="G348" s="1217"/>
      <c r="H348" s="1285"/>
      <c r="I348" s="1287"/>
      <c r="J348" s="1289"/>
      <c r="K348" s="603" t="s">
        <v>812</v>
      </c>
      <c r="L348" s="1273"/>
      <c r="M348" s="1273"/>
      <c r="N348" s="115">
        <v>8</v>
      </c>
      <c r="O348" s="136">
        <v>1000000</v>
      </c>
      <c r="P348" s="137">
        <f t="shared" si="29"/>
        <v>8000000</v>
      </c>
      <c r="V348" s="803" t="s">
        <v>1464</v>
      </c>
      <c r="W348" s="803" t="s">
        <v>1265</v>
      </c>
      <c r="X348" s="818" t="s">
        <v>1220</v>
      </c>
      <c r="Y348" s="791" t="s">
        <v>94</v>
      </c>
      <c r="Z348" s="791" t="s">
        <v>807</v>
      </c>
      <c r="AA348" s="791" t="s">
        <v>808</v>
      </c>
      <c r="AB348" s="782">
        <v>42376</v>
      </c>
      <c r="AC348" s="782">
        <v>42724</v>
      </c>
      <c r="AD348" s="791" t="s">
        <v>812</v>
      </c>
      <c r="AE348" s="791" t="s">
        <v>49</v>
      </c>
      <c r="AF348" s="791" t="s">
        <v>810</v>
      </c>
      <c r="AG348" s="791">
        <v>8</v>
      </c>
      <c r="AH348" s="783">
        <v>1000000</v>
      </c>
      <c r="AI348" s="783">
        <f t="shared" si="30"/>
        <v>8000000</v>
      </c>
      <c r="AJ348" s="812" t="s">
        <v>263</v>
      </c>
      <c r="AK348" s="812" t="s">
        <v>281</v>
      </c>
      <c r="AL348" s="813">
        <v>8.3299999999999999E-2</v>
      </c>
      <c r="AM348" s="813">
        <v>8.3299999999999999E-2</v>
      </c>
      <c r="AN348" s="813">
        <v>8.3299999999999999E-2</v>
      </c>
      <c r="AO348" s="813">
        <v>8.3299999999999999E-2</v>
      </c>
      <c r="AP348" s="813">
        <v>8.3299999999999999E-2</v>
      </c>
      <c r="AQ348" s="813">
        <v>8.3299999999999999E-2</v>
      </c>
      <c r="AR348" s="813">
        <v>8.3299999999999999E-2</v>
      </c>
      <c r="AS348" s="813">
        <v>8.3299999999999999E-2</v>
      </c>
      <c r="AT348" s="813">
        <v>8.3299999999999999E-2</v>
      </c>
      <c r="AU348" s="813">
        <v>8.3299999999999999E-2</v>
      </c>
      <c r="AV348" s="813">
        <v>8.3299999999999999E-2</v>
      </c>
      <c r="AW348" s="813">
        <v>8.3299999999999999E-2</v>
      </c>
      <c r="AX348" s="807">
        <f t="shared" si="26"/>
        <v>0.99960000000000016</v>
      </c>
      <c r="AY348" s="811">
        <v>0</v>
      </c>
      <c r="AZ348" s="811">
        <v>0</v>
      </c>
      <c r="BA348" s="811">
        <v>0</v>
      </c>
      <c r="BB348" s="811">
        <v>0</v>
      </c>
      <c r="BC348" s="811">
        <v>0</v>
      </c>
      <c r="BD348" s="811">
        <v>0</v>
      </c>
      <c r="BE348" s="811">
        <v>0</v>
      </c>
      <c r="BF348" s="811">
        <v>0</v>
      </c>
      <c r="BG348" s="811">
        <v>0</v>
      </c>
      <c r="BH348" s="811">
        <v>0</v>
      </c>
      <c r="BI348" s="811">
        <v>0</v>
      </c>
      <c r="BJ348" s="811">
        <v>0</v>
      </c>
      <c r="BK348" s="807">
        <f t="shared" si="27"/>
        <v>0</v>
      </c>
      <c r="BL348" s="807">
        <f t="shared" si="28"/>
        <v>0.99960000000000016</v>
      </c>
    </row>
    <row r="349" spans="1:64" ht="27.95" customHeight="1" x14ac:dyDescent="0.2">
      <c r="A349" s="80"/>
      <c r="B349" s="81"/>
      <c r="C349" s="81"/>
      <c r="D349" s="82"/>
      <c r="E349" s="1275"/>
      <c r="F349" s="1217"/>
      <c r="G349" s="1217"/>
      <c r="H349" s="1285"/>
      <c r="I349" s="1287"/>
      <c r="J349" s="1289"/>
      <c r="K349" s="603" t="s">
        <v>813</v>
      </c>
      <c r="L349" s="1273"/>
      <c r="M349" s="1273"/>
      <c r="N349" s="115">
        <v>6</v>
      </c>
      <c r="O349" s="136">
        <v>400000</v>
      </c>
      <c r="P349" s="137">
        <f t="shared" si="29"/>
        <v>2400000</v>
      </c>
      <c r="V349" s="803" t="s">
        <v>1464</v>
      </c>
      <c r="W349" s="803" t="s">
        <v>1265</v>
      </c>
      <c r="X349" s="818" t="s">
        <v>1220</v>
      </c>
      <c r="Y349" s="791" t="s">
        <v>94</v>
      </c>
      <c r="Z349" s="791" t="s">
        <v>807</v>
      </c>
      <c r="AA349" s="791" t="s">
        <v>808</v>
      </c>
      <c r="AB349" s="782">
        <v>42376</v>
      </c>
      <c r="AC349" s="782">
        <v>42724</v>
      </c>
      <c r="AD349" s="791" t="s">
        <v>813</v>
      </c>
      <c r="AE349" s="791" t="s">
        <v>49</v>
      </c>
      <c r="AF349" s="791" t="s">
        <v>810</v>
      </c>
      <c r="AG349" s="791">
        <v>6</v>
      </c>
      <c r="AH349" s="783">
        <v>400000</v>
      </c>
      <c r="AI349" s="783">
        <f t="shared" si="30"/>
        <v>2400000</v>
      </c>
      <c r="AJ349" s="812" t="s">
        <v>263</v>
      </c>
      <c r="AK349" s="812" t="s">
        <v>281</v>
      </c>
      <c r="AL349" s="813">
        <v>8.3299999999999999E-2</v>
      </c>
      <c r="AM349" s="813">
        <v>8.3299999999999999E-2</v>
      </c>
      <c r="AN349" s="813">
        <v>8.3299999999999999E-2</v>
      </c>
      <c r="AO349" s="813">
        <v>8.3299999999999999E-2</v>
      </c>
      <c r="AP349" s="813">
        <v>8.3299999999999999E-2</v>
      </c>
      <c r="AQ349" s="813">
        <v>8.3299999999999999E-2</v>
      </c>
      <c r="AR349" s="813">
        <v>8.3299999999999999E-2</v>
      </c>
      <c r="AS349" s="813">
        <v>8.3299999999999999E-2</v>
      </c>
      <c r="AT349" s="813">
        <v>8.3299999999999999E-2</v>
      </c>
      <c r="AU349" s="813">
        <v>8.3299999999999999E-2</v>
      </c>
      <c r="AV349" s="813">
        <v>8.3299999999999999E-2</v>
      </c>
      <c r="AW349" s="813">
        <v>8.3299999999999999E-2</v>
      </c>
      <c r="AX349" s="807">
        <f t="shared" si="26"/>
        <v>0.99960000000000016</v>
      </c>
      <c r="AY349" s="811">
        <v>0</v>
      </c>
      <c r="AZ349" s="811">
        <v>0</v>
      </c>
      <c r="BA349" s="811">
        <v>0</v>
      </c>
      <c r="BB349" s="811">
        <v>0</v>
      </c>
      <c r="BC349" s="811">
        <v>0</v>
      </c>
      <c r="BD349" s="811">
        <v>0</v>
      </c>
      <c r="BE349" s="811">
        <v>0</v>
      </c>
      <c r="BF349" s="811">
        <v>0</v>
      </c>
      <c r="BG349" s="811">
        <v>0</v>
      </c>
      <c r="BH349" s="811">
        <v>0</v>
      </c>
      <c r="BI349" s="811">
        <v>0</v>
      </c>
      <c r="BJ349" s="811">
        <v>0</v>
      </c>
      <c r="BK349" s="807">
        <f t="shared" si="27"/>
        <v>0</v>
      </c>
      <c r="BL349" s="807">
        <f t="shared" si="28"/>
        <v>0.99960000000000016</v>
      </c>
    </row>
    <row r="350" spans="1:64" ht="27.95" customHeight="1" x14ac:dyDescent="0.2">
      <c r="A350" s="80"/>
      <c r="B350" s="81"/>
      <c r="C350" s="81"/>
      <c r="D350" s="82"/>
      <c r="E350" s="1275"/>
      <c r="F350" s="1217"/>
      <c r="G350" s="1217"/>
      <c r="H350" s="1285"/>
      <c r="I350" s="1287"/>
      <c r="J350" s="1289"/>
      <c r="K350" s="603" t="s">
        <v>814</v>
      </c>
      <c r="L350" s="1273"/>
      <c r="M350" s="1273"/>
      <c r="N350" s="115">
        <v>6</v>
      </c>
      <c r="O350" s="136">
        <v>150000</v>
      </c>
      <c r="P350" s="137">
        <f t="shared" si="29"/>
        <v>900000</v>
      </c>
      <c r="V350" s="803" t="s">
        <v>1464</v>
      </c>
      <c r="W350" s="803" t="s">
        <v>1265</v>
      </c>
      <c r="X350" s="818" t="s">
        <v>1220</v>
      </c>
      <c r="Y350" s="791" t="s">
        <v>94</v>
      </c>
      <c r="Z350" s="791" t="s">
        <v>807</v>
      </c>
      <c r="AA350" s="791" t="s">
        <v>808</v>
      </c>
      <c r="AB350" s="782">
        <v>42376</v>
      </c>
      <c r="AC350" s="782">
        <v>42724</v>
      </c>
      <c r="AD350" s="791" t="s">
        <v>814</v>
      </c>
      <c r="AE350" s="791" t="s">
        <v>49</v>
      </c>
      <c r="AF350" s="791" t="s">
        <v>810</v>
      </c>
      <c r="AG350" s="791">
        <v>6</v>
      </c>
      <c r="AH350" s="783">
        <v>150000</v>
      </c>
      <c r="AI350" s="783">
        <f t="shared" si="30"/>
        <v>900000</v>
      </c>
      <c r="AJ350" s="812" t="s">
        <v>263</v>
      </c>
      <c r="AK350" s="812" t="s">
        <v>281</v>
      </c>
      <c r="AL350" s="813">
        <v>8.3299999999999999E-2</v>
      </c>
      <c r="AM350" s="813">
        <v>8.3299999999999999E-2</v>
      </c>
      <c r="AN350" s="813">
        <v>8.3299999999999999E-2</v>
      </c>
      <c r="AO350" s="813">
        <v>8.3299999999999999E-2</v>
      </c>
      <c r="AP350" s="813">
        <v>8.3299999999999999E-2</v>
      </c>
      <c r="AQ350" s="813">
        <v>8.3299999999999999E-2</v>
      </c>
      <c r="AR350" s="813">
        <v>8.3299999999999999E-2</v>
      </c>
      <c r="AS350" s="813">
        <v>8.3299999999999999E-2</v>
      </c>
      <c r="AT350" s="813">
        <v>8.3299999999999999E-2</v>
      </c>
      <c r="AU350" s="813">
        <v>8.3299999999999999E-2</v>
      </c>
      <c r="AV350" s="813">
        <v>8.3299999999999999E-2</v>
      </c>
      <c r="AW350" s="813">
        <v>8.3299999999999999E-2</v>
      </c>
      <c r="AX350" s="807">
        <f t="shared" si="26"/>
        <v>0.99960000000000016</v>
      </c>
      <c r="AY350" s="811">
        <v>0</v>
      </c>
      <c r="AZ350" s="811">
        <v>0</v>
      </c>
      <c r="BA350" s="811">
        <v>0</v>
      </c>
      <c r="BB350" s="811">
        <v>0</v>
      </c>
      <c r="BC350" s="811">
        <v>0</v>
      </c>
      <c r="BD350" s="811">
        <v>0</v>
      </c>
      <c r="BE350" s="811">
        <v>0</v>
      </c>
      <c r="BF350" s="811">
        <v>0</v>
      </c>
      <c r="BG350" s="811">
        <v>0</v>
      </c>
      <c r="BH350" s="811">
        <v>0</v>
      </c>
      <c r="BI350" s="811">
        <v>0</v>
      </c>
      <c r="BJ350" s="811">
        <v>0</v>
      </c>
      <c r="BK350" s="807">
        <f t="shared" si="27"/>
        <v>0</v>
      </c>
      <c r="BL350" s="807">
        <f t="shared" si="28"/>
        <v>0.99960000000000016</v>
      </c>
    </row>
    <row r="351" spans="1:64" ht="27.95" customHeight="1" x14ac:dyDescent="0.2">
      <c r="A351" s="80"/>
      <c r="B351" s="81"/>
      <c r="C351" s="81"/>
      <c r="D351" s="82"/>
      <c r="E351" s="1275"/>
      <c r="F351" s="1217"/>
      <c r="G351" s="1217"/>
      <c r="H351" s="1285"/>
      <c r="I351" s="1287"/>
      <c r="J351" s="1289"/>
      <c r="K351" s="603" t="s">
        <v>815</v>
      </c>
      <c r="L351" s="1273"/>
      <c r="M351" s="1273"/>
      <c r="N351" s="115">
        <v>5</v>
      </c>
      <c r="O351" s="136">
        <v>600000</v>
      </c>
      <c r="P351" s="137">
        <f t="shared" si="29"/>
        <v>3000000</v>
      </c>
      <c r="V351" s="803" t="s">
        <v>1464</v>
      </c>
      <c r="W351" s="803" t="s">
        <v>1265</v>
      </c>
      <c r="X351" s="818" t="s">
        <v>1220</v>
      </c>
      <c r="Y351" s="791" t="s">
        <v>94</v>
      </c>
      <c r="Z351" s="791" t="s">
        <v>807</v>
      </c>
      <c r="AA351" s="791" t="s">
        <v>808</v>
      </c>
      <c r="AB351" s="782">
        <v>42376</v>
      </c>
      <c r="AC351" s="782">
        <v>42724</v>
      </c>
      <c r="AD351" s="791" t="s">
        <v>815</v>
      </c>
      <c r="AE351" s="791" t="s">
        <v>49</v>
      </c>
      <c r="AF351" s="791" t="s">
        <v>810</v>
      </c>
      <c r="AG351" s="791">
        <v>5</v>
      </c>
      <c r="AH351" s="783">
        <v>600000</v>
      </c>
      <c r="AI351" s="783">
        <f t="shared" si="30"/>
        <v>3000000</v>
      </c>
      <c r="AJ351" s="812" t="s">
        <v>263</v>
      </c>
      <c r="AK351" s="812" t="s">
        <v>281</v>
      </c>
      <c r="AL351" s="813">
        <v>8.3299999999999999E-2</v>
      </c>
      <c r="AM351" s="813">
        <v>8.3299999999999999E-2</v>
      </c>
      <c r="AN351" s="813">
        <v>8.3299999999999999E-2</v>
      </c>
      <c r="AO351" s="813">
        <v>8.3299999999999999E-2</v>
      </c>
      <c r="AP351" s="813">
        <v>8.3299999999999999E-2</v>
      </c>
      <c r="AQ351" s="813">
        <v>8.3299999999999999E-2</v>
      </c>
      <c r="AR351" s="813">
        <v>8.3299999999999999E-2</v>
      </c>
      <c r="AS351" s="813">
        <v>8.3299999999999999E-2</v>
      </c>
      <c r="AT351" s="813">
        <v>8.3299999999999999E-2</v>
      </c>
      <c r="AU351" s="813">
        <v>8.3299999999999999E-2</v>
      </c>
      <c r="AV351" s="813">
        <v>8.3299999999999999E-2</v>
      </c>
      <c r="AW351" s="813">
        <v>8.3299999999999999E-2</v>
      </c>
      <c r="AX351" s="807">
        <f t="shared" si="26"/>
        <v>0.99960000000000016</v>
      </c>
      <c r="AY351" s="811">
        <v>0</v>
      </c>
      <c r="AZ351" s="811">
        <v>0</v>
      </c>
      <c r="BA351" s="811">
        <v>0</v>
      </c>
      <c r="BB351" s="811">
        <v>0</v>
      </c>
      <c r="BC351" s="811">
        <v>0</v>
      </c>
      <c r="BD351" s="811">
        <v>0</v>
      </c>
      <c r="BE351" s="811">
        <v>0</v>
      </c>
      <c r="BF351" s="811">
        <v>0</v>
      </c>
      <c r="BG351" s="811">
        <v>0</v>
      </c>
      <c r="BH351" s="811">
        <v>0</v>
      </c>
      <c r="BI351" s="811">
        <v>0</v>
      </c>
      <c r="BJ351" s="811">
        <v>0</v>
      </c>
      <c r="BK351" s="807">
        <f t="shared" si="27"/>
        <v>0</v>
      </c>
      <c r="BL351" s="807">
        <f t="shared" si="28"/>
        <v>0.99960000000000016</v>
      </c>
    </row>
    <row r="352" spans="1:64" ht="27.95" customHeight="1" x14ac:dyDescent="0.2">
      <c r="A352" s="80"/>
      <c r="B352" s="81"/>
      <c r="C352" s="81"/>
      <c r="D352" s="82"/>
      <c r="E352" s="1275"/>
      <c r="F352" s="1217"/>
      <c r="G352" s="1217"/>
      <c r="H352" s="1285"/>
      <c r="I352" s="1287"/>
      <c r="J352" s="1289"/>
      <c r="K352" s="603" t="s">
        <v>816</v>
      </c>
      <c r="L352" s="1273"/>
      <c r="M352" s="1273"/>
      <c r="N352" s="115">
        <v>10</v>
      </c>
      <c r="O352" s="136">
        <v>300000</v>
      </c>
      <c r="P352" s="137">
        <f t="shared" si="29"/>
        <v>3000000</v>
      </c>
      <c r="V352" s="803" t="s">
        <v>1464</v>
      </c>
      <c r="W352" s="803" t="s">
        <v>1265</v>
      </c>
      <c r="X352" s="818" t="s">
        <v>1220</v>
      </c>
      <c r="Y352" s="791" t="s">
        <v>94</v>
      </c>
      <c r="Z352" s="791" t="s">
        <v>807</v>
      </c>
      <c r="AA352" s="791" t="s">
        <v>808</v>
      </c>
      <c r="AB352" s="782">
        <v>42376</v>
      </c>
      <c r="AC352" s="782">
        <v>42724</v>
      </c>
      <c r="AD352" s="791" t="s">
        <v>816</v>
      </c>
      <c r="AE352" s="791" t="s">
        <v>49</v>
      </c>
      <c r="AF352" s="791" t="s">
        <v>810</v>
      </c>
      <c r="AG352" s="791">
        <v>10</v>
      </c>
      <c r="AH352" s="783">
        <v>300000</v>
      </c>
      <c r="AI352" s="783">
        <f t="shared" si="30"/>
        <v>3000000</v>
      </c>
      <c r="AJ352" s="812" t="s">
        <v>263</v>
      </c>
      <c r="AK352" s="812" t="s">
        <v>281</v>
      </c>
      <c r="AL352" s="813">
        <v>8.3299999999999999E-2</v>
      </c>
      <c r="AM352" s="813">
        <v>8.3299999999999999E-2</v>
      </c>
      <c r="AN352" s="813">
        <v>8.3299999999999999E-2</v>
      </c>
      <c r="AO352" s="813">
        <v>8.3299999999999999E-2</v>
      </c>
      <c r="AP352" s="813">
        <v>8.3299999999999999E-2</v>
      </c>
      <c r="AQ352" s="813">
        <v>8.3299999999999999E-2</v>
      </c>
      <c r="AR352" s="813">
        <v>8.3299999999999999E-2</v>
      </c>
      <c r="AS352" s="813">
        <v>8.3299999999999999E-2</v>
      </c>
      <c r="AT352" s="813">
        <v>8.3299999999999999E-2</v>
      </c>
      <c r="AU352" s="813">
        <v>8.3299999999999999E-2</v>
      </c>
      <c r="AV352" s="813">
        <v>8.3299999999999999E-2</v>
      </c>
      <c r="AW352" s="813">
        <v>8.3299999999999999E-2</v>
      </c>
      <c r="AX352" s="807">
        <f t="shared" si="26"/>
        <v>0.99960000000000016</v>
      </c>
      <c r="AY352" s="811">
        <v>0</v>
      </c>
      <c r="AZ352" s="811">
        <v>0</v>
      </c>
      <c r="BA352" s="811">
        <v>0</v>
      </c>
      <c r="BB352" s="811">
        <v>0</v>
      </c>
      <c r="BC352" s="811">
        <v>0</v>
      </c>
      <c r="BD352" s="811">
        <v>0</v>
      </c>
      <c r="BE352" s="811">
        <v>0</v>
      </c>
      <c r="BF352" s="811">
        <v>0</v>
      </c>
      <c r="BG352" s="811">
        <v>0</v>
      </c>
      <c r="BH352" s="811">
        <v>0</v>
      </c>
      <c r="BI352" s="811">
        <v>0</v>
      </c>
      <c r="BJ352" s="811">
        <v>0</v>
      </c>
      <c r="BK352" s="807">
        <f t="shared" si="27"/>
        <v>0</v>
      </c>
      <c r="BL352" s="807">
        <f t="shared" si="28"/>
        <v>0.99960000000000016</v>
      </c>
    </row>
    <row r="353" spans="1:64" ht="27.95" customHeight="1" x14ac:dyDescent="0.2">
      <c r="A353" s="80"/>
      <c r="B353" s="81"/>
      <c r="C353" s="81"/>
      <c r="D353" s="82"/>
      <c r="E353" s="1275"/>
      <c r="F353" s="1217"/>
      <c r="G353" s="1217"/>
      <c r="H353" s="1285"/>
      <c r="I353" s="1287"/>
      <c r="J353" s="1289"/>
      <c r="K353" s="603" t="s">
        <v>817</v>
      </c>
      <c r="L353" s="1273"/>
      <c r="M353" s="1273"/>
      <c r="N353" s="115">
        <v>6</v>
      </c>
      <c r="O353" s="136">
        <v>300000</v>
      </c>
      <c r="P353" s="137">
        <f t="shared" si="29"/>
        <v>1800000</v>
      </c>
      <c r="V353" s="803" t="s">
        <v>1464</v>
      </c>
      <c r="W353" s="803" t="s">
        <v>1265</v>
      </c>
      <c r="X353" s="818" t="s">
        <v>1220</v>
      </c>
      <c r="Y353" s="791" t="s">
        <v>94</v>
      </c>
      <c r="Z353" s="791" t="s">
        <v>807</v>
      </c>
      <c r="AA353" s="791" t="s">
        <v>808</v>
      </c>
      <c r="AB353" s="782">
        <v>42376</v>
      </c>
      <c r="AC353" s="782">
        <v>42724</v>
      </c>
      <c r="AD353" s="791" t="s">
        <v>817</v>
      </c>
      <c r="AE353" s="791" t="s">
        <v>49</v>
      </c>
      <c r="AF353" s="791" t="s">
        <v>810</v>
      </c>
      <c r="AG353" s="791">
        <v>6</v>
      </c>
      <c r="AH353" s="783">
        <v>300000</v>
      </c>
      <c r="AI353" s="783">
        <f t="shared" si="30"/>
        <v>1800000</v>
      </c>
      <c r="AJ353" s="812" t="s">
        <v>263</v>
      </c>
      <c r="AK353" s="812" t="s">
        <v>281</v>
      </c>
      <c r="AL353" s="813">
        <v>8.3299999999999999E-2</v>
      </c>
      <c r="AM353" s="813">
        <v>8.3299999999999999E-2</v>
      </c>
      <c r="AN353" s="813">
        <v>8.3299999999999999E-2</v>
      </c>
      <c r="AO353" s="813">
        <v>8.3299999999999999E-2</v>
      </c>
      <c r="AP353" s="813">
        <v>8.3299999999999999E-2</v>
      </c>
      <c r="AQ353" s="813">
        <v>8.3299999999999999E-2</v>
      </c>
      <c r="AR353" s="813">
        <v>8.3299999999999999E-2</v>
      </c>
      <c r="AS353" s="813">
        <v>8.3299999999999999E-2</v>
      </c>
      <c r="AT353" s="813">
        <v>8.3299999999999999E-2</v>
      </c>
      <c r="AU353" s="813">
        <v>8.3299999999999999E-2</v>
      </c>
      <c r="AV353" s="813">
        <v>8.3299999999999999E-2</v>
      </c>
      <c r="AW353" s="813">
        <v>8.3299999999999999E-2</v>
      </c>
      <c r="AX353" s="807">
        <f t="shared" si="26"/>
        <v>0.99960000000000016</v>
      </c>
      <c r="AY353" s="811">
        <v>0</v>
      </c>
      <c r="AZ353" s="811">
        <v>0</v>
      </c>
      <c r="BA353" s="811">
        <v>0</v>
      </c>
      <c r="BB353" s="811">
        <v>0</v>
      </c>
      <c r="BC353" s="811">
        <v>0</v>
      </c>
      <c r="BD353" s="811">
        <v>0</v>
      </c>
      <c r="BE353" s="811">
        <v>0</v>
      </c>
      <c r="BF353" s="811">
        <v>0</v>
      </c>
      <c r="BG353" s="811">
        <v>0</v>
      </c>
      <c r="BH353" s="811">
        <v>0</v>
      </c>
      <c r="BI353" s="811">
        <v>0</v>
      </c>
      <c r="BJ353" s="811">
        <v>0</v>
      </c>
      <c r="BK353" s="807">
        <f t="shared" si="27"/>
        <v>0</v>
      </c>
      <c r="BL353" s="807">
        <f t="shared" si="28"/>
        <v>0.99960000000000016</v>
      </c>
    </row>
    <row r="354" spans="1:64" ht="27.95" customHeight="1" x14ac:dyDescent="0.2">
      <c r="A354" s="80"/>
      <c r="B354" s="81"/>
      <c r="C354" s="81"/>
      <c r="D354" s="82"/>
      <c r="E354" s="1275"/>
      <c r="F354" s="1217"/>
      <c r="G354" s="1217"/>
      <c r="H354" s="1285"/>
      <c r="I354" s="1287"/>
      <c r="J354" s="1289"/>
      <c r="K354" s="603" t="s">
        <v>818</v>
      </c>
      <c r="L354" s="1273"/>
      <c r="M354" s="1273"/>
      <c r="N354" s="115">
        <v>24</v>
      </c>
      <c r="O354" s="136">
        <v>150000</v>
      </c>
      <c r="P354" s="137">
        <f t="shared" si="29"/>
        <v>3600000</v>
      </c>
      <c r="V354" s="803" t="s">
        <v>1464</v>
      </c>
      <c r="W354" s="803" t="s">
        <v>1265</v>
      </c>
      <c r="X354" s="818" t="s">
        <v>1220</v>
      </c>
      <c r="Y354" s="791" t="s">
        <v>94</v>
      </c>
      <c r="Z354" s="791" t="s">
        <v>807</v>
      </c>
      <c r="AA354" s="791" t="s">
        <v>808</v>
      </c>
      <c r="AB354" s="782">
        <v>42376</v>
      </c>
      <c r="AC354" s="782">
        <v>42724</v>
      </c>
      <c r="AD354" s="791" t="s">
        <v>818</v>
      </c>
      <c r="AE354" s="791" t="s">
        <v>49</v>
      </c>
      <c r="AF354" s="791" t="s">
        <v>810</v>
      </c>
      <c r="AG354" s="791">
        <v>24</v>
      </c>
      <c r="AH354" s="783">
        <v>150000</v>
      </c>
      <c r="AI354" s="783">
        <f t="shared" si="30"/>
        <v>3600000</v>
      </c>
      <c r="AJ354" s="812" t="s">
        <v>263</v>
      </c>
      <c r="AK354" s="812" t="s">
        <v>281</v>
      </c>
      <c r="AL354" s="813">
        <v>8.3299999999999999E-2</v>
      </c>
      <c r="AM354" s="813">
        <v>8.3299999999999999E-2</v>
      </c>
      <c r="AN354" s="813">
        <v>8.3299999999999999E-2</v>
      </c>
      <c r="AO354" s="813">
        <v>8.3299999999999999E-2</v>
      </c>
      <c r="AP354" s="813">
        <v>8.3299999999999999E-2</v>
      </c>
      <c r="AQ354" s="813">
        <v>8.3299999999999999E-2</v>
      </c>
      <c r="AR354" s="813">
        <v>8.3299999999999999E-2</v>
      </c>
      <c r="AS354" s="813">
        <v>8.3299999999999999E-2</v>
      </c>
      <c r="AT354" s="813">
        <v>8.3299999999999999E-2</v>
      </c>
      <c r="AU354" s="813">
        <v>8.3299999999999999E-2</v>
      </c>
      <c r="AV354" s="813">
        <v>8.3299999999999999E-2</v>
      </c>
      <c r="AW354" s="813">
        <v>8.3299999999999999E-2</v>
      </c>
      <c r="AX354" s="807">
        <f t="shared" si="26"/>
        <v>0.99960000000000016</v>
      </c>
      <c r="AY354" s="811">
        <v>0</v>
      </c>
      <c r="AZ354" s="811">
        <v>0</v>
      </c>
      <c r="BA354" s="811">
        <v>0</v>
      </c>
      <c r="BB354" s="811">
        <v>0</v>
      </c>
      <c r="BC354" s="811">
        <v>0</v>
      </c>
      <c r="BD354" s="811">
        <v>0</v>
      </c>
      <c r="BE354" s="811">
        <v>0</v>
      </c>
      <c r="BF354" s="811">
        <v>0</v>
      </c>
      <c r="BG354" s="811">
        <v>0</v>
      </c>
      <c r="BH354" s="811">
        <v>0</v>
      </c>
      <c r="BI354" s="811">
        <v>0</v>
      </c>
      <c r="BJ354" s="811">
        <v>0</v>
      </c>
      <c r="BK354" s="807">
        <f t="shared" si="27"/>
        <v>0</v>
      </c>
      <c r="BL354" s="807">
        <f t="shared" si="28"/>
        <v>0.99960000000000016</v>
      </c>
    </row>
    <row r="355" spans="1:64" ht="27.95" customHeight="1" x14ac:dyDescent="0.2">
      <c r="A355" s="80"/>
      <c r="B355" s="81"/>
      <c r="C355" s="81"/>
      <c r="D355" s="82"/>
      <c r="E355" s="1275"/>
      <c r="F355" s="1217"/>
      <c r="G355" s="1217"/>
      <c r="H355" s="1285"/>
      <c r="I355" s="1287"/>
      <c r="J355" s="1289"/>
      <c r="K355" s="603" t="s">
        <v>819</v>
      </c>
      <c r="L355" s="1273"/>
      <c r="M355" s="1273"/>
      <c r="N355" s="115">
        <v>75</v>
      </c>
      <c r="O355" s="136">
        <v>150000</v>
      </c>
      <c r="P355" s="137">
        <f t="shared" si="29"/>
        <v>11250000</v>
      </c>
      <c r="V355" s="803" t="s">
        <v>1464</v>
      </c>
      <c r="W355" s="803" t="s">
        <v>1265</v>
      </c>
      <c r="X355" s="818" t="s">
        <v>1220</v>
      </c>
      <c r="Y355" s="791" t="s">
        <v>94</v>
      </c>
      <c r="Z355" s="791" t="s">
        <v>807</v>
      </c>
      <c r="AA355" s="791" t="s">
        <v>808</v>
      </c>
      <c r="AB355" s="782">
        <v>42376</v>
      </c>
      <c r="AC355" s="782">
        <v>42724</v>
      </c>
      <c r="AD355" s="791" t="s">
        <v>819</v>
      </c>
      <c r="AE355" s="791" t="s">
        <v>49</v>
      </c>
      <c r="AF355" s="791" t="s">
        <v>810</v>
      </c>
      <c r="AG355" s="791">
        <v>75</v>
      </c>
      <c r="AH355" s="783">
        <v>150000</v>
      </c>
      <c r="AI355" s="783">
        <f t="shared" si="30"/>
        <v>11250000</v>
      </c>
      <c r="AJ355" s="812" t="s">
        <v>263</v>
      </c>
      <c r="AK355" s="812" t="s">
        <v>281</v>
      </c>
      <c r="AL355" s="813">
        <v>8.3299999999999999E-2</v>
      </c>
      <c r="AM355" s="813">
        <v>8.3299999999999999E-2</v>
      </c>
      <c r="AN355" s="813">
        <v>8.3299999999999999E-2</v>
      </c>
      <c r="AO355" s="813">
        <v>8.3299999999999999E-2</v>
      </c>
      <c r="AP355" s="813">
        <v>8.3299999999999999E-2</v>
      </c>
      <c r="AQ355" s="813">
        <v>8.3299999999999999E-2</v>
      </c>
      <c r="AR355" s="813">
        <v>8.3299999999999999E-2</v>
      </c>
      <c r="AS355" s="813">
        <v>8.3299999999999999E-2</v>
      </c>
      <c r="AT355" s="813">
        <v>8.3299999999999999E-2</v>
      </c>
      <c r="AU355" s="813">
        <v>8.3299999999999999E-2</v>
      </c>
      <c r="AV355" s="813">
        <v>8.3299999999999999E-2</v>
      </c>
      <c r="AW355" s="813">
        <v>8.3299999999999999E-2</v>
      </c>
      <c r="AX355" s="807">
        <f t="shared" si="26"/>
        <v>0.99960000000000016</v>
      </c>
      <c r="AY355" s="811">
        <v>0</v>
      </c>
      <c r="AZ355" s="811">
        <v>0</v>
      </c>
      <c r="BA355" s="811">
        <v>0</v>
      </c>
      <c r="BB355" s="811">
        <v>0</v>
      </c>
      <c r="BC355" s="811">
        <v>0</v>
      </c>
      <c r="BD355" s="811">
        <v>0</v>
      </c>
      <c r="BE355" s="811">
        <v>0</v>
      </c>
      <c r="BF355" s="811">
        <v>0</v>
      </c>
      <c r="BG355" s="811">
        <v>0</v>
      </c>
      <c r="BH355" s="811">
        <v>0</v>
      </c>
      <c r="BI355" s="811">
        <v>0</v>
      </c>
      <c r="BJ355" s="811">
        <v>0</v>
      </c>
      <c r="BK355" s="807">
        <f t="shared" si="27"/>
        <v>0</v>
      </c>
      <c r="BL355" s="807">
        <f t="shared" si="28"/>
        <v>0.99960000000000016</v>
      </c>
    </row>
    <row r="356" spans="1:64" ht="27.95" customHeight="1" x14ac:dyDescent="0.2">
      <c r="A356" s="80"/>
      <c r="B356" s="81"/>
      <c r="C356" s="81"/>
      <c r="D356" s="82"/>
      <c r="E356" s="1275"/>
      <c r="F356" s="1217"/>
      <c r="G356" s="1217"/>
      <c r="H356" s="1285"/>
      <c r="I356" s="1287"/>
      <c r="J356" s="1289"/>
      <c r="K356" s="603" t="s">
        <v>820</v>
      </c>
      <c r="L356" s="1273"/>
      <c r="M356" s="1273"/>
      <c r="N356" s="115">
        <v>10</v>
      </c>
      <c r="O356" s="136">
        <v>220000</v>
      </c>
      <c r="P356" s="137">
        <f t="shared" si="29"/>
        <v>2200000</v>
      </c>
      <c r="V356" s="803" t="s">
        <v>1464</v>
      </c>
      <c r="W356" s="803" t="s">
        <v>1265</v>
      </c>
      <c r="X356" s="818" t="s">
        <v>1220</v>
      </c>
      <c r="Y356" s="791" t="s">
        <v>94</v>
      </c>
      <c r="Z356" s="791" t="s">
        <v>807</v>
      </c>
      <c r="AA356" s="791" t="s">
        <v>808</v>
      </c>
      <c r="AB356" s="782">
        <v>42376</v>
      </c>
      <c r="AC356" s="782">
        <v>42724</v>
      </c>
      <c r="AD356" s="791" t="s">
        <v>820</v>
      </c>
      <c r="AE356" s="791" t="s">
        <v>49</v>
      </c>
      <c r="AF356" s="791" t="s">
        <v>810</v>
      </c>
      <c r="AG356" s="791">
        <v>10</v>
      </c>
      <c r="AH356" s="783">
        <v>220000</v>
      </c>
      <c r="AI356" s="783">
        <f t="shared" si="30"/>
        <v>2200000</v>
      </c>
      <c r="AJ356" s="812" t="s">
        <v>263</v>
      </c>
      <c r="AK356" s="812" t="s">
        <v>281</v>
      </c>
      <c r="AL356" s="813">
        <v>8.3299999999999999E-2</v>
      </c>
      <c r="AM356" s="813">
        <v>8.3299999999999999E-2</v>
      </c>
      <c r="AN356" s="813">
        <v>8.3299999999999999E-2</v>
      </c>
      <c r="AO356" s="813">
        <v>8.3299999999999999E-2</v>
      </c>
      <c r="AP356" s="813">
        <v>8.3299999999999999E-2</v>
      </c>
      <c r="AQ356" s="813">
        <v>8.3299999999999999E-2</v>
      </c>
      <c r="AR356" s="813">
        <v>8.3299999999999999E-2</v>
      </c>
      <c r="AS356" s="813">
        <v>8.3299999999999999E-2</v>
      </c>
      <c r="AT356" s="813">
        <v>8.3299999999999999E-2</v>
      </c>
      <c r="AU356" s="813">
        <v>8.3299999999999999E-2</v>
      </c>
      <c r="AV356" s="813">
        <v>8.3299999999999999E-2</v>
      </c>
      <c r="AW356" s="813">
        <v>8.3299999999999999E-2</v>
      </c>
      <c r="AX356" s="807">
        <f t="shared" si="26"/>
        <v>0.99960000000000016</v>
      </c>
      <c r="AY356" s="811">
        <v>0</v>
      </c>
      <c r="AZ356" s="811">
        <v>0</v>
      </c>
      <c r="BA356" s="811">
        <v>0</v>
      </c>
      <c r="BB356" s="811">
        <v>0</v>
      </c>
      <c r="BC356" s="811">
        <v>0</v>
      </c>
      <c r="BD356" s="811">
        <v>0</v>
      </c>
      <c r="BE356" s="811">
        <v>0</v>
      </c>
      <c r="BF356" s="811">
        <v>0</v>
      </c>
      <c r="BG356" s="811">
        <v>0</v>
      </c>
      <c r="BH356" s="811">
        <v>0</v>
      </c>
      <c r="BI356" s="811">
        <v>0</v>
      </c>
      <c r="BJ356" s="811">
        <v>0</v>
      </c>
      <c r="BK356" s="807">
        <f t="shared" si="27"/>
        <v>0</v>
      </c>
      <c r="BL356" s="807">
        <f t="shared" si="28"/>
        <v>0.99960000000000016</v>
      </c>
    </row>
    <row r="357" spans="1:64" ht="27.95" customHeight="1" x14ac:dyDescent="0.2">
      <c r="A357" s="80"/>
      <c r="B357" s="81"/>
      <c r="C357" s="81"/>
      <c r="D357" s="82"/>
      <c r="E357" s="1275"/>
      <c r="F357" s="1217"/>
      <c r="G357" s="1217"/>
      <c r="H357" s="1285"/>
      <c r="I357" s="1287"/>
      <c r="J357" s="1289"/>
      <c r="K357" s="603" t="s">
        <v>821</v>
      </c>
      <c r="L357" s="1273"/>
      <c r="M357" s="1273"/>
      <c r="N357" s="115">
        <v>10</v>
      </c>
      <c r="O357" s="136">
        <v>400000</v>
      </c>
      <c r="P357" s="137">
        <f t="shared" si="29"/>
        <v>4000000</v>
      </c>
      <c r="V357" s="803" t="s">
        <v>1464</v>
      </c>
      <c r="W357" s="803" t="s">
        <v>1265</v>
      </c>
      <c r="X357" s="818" t="s">
        <v>1220</v>
      </c>
      <c r="Y357" s="791" t="s">
        <v>94</v>
      </c>
      <c r="Z357" s="791" t="s">
        <v>807</v>
      </c>
      <c r="AA357" s="791" t="s">
        <v>808</v>
      </c>
      <c r="AB357" s="782">
        <v>42376</v>
      </c>
      <c r="AC357" s="782">
        <v>42724</v>
      </c>
      <c r="AD357" s="791" t="s">
        <v>821</v>
      </c>
      <c r="AE357" s="791" t="s">
        <v>49</v>
      </c>
      <c r="AF357" s="791" t="s">
        <v>810</v>
      </c>
      <c r="AG357" s="791">
        <v>10</v>
      </c>
      <c r="AH357" s="783">
        <v>400000</v>
      </c>
      <c r="AI357" s="783">
        <f t="shared" si="30"/>
        <v>4000000</v>
      </c>
      <c r="AJ357" s="812" t="s">
        <v>263</v>
      </c>
      <c r="AK357" s="812" t="s">
        <v>281</v>
      </c>
      <c r="AL357" s="813">
        <v>8.3299999999999999E-2</v>
      </c>
      <c r="AM357" s="813">
        <v>8.3299999999999999E-2</v>
      </c>
      <c r="AN357" s="813">
        <v>8.3299999999999999E-2</v>
      </c>
      <c r="AO357" s="813">
        <v>8.3299999999999999E-2</v>
      </c>
      <c r="AP357" s="813">
        <v>8.3299999999999999E-2</v>
      </c>
      <c r="AQ357" s="813">
        <v>8.3299999999999999E-2</v>
      </c>
      <c r="AR357" s="813">
        <v>8.3299999999999999E-2</v>
      </c>
      <c r="AS357" s="813">
        <v>8.3299999999999999E-2</v>
      </c>
      <c r="AT357" s="813">
        <v>8.3299999999999999E-2</v>
      </c>
      <c r="AU357" s="813">
        <v>8.3299999999999999E-2</v>
      </c>
      <c r="AV357" s="813">
        <v>8.3299999999999999E-2</v>
      </c>
      <c r="AW357" s="813">
        <v>8.3299999999999999E-2</v>
      </c>
      <c r="AX357" s="807">
        <f t="shared" si="26"/>
        <v>0.99960000000000016</v>
      </c>
      <c r="AY357" s="811">
        <v>0</v>
      </c>
      <c r="AZ357" s="811">
        <v>0</v>
      </c>
      <c r="BA357" s="811">
        <v>0</v>
      </c>
      <c r="BB357" s="811">
        <v>0</v>
      </c>
      <c r="BC357" s="811">
        <v>0</v>
      </c>
      <c r="BD357" s="811">
        <v>0</v>
      </c>
      <c r="BE357" s="811">
        <v>0</v>
      </c>
      <c r="BF357" s="811">
        <v>0</v>
      </c>
      <c r="BG357" s="811">
        <v>0</v>
      </c>
      <c r="BH357" s="811">
        <v>0</v>
      </c>
      <c r="BI357" s="811">
        <v>0</v>
      </c>
      <c r="BJ357" s="811">
        <v>0</v>
      </c>
      <c r="BK357" s="807">
        <f t="shared" si="27"/>
        <v>0</v>
      </c>
      <c r="BL357" s="807">
        <f t="shared" si="28"/>
        <v>0.99960000000000016</v>
      </c>
    </row>
    <row r="358" spans="1:64" ht="27.95" customHeight="1" x14ac:dyDescent="0.2">
      <c r="A358" s="80"/>
      <c r="B358" s="81"/>
      <c r="C358" s="81"/>
      <c r="D358" s="82"/>
      <c r="E358" s="1275"/>
      <c r="F358" s="1217"/>
      <c r="G358" s="1217"/>
      <c r="H358" s="1285"/>
      <c r="I358" s="1287"/>
      <c r="J358" s="1289"/>
      <c r="K358" s="603" t="s">
        <v>822</v>
      </c>
      <c r="L358" s="1273"/>
      <c r="M358" s="1273"/>
      <c r="N358" s="115">
        <v>8</v>
      </c>
      <c r="O358" s="136">
        <v>200000</v>
      </c>
      <c r="P358" s="137">
        <f t="shared" si="29"/>
        <v>1600000</v>
      </c>
      <c r="V358" s="803" t="s">
        <v>1464</v>
      </c>
      <c r="W358" s="803" t="s">
        <v>1265</v>
      </c>
      <c r="X358" s="818" t="s">
        <v>1220</v>
      </c>
      <c r="Y358" s="791" t="s">
        <v>94</v>
      </c>
      <c r="Z358" s="791" t="s">
        <v>807</v>
      </c>
      <c r="AA358" s="791" t="s">
        <v>808</v>
      </c>
      <c r="AB358" s="782">
        <v>42376</v>
      </c>
      <c r="AC358" s="782">
        <v>42724</v>
      </c>
      <c r="AD358" s="791" t="s">
        <v>822</v>
      </c>
      <c r="AE358" s="791" t="s">
        <v>49</v>
      </c>
      <c r="AF358" s="791" t="s">
        <v>810</v>
      </c>
      <c r="AG358" s="791">
        <v>8</v>
      </c>
      <c r="AH358" s="783">
        <v>200000</v>
      </c>
      <c r="AI358" s="783">
        <f t="shared" si="30"/>
        <v>1600000</v>
      </c>
      <c r="AJ358" s="812" t="s">
        <v>263</v>
      </c>
      <c r="AK358" s="812" t="s">
        <v>281</v>
      </c>
      <c r="AL358" s="813">
        <v>8.3299999999999999E-2</v>
      </c>
      <c r="AM358" s="813">
        <v>8.3299999999999999E-2</v>
      </c>
      <c r="AN358" s="813">
        <v>8.3299999999999999E-2</v>
      </c>
      <c r="AO358" s="813">
        <v>8.3299999999999999E-2</v>
      </c>
      <c r="AP358" s="813">
        <v>8.3299999999999999E-2</v>
      </c>
      <c r="AQ358" s="813">
        <v>8.3299999999999999E-2</v>
      </c>
      <c r="AR358" s="813">
        <v>8.3299999999999999E-2</v>
      </c>
      <c r="AS358" s="813">
        <v>8.3299999999999999E-2</v>
      </c>
      <c r="AT358" s="813">
        <v>8.3299999999999999E-2</v>
      </c>
      <c r="AU358" s="813">
        <v>8.3299999999999999E-2</v>
      </c>
      <c r="AV358" s="813">
        <v>8.3299999999999999E-2</v>
      </c>
      <c r="AW358" s="813">
        <v>8.3299999999999999E-2</v>
      </c>
      <c r="AX358" s="807">
        <f t="shared" si="26"/>
        <v>0.99960000000000016</v>
      </c>
      <c r="AY358" s="811">
        <v>0</v>
      </c>
      <c r="AZ358" s="811">
        <v>0</v>
      </c>
      <c r="BA358" s="811">
        <v>0</v>
      </c>
      <c r="BB358" s="811">
        <v>0</v>
      </c>
      <c r="BC358" s="811">
        <v>0</v>
      </c>
      <c r="BD358" s="811">
        <v>0</v>
      </c>
      <c r="BE358" s="811">
        <v>0</v>
      </c>
      <c r="BF358" s="811">
        <v>0</v>
      </c>
      <c r="BG358" s="811">
        <v>0</v>
      </c>
      <c r="BH358" s="811">
        <v>0</v>
      </c>
      <c r="BI358" s="811">
        <v>0</v>
      </c>
      <c r="BJ358" s="811">
        <v>0</v>
      </c>
      <c r="BK358" s="807">
        <f t="shared" si="27"/>
        <v>0</v>
      </c>
      <c r="BL358" s="807">
        <f t="shared" si="28"/>
        <v>0.99960000000000016</v>
      </c>
    </row>
    <row r="359" spans="1:64" ht="27.95" customHeight="1" x14ac:dyDescent="0.2">
      <c r="A359" s="80"/>
      <c r="B359" s="81"/>
      <c r="C359" s="81"/>
      <c r="D359" s="82"/>
      <c r="E359" s="1275"/>
      <c r="F359" s="1217"/>
      <c r="G359" s="1217"/>
      <c r="H359" s="1285"/>
      <c r="I359" s="1287"/>
      <c r="J359" s="1289"/>
      <c r="K359" s="603" t="s">
        <v>823</v>
      </c>
      <c r="L359" s="1273"/>
      <c r="M359" s="1273"/>
      <c r="N359" s="115">
        <v>7</v>
      </c>
      <c r="O359" s="136">
        <v>1500000</v>
      </c>
      <c r="P359" s="137">
        <f t="shared" si="29"/>
        <v>10500000</v>
      </c>
      <c r="V359" s="803" t="s">
        <v>1464</v>
      </c>
      <c r="W359" s="803" t="s">
        <v>1265</v>
      </c>
      <c r="X359" s="818" t="s">
        <v>1220</v>
      </c>
      <c r="Y359" s="791" t="s">
        <v>94</v>
      </c>
      <c r="Z359" s="791" t="s">
        <v>807</v>
      </c>
      <c r="AA359" s="791" t="s">
        <v>808</v>
      </c>
      <c r="AB359" s="782">
        <v>42376</v>
      </c>
      <c r="AC359" s="782">
        <v>42724</v>
      </c>
      <c r="AD359" s="791" t="s">
        <v>823</v>
      </c>
      <c r="AE359" s="791" t="s">
        <v>49</v>
      </c>
      <c r="AF359" s="791" t="s">
        <v>810</v>
      </c>
      <c r="AG359" s="791">
        <v>7</v>
      </c>
      <c r="AH359" s="783">
        <v>1500000</v>
      </c>
      <c r="AI359" s="783">
        <f t="shared" si="30"/>
        <v>10500000</v>
      </c>
      <c r="AJ359" s="812" t="s">
        <v>263</v>
      </c>
      <c r="AK359" s="812" t="s">
        <v>281</v>
      </c>
      <c r="AL359" s="813">
        <v>8.3299999999999999E-2</v>
      </c>
      <c r="AM359" s="813">
        <v>8.3299999999999999E-2</v>
      </c>
      <c r="AN359" s="813">
        <v>8.3299999999999999E-2</v>
      </c>
      <c r="AO359" s="813">
        <v>8.3299999999999999E-2</v>
      </c>
      <c r="AP359" s="813">
        <v>8.3299999999999999E-2</v>
      </c>
      <c r="AQ359" s="813">
        <v>8.3299999999999999E-2</v>
      </c>
      <c r="AR359" s="813">
        <v>8.3299999999999999E-2</v>
      </c>
      <c r="AS359" s="813">
        <v>8.3299999999999999E-2</v>
      </c>
      <c r="AT359" s="813">
        <v>8.3299999999999999E-2</v>
      </c>
      <c r="AU359" s="813">
        <v>8.3299999999999999E-2</v>
      </c>
      <c r="AV359" s="813">
        <v>8.3299999999999999E-2</v>
      </c>
      <c r="AW359" s="813">
        <v>8.3299999999999999E-2</v>
      </c>
      <c r="AX359" s="807">
        <f t="shared" si="26"/>
        <v>0.99960000000000016</v>
      </c>
      <c r="AY359" s="811">
        <v>0</v>
      </c>
      <c r="AZ359" s="811">
        <v>0</v>
      </c>
      <c r="BA359" s="811">
        <v>0</v>
      </c>
      <c r="BB359" s="811">
        <v>0</v>
      </c>
      <c r="BC359" s="811">
        <v>0</v>
      </c>
      <c r="BD359" s="811">
        <v>0</v>
      </c>
      <c r="BE359" s="811">
        <v>0</v>
      </c>
      <c r="BF359" s="811">
        <v>0</v>
      </c>
      <c r="BG359" s="811">
        <v>0</v>
      </c>
      <c r="BH359" s="811">
        <v>0</v>
      </c>
      <c r="BI359" s="811">
        <v>0</v>
      </c>
      <c r="BJ359" s="811">
        <v>0</v>
      </c>
      <c r="BK359" s="807">
        <f t="shared" si="27"/>
        <v>0</v>
      </c>
      <c r="BL359" s="807">
        <f t="shared" si="28"/>
        <v>0.99960000000000016</v>
      </c>
    </row>
    <row r="360" spans="1:64" ht="27.95" customHeight="1" x14ac:dyDescent="0.2">
      <c r="A360" s="80"/>
      <c r="B360" s="81"/>
      <c r="C360" s="81"/>
      <c r="D360" s="82"/>
      <c r="E360" s="1275"/>
      <c r="F360" s="1217"/>
      <c r="G360" s="1217"/>
      <c r="H360" s="1285"/>
      <c r="I360" s="1287"/>
      <c r="J360" s="1289"/>
      <c r="K360" s="603" t="s">
        <v>824</v>
      </c>
      <c r="L360" s="1273"/>
      <c r="M360" s="1273"/>
      <c r="N360" s="115">
        <v>5</v>
      </c>
      <c r="O360" s="136">
        <v>2000000</v>
      </c>
      <c r="P360" s="137">
        <f t="shared" si="29"/>
        <v>10000000</v>
      </c>
      <c r="V360" s="803" t="s">
        <v>1464</v>
      </c>
      <c r="W360" s="803" t="s">
        <v>1265</v>
      </c>
      <c r="X360" s="818" t="s">
        <v>1220</v>
      </c>
      <c r="Y360" s="791" t="s">
        <v>94</v>
      </c>
      <c r="Z360" s="791" t="s">
        <v>807</v>
      </c>
      <c r="AA360" s="791" t="s">
        <v>808</v>
      </c>
      <c r="AB360" s="782">
        <v>42376</v>
      </c>
      <c r="AC360" s="782">
        <v>42724</v>
      </c>
      <c r="AD360" s="791" t="s">
        <v>824</v>
      </c>
      <c r="AE360" s="791" t="s">
        <v>49</v>
      </c>
      <c r="AF360" s="791" t="s">
        <v>810</v>
      </c>
      <c r="AG360" s="791">
        <v>5</v>
      </c>
      <c r="AH360" s="783">
        <v>2000000</v>
      </c>
      <c r="AI360" s="783">
        <f t="shared" si="30"/>
        <v>10000000</v>
      </c>
      <c r="AJ360" s="812" t="s">
        <v>263</v>
      </c>
      <c r="AK360" s="812" t="s">
        <v>281</v>
      </c>
      <c r="AL360" s="813">
        <v>8.3299999999999999E-2</v>
      </c>
      <c r="AM360" s="813">
        <v>8.3299999999999999E-2</v>
      </c>
      <c r="AN360" s="813">
        <v>8.3299999999999999E-2</v>
      </c>
      <c r="AO360" s="813">
        <v>8.3299999999999999E-2</v>
      </c>
      <c r="AP360" s="813">
        <v>8.3299999999999999E-2</v>
      </c>
      <c r="AQ360" s="813">
        <v>8.3299999999999999E-2</v>
      </c>
      <c r="AR360" s="813">
        <v>8.3299999999999999E-2</v>
      </c>
      <c r="AS360" s="813">
        <v>8.3299999999999999E-2</v>
      </c>
      <c r="AT360" s="813">
        <v>8.3299999999999999E-2</v>
      </c>
      <c r="AU360" s="813">
        <v>8.3299999999999999E-2</v>
      </c>
      <c r="AV360" s="813">
        <v>8.3299999999999999E-2</v>
      </c>
      <c r="AW360" s="813">
        <v>8.3299999999999999E-2</v>
      </c>
      <c r="AX360" s="807">
        <f t="shared" si="26"/>
        <v>0.99960000000000016</v>
      </c>
      <c r="AY360" s="811">
        <v>0</v>
      </c>
      <c r="AZ360" s="811">
        <v>0</v>
      </c>
      <c r="BA360" s="811">
        <v>0</v>
      </c>
      <c r="BB360" s="811">
        <v>0</v>
      </c>
      <c r="BC360" s="811">
        <v>0</v>
      </c>
      <c r="BD360" s="811">
        <v>0</v>
      </c>
      <c r="BE360" s="811">
        <v>0</v>
      </c>
      <c r="BF360" s="811">
        <v>0</v>
      </c>
      <c r="BG360" s="811">
        <v>0</v>
      </c>
      <c r="BH360" s="811">
        <v>0</v>
      </c>
      <c r="BI360" s="811">
        <v>0</v>
      </c>
      <c r="BJ360" s="811">
        <v>0</v>
      </c>
      <c r="BK360" s="807">
        <f t="shared" si="27"/>
        <v>0</v>
      </c>
      <c r="BL360" s="807">
        <f t="shared" si="28"/>
        <v>0.99960000000000016</v>
      </c>
    </row>
    <row r="361" spans="1:64" ht="27.95" customHeight="1" x14ac:dyDescent="0.2">
      <c r="A361" s="80"/>
      <c r="B361" s="81"/>
      <c r="C361" s="81"/>
      <c r="D361" s="82"/>
      <c r="E361" s="1275"/>
      <c r="F361" s="1217"/>
      <c r="G361" s="1217"/>
      <c r="H361" s="1285"/>
      <c r="I361" s="1287"/>
      <c r="J361" s="1289"/>
      <c r="K361" s="603" t="s">
        <v>825</v>
      </c>
      <c r="L361" s="1273"/>
      <c r="M361" s="1273"/>
      <c r="N361" s="115">
        <v>6</v>
      </c>
      <c r="O361" s="136">
        <v>5000000</v>
      </c>
      <c r="P361" s="137">
        <f t="shared" si="29"/>
        <v>30000000</v>
      </c>
      <c r="V361" s="803" t="s">
        <v>1464</v>
      </c>
      <c r="W361" s="803" t="s">
        <v>1265</v>
      </c>
      <c r="X361" s="818" t="s">
        <v>1220</v>
      </c>
      <c r="Y361" s="791" t="s">
        <v>94</v>
      </c>
      <c r="Z361" s="791" t="s">
        <v>807</v>
      </c>
      <c r="AA361" s="791" t="s">
        <v>808</v>
      </c>
      <c r="AB361" s="782">
        <v>42376</v>
      </c>
      <c r="AC361" s="782">
        <v>42724</v>
      </c>
      <c r="AD361" s="791" t="s">
        <v>825</v>
      </c>
      <c r="AE361" s="791" t="s">
        <v>49</v>
      </c>
      <c r="AF361" s="791" t="s">
        <v>810</v>
      </c>
      <c r="AG361" s="791">
        <v>6</v>
      </c>
      <c r="AH361" s="783">
        <v>5000000</v>
      </c>
      <c r="AI361" s="783">
        <f t="shared" si="30"/>
        <v>30000000</v>
      </c>
      <c r="AJ361" s="812" t="s">
        <v>263</v>
      </c>
      <c r="AK361" s="812" t="s">
        <v>281</v>
      </c>
      <c r="AL361" s="813">
        <v>8.3299999999999999E-2</v>
      </c>
      <c r="AM361" s="813">
        <v>8.3299999999999999E-2</v>
      </c>
      <c r="AN361" s="813">
        <v>8.3299999999999999E-2</v>
      </c>
      <c r="AO361" s="813">
        <v>8.3299999999999999E-2</v>
      </c>
      <c r="AP361" s="813">
        <v>8.3299999999999999E-2</v>
      </c>
      <c r="AQ361" s="813">
        <v>8.3299999999999999E-2</v>
      </c>
      <c r="AR361" s="813">
        <v>8.3299999999999999E-2</v>
      </c>
      <c r="AS361" s="813">
        <v>8.3299999999999999E-2</v>
      </c>
      <c r="AT361" s="813">
        <v>8.3299999999999999E-2</v>
      </c>
      <c r="AU361" s="813">
        <v>8.3299999999999999E-2</v>
      </c>
      <c r="AV361" s="813">
        <v>8.3299999999999999E-2</v>
      </c>
      <c r="AW361" s="813">
        <v>8.3299999999999999E-2</v>
      </c>
      <c r="AX361" s="807">
        <f t="shared" si="26"/>
        <v>0.99960000000000016</v>
      </c>
      <c r="AY361" s="811">
        <v>0</v>
      </c>
      <c r="AZ361" s="811">
        <v>0</v>
      </c>
      <c r="BA361" s="811">
        <v>0</v>
      </c>
      <c r="BB361" s="811">
        <v>0</v>
      </c>
      <c r="BC361" s="811">
        <v>0</v>
      </c>
      <c r="BD361" s="811">
        <v>0</v>
      </c>
      <c r="BE361" s="811">
        <v>0</v>
      </c>
      <c r="BF361" s="811">
        <v>0</v>
      </c>
      <c r="BG361" s="811">
        <v>0</v>
      </c>
      <c r="BH361" s="811">
        <v>0</v>
      </c>
      <c r="BI361" s="811">
        <v>0</v>
      </c>
      <c r="BJ361" s="811">
        <v>0</v>
      </c>
      <c r="BK361" s="807">
        <f t="shared" si="27"/>
        <v>0</v>
      </c>
      <c r="BL361" s="807">
        <f t="shared" si="28"/>
        <v>0.99960000000000016</v>
      </c>
    </row>
    <row r="362" spans="1:64" ht="27.95" customHeight="1" x14ac:dyDescent="0.2">
      <c r="A362" s="80"/>
      <c r="B362" s="81"/>
      <c r="C362" s="81"/>
      <c r="D362" s="82"/>
      <c r="E362" s="1275"/>
      <c r="F362" s="1217"/>
      <c r="G362" s="1217"/>
      <c r="H362" s="1285"/>
      <c r="I362" s="1287"/>
      <c r="J362" s="1289"/>
      <c r="K362" s="603" t="s">
        <v>826</v>
      </c>
      <c r="L362" s="1273"/>
      <c r="M362" s="1273"/>
      <c r="N362" s="115">
        <v>5</v>
      </c>
      <c r="O362" s="136">
        <v>150000</v>
      </c>
      <c r="P362" s="137">
        <f t="shared" si="29"/>
        <v>750000</v>
      </c>
      <c r="V362" s="803" t="s">
        <v>1464</v>
      </c>
      <c r="W362" s="803" t="s">
        <v>1265</v>
      </c>
      <c r="X362" s="818" t="s">
        <v>1220</v>
      </c>
      <c r="Y362" s="791" t="s">
        <v>94</v>
      </c>
      <c r="Z362" s="791" t="s">
        <v>807</v>
      </c>
      <c r="AA362" s="791" t="s">
        <v>808</v>
      </c>
      <c r="AB362" s="782">
        <v>42376</v>
      </c>
      <c r="AC362" s="782">
        <v>42724</v>
      </c>
      <c r="AD362" s="791" t="s">
        <v>826</v>
      </c>
      <c r="AE362" s="791" t="s">
        <v>49</v>
      </c>
      <c r="AF362" s="791" t="s">
        <v>810</v>
      </c>
      <c r="AG362" s="791">
        <v>5</v>
      </c>
      <c r="AH362" s="783">
        <v>150000</v>
      </c>
      <c r="AI362" s="783">
        <f t="shared" si="30"/>
        <v>750000</v>
      </c>
      <c r="AJ362" s="812" t="s">
        <v>263</v>
      </c>
      <c r="AK362" s="812" t="s">
        <v>281</v>
      </c>
      <c r="AL362" s="813">
        <v>8.3299999999999999E-2</v>
      </c>
      <c r="AM362" s="813">
        <v>8.3299999999999999E-2</v>
      </c>
      <c r="AN362" s="813">
        <v>8.3299999999999999E-2</v>
      </c>
      <c r="AO362" s="813">
        <v>8.3299999999999999E-2</v>
      </c>
      <c r="AP362" s="813">
        <v>8.3299999999999999E-2</v>
      </c>
      <c r="AQ362" s="813">
        <v>8.3299999999999999E-2</v>
      </c>
      <c r="AR362" s="813">
        <v>8.3299999999999999E-2</v>
      </c>
      <c r="AS362" s="813">
        <v>8.3299999999999999E-2</v>
      </c>
      <c r="AT362" s="813">
        <v>8.3299999999999999E-2</v>
      </c>
      <c r="AU362" s="813">
        <v>8.3299999999999999E-2</v>
      </c>
      <c r="AV362" s="813">
        <v>8.3299999999999999E-2</v>
      </c>
      <c r="AW362" s="813">
        <v>8.3299999999999999E-2</v>
      </c>
      <c r="AX362" s="807">
        <f t="shared" si="26"/>
        <v>0.99960000000000016</v>
      </c>
      <c r="AY362" s="811">
        <v>0</v>
      </c>
      <c r="AZ362" s="811">
        <v>0</v>
      </c>
      <c r="BA362" s="811">
        <v>0</v>
      </c>
      <c r="BB362" s="811">
        <v>0</v>
      </c>
      <c r="BC362" s="811">
        <v>0</v>
      </c>
      <c r="BD362" s="811">
        <v>0</v>
      </c>
      <c r="BE362" s="811">
        <v>0</v>
      </c>
      <c r="BF362" s="811">
        <v>0</v>
      </c>
      <c r="BG362" s="811">
        <v>0</v>
      </c>
      <c r="BH362" s="811">
        <v>0</v>
      </c>
      <c r="BI362" s="811">
        <v>0</v>
      </c>
      <c r="BJ362" s="811">
        <v>0</v>
      </c>
      <c r="BK362" s="807">
        <f t="shared" si="27"/>
        <v>0</v>
      </c>
      <c r="BL362" s="807">
        <f t="shared" si="28"/>
        <v>0.99960000000000016</v>
      </c>
    </row>
    <row r="363" spans="1:64" ht="27.95" customHeight="1" x14ac:dyDescent="0.2">
      <c r="A363" s="80"/>
      <c r="B363" s="81"/>
      <c r="C363" s="81"/>
      <c r="D363" s="82"/>
      <c r="E363" s="1275"/>
      <c r="F363" s="1217"/>
      <c r="G363" s="1217"/>
      <c r="H363" s="1285"/>
      <c r="I363" s="1287"/>
      <c r="J363" s="1289"/>
      <c r="K363" s="603" t="s">
        <v>827</v>
      </c>
      <c r="L363" s="1273"/>
      <c r="M363" s="1273"/>
      <c r="N363" s="115">
        <v>22</v>
      </c>
      <c r="O363" s="136">
        <v>200000</v>
      </c>
      <c r="P363" s="137">
        <f t="shared" si="29"/>
        <v>4400000</v>
      </c>
      <c r="V363" s="803" t="s">
        <v>1464</v>
      </c>
      <c r="W363" s="803" t="s">
        <v>1265</v>
      </c>
      <c r="X363" s="818" t="s">
        <v>1220</v>
      </c>
      <c r="Y363" s="791" t="s">
        <v>94</v>
      </c>
      <c r="Z363" s="791" t="s">
        <v>807</v>
      </c>
      <c r="AA363" s="791" t="s">
        <v>808</v>
      </c>
      <c r="AB363" s="782">
        <v>42376</v>
      </c>
      <c r="AC363" s="782">
        <v>42724</v>
      </c>
      <c r="AD363" s="791" t="s">
        <v>827</v>
      </c>
      <c r="AE363" s="791" t="s">
        <v>49</v>
      </c>
      <c r="AF363" s="791" t="s">
        <v>810</v>
      </c>
      <c r="AG363" s="791">
        <v>22</v>
      </c>
      <c r="AH363" s="783">
        <v>200000</v>
      </c>
      <c r="AI363" s="783">
        <f t="shared" si="30"/>
        <v>4400000</v>
      </c>
      <c r="AJ363" s="812" t="s">
        <v>263</v>
      </c>
      <c r="AK363" s="812" t="s">
        <v>281</v>
      </c>
      <c r="AL363" s="813">
        <v>8.3299999999999999E-2</v>
      </c>
      <c r="AM363" s="813">
        <v>8.3299999999999999E-2</v>
      </c>
      <c r="AN363" s="813">
        <v>8.3299999999999999E-2</v>
      </c>
      <c r="AO363" s="813">
        <v>8.3299999999999999E-2</v>
      </c>
      <c r="AP363" s="813">
        <v>8.3299999999999999E-2</v>
      </c>
      <c r="AQ363" s="813">
        <v>8.3299999999999999E-2</v>
      </c>
      <c r="AR363" s="813">
        <v>8.3299999999999999E-2</v>
      </c>
      <c r="AS363" s="813">
        <v>8.3299999999999999E-2</v>
      </c>
      <c r="AT363" s="813">
        <v>8.3299999999999999E-2</v>
      </c>
      <c r="AU363" s="813">
        <v>8.3299999999999999E-2</v>
      </c>
      <c r="AV363" s="813">
        <v>8.3299999999999999E-2</v>
      </c>
      <c r="AW363" s="813">
        <v>8.3299999999999999E-2</v>
      </c>
      <c r="AX363" s="807">
        <f t="shared" si="26"/>
        <v>0.99960000000000016</v>
      </c>
      <c r="AY363" s="811">
        <v>0</v>
      </c>
      <c r="AZ363" s="811">
        <v>0</v>
      </c>
      <c r="BA363" s="811">
        <v>0</v>
      </c>
      <c r="BB363" s="811">
        <v>0</v>
      </c>
      <c r="BC363" s="811">
        <v>0</v>
      </c>
      <c r="BD363" s="811">
        <v>0</v>
      </c>
      <c r="BE363" s="811">
        <v>0</v>
      </c>
      <c r="BF363" s="811">
        <v>0</v>
      </c>
      <c r="BG363" s="811">
        <v>0</v>
      </c>
      <c r="BH363" s="811">
        <v>0</v>
      </c>
      <c r="BI363" s="811">
        <v>0</v>
      </c>
      <c r="BJ363" s="811">
        <v>0</v>
      </c>
      <c r="BK363" s="807">
        <f t="shared" si="27"/>
        <v>0</v>
      </c>
      <c r="BL363" s="807">
        <f t="shared" si="28"/>
        <v>0.99960000000000016</v>
      </c>
    </row>
    <row r="364" spans="1:64" ht="27.95" customHeight="1" x14ac:dyDescent="0.2">
      <c r="A364" s="80"/>
      <c r="B364" s="81"/>
      <c r="C364" s="81"/>
      <c r="D364" s="82"/>
      <c r="E364" s="1275"/>
      <c r="F364" s="1217"/>
      <c r="G364" s="1217"/>
      <c r="H364" s="1285"/>
      <c r="I364" s="1287"/>
      <c r="J364" s="1289"/>
      <c r="K364" s="603" t="s">
        <v>828</v>
      </c>
      <c r="L364" s="1274"/>
      <c r="M364" s="1274"/>
      <c r="N364" s="115">
        <v>8</v>
      </c>
      <c r="O364" s="136">
        <v>1500000</v>
      </c>
      <c r="P364" s="137">
        <f t="shared" si="29"/>
        <v>12000000</v>
      </c>
      <c r="V364" s="803" t="s">
        <v>1464</v>
      </c>
      <c r="W364" s="803" t="s">
        <v>1265</v>
      </c>
      <c r="X364" s="818" t="s">
        <v>1220</v>
      </c>
      <c r="Y364" s="791" t="s">
        <v>94</v>
      </c>
      <c r="Z364" s="791" t="s">
        <v>807</v>
      </c>
      <c r="AA364" s="791" t="s">
        <v>808</v>
      </c>
      <c r="AB364" s="782">
        <v>42376</v>
      </c>
      <c r="AC364" s="782">
        <v>42724</v>
      </c>
      <c r="AD364" s="791" t="s">
        <v>828</v>
      </c>
      <c r="AE364" s="791" t="s">
        <v>49</v>
      </c>
      <c r="AF364" s="791" t="s">
        <v>810</v>
      </c>
      <c r="AG364" s="791">
        <v>8</v>
      </c>
      <c r="AH364" s="783">
        <v>1500000</v>
      </c>
      <c r="AI364" s="783">
        <f t="shared" si="30"/>
        <v>12000000</v>
      </c>
      <c r="AJ364" s="812" t="s">
        <v>263</v>
      </c>
      <c r="AK364" s="812" t="s">
        <v>281</v>
      </c>
      <c r="AL364" s="813">
        <v>8.3299999999999999E-2</v>
      </c>
      <c r="AM364" s="813">
        <v>8.3299999999999999E-2</v>
      </c>
      <c r="AN364" s="813">
        <v>8.3299999999999999E-2</v>
      </c>
      <c r="AO364" s="813">
        <v>8.3299999999999999E-2</v>
      </c>
      <c r="AP364" s="813">
        <v>8.3299999999999999E-2</v>
      </c>
      <c r="AQ364" s="813">
        <v>8.3299999999999999E-2</v>
      </c>
      <c r="AR364" s="813">
        <v>8.3299999999999999E-2</v>
      </c>
      <c r="AS364" s="813">
        <v>8.3299999999999999E-2</v>
      </c>
      <c r="AT364" s="813">
        <v>8.3299999999999999E-2</v>
      </c>
      <c r="AU364" s="813">
        <v>8.3299999999999999E-2</v>
      </c>
      <c r="AV364" s="813">
        <v>8.3299999999999999E-2</v>
      </c>
      <c r="AW364" s="813">
        <v>8.3299999999999999E-2</v>
      </c>
      <c r="AX364" s="807">
        <f t="shared" si="26"/>
        <v>0.99960000000000016</v>
      </c>
      <c r="AY364" s="811">
        <v>0</v>
      </c>
      <c r="AZ364" s="811">
        <v>0</v>
      </c>
      <c r="BA364" s="811">
        <v>0</v>
      </c>
      <c r="BB364" s="811">
        <v>0</v>
      </c>
      <c r="BC364" s="811">
        <v>0</v>
      </c>
      <c r="BD364" s="811">
        <v>0</v>
      </c>
      <c r="BE364" s="811">
        <v>0</v>
      </c>
      <c r="BF364" s="811">
        <v>0</v>
      </c>
      <c r="BG364" s="811">
        <v>0</v>
      </c>
      <c r="BH364" s="811">
        <v>0</v>
      </c>
      <c r="BI364" s="811">
        <v>0</v>
      </c>
      <c r="BJ364" s="811">
        <v>0</v>
      </c>
      <c r="BK364" s="807">
        <f t="shared" si="27"/>
        <v>0</v>
      </c>
      <c r="BL364" s="807">
        <f t="shared" si="28"/>
        <v>0.99960000000000016</v>
      </c>
    </row>
    <row r="365" spans="1:64" ht="27.95" customHeight="1" x14ac:dyDescent="0.2">
      <c r="A365" s="63"/>
      <c r="B365" s="64"/>
      <c r="C365" s="93"/>
      <c r="D365" s="661"/>
      <c r="E365" s="1240" t="s">
        <v>806</v>
      </c>
      <c r="F365" s="1217" t="s">
        <v>829</v>
      </c>
      <c r="G365" s="1217" t="s">
        <v>830</v>
      </c>
      <c r="H365" s="1285"/>
      <c r="I365" s="1287"/>
      <c r="J365" s="1289"/>
      <c r="K365" s="604" t="s">
        <v>831</v>
      </c>
      <c r="L365" s="1276" t="s">
        <v>832</v>
      </c>
      <c r="M365" s="1279" t="s">
        <v>832</v>
      </c>
      <c r="N365" s="115">
        <v>40</v>
      </c>
      <c r="O365" s="136">
        <v>2800000</v>
      </c>
      <c r="P365" s="137">
        <f t="shared" si="29"/>
        <v>112000000</v>
      </c>
      <c r="V365" s="803" t="s">
        <v>1464</v>
      </c>
      <c r="W365" s="803" t="s">
        <v>1265</v>
      </c>
      <c r="X365" s="818" t="s">
        <v>1220</v>
      </c>
      <c r="Y365" s="791" t="s">
        <v>829</v>
      </c>
      <c r="Z365" s="791" t="s">
        <v>830</v>
      </c>
      <c r="AA365" s="791" t="s">
        <v>808</v>
      </c>
      <c r="AB365" s="782">
        <v>42376</v>
      </c>
      <c r="AC365" s="782">
        <v>42724</v>
      </c>
      <c r="AD365" s="791" t="s">
        <v>831</v>
      </c>
      <c r="AE365" s="791" t="s">
        <v>832</v>
      </c>
      <c r="AF365" s="791" t="s">
        <v>832</v>
      </c>
      <c r="AG365" s="791">
        <v>40</v>
      </c>
      <c r="AH365" s="783">
        <v>2800000</v>
      </c>
      <c r="AI365" s="783">
        <f t="shared" si="30"/>
        <v>112000000</v>
      </c>
      <c r="AJ365" s="812" t="s">
        <v>263</v>
      </c>
      <c r="AK365" s="812" t="s">
        <v>281</v>
      </c>
      <c r="AL365" s="813">
        <v>8.3299999999999999E-2</v>
      </c>
      <c r="AM365" s="813">
        <v>8.3299999999999999E-2</v>
      </c>
      <c r="AN365" s="813">
        <v>8.3299999999999999E-2</v>
      </c>
      <c r="AO365" s="813">
        <v>8.3299999999999999E-2</v>
      </c>
      <c r="AP365" s="813">
        <v>8.3299999999999999E-2</v>
      </c>
      <c r="AQ365" s="813">
        <v>8.3299999999999999E-2</v>
      </c>
      <c r="AR365" s="813">
        <v>8.3299999999999999E-2</v>
      </c>
      <c r="AS365" s="813">
        <v>8.3299999999999999E-2</v>
      </c>
      <c r="AT365" s="813">
        <v>8.3299999999999999E-2</v>
      </c>
      <c r="AU365" s="813">
        <v>8.3299999999999999E-2</v>
      </c>
      <c r="AV365" s="813">
        <v>8.3299999999999999E-2</v>
      </c>
      <c r="AW365" s="813">
        <v>8.3299999999999999E-2</v>
      </c>
      <c r="AX365" s="807">
        <f t="shared" si="26"/>
        <v>0.99960000000000016</v>
      </c>
      <c r="AY365" s="811">
        <v>0</v>
      </c>
      <c r="AZ365" s="811">
        <v>0</v>
      </c>
      <c r="BA365" s="811">
        <v>0</v>
      </c>
      <c r="BB365" s="811">
        <v>0</v>
      </c>
      <c r="BC365" s="811">
        <v>0</v>
      </c>
      <c r="BD365" s="811">
        <v>0</v>
      </c>
      <c r="BE365" s="811">
        <v>0</v>
      </c>
      <c r="BF365" s="811">
        <v>0</v>
      </c>
      <c r="BG365" s="811">
        <v>0</v>
      </c>
      <c r="BH365" s="811">
        <v>0</v>
      </c>
      <c r="BI365" s="811">
        <v>0</v>
      </c>
      <c r="BJ365" s="811">
        <v>0</v>
      </c>
      <c r="BK365" s="807">
        <f t="shared" si="27"/>
        <v>0</v>
      </c>
      <c r="BL365" s="807">
        <f t="shared" si="28"/>
        <v>0.99960000000000016</v>
      </c>
    </row>
    <row r="366" spans="1:64" ht="27.95" customHeight="1" x14ac:dyDescent="0.2">
      <c r="A366" s="63"/>
      <c r="B366" s="64"/>
      <c r="C366" s="93"/>
      <c r="D366" s="661"/>
      <c r="E366" s="1275"/>
      <c r="F366" s="1217"/>
      <c r="G366" s="1217"/>
      <c r="H366" s="1285"/>
      <c r="I366" s="1287"/>
      <c r="J366" s="1289"/>
      <c r="K366" s="604" t="s">
        <v>833</v>
      </c>
      <c r="L366" s="1277"/>
      <c r="M366" s="1280"/>
      <c r="N366" s="115">
        <v>20</v>
      </c>
      <c r="O366" s="136">
        <v>2000000</v>
      </c>
      <c r="P366" s="137">
        <f t="shared" si="29"/>
        <v>40000000</v>
      </c>
      <c r="V366" s="803" t="s">
        <v>1464</v>
      </c>
      <c r="W366" s="803" t="s">
        <v>1265</v>
      </c>
      <c r="X366" s="818" t="s">
        <v>1220</v>
      </c>
      <c r="Y366" s="791" t="s">
        <v>829</v>
      </c>
      <c r="Z366" s="791" t="s">
        <v>830</v>
      </c>
      <c r="AA366" s="791" t="s">
        <v>808</v>
      </c>
      <c r="AB366" s="782">
        <v>42376</v>
      </c>
      <c r="AC366" s="782">
        <v>42724</v>
      </c>
      <c r="AD366" s="791" t="s">
        <v>833</v>
      </c>
      <c r="AE366" s="791" t="s">
        <v>832</v>
      </c>
      <c r="AF366" s="791" t="s">
        <v>832</v>
      </c>
      <c r="AG366" s="791">
        <v>20</v>
      </c>
      <c r="AH366" s="783">
        <v>2000000</v>
      </c>
      <c r="AI366" s="783">
        <f t="shared" si="30"/>
        <v>40000000</v>
      </c>
      <c r="AJ366" s="812" t="s">
        <v>263</v>
      </c>
      <c r="AK366" s="812" t="s">
        <v>281</v>
      </c>
      <c r="AL366" s="813">
        <v>8.3299999999999999E-2</v>
      </c>
      <c r="AM366" s="813">
        <v>8.3299999999999999E-2</v>
      </c>
      <c r="AN366" s="813">
        <v>8.3299999999999999E-2</v>
      </c>
      <c r="AO366" s="813">
        <v>8.3299999999999999E-2</v>
      </c>
      <c r="AP366" s="813">
        <v>8.3299999999999999E-2</v>
      </c>
      <c r="AQ366" s="813">
        <v>8.3299999999999999E-2</v>
      </c>
      <c r="AR366" s="813">
        <v>8.3299999999999999E-2</v>
      </c>
      <c r="AS366" s="813">
        <v>8.3299999999999999E-2</v>
      </c>
      <c r="AT366" s="813">
        <v>8.3299999999999999E-2</v>
      </c>
      <c r="AU366" s="813">
        <v>8.3299999999999999E-2</v>
      </c>
      <c r="AV366" s="813">
        <v>8.3299999999999999E-2</v>
      </c>
      <c r="AW366" s="813">
        <v>8.3299999999999999E-2</v>
      </c>
      <c r="AX366" s="807">
        <f t="shared" si="26"/>
        <v>0.99960000000000016</v>
      </c>
      <c r="AY366" s="811">
        <v>0</v>
      </c>
      <c r="AZ366" s="811">
        <v>0</v>
      </c>
      <c r="BA366" s="811">
        <v>0</v>
      </c>
      <c r="BB366" s="811">
        <v>0</v>
      </c>
      <c r="BC366" s="811">
        <v>0</v>
      </c>
      <c r="BD366" s="811">
        <v>0</v>
      </c>
      <c r="BE366" s="811">
        <v>0</v>
      </c>
      <c r="BF366" s="811">
        <v>0</v>
      </c>
      <c r="BG366" s="811">
        <v>0</v>
      </c>
      <c r="BH366" s="811">
        <v>0</v>
      </c>
      <c r="BI366" s="811">
        <v>0</v>
      </c>
      <c r="BJ366" s="811">
        <v>0</v>
      </c>
      <c r="BK366" s="807">
        <f t="shared" si="27"/>
        <v>0</v>
      </c>
      <c r="BL366" s="807">
        <f t="shared" si="28"/>
        <v>0.99960000000000016</v>
      </c>
    </row>
    <row r="367" spans="1:64" ht="27.95" customHeight="1" x14ac:dyDescent="0.2">
      <c r="A367" s="63"/>
      <c r="B367" s="64"/>
      <c r="C367" s="93"/>
      <c r="D367" s="661"/>
      <c r="E367" s="1275"/>
      <c r="F367" s="1217"/>
      <c r="G367" s="1217"/>
      <c r="H367" s="1285"/>
      <c r="I367" s="1287"/>
      <c r="J367" s="1289"/>
      <c r="K367" s="604" t="s">
        <v>834</v>
      </c>
      <c r="L367" s="1277"/>
      <c r="M367" s="1280"/>
      <c r="N367" s="115">
        <v>20</v>
      </c>
      <c r="O367" s="136">
        <v>2000000</v>
      </c>
      <c r="P367" s="137">
        <f t="shared" si="29"/>
        <v>40000000</v>
      </c>
      <c r="V367" s="803" t="s">
        <v>1464</v>
      </c>
      <c r="W367" s="803" t="s">
        <v>1265</v>
      </c>
      <c r="X367" s="818" t="s">
        <v>1220</v>
      </c>
      <c r="Y367" s="791" t="s">
        <v>829</v>
      </c>
      <c r="Z367" s="791" t="s">
        <v>830</v>
      </c>
      <c r="AA367" s="791" t="s">
        <v>808</v>
      </c>
      <c r="AB367" s="782">
        <v>42376</v>
      </c>
      <c r="AC367" s="782">
        <v>42724</v>
      </c>
      <c r="AD367" s="791" t="s">
        <v>834</v>
      </c>
      <c r="AE367" s="791" t="s">
        <v>832</v>
      </c>
      <c r="AF367" s="791" t="s">
        <v>832</v>
      </c>
      <c r="AG367" s="791">
        <v>20</v>
      </c>
      <c r="AH367" s="783">
        <v>2000000</v>
      </c>
      <c r="AI367" s="783">
        <f t="shared" si="30"/>
        <v>40000000</v>
      </c>
      <c r="AJ367" s="812" t="s">
        <v>263</v>
      </c>
      <c r="AK367" s="812" t="s">
        <v>281</v>
      </c>
      <c r="AL367" s="813">
        <v>8.3299999999999999E-2</v>
      </c>
      <c r="AM367" s="813">
        <v>8.3299999999999999E-2</v>
      </c>
      <c r="AN367" s="813">
        <v>8.3299999999999999E-2</v>
      </c>
      <c r="AO367" s="813">
        <v>8.3299999999999999E-2</v>
      </c>
      <c r="AP367" s="813">
        <v>8.3299999999999999E-2</v>
      </c>
      <c r="AQ367" s="813">
        <v>8.3299999999999999E-2</v>
      </c>
      <c r="AR367" s="813">
        <v>8.3299999999999999E-2</v>
      </c>
      <c r="AS367" s="813">
        <v>8.3299999999999999E-2</v>
      </c>
      <c r="AT367" s="813">
        <v>8.3299999999999999E-2</v>
      </c>
      <c r="AU367" s="813">
        <v>8.3299999999999999E-2</v>
      </c>
      <c r="AV367" s="813">
        <v>8.3299999999999999E-2</v>
      </c>
      <c r="AW367" s="813">
        <v>8.3299999999999999E-2</v>
      </c>
      <c r="AX367" s="807">
        <f t="shared" si="26"/>
        <v>0.99960000000000016</v>
      </c>
      <c r="AY367" s="811">
        <v>0</v>
      </c>
      <c r="AZ367" s="811">
        <v>0</v>
      </c>
      <c r="BA367" s="811">
        <v>0</v>
      </c>
      <c r="BB367" s="811">
        <v>0</v>
      </c>
      <c r="BC367" s="811">
        <v>0</v>
      </c>
      <c r="BD367" s="811">
        <v>0</v>
      </c>
      <c r="BE367" s="811">
        <v>0</v>
      </c>
      <c r="BF367" s="811">
        <v>0</v>
      </c>
      <c r="BG367" s="811">
        <v>0</v>
      </c>
      <c r="BH367" s="811">
        <v>0</v>
      </c>
      <c r="BI367" s="811">
        <v>0</v>
      </c>
      <c r="BJ367" s="811">
        <v>0</v>
      </c>
      <c r="BK367" s="807">
        <f t="shared" si="27"/>
        <v>0</v>
      </c>
      <c r="BL367" s="807">
        <f t="shared" si="28"/>
        <v>0.99960000000000016</v>
      </c>
    </row>
    <row r="368" spans="1:64" ht="27.95" customHeight="1" x14ac:dyDescent="0.2">
      <c r="A368" s="63"/>
      <c r="B368" s="64"/>
      <c r="C368" s="93"/>
      <c r="D368" s="661"/>
      <c r="E368" s="1275"/>
      <c r="F368" s="1217"/>
      <c r="G368" s="1217"/>
      <c r="H368" s="1285"/>
      <c r="I368" s="1287"/>
      <c r="J368" s="1289"/>
      <c r="K368" s="604" t="s">
        <v>835</v>
      </c>
      <c r="L368" s="1277"/>
      <c r="M368" s="1280"/>
      <c r="N368" s="115">
        <v>6</v>
      </c>
      <c r="O368" s="136">
        <v>55000000</v>
      </c>
      <c r="P368" s="137">
        <f t="shared" si="29"/>
        <v>330000000</v>
      </c>
      <c r="V368" s="803" t="s">
        <v>1464</v>
      </c>
      <c r="W368" s="803" t="s">
        <v>1265</v>
      </c>
      <c r="X368" s="818" t="s">
        <v>1220</v>
      </c>
      <c r="Y368" s="791" t="s">
        <v>829</v>
      </c>
      <c r="Z368" s="791" t="s">
        <v>830</v>
      </c>
      <c r="AA368" s="791" t="s">
        <v>808</v>
      </c>
      <c r="AB368" s="782">
        <v>42376</v>
      </c>
      <c r="AC368" s="782">
        <v>42724</v>
      </c>
      <c r="AD368" s="791" t="s">
        <v>835</v>
      </c>
      <c r="AE368" s="791" t="s">
        <v>832</v>
      </c>
      <c r="AF368" s="791" t="s">
        <v>832</v>
      </c>
      <c r="AG368" s="791">
        <v>6</v>
      </c>
      <c r="AH368" s="783">
        <v>55000000</v>
      </c>
      <c r="AI368" s="783">
        <f t="shared" si="30"/>
        <v>330000000</v>
      </c>
      <c r="AJ368" s="812" t="s">
        <v>263</v>
      </c>
      <c r="AK368" s="812" t="s">
        <v>281</v>
      </c>
      <c r="AL368" s="813">
        <v>8.3299999999999999E-2</v>
      </c>
      <c r="AM368" s="813">
        <v>8.3299999999999999E-2</v>
      </c>
      <c r="AN368" s="813">
        <v>8.3299999999999999E-2</v>
      </c>
      <c r="AO368" s="813">
        <v>8.3299999999999999E-2</v>
      </c>
      <c r="AP368" s="813">
        <v>8.3299999999999999E-2</v>
      </c>
      <c r="AQ368" s="813">
        <v>8.3299999999999999E-2</v>
      </c>
      <c r="AR368" s="813">
        <v>8.3299999999999999E-2</v>
      </c>
      <c r="AS368" s="813">
        <v>8.3299999999999999E-2</v>
      </c>
      <c r="AT368" s="813">
        <v>8.3299999999999999E-2</v>
      </c>
      <c r="AU368" s="813">
        <v>8.3299999999999999E-2</v>
      </c>
      <c r="AV368" s="813">
        <v>8.3299999999999999E-2</v>
      </c>
      <c r="AW368" s="813">
        <v>8.3299999999999999E-2</v>
      </c>
      <c r="AX368" s="807">
        <f t="shared" si="26"/>
        <v>0.99960000000000016</v>
      </c>
      <c r="AY368" s="811">
        <v>0</v>
      </c>
      <c r="AZ368" s="811">
        <v>0</v>
      </c>
      <c r="BA368" s="811">
        <v>0</v>
      </c>
      <c r="BB368" s="811">
        <v>0</v>
      </c>
      <c r="BC368" s="811">
        <v>0</v>
      </c>
      <c r="BD368" s="811">
        <v>0</v>
      </c>
      <c r="BE368" s="811">
        <v>0</v>
      </c>
      <c r="BF368" s="811">
        <v>0</v>
      </c>
      <c r="BG368" s="811">
        <v>0</v>
      </c>
      <c r="BH368" s="811">
        <v>0</v>
      </c>
      <c r="BI368" s="811">
        <v>0</v>
      </c>
      <c r="BJ368" s="811">
        <v>0</v>
      </c>
      <c r="BK368" s="807">
        <f t="shared" si="27"/>
        <v>0</v>
      </c>
      <c r="BL368" s="807">
        <f t="shared" si="28"/>
        <v>0.99960000000000016</v>
      </c>
    </row>
    <row r="369" spans="1:64" ht="27.95" customHeight="1" x14ac:dyDescent="0.2">
      <c r="A369" s="63"/>
      <c r="B369" s="64"/>
      <c r="C369" s="93"/>
      <c r="D369" s="661"/>
      <c r="E369" s="1275"/>
      <c r="F369" s="1217"/>
      <c r="G369" s="1217"/>
      <c r="H369" s="1285"/>
      <c r="I369" s="1287"/>
      <c r="J369" s="1289"/>
      <c r="K369" s="604" t="s">
        <v>836</v>
      </c>
      <c r="L369" s="1277"/>
      <c r="M369" s="1280"/>
      <c r="N369" s="115">
        <v>2</v>
      </c>
      <c r="O369" s="136">
        <v>210000000</v>
      </c>
      <c r="P369" s="137">
        <f t="shared" si="29"/>
        <v>420000000</v>
      </c>
      <c r="V369" s="803" t="s">
        <v>1464</v>
      </c>
      <c r="W369" s="803" t="s">
        <v>1265</v>
      </c>
      <c r="X369" s="818" t="s">
        <v>1220</v>
      </c>
      <c r="Y369" s="791" t="s">
        <v>829</v>
      </c>
      <c r="Z369" s="791" t="s">
        <v>830</v>
      </c>
      <c r="AA369" s="791" t="s">
        <v>808</v>
      </c>
      <c r="AB369" s="782">
        <v>42376</v>
      </c>
      <c r="AC369" s="782">
        <v>42724</v>
      </c>
      <c r="AD369" s="791" t="s">
        <v>836</v>
      </c>
      <c r="AE369" s="791" t="s">
        <v>832</v>
      </c>
      <c r="AF369" s="791" t="s">
        <v>832</v>
      </c>
      <c r="AG369" s="791">
        <v>2</v>
      </c>
      <c r="AH369" s="783">
        <v>210000000</v>
      </c>
      <c r="AI369" s="783">
        <f t="shared" si="30"/>
        <v>420000000</v>
      </c>
      <c r="AJ369" s="812" t="s">
        <v>263</v>
      </c>
      <c r="AK369" s="812" t="s">
        <v>281</v>
      </c>
      <c r="AL369" s="813">
        <v>8.3299999999999999E-2</v>
      </c>
      <c r="AM369" s="813">
        <v>8.3299999999999999E-2</v>
      </c>
      <c r="AN369" s="813">
        <v>8.3299999999999999E-2</v>
      </c>
      <c r="AO369" s="813">
        <v>8.3299999999999999E-2</v>
      </c>
      <c r="AP369" s="813">
        <v>8.3299999999999999E-2</v>
      </c>
      <c r="AQ369" s="813">
        <v>8.3299999999999999E-2</v>
      </c>
      <c r="AR369" s="813">
        <v>8.3299999999999999E-2</v>
      </c>
      <c r="AS369" s="813">
        <v>8.3299999999999999E-2</v>
      </c>
      <c r="AT369" s="813">
        <v>8.3299999999999999E-2</v>
      </c>
      <c r="AU369" s="813">
        <v>8.3299999999999999E-2</v>
      </c>
      <c r="AV369" s="813">
        <v>8.3299999999999999E-2</v>
      </c>
      <c r="AW369" s="813">
        <v>8.3299999999999999E-2</v>
      </c>
      <c r="AX369" s="807">
        <f t="shared" si="26"/>
        <v>0.99960000000000016</v>
      </c>
      <c r="AY369" s="811">
        <v>0</v>
      </c>
      <c r="AZ369" s="811">
        <v>0</v>
      </c>
      <c r="BA369" s="811">
        <v>0</v>
      </c>
      <c r="BB369" s="811">
        <v>0</v>
      </c>
      <c r="BC369" s="811">
        <v>0</v>
      </c>
      <c r="BD369" s="811">
        <v>0</v>
      </c>
      <c r="BE369" s="811">
        <v>0</v>
      </c>
      <c r="BF369" s="811">
        <v>0</v>
      </c>
      <c r="BG369" s="811">
        <v>0</v>
      </c>
      <c r="BH369" s="811">
        <v>0</v>
      </c>
      <c r="BI369" s="811">
        <v>0</v>
      </c>
      <c r="BJ369" s="811">
        <v>0</v>
      </c>
      <c r="BK369" s="807">
        <f t="shared" si="27"/>
        <v>0</v>
      </c>
      <c r="BL369" s="807">
        <f t="shared" si="28"/>
        <v>0.99960000000000016</v>
      </c>
    </row>
    <row r="370" spans="1:64" ht="27.95" customHeight="1" x14ac:dyDescent="0.2">
      <c r="A370" s="63"/>
      <c r="B370" s="64"/>
      <c r="C370" s="93"/>
      <c r="D370" s="661"/>
      <c r="E370" s="1275"/>
      <c r="F370" s="1217"/>
      <c r="G370" s="1217"/>
      <c r="H370" s="1285"/>
      <c r="I370" s="1287"/>
      <c r="J370" s="1289"/>
      <c r="K370" s="604" t="s">
        <v>837</v>
      </c>
      <c r="L370" s="1277"/>
      <c r="M370" s="1280"/>
      <c r="N370" s="115">
        <v>2</v>
      </c>
      <c r="O370" s="136">
        <v>200000000</v>
      </c>
      <c r="P370" s="137">
        <f t="shared" si="29"/>
        <v>400000000</v>
      </c>
      <c r="V370" s="803" t="s">
        <v>1464</v>
      </c>
      <c r="W370" s="803" t="s">
        <v>1265</v>
      </c>
      <c r="X370" s="818" t="s">
        <v>1220</v>
      </c>
      <c r="Y370" s="791" t="s">
        <v>829</v>
      </c>
      <c r="Z370" s="791" t="s">
        <v>830</v>
      </c>
      <c r="AA370" s="791" t="s">
        <v>808</v>
      </c>
      <c r="AB370" s="782">
        <v>42376</v>
      </c>
      <c r="AC370" s="782">
        <v>42724</v>
      </c>
      <c r="AD370" s="791" t="s">
        <v>837</v>
      </c>
      <c r="AE370" s="791" t="s">
        <v>832</v>
      </c>
      <c r="AF370" s="791" t="s">
        <v>832</v>
      </c>
      <c r="AG370" s="791">
        <v>2</v>
      </c>
      <c r="AH370" s="783">
        <v>200000000</v>
      </c>
      <c r="AI370" s="783">
        <f t="shared" si="30"/>
        <v>400000000</v>
      </c>
      <c r="AJ370" s="812" t="s">
        <v>263</v>
      </c>
      <c r="AK370" s="812" t="s">
        <v>281</v>
      </c>
      <c r="AL370" s="813">
        <v>8.3299999999999999E-2</v>
      </c>
      <c r="AM370" s="813">
        <v>8.3299999999999999E-2</v>
      </c>
      <c r="AN370" s="813">
        <v>8.3299999999999999E-2</v>
      </c>
      <c r="AO370" s="813">
        <v>8.3299999999999999E-2</v>
      </c>
      <c r="AP370" s="813">
        <v>8.3299999999999999E-2</v>
      </c>
      <c r="AQ370" s="813">
        <v>8.3299999999999999E-2</v>
      </c>
      <c r="AR370" s="813">
        <v>8.3299999999999999E-2</v>
      </c>
      <c r="AS370" s="813">
        <v>8.3299999999999999E-2</v>
      </c>
      <c r="AT370" s="813">
        <v>8.3299999999999999E-2</v>
      </c>
      <c r="AU370" s="813">
        <v>8.3299999999999999E-2</v>
      </c>
      <c r="AV370" s="813">
        <v>8.3299999999999999E-2</v>
      </c>
      <c r="AW370" s="813">
        <v>8.3299999999999999E-2</v>
      </c>
      <c r="AX370" s="807">
        <f t="shared" si="26"/>
        <v>0.99960000000000016</v>
      </c>
      <c r="AY370" s="811">
        <v>0</v>
      </c>
      <c r="AZ370" s="811">
        <v>0</v>
      </c>
      <c r="BA370" s="811">
        <v>0</v>
      </c>
      <c r="BB370" s="811">
        <v>0</v>
      </c>
      <c r="BC370" s="811">
        <v>0</v>
      </c>
      <c r="BD370" s="811">
        <v>0</v>
      </c>
      <c r="BE370" s="811">
        <v>0</v>
      </c>
      <c r="BF370" s="811">
        <v>0</v>
      </c>
      <c r="BG370" s="811">
        <v>0</v>
      </c>
      <c r="BH370" s="811">
        <v>0</v>
      </c>
      <c r="BI370" s="811">
        <v>0</v>
      </c>
      <c r="BJ370" s="811">
        <v>0</v>
      </c>
      <c r="BK370" s="807">
        <f t="shared" si="27"/>
        <v>0</v>
      </c>
      <c r="BL370" s="807">
        <f t="shared" si="28"/>
        <v>0.99960000000000016</v>
      </c>
    </row>
    <row r="371" spans="1:64" ht="27.95" customHeight="1" x14ac:dyDescent="0.2">
      <c r="A371" s="63"/>
      <c r="B371" s="64"/>
      <c r="C371" s="93"/>
      <c r="D371" s="661"/>
      <c r="E371" s="1275"/>
      <c r="F371" s="1217"/>
      <c r="G371" s="1217"/>
      <c r="H371" s="1285"/>
      <c r="I371" s="1287"/>
      <c r="J371" s="1289"/>
      <c r="K371" s="604" t="s">
        <v>838</v>
      </c>
      <c r="L371" s="1277"/>
      <c r="M371" s="1280"/>
      <c r="N371" s="115">
        <v>4</v>
      </c>
      <c r="O371" s="136">
        <v>65000000</v>
      </c>
      <c r="P371" s="137">
        <f t="shared" si="29"/>
        <v>260000000</v>
      </c>
      <c r="V371" s="803" t="s">
        <v>1464</v>
      </c>
      <c r="W371" s="803" t="s">
        <v>1265</v>
      </c>
      <c r="X371" s="818" t="s">
        <v>1220</v>
      </c>
      <c r="Y371" s="791" t="s">
        <v>829</v>
      </c>
      <c r="Z371" s="791" t="s">
        <v>830</v>
      </c>
      <c r="AA371" s="791" t="s">
        <v>808</v>
      </c>
      <c r="AB371" s="782">
        <v>42376</v>
      </c>
      <c r="AC371" s="782">
        <v>42724</v>
      </c>
      <c r="AD371" s="791" t="s">
        <v>838</v>
      </c>
      <c r="AE371" s="791" t="s">
        <v>832</v>
      </c>
      <c r="AF371" s="791" t="s">
        <v>832</v>
      </c>
      <c r="AG371" s="791">
        <v>4</v>
      </c>
      <c r="AH371" s="783">
        <v>65000000</v>
      </c>
      <c r="AI371" s="783">
        <f t="shared" si="30"/>
        <v>260000000</v>
      </c>
      <c r="AJ371" s="812" t="s">
        <v>263</v>
      </c>
      <c r="AK371" s="812" t="s">
        <v>281</v>
      </c>
      <c r="AL371" s="813">
        <v>8.3299999999999999E-2</v>
      </c>
      <c r="AM371" s="813">
        <v>8.3299999999999999E-2</v>
      </c>
      <c r="AN371" s="813">
        <v>8.3299999999999999E-2</v>
      </c>
      <c r="AO371" s="813">
        <v>8.3299999999999999E-2</v>
      </c>
      <c r="AP371" s="813">
        <v>8.3299999999999999E-2</v>
      </c>
      <c r="AQ371" s="813">
        <v>8.3299999999999999E-2</v>
      </c>
      <c r="AR371" s="813">
        <v>8.3299999999999999E-2</v>
      </c>
      <c r="AS371" s="813">
        <v>8.3299999999999999E-2</v>
      </c>
      <c r="AT371" s="813">
        <v>8.3299999999999999E-2</v>
      </c>
      <c r="AU371" s="813">
        <v>8.3299999999999999E-2</v>
      </c>
      <c r="AV371" s="813">
        <v>8.3299999999999999E-2</v>
      </c>
      <c r="AW371" s="813">
        <v>8.3299999999999999E-2</v>
      </c>
      <c r="AX371" s="807">
        <f t="shared" si="26"/>
        <v>0.99960000000000016</v>
      </c>
      <c r="AY371" s="811">
        <v>0</v>
      </c>
      <c r="AZ371" s="811">
        <v>0</v>
      </c>
      <c r="BA371" s="811">
        <v>0</v>
      </c>
      <c r="BB371" s="811">
        <v>0</v>
      </c>
      <c r="BC371" s="811">
        <v>0</v>
      </c>
      <c r="BD371" s="811">
        <v>0</v>
      </c>
      <c r="BE371" s="811">
        <v>0</v>
      </c>
      <c r="BF371" s="811">
        <v>0</v>
      </c>
      <c r="BG371" s="811">
        <v>0</v>
      </c>
      <c r="BH371" s="811">
        <v>0</v>
      </c>
      <c r="BI371" s="811">
        <v>0</v>
      </c>
      <c r="BJ371" s="811">
        <v>0</v>
      </c>
      <c r="BK371" s="807">
        <f t="shared" si="27"/>
        <v>0</v>
      </c>
      <c r="BL371" s="807">
        <f t="shared" si="28"/>
        <v>0.99960000000000016</v>
      </c>
    </row>
    <row r="372" spans="1:64" ht="27.95" customHeight="1" x14ac:dyDescent="0.2">
      <c r="A372" s="63"/>
      <c r="B372" s="64"/>
      <c r="C372" s="93"/>
      <c r="D372" s="661"/>
      <c r="E372" s="1275"/>
      <c r="F372" s="1217"/>
      <c r="G372" s="1217"/>
      <c r="H372" s="1285"/>
      <c r="I372" s="1287"/>
      <c r="J372" s="1289"/>
      <c r="K372" s="604" t="s">
        <v>839</v>
      </c>
      <c r="L372" s="1277"/>
      <c r="M372" s="1280"/>
      <c r="N372" s="115">
        <v>4</v>
      </c>
      <c r="O372" s="136">
        <v>15000000</v>
      </c>
      <c r="P372" s="137">
        <f t="shared" si="29"/>
        <v>60000000</v>
      </c>
      <c r="V372" s="803" t="s">
        <v>1464</v>
      </c>
      <c r="W372" s="803" t="s">
        <v>1265</v>
      </c>
      <c r="X372" s="818" t="s">
        <v>1220</v>
      </c>
      <c r="Y372" s="791" t="s">
        <v>829</v>
      </c>
      <c r="Z372" s="791" t="s">
        <v>830</v>
      </c>
      <c r="AA372" s="791" t="s">
        <v>808</v>
      </c>
      <c r="AB372" s="782">
        <v>42376</v>
      </c>
      <c r="AC372" s="782">
        <v>42724</v>
      </c>
      <c r="AD372" s="791" t="s">
        <v>839</v>
      </c>
      <c r="AE372" s="791" t="s">
        <v>832</v>
      </c>
      <c r="AF372" s="791" t="s">
        <v>832</v>
      </c>
      <c r="AG372" s="791">
        <v>4</v>
      </c>
      <c r="AH372" s="783">
        <v>15000000</v>
      </c>
      <c r="AI372" s="783">
        <f t="shared" si="30"/>
        <v>60000000</v>
      </c>
      <c r="AJ372" s="812" t="s">
        <v>263</v>
      </c>
      <c r="AK372" s="812" t="s">
        <v>281</v>
      </c>
      <c r="AL372" s="813">
        <v>8.3299999999999999E-2</v>
      </c>
      <c r="AM372" s="813">
        <v>8.3299999999999999E-2</v>
      </c>
      <c r="AN372" s="813">
        <v>8.3299999999999999E-2</v>
      </c>
      <c r="AO372" s="813">
        <v>8.3299999999999999E-2</v>
      </c>
      <c r="AP372" s="813">
        <v>8.3299999999999999E-2</v>
      </c>
      <c r="AQ372" s="813">
        <v>8.3299999999999999E-2</v>
      </c>
      <c r="AR372" s="813">
        <v>8.3299999999999999E-2</v>
      </c>
      <c r="AS372" s="813">
        <v>8.3299999999999999E-2</v>
      </c>
      <c r="AT372" s="813">
        <v>8.3299999999999999E-2</v>
      </c>
      <c r="AU372" s="813">
        <v>8.3299999999999999E-2</v>
      </c>
      <c r="AV372" s="813">
        <v>8.3299999999999999E-2</v>
      </c>
      <c r="AW372" s="813">
        <v>8.3299999999999999E-2</v>
      </c>
      <c r="AX372" s="807">
        <f t="shared" si="26"/>
        <v>0.99960000000000016</v>
      </c>
      <c r="AY372" s="811">
        <v>0</v>
      </c>
      <c r="AZ372" s="811">
        <v>0</v>
      </c>
      <c r="BA372" s="811">
        <v>0</v>
      </c>
      <c r="BB372" s="811">
        <v>0</v>
      </c>
      <c r="BC372" s="811">
        <v>0</v>
      </c>
      <c r="BD372" s="811">
        <v>0</v>
      </c>
      <c r="BE372" s="811">
        <v>0</v>
      </c>
      <c r="BF372" s="811">
        <v>0</v>
      </c>
      <c r="BG372" s="811">
        <v>0</v>
      </c>
      <c r="BH372" s="811">
        <v>0</v>
      </c>
      <c r="BI372" s="811">
        <v>0</v>
      </c>
      <c r="BJ372" s="811">
        <v>0</v>
      </c>
      <c r="BK372" s="807">
        <f t="shared" si="27"/>
        <v>0</v>
      </c>
      <c r="BL372" s="807">
        <f t="shared" si="28"/>
        <v>0.99960000000000016</v>
      </c>
    </row>
    <row r="373" spans="1:64" ht="27.95" customHeight="1" x14ac:dyDescent="0.2">
      <c r="A373" s="63"/>
      <c r="B373" s="64"/>
      <c r="C373" s="93"/>
      <c r="D373" s="661"/>
      <c r="E373" s="1275"/>
      <c r="F373" s="1217"/>
      <c r="G373" s="1217"/>
      <c r="H373" s="1285"/>
      <c r="I373" s="1287"/>
      <c r="J373" s="1289"/>
      <c r="K373" s="604" t="s">
        <v>840</v>
      </c>
      <c r="L373" s="1278"/>
      <c r="M373" s="1281"/>
      <c r="N373" s="115">
        <v>3</v>
      </c>
      <c r="O373" s="136">
        <v>30000000</v>
      </c>
      <c r="P373" s="137">
        <f t="shared" si="29"/>
        <v>90000000</v>
      </c>
      <c r="V373" s="803" t="s">
        <v>1464</v>
      </c>
      <c r="W373" s="803" t="s">
        <v>1265</v>
      </c>
      <c r="X373" s="818" t="s">
        <v>1220</v>
      </c>
      <c r="Y373" s="791" t="s">
        <v>829</v>
      </c>
      <c r="Z373" s="791" t="s">
        <v>830</v>
      </c>
      <c r="AA373" s="791" t="s">
        <v>808</v>
      </c>
      <c r="AB373" s="782">
        <v>42376</v>
      </c>
      <c r="AC373" s="782">
        <v>42724</v>
      </c>
      <c r="AD373" s="791" t="s">
        <v>840</v>
      </c>
      <c r="AE373" s="791" t="s">
        <v>832</v>
      </c>
      <c r="AF373" s="791" t="s">
        <v>832</v>
      </c>
      <c r="AG373" s="791">
        <v>3</v>
      </c>
      <c r="AH373" s="783">
        <v>30000000</v>
      </c>
      <c r="AI373" s="783">
        <f t="shared" si="30"/>
        <v>90000000</v>
      </c>
      <c r="AJ373" s="812" t="s">
        <v>263</v>
      </c>
      <c r="AK373" s="812" t="s">
        <v>281</v>
      </c>
      <c r="AL373" s="813">
        <v>8.3299999999999999E-2</v>
      </c>
      <c r="AM373" s="813">
        <v>8.3299999999999999E-2</v>
      </c>
      <c r="AN373" s="813">
        <v>8.3299999999999999E-2</v>
      </c>
      <c r="AO373" s="813">
        <v>8.3299999999999999E-2</v>
      </c>
      <c r="AP373" s="813">
        <v>8.3299999999999999E-2</v>
      </c>
      <c r="AQ373" s="813">
        <v>8.3299999999999999E-2</v>
      </c>
      <c r="AR373" s="813">
        <v>8.3299999999999999E-2</v>
      </c>
      <c r="AS373" s="813">
        <v>8.3299999999999999E-2</v>
      </c>
      <c r="AT373" s="813">
        <v>8.3299999999999999E-2</v>
      </c>
      <c r="AU373" s="813">
        <v>8.3299999999999999E-2</v>
      </c>
      <c r="AV373" s="813">
        <v>8.3299999999999999E-2</v>
      </c>
      <c r="AW373" s="813">
        <v>8.3299999999999999E-2</v>
      </c>
      <c r="AX373" s="807">
        <f t="shared" si="26"/>
        <v>0.99960000000000016</v>
      </c>
      <c r="AY373" s="811">
        <v>0</v>
      </c>
      <c r="AZ373" s="811">
        <v>0</v>
      </c>
      <c r="BA373" s="811">
        <v>0</v>
      </c>
      <c r="BB373" s="811">
        <v>0</v>
      </c>
      <c r="BC373" s="811">
        <v>0</v>
      </c>
      <c r="BD373" s="811">
        <v>0</v>
      </c>
      <c r="BE373" s="811">
        <v>0</v>
      </c>
      <c r="BF373" s="811">
        <v>0</v>
      </c>
      <c r="BG373" s="811">
        <v>0</v>
      </c>
      <c r="BH373" s="811">
        <v>0</v>
      </c>
      <c r="BI373" s="811">
        <v>0</v>
      </c>
      <c r="BJ373" s="811">
        <v>0</v>
      </c>
      <c r="BK373" s="807">
        <f t="shared" si="27"/>
        <v>0</v>
      </c>
      <c r="BL373" s="807">
        <f t="shared" si="28"/>
        <v>0.99960000000000016</v>
      </c>
    </row>
    <row r="374" spans="1:64" ht="27.95" customHeight="1" x14ac:dyDescent="0.2">
      <c r="A374" s="63"/>
      <c r="B374" s="64"/>
      <c r="C374" s="64"/>
      <c r="D374" s="64"/>
      <c r="E374" s="1290" t="s">
        <v>806</v>
      </c>
      <c r="F374" s="1217" t="s">
        <v>74</v>
      </c>
      <c r="G374" s="877" t="s">
        <v>75</v>
      </c>
      <c r="H374" s="1285"/>
      <c r="I374" s="1287"/>
      <c r="J374" s="1289"/>
      <c r="K374" s="605" t="s">
        <v>678</v>
      </c>
      <c r="L374" s="133" t="s">
        <v>49</v>
      </c>
      <c r="M374" s="877" t="s">
        <v>76</v>
      </c>
      <c r="N374" s="115">
        <v>1</v>
      </c>
      <c r="O374" s="138">
        <v>500000000</v>
      </c>
      <c r="P374" s="139">
        <v>500000000</v>
      </c>
      <c r="V374" s="803" t="s">
        <v>1464</v>
      </c>
      <c r="W374" s="803" t="s">
        <v>1265</v>
      </c>
      <c r="X374" s="818" t="s">
        <v>1220</v>
      </c>
      <c r="Y374" s="791" t="s">
        <v>74</v>
      </c>
      <c r="Z374" s="791" t="s">
        <v>75</v>
      </c>
      <c r="AA374" s="791" t="s">
        <v>808</v>
      </c>
      <c r="AB374" s="782">
        <v>42376</v>
      </c>
      <c r="AC374" s="782">
        <v>42724</v>
      </c>
      <c r="AD374" s="791" t="s">
        <v>678</v>
      </c>
      <c r="AE374" s="791" t="s">
        <v>49</v>
      </c>
      <c r="AF374" s="791" t="s">
        <v>76</v>
      </c>
      <c r="AG374" s="791">
        <v>1</v>
      </c>
      <c r="AH374" s="783">
        <v>500000000</v>
      </c>
      <c r="AI374" s="783">
        <v>500000000</v>
      </c>
      <c r="AJ374" s="812" t="s">
        <v>263</v>
      </c>
      <c r="AK374" s="812" t="s">
        <v>281</v>
      </c>
      <c r="AL374" s="813">
        <v>8.3299999999999999E-2</v>
      </c>
      <c r="AM374" s="813">
        <v>8.3299999999999999E-2</v>
      </c>
      <c r="AN374" s="813">
        <v>8.3299999999999999E-2</v>
      </c>
      <c r="AO374" s="813">
        <v>8.3299999999999999E-2</v>
      </c>
      <c r="AP374" s="813">
        <v>8.3299999999999999E-2</v>
      </c>
      <c r="AQ374" s="813">
        <v>8.3299999999999999E-2</v>
      </c>
      <c r="AR374" s="813">
        <v>8.3299999999999999E-2</v>
      </c>
      <c r="AS374" s="813">
        <v>8.3299999999999999E-2</v>
      </c>
      <c r="AT374" s="813">
        <v>8.3299999999999999E-2</v>
      </c>
      <c r="AU374" s="813">
        <v>8.3299999999999999E-2</v>
      </c>
      <c r="AV374" s="813">
        <v>8.3299999999999999E-2</v>
      </c>
      <c r="AW374" s="813">
        <v>8.3299999999999999E-2</v>
      </c>
      <c r="AX374" s="807">
        <f t="shared" si="26"/>
        <v>0.99960000000000016</v>
      </c>
      <c r="AY374" s="811">
        <v>0</v>
      </c>
      <c r="AZ374" s="811">
        <v>0</v>
      </c>
      <c r="BA374" s="811">
        <v>0</v>
      </c>
      <c r="BB374" s="811">
        <v>0</v>
      </c>
      <c r="BC374" s="811">
        <v>0</v>
      </c>
      <c r="BD374" s="811">
        <v>0</v>
      </c>
      <c r="BE374" s="811">
        <v>0</v>
      </c>
      <c r="BF374" s="811">
        <v>0</v>
      </c>
      <c r="BG374" s="811">
        <v>0</v>
      </c>
      <c r="BH374" s="811">
        <v>0</v>
      </c>
      <c r="BI374" s="811">
        <v>0</v>
      </c>
      <c r="BJ374" s="811">
        <v>0</v>
      </c>
      <c r="BK374" s="807">
        <f t="shared" si="27"/>
        <v>0</v>
      </c>
      <c r="BL374" s="807">
        <f t="shared" si="28"/>
        <v>0.99960000000000016</v>
      </c>
    </row>
    <row r="375" spans="1:64" ht="27.95" customHeight="1" x14ac:dyDescent="0.2">
      <c r="A375" s="63"/>
      <c r="B375" s="64"/>
      <c r="C375" s="64"/>
      <c r="D375" s="64"/>
      <c r="E375" s="1290"/>
      <c r="F375" s="1217"/>
      <c r="G375" s="1292" t="s">
        <v>77</v>
      </c>
      <c r="H375" s="1285"/>
      <c r="I375" s="1287"/>
      <c r="J375" s="1289"/>
      <c r="K375" s="1293" t="s">
        <v>841</v>
      </c>
      <c r="L375" s="133" t="s">
        <v>49</v>
      </c>
      <c r="M375" s="877" t="s">
        <v>78</v>
      </c>
      <c r="N375" s="115">
        <v>1</v>
      </c>
      <c r="O375" s="136">
        <v>60000000</v>
      </c>
      <c r="P375" s="137">
        <f t="shared" ref="P375:P381" si="31">O375*N375</f>
        <v>60000000</v>
      </c>
      <c r="V375" s="803" t="s">
        <v>1464</v>
      </c>
      <c r="W375" s="803" t="s">
        <v>1265</v>
      </c>
      <c r="X375" s="818" t="s">
        <v>1220</v>
      </c>
      <c r="Y375" s="791" t="s">
        <v>74</v>
      </c>
      <c r="Z375" s="791" t="s">
        <v>77</v>
      </c>
      <c r="AA375" s="791" t="s">
        <v>808</v>
      </c>
      <c r="AB375" s="782">
        <v>42376</v>
      </c>
      <c r="AC375" s="782">
        <v>42724</v>
      </c>
      <c r="AD375" s="791" t="s">
        <v>841</v>
      </c>
      <c r="AE375" s="791" t="s">
        <v>49</v>
      </c>
      <c r="AF375" s="791" t="s">
        <v>78</v>
      </c>
      <c r="AG375" s="791">
        <v>1</v>
      </c>
      <c r="AH375" s="783">
        <v>60000000</v>
      </c>
      <c r="AI375" s="783">
        <f t="shared" ref="AI375:AI381" si="32">AH375*AG375</f>
        <v>60000000</v>
      </c>
      <c r="AJ375" s="812" t="s">
        <v>263</v>
      </c>
      <c r="AK375" s="812" t="s">
        <v>281</v>
      </c>
      <c r="AL375" s="813">
        <v>8.3299999999999999E-2</v>
      </c>
      <c r="AM375" s="813">
        <v>8.3299999999999999E-2</v>
      </c>
      <c r="AN375" s="813">
        <v>8.3299999999999999E-2</v>
      </c>
      <c r="AO375" s="813">
        <v>8.3299999999999999E-2</v>
      </c>
      <c r="AP375" s="813">
        <v>8.3299999999999999E-2</v>
      </c>
      <c r="AQ375" s="813">
        <v>8.3299999999999999E-2</v>
      </c>
      <c r="AR375" s="813">
        <v>8.3299999999999999E-2</v>
      </c>
      <c r="AS375" s="813">
        <v>8.3299999999999999E-2</v>
      </c>
      <c r="AT375" s="813">
        <v>8.3299999999999999E-2</v>
      </c>
      <c r="AU375" s="813">
        <v>8.3299999999999999E-2</v>
      </c>
      <c r="AV375" s="813">
        <v>8.3299999999999999E-2</v>
      </c>
      <c r="AW375" s="813">
        <v>8.3299999999999999E-2</v>
      </c>
      <c r="AX375" s="807">
        <f t="shared" si="26"/>
        <v>0.99960000000000016</v>
      </c>
      <c r="AY375" s="811">
        <v>0</v>
      </c>
      <c r="AZ375" s="811">
        <v>0</v>
      </c>
      <c r="BA375" s="811">
        <v>0</v>
      </c>
      <c r="BB375" s="811">
        <v>0</v>
      </c>
      <c r="BC375" s="811">
        <v>0</v>
      </c>
      <c r="BD375" s="811">
        <v>0</v>
      </c>
      <c r="BE375" s="811">
        <v>0</v>
      </c>
      <c r="BF375" s="811">
        <v>0</v>
      </c>
      <c r="BG375" s="811">
        <v>0</v>
      </c>
      <c r="BH375" s="811">
        <v>0</v>
      </c>
      <c r="BI375" s="811">
        <v>0</v>
      </c>
      <c r="BJ375" s="811">
        <v>0</v>
      </c>
      <c r="BK375" s="807">
        <f t="shared" si="27"/>
        <v>0</v>
      </c>
      <c r="BL375" s="807">
        <f t="shared" si="28"/>
        <v>0.99960000000000016</v>
      </c>
    </row>
    <row r="376" spans="1:64" ht="27.95" customHeight="1" x14ac:dyDescent="0.2">
      <c r="A376" s="63"/>
      <c r="B376" s="64"/>
      <c r="C376" s="64"/>
      <c r="D376" s="64"/>
      <c r="E376" s="1290"/>
      <c r="F376" s="1217"/>
      <c r="G376" s="1292"/>
      <c r="H376" s="1285"/>
      <c r="I376" s="1287"/>
      <c r="J376" s="1289"/>
      <c r="K376" s="1294"/>
      <c r="L376" s="133" t="s">
        <v>49</v>
      </c>
      <c r="M376" s="877" t="s">
        <v>79</v>
      </c>
      <c r="N376" s="115">
        <v>1</v>
      </c>
      <c r="O376" s="136">
        <v>30000000</v>
      </c>
      <c r="P376" s="137">
        <f t="shared" si="31"/>
        <v>30000000</v>
      </c>
      <c r="V376" s="803" t="s">
        <v>1464</v>
      </c>
      <c r="W376" s="803" t="s">
        <v>1265</v>
      </c>
      <c r="X376" s="818" t="s">
        <v>1220</v>
      </c>
      <c r="Y376" s="791" t="s">
        <v>74</v>
      </c>
      <c r="Z376" s="791" t="s">
        <v>77</v>
      </c>
      <c r="AA376" s="791" t="s">
        <v>808</v>
      </c>
      <c r="AB376" s="782">
        <v>42376</v>
      </c>
      <c r="AC376" s="782">
        <v>42724</v>
      </c>
      <c r="AD376" s="791" t="s">
        <v>841</v>
      </c>
      <c r="AE376" s="791" t="s">
        <v>49</v>
      </c>
      <c r="AF376" s="791" t="s">
        <v>79</v>
      </c>
      <c r="AG376" s="791">
        <v>1</v>
      </c>
      <c r="AH376" s="783">
        <v>30000000</v>
      </c>
      <c r="AI376" s="783">
        <f t="shared" si="32"/>
        <v>30000000</v>
      </c>
      <c r="AJ376" s="812" t="s">
        <v>263</v>
      </c>
      <c r="AK376" s="812" t="s">
        <v>281</v>
      </c>
      <c r="AL376" s="813">
        <v>8.3299999999999999E-2</v>
      </c>
      <c r="AM376" s="813">
        <v>8.3299999999999999E-2</v>
      </c>
      <c r="AN376" s="813">
        <v>8.3299999999999999E-2</v>
      </c>
      <c r="AO376" s="813">
        <v>8.3299999999999999E-2</v>
      </c>
      <c r="AP376" s="813">
        <v>8.3299999999999999E-2</v>
      </c>
      <c r="AQ376" s="813">
        <v>8.3299999999999999E-2</v>
      </c>
      <c r="AR376" s="813">
        <v>8.3299999999999999E-2</v>
      </c>
      <c r="AS376" s="813">
        <v>8.3299999999999999E-2</v>
      </c>
      <c r="AT376" s="813">
        <v>8.3299999999999999E-2</v>
      </c>
      <c r="AU376" s="813">
        <v>8.3299999999999999E-2</v>
      </c>
      <c r="AV376" s="813">
        <v>8.3299999999999999E-2</v>
      </c>
      <c r="AW376" s="813">
        <v>8.3299999999999999E-2</v>
      </c>
      <c r="AX376" s="807">
        <f t="shared" si="26"/>
        <v>0.99960000000000016</v>
      </c>
      <c r="AY376" s="811">
        <v>0</v>
      </c>
      <c r="AZ376" s="811">
        <v>0</v>
      </c>
      <c r="BA376" s="811">
        <v>0</v>
      </c>
      <c r="BB376" s="811">
        <v>0</v>
      </c>
      <c r="BC376" s="811">
        <v>0</v>
      </c>
      <c r="BD376" s="811">
        <v>0</v>
      </c>
      <c r="BE376" s="811">
        <v>0</v>
      </c>
      <c r="BF376" s="811">
        <v>0</v>
      </c>
      <c r="BG376" s="811">
        <v>0</v>
      </c>
      <c r="BH376" s="811">
        <v>0</v>
      </c>
      <c r="BI376" s="811">
        <v>0</v>
      </c>
      <c r="BJ376" s="811">
        <v>0</v>
      </c>
      <c r="BK376" s="807">
        <f t="shared" si="27"/>
        <v>0</v>
      </c>
      <c r="BL376" s="807">
        <f t="shared" si="28"/>
        <v>0.99960000000000016</v>
      </c>
    </row>
    <row r="377" spans="1:64" ht="27.95" customHeight="1" x14ac:dyDescent="0.2">
      <c r="A377" s="63"/>
      <c r="B377" s="64"/>
      <c r="C377" s="64"/>
      <c r="D377" s="64"/>
      <c r="E377" s="1290"/>
      <c r="F377" s="1217"/>
      <c r="G377" s="877" t="s">
        <v>80</v>
      </c>
      <c r="H377" s="1285"/>
      <c r="I377" s="1287"/>
      <c r="J377" s="1289"/>
      <c r="K377" s="1293" t="s">
        <v>842</v>
      </c>
      <c r="L377" s="1296" t="s">
        <v>26</v>
      </c>
      <c r="M377" s="877" t="s">
        <v>81</v>
      </c>
      <c r="N377" s="115">
        <v>2</v>
      </c>
      <c r="O377" s="136">
        <v>16500000</v>
      </c>
      <c r="P377" s="137">
        <f t="shared" si="31"/>
        <v>33000000</v>
      </c>
      <c r="V377" s="803" t="s">
        <v>1464</v>
      </c>
      <c r="W377" s="803" t="s">
        <v>1265</v>
      </c>
      <c r="X377" s="818" t="s">
        <v>1220</v>
      </c>
      <c r="Y377" s="791" t="s">
        <v>74</v>
      </c>
      <c r="Z377" s="791" t="s">
        <v>80</v>
      </c>
      <c r="AA377" s="791" t="s">
        <v>808</v>
      </c>
      <c r="AB377" s="782">
        <v>42376</v>
      </c>
      <c r="AC377" s="782">
        <v>42724</v>
      </c>
      <c r="AD377" s="791" t="s">
        <v>842</v>
      </c>
      <c r="AE377" s="791" t="s">
        <v>26</v>
      </c>
      <c r="AF377" s="791" t="s">
        <v>81</v>
      </c>
      <c r="AG377" s="791">
        <v>2</v>
      </c>
      <c r="AH377" s="783">
        <v>16500000</v>
      </c>
      <c r="AI377" s="783">
        <f t="shared" si="32"/>
        <v>33000000</v>
      </c>
      <c r="AJ377" s="812" t="s">
        <v>263</v>
      </c>
      <c r="AK377" s="812" t="s">
        <v>281</v>
      </c>
      <c r="AL377" s="813">
        <v>8.3299999999999999E-2</v>
      </c>
      <c r="AM377" s="813">
        <v>8.3299999999999999E-2</v>
      </c>
      <c r="AN377" s="813">
        <v>8.3299999999999999E-2</v>
      </c>
      <c r="AO377" s="813">
        <v>8.3299999999999999E-2</v>
      </c>
      <c r="AP377" s="813">
        <v>8.3299999999999999E-2</v>
      </c>
      <c r="AQ377" s="813">
        <v>8.3299999999999999E-2</v>
      </c>
      <c r="AR377" s="813">
        <v>8.3299999999999999E-2</v>
      </c>
      <c r="AS377" s="813">
        <v>8.3299999999999999E-2</v>
      </c>
      <c r="AT377" s="813">
        <v>8.3299999999999999E-2</v>
      </c>
      <c r="AU377" s="813">
        <v>8.3299999999999999E-2</v>
      </c>
      <c r="AV377" s="813">
        <v>8.3299999999999999E-2</v>
      </c>
      <c r="AW377" s="813">
        <v>8.3299999999999999E-2</v>
      </c>
      <c r="AX377" s="807">
        <f t="shared" si="26"/>
        <v>0.99960000000000016</v>
      </c>
      <c r="AY377" s="811">
        <v>0</v>
      </c>
      <c r="AZ377" s="811">
        <v>0</v>
      </c>
      <c r="BA377" s="811">
        <v>0</v>
      </c>
      <c r="BB377" s="811">
        <v>0</v>
      </c>
      <c r="BC377" s="811">
        <v>0</v>
      </c>
      <c r="BD377" s="811">
        <v>0</v>
      </c>
      <c r="BE377" s="811">
        <v>0</v>
      </c>
      <c r="BF377" s="811">
        <v>0</v>
      </c>
      <c r="BG377" s="811">
        <v>0</v>
      </c>
      <c r="BH377" s="811">
        <v>0</v>
      </c>
      <c r="BI377" s="811">
        <v>0</v>
      </c>
      <c r="BJ377" s="811">
        <v>0</v>
      </c>
      <c r="BK377" s="807">
        <f t="shared" si="27"/>
        <v>0</v>
      </c>
      <c r="BL377" s="807">
        <f t="shared" si="28"/>
        <v>0.99960000000000016</v>
      </c>
    </row>
    <row r="378" spans="1:64" ht="27.95" customHeight="1" x14ac:dyDescent="0.2">
      <c r="A378" s="63"/>
      <c r="B378" s="64"/>
      <c r="C378" s="64"/>
      <c r="D378" s="64"/>
      <c r="E378" s="1290"/>
      <c r="F378" s="1217"/>
      <c r="G378" s="877" t="s">
        <v>82</v>
      </c>
      <c r="H378" s="1285"/>
      <c r="I378" s="1287"/>
      <c r="J378" s="1289"/>
      <c r="K378" s="1295"/>
      <c r="L378" s="1297"/>
      <c r="M378" s="877" t="s">
        <v>83</v>
      </c>
      <c r="N378" s="115">
        <v>1</v>
      </c>
      <c r="O378" s="136">
        <v>16500000</v>
      </c>
      <c r="P378" s="137">
        <f t="shared" si="31"/>
        <v>16500000</v>
      </c>
      <c r="V378" s="803" t="s">
        <v>1464</v>
      </c>
      <c r="W378" s="803" t="s">
        <v>1265</v>
      </c>
      <c r="X378" s="818" t="s">
        <v>1220</v>
      </c>
      <c r="Y378" s="791" t="s">
        <v>74</v>
      </c>
      <c r="Z378" s="791" t="s">
        <v>82</v>
      </c>
      <c r="AA378" s="791" t="s">
        <v>808</v>
      </c>
      <c r="AB378" s="782">
        <v>42376</v>
      </c>
      <c r="AC378" s="782">
        <v>42724</v>
      </c>
      <c r="AD378" s="791" t="s">
        <v>842</v>
      </c>
      <c r="AE378" s="791" t="s">
        <v>26</v>
      </c>
      <c r="AF378" s="791" t="s">
        <v>83</v>
      </c>
      <c r="AG378" s="791">
        <v>1</v>
      </c>
      <c r="AH378" s="783">
        <v>16500000</v>
      </c>
      <c r="AI378" s="783">
        <f t="shared" si="32"/>
        <v>16500000</v>
      </c>
      <c r="AJ378" s="812" t="s">
        <v>263</v>
      </c>
      <c r="AK378" s="812" t="s">
        <v>281</v>
      </c>
      <c r="AL378" s="813">
        <v>8.3299999999999999E-2</v>
      </c>
      <c r="AM378" s="813">
        <v>8.3299999999999999E-2</v>
      </c>
      <c r="AN378" s="813">
        <v>8.3299999999999999E-2</v>
      </c>
      <c r="AO378" s="813">
        <v>8.3299999999999999E-2</v>
      </c>
      <c r="AP378" s="813">
        <v>8.3299999999999999E-2</v>
      </c>
      <c r="AQ378" s="813">
        <v>8.3299999999999999E-2</v>
      </c>
      <c r="AR378" s="813">
        <v>8.3299999999999999E-2</v>
      </c>
      <c r="AS378" s="813">
        <v>8.3299999999999999E-2</v>
      </c>
      <c r="AT378" s="813">
        <v>8.3299999999999999E-2</v>
      </c>
      <c r="AU378" s="813">
        <v>8.3299999999999999E-2</v>
      </c>
      <c r="AV378" s="813">
        <v>8.3299999999999999E-2</v>
      </c>
      <c r="AW378" s="813">
        <v>8.3299999999999999E-2</v>
      </c>
      <c r="AX378" s="807">
        <f t="shared" si="26"/>
        <v>0.99960000000000016</v>
      </c>
      <c r="AY378" s="811">
        <v>0</v>
      </c>
      <c r="AZ378" s="811">
        <v>0</v>
      </c>
      <c r="BA378" s="811">
        <v>0</v>
      </c>
      <c r="BB378" s="811">
        <v>0</v>
      </c>
      <c r="BC378" s="811">
        <v>0</v>
      </c>
      <c r="BD378" s="811">
        <v>0</v>
      </c>
      <c r="BE378" s="811">
        <v>0</v>
      </c>
      <c r="BF378" s="811">
        <v>0</v>
      </c>
      <c r="BG378" s="811">
        <v>0</v>
      </c>
      <c r="BH378" s="811">
        <v>0</v>
      </c>
      <c r="BI378" s="811">
        <v>0</v>
      </c>
      <c r="BJ378" s="811">
        <v>0</v>
      </c>
      <c r="BK378" s="807">
        <f t="shared" si="27"/>
        <v>0</v>
      </c>
      <c r="BL378" s="807">
        <f t="shared" si="28"/>
        <v>0.99960000000000016</v>
      </c>
    </row>
    <row r="379" spans="1:64" ht="27.95" customHeight="1" x14ac:dyDescent="0.2">
      <c r="A379" s="63"/>
      <c r="B379" s="64"/>
      <c r="C379" s="64"/>
      <c r="D379" s="64"/>
      <c r="E379" s="1290"/>
      <c r="F379" s="1217"/>
      <c r="G379" s="877" t="s">
        <v>84</v>
      </c>
      <c r="H379" s="1285"/>
      <c r="I379" s="1287"/>
      <c r="J379" s="1289"/>
      <c r="K379" s="1295"/>
      <c r="L379" s="1297"/>
      <c r="M379" s="877" t="s">
        <v>85</v>
      </c>
      <c r="N379" s="115">
        <v>1</v>
      </c>
      <c r="O379" s="136">
        <v>16500000</v>
      </c>
      <c r="P379" s="137">
        <f t="shared" si="31"/>
        <v>16500000</v>
      </c>
      <c r="V379" s="803" t="s">
        <v>1464</v>
      </c>
      <c r="W379" s="803" t="s">
        <v>1265</v>
      </c>
      <c r="X379" s="818" t="s">
        <v>1220</v>
      </c>
      <c r="Y379" s="791" t="s">
        <v>74</v>
      </c>
      <c r="Z379" s="791" t="s">
        <v>84</v>
      </c>
      <c r="AA379" s="791" t="s">
        <v>808</v>
      </c>
      <c r="AB379" s="782">
        <v>42376</v>
      </c>
      <c r="AC379" s="782">
        <v>42724</v>
      </c>
      <c r="AD379" s="791" t="s">
        <v>842</v>
      </c>
      <c r="AE379" s="791" t="s">
        <v>26</v>
      </c>
      <c r="AF379" s="791" t="s">
        <v>85</v>
      </c>
      <c r="AG379" s="791">
        <v>1</v>
      </c>
      <c r="AH379" s="783">
        <v>16500000</v>
      </c>
      <c r="AI379" s="783">
        <f t="shared" si="32"/>
        <v>16500000</v>
      </c>
      <c r="AJ379" s="812" t="s">
        <v>263</v>
      </c>
      <c r="AK379" s="812" t="s">
        <v>281</v>
      </c>
      <c r="AL379" s="813">
        <v>8.3299999999999999E-2</v>
      </c>
      <c r="AM379" s="813">
        <v>8.3299999999999999E-2</v>
      </c>
      <c r="AN379" s="813">
        <v>8.3299999999999999E-2</v>
      </c>
      <c r="AO379" s="813">
        <v>8.3299999999999999E-2</v>
      </c>
      <c r="AP379" s="813">
        <v>8.3299999999999999E-2</v>
      </c>
      <c r="AQ379" s="813">
        <v>8.3299999999999999E-2</v>
      </c>
      <c r="AR379" s="813">
        <v>8.3299999999999999E-2</v>
      </c>
      <c r="AS379" s="813">
        <v>8.3299999999999999E-2</v>
      </c>
      <c r="AT379" s="813">
        <v>8.3299999999999999E-2</v>
      </c>
      <c r="AU379" s="813">
        <v>8.3299999999999999E-2</v>
      </c>
      <c r="AV379" s="813">
        <v>8.3299999999999999E-2</v>
      </c>
      <c r="AW379" s="813">
        <v>8.3299999999999999E-2</v>
      </c>
      <c r="AX379" s="807">
        <f t="shared" si="26"/>
        <v>0.99960000000000016</v>
      </c>
      <c r="AY379" s="811">
        <v>0</v>
      </c>
      <c r="AZ379" s="811">
        <v>0</v>
      </c>
      <c r="BA379" s="811">
        <v>0</v>
      </c>
      <c r="BB379" s="811">
        <v>0</v>
      </c>
      <c r="BC379" s="811">
        <v>0</v>
      </c>
      <c r="BD379" s="811">
        <v>0</v>
      </c>
      <c r="BE379" s="811">
        <v>0</v>
      </c>
      <c r="BF379" s="811">
        <v>0</v>
      </c>
      <c r="BG379" s="811">
        <v>0</v>
      </c>
      <c r="BH379" s="811">
        <v>0</v>
      </c>
      <c r="BI379" s="811">
        <v>0</v>
      </c>
      <c r="BJ379" s="811">
        <v>0</v>
      </c>
      <c r="BK379" s="807">
        <f t="shared" si="27"/>
        <v>0</v>
      </c>
      <c r="BL379" s="807">
        <f t="shared" si="28"/>
        <v>0.99960000000000016</v>
      </c>
    </row>
    <row r="380" spans="1:64" ht="27.95" customHeight="1" x14ac:dyDescent="0.2">
      <c r="A380" s="63"/>
      <c r="B380" s="64"/>
      <c r="C380" s="64"/>
      <c r="D380" s="64"/>
      <c r="E380" s="1290"/>
      <c r="F380" s="1217"/>
      <c r="G380" s="877" t="s">
        <v>86</v>
      </c>
      <c r="H380" s="1285"/>
      <c r="I380" s="1287"/>
      <c r="J380" s="1289"/>
      <c r="K380" s="1295"/>
      <c r="L380" s="1297"/>
      <c r="M380" s="875" t="s">
        <v>87</v>
      </c>
      <c r="N380" s="738">
        <v>2</v>
      </c>
      <c r="O380" s="850">
        <v>16500000</v>
      </c>
      <c r="P380" s="852">
        <f t="shared" si="31"/>
        <v>33000000</v>
      </c>
      <c r="V380" s="803" t="s">
        <v>1464</v>
      </c>
      <c r="W380" s="803" t="s">
        <v>1265</v>
      </c>
      <c r="X380" s="818" t="s">
        <v>1220</v>
      </c>
      <c r="Y380" s="791" t="s">
        <v>74</v>
      </c>
      <c r="Z380" s="791" t="s">
        <v>86</v>
      </c>
      <c r="AA380" s="791" t="s">
        <v>808</v>
      </c>
      <c r="AB380" s="782">
        <v>42376</v>
      </c>
      <c r="AC380" s="782">
        <v>42724</v>
      </c>
      <c r="AD380" s="791" t="s">
        <v>842</v>
      </c>
      <c r="AE380" s="791" t="s">
        <v>26</v>
      </c>
      <c r="AF380" s="791" t="s">
        <v>87</v>
      </c>
      <c r="AG380" s="791">
        <v>2</v>
      </c>
      <c r="AH380" s="783">
        <v>16500000</v>
      </c>
      <c r="AI380" s="783">
        <f t="shared" si="32"/>
        <v>33000000</v>
      </c>
      <c r="AJ380" s="812" t="s">
        <v>263</v>
      </c>
      <c r="AK380" s="812" t="s">
        <v>281</v>
      </c>
      <c r="AL380" s="813">
        <v>8.3299999999999999E-2</v>
      </c>
      <c r="AM380" s="813">
        <v>8.3299999999999999E-2</v>
      </c>
      <c r="AN380" s="813">
        <v>8.3299999999999999E-2</v>
      </c>
      <c r="AO380" s="813">
        <v>8.3299999999999999E-2</v>
      </c>
      <c r="AP380" s="813">
        <v>8.3299999999999999E-2</v>
      </c>
      <c r="AQ380" s="813">
        <v>8.3299999999999999E-2</v>
      </c>
      <c r="AR380" s="813">
        <v>8.3299999999999999E-2</v>
      </c>
      <c r="AS380" s="813">
        <v>8.3299999999999999E-2</v>
      </c>
      <c r="AT380" s="813">
        <v>8.3299999999999999E-2</v>
      </c>
      <c r="AU380" s="813">
        <v>8.3299999999999999E-2</v>
      </c>
      <c r="AV380" s="813">
        <v>8.3299999999999999E-2</v>
      </c>
      <c r="AW380" s="813">
        <v>8.3299999999999999E-2</v>
      </c>
      <c r="AX380" s="807">
        <f t="shared" si="26"/>
        <v>0.99960000000000016</v>
      </c>
      <c r="AY380" s="811">
        <v>0</v>
      </c>
      <c r="AZ380" s="811">
        <v>0</v>
      </c>
      <c r="BA380" s="811">
        <v>0</v>
      </c>
      <c r="BB380" s="811">
        <v>0</v>
      </c>
      <c r="BC380" s="811">
        <v>0</v>
      </c>
      <c r="BD380" s="811">
        <v>0</v>
      </c>
      <c r="BE380" s="811">
        <v>0</v>
      </c>
      <c r="BF380" s="811">
        <v>0</v>
      </c>
      <c r="BG380" s="811">
        <v>0</v>
      </c>
      <c r="BH380" s="811">
        <v>0</v>
      </c>
      <c r="BI380" s="811">
        <v>0</v>
      </c>
      <c r="BJ380" s="811">
        <v>0</v>
      </c>
      <c r="BK380" s="807">
        <f t="shared" si="27"/>
        <v>0</v>
      </c>
      <c r="BL380" s="807">
        <f t="shared" si="28"/>
        <v>0.99960000000000016</v>
      </c>
    </row>
    <row r="381" spans="1:64" ht="27.95" customHeight="1" x14ac:dyDescent="0.2">
      <c r="A381" s="63"/>
      <c r="B381" s="64"/>
      <c r="C381" s="64"/>
      <c r="D381" s="64"/>
      <c r="E381" s="1290"/>
      <c r="F381" s="1217" t="s">
        <v>1266</v>
      </c>
      <c r="G381" s="893" t="s">
        <v>844</v>
      </c>
      <c r="H381" s="898"/>
      <c r="I381" s="901">
        <v>42401</v>
      </c>
      <c r="J381" s="736">
        <v>42551</v>
      </c>
      <c r="K381" s="1290" t="s">
        <v>845</v>
      </c>
      <c r="L381" s="1241" t="s">
        <v>703</v>
      </c>
      <c r="M381" s="1240" t="s">
        <v>846</v>
      </c>
      <c r="N381" s="1298">
        <v>1</v>
      </c>
      <c r="O381" s="1299">
        <v>60000000</v>
      </c>
      <c r="P381" s="1300">
        <f t="shared" si="31"/>
        <v>60000000</v>
      </c>
      <c r="V381" s="803" t="s">
        <v>1464</v>
      </c>
      <c r="W381" s="803" t="s">
        <v>1265</v>
      </c>
      <c r="X381" s="818" t="s">
        <v>1220</v>
      </c>
      <c r="Y381" s="791" t="s">
        <v>1266</v>
      </c>
      <c r="Z381" s="791" t="s">
        <v>844</v>
      </c>
      <c r="AA381" s="791" t="s">
        <v>808</v>
      </c>
      <c r="AB381" s="782">
        <v>42401</v>
      </c>
      <c r="AC381" s="782">
        <v>42551</v>
      </c>
      <c r="AD381" s="791" t="s">
        <v>845</v>
      </c>
      <c r="AE381" s="791" t="s">
        <v>703</v>
      </c>
      <c r="AF381" s="791" t="s">
        <v>846</v>
      </c>
      <c r="AG381" s="791">
        <v>1</v>
      </c>
      <c r="AH381" s="783">
        <v>60000000</v>
      </c>
      <c r="AI381" s="783">
        <f t="shared" si="32"/>
        <v>60000000</v>
      </c>
      <c r="AJ381" s="812" t="s">
        <v>264</v>
      </c>
      <c r="AK381" s="812" t="s">
        <v>1195</v>
      </c>
      <c r="AL381" s="813">
        <v>0</v>
      </c>
      <c r="AM381" s="813">
        <v>0.2</v>
      </c>
      <c r="AN381" s="813">
        <v>0.2</v>
      </c>
      <c r="AO381" s="813">
        <v>0.2</v>
      </c>
      <c r="AP381" s="813">
        <v>0.2</v>
      </c>
      <c r="AQ381" s="813">
        <v>0.2</v>
      </c>
      <c r="AR381" s="813">
        <v>0</v>
      </c>
      <c r="AS381" s="813">
        <v>0</v>
      </c>
      <c r="AT381" s="813">
        <v>0</v>
      </c>
      <c r="AU381" s="813">
        <v>0</v>
      </c>
      <c r="AV381" s="813">
        <v>0</v>
      </c>
      <c r="AW381" s="813">
        <v>0</v>
      </c>
      <c r="AX381" s="807">
        <f t="shared" si="26"/>
        <v>1</v>
      </c>
      <c r="AY381" s="811">
        <v>0</v>
      </c>
      <c r="AZ381" s="811">
        <v>0</v>
      </c>
      <c r="BA381" s="811">
        <v>0</v>
      </c>
      <c r="BB381" s="811">
        <v>0</v>
      </c>
      <c r="BC381" s="811">
        <v>0</v>
      </c>
      <c r="BD381" s="811">
        <v>0</v>
      </c>
      <c r="BE381" s="811">
        <v>0</v>
      </c>
      <c r="BF381" s="811">
        <v>0</v>
      </c>
      <c r="BG381" s="811">
        <v>0</v>
      </c>
      <c r="BH381" s="811">
        <v>0</v>
      </c>
      <c r="BI381" s="811">
        <v>0</v>
      </c>
      <c r="BJ381" s="811">
        <v>0</v>
      </c>
      <c r="BK381" s="807">
        <f t="shared" si="27"/>
        <v>0</v>
      </c>
      <c r="BL381" s="807">
        <f t="shared" si="28"/>
        <v>1</v>
      </c>
    </row>
    <row r="382" spans="1:64" ht="27.95" customHeight="1" x14ac:dyDescent="0.2">
      <c r="A382" s="63"/>
      <c r="B382" s="64"/>
      <c r="C382" s="64"/>
      <c r="D382" s="64"/>
      <c r="E382" s="1290"/>
      <c r="F382" s="1217"/>
      <c r="G382" s="893" t="s">
        <v>847</v>
      </c>
      <c r="H382" s="898"/>
      <c r="I382" s="901">
        <v>42401</v>
      </c>
      <c r="J382" s="736">
        <v>42551</v>
      </c>
      <c r="K382" s="1290"/>
      <c r="L382" s="1241"/>
      <c r="M382" s="1240"/>
      <c r="N382" s="1298"/>
      <c r="O382" s="1299"/>
      <c r="P382" s="1300"/>
      <c r="V382" s="803" t="s">
        <v>1464</v>
      </c>
      <c r="W382" s="803" t="s">
        <v>1265</v>
      </c>
      <c r="X382" s="818" t="s">
        <v>1220</v>
      </c>
      <c r="Y382" s="791" t="s">
        <v>1266</v>
      </c>
      <c r="Z382" s="791" t="s">
        <v>847</v>
      </c>
      <c r="AA382" s="791" t="s">
        <v>808</v>
      </c>
      <c r="AB382" s="782">
        <v>42401</v>
      </c>
      <c r="AC382" s="782">
        <v>42551</v>
      </c>
      <c r="AD382" s="791" t="s">
        <v>845</v>
      </c>
      <c r="AE382" s="791" t="s">
        <v>703</v>
      </c>
      <c r="AF382" s="791" t="s">
        <v>846</v>
      </c>
      <c r="AG382" s="791">
        <v>0</v>
      </c>
      <c r="AH382" s="783">
        <v>0</v>
      </c>
      <c r="AI382" s="783">
        <v>0</v>
      </c>
      <c r="AJ382" s="812" t="s">
        <v>264</v>
      </c>
      <c r="AK382" s="812" t="s">
        <v>1195</v>
      </c>
      <c r="AL382" s="813">
        <v>0</v>
      </c>
      <c r="AM382" s="813">
        <v>0.2</v>
      </c>
      <c r="AN382" s="813">
        <v>0.2</v>
      </c>
      <c r="AO382" s="813">
        <v>0.2</v>
      </c>
      <c r="AP382" s="813">
        <v>0.2</v>
      </c>
      <c r="AQ382" s="813">
        <v>0.2</v>
      </c>
      <c r="AR382" s="813">
        <v>0</v>
      </c>
      <c r="AS382" s="813">
        <v>0</v>
      </c>
      <c r="AT382" s="813">
        <v>0</v>
      </c>
      <c r="AU382" s="813">
        <v>0</v>
      </c>
      <c r="AV382" s="813">
        <v>0</v>
      </c>
      <c r="AW382" s="813">
        <v>0</v>
      </c>
      <c r="AX382" s="807">
        <f t="shared" si="26"/>
        <v>1</v>
      </c>
      <c r="AY382" s="811">
        <v>0</v>
      </c>
      <c r="AZ382" s="811">
        <v>0</v>
      </c>
      <c r="BA382" s="811">
        <v>0</v>
      </c>
      <c r="BB382" s="811">
        <v>0</v>
      </c>
      <c r="BC382" s="811">
        <v>0</v>
      </c>
      <c r="BD382" s="811">
        <v>0</v>
      </c>
      <c r="BE382" s="811">
        <v>0</v>
      </c>
      <c r="BF382" s="811">
        <v>0</v>
      </c>
      <c r="BG382" s="811">
        <v>0</v>
      </c>
      <c r="BH382" s="811">
        <v>0</v>
      </c>
      <c r="BI382" s="811">
        <v>0</v>
      </c>
      <c r="BJ382" s="811">
        <v>0</v>
      </c>
      <c r="BK382" s="807">
        <f t="shared" si="27"/>
        <v>0</v>
      </c>
      <c r="BL382" s="807">
        <f t="shared" si="28"/>
        <v>1</v>
      </c>
    </row>
    <row r="383" spans="1:64" ht="27.95" customHeight="1" x14ac:dyDescent="0.2">
      <c r="A383" s="63"/>
      <c r="B383" s="64"/>
      <c r="C383" s="64"/>
      <c r="D383" s="64"/>
      <c r="E383" s="1290"/>
      <c r="F383" s="1217"/>
      <c r="G383" s="893" t="s">
        <v>848</v>
      </c>
      <c r="H383" s="898"/>
      <c r="I383" s="901">
        <v>42401</v>
      </c>
      <c r="J383" s="736">
        <v>42551</v>
      </c>
      <c r="K383" s="1290"/>
      <c r="L383" s="1241"/>
      <c r="M383" s="1240"/>
      <c r="N383" s="1298"/>
      <c r="O383" s="1299"/>
      <c r="P383" s="1300"/>
      <c r="V383" s="803" t="s">
        <v>1464</v>
      </c>
      <c r="W383" s="803" t="s">
        <v>1265</v>
      </c>
      <c r="X383" s="818" t="s">
        <v>1220</v>
      </c>
      <c r="Y383" s="791" t="s">
        <v>1266</v>
      </c>
      <c r="Z383" s="791" t="s">
        <v>848</v>
      </c>
      <c r="AA383" s="791" t="s">
        <v>808</v>
      </c>
      <c r="AB383" s="782">
        <v>42401</v>
      </c>
      <c r="AC383" s="782">
        <v>42551</v>
      </c>
      <c r="AD383" s="791" t="s">
        <v>845</v>
      </c>
      <c r="AE383" s="791" t="s">
        <v>703</v>
      </c>
      <c r="AF383" s="791" t="s">
        <v>846</v>
      </c>
      <c r="AG383" s="791">
        <v>0</v>
      </c>
      <c r="AH383" s="783">
        <v>0</v>
      </c>
      <c r="AI383" s="783">
        <v>0</v>
      </c>
      <c r="AJ383" s="812" t="s">
        <v>264</v>
      </c>
      <c r="AK383" s="812" t="s">
        <v>1195</v>
      </c>
      <c r="AL383" s="813">
        <v>0</v>
      </c>
      <c r="AM383" s="813">
        <v>0.2</v>
      </c>
      <c r="AN383" s="813">
        <v>0.2</v>
      </c>
      <c r="AO383" s="813">
        <v>0.2</v>
      </c>
      <c r="AP383" s="813">
        <v>0.2</v>
      </c>
      <c r="AQ383" s="813">
        <v>0.2</v>
      </c>
      <c r="AR383" s="813">
        <v>0</v>
      </c>
      <c r="AS383" s="813">
        <v>0</v>
      </c>
      <c r="AT383" s="813">
        <v>0</v>
      </c>
      <c r="AU383" s="813">
        <v>0</v>
      </c>
      <c r="AV383" s="813">
        <v>0</v>
      </c>
      <c r="AW383" s="813">
        <v>0</v>
      </c>
      <c r="AX383" s="807">
        <f t="shared" si="26"/>
        <v>1</v>
      </c>
      <c r="AY383" s="811">
        <v>0</v>
      </c>
      <c r="AZ383" s="811">
        <v>0</v>
      </c>
      <c r="BA383" s="811">
        <v>0</v>
      </c>
      <c r="BB383" s="811">
        <v>0</v>
      </c>
      <c r="BC383" s="811">
        <v>0</v>
      </c>
      <c r="BD383" s="811">
        <v>0</v>
      </c>
      <c r="BE383" s="811">
        <v>0</v>
      </c>
      <c r="BF383" s="811">
        <v>0</v>
      </c>
      <c r="BG383" s="811">
        <v>0</v>
      </c>
      <c r="BH383" s="811">
        <v>0</v>
      </c>
      <c r="BI383" s="811">
        <v>0</v>
      </c>
      <c r="BJ383" s="811">
        <v>0</v>
      </c>
      <c r="BK383" s="807">
        <f t="shared" si="27"/>
        <v>0</v>
      </c>
      <c r="BL383" s="807">
        <f t="shared" si="28"/>
        <v>1</v>
      </c>
    </row>
    <row r="384" spans="1:64" ht="27.95" customHeight="1" x14ac:dyDescent="0.2">
      <c r="A384" s="63"/>
      <c r="B384" s="64"/>
      <c r="C384" s="64"/>
      <c r="D384" s="64"/>
      <c r="E384" s="1290"/>
      <c r="F384" s="1217"/>
      <c r="G384" s="893" t="s">
        <v>849</v>
      </c>
      <c r="H384" s="898"/>
      <c r="I384" s="901">
        <v>42401</v>
      </c>
      <c r="J384" s="736">
        <v>42551</v>
      </c>
      <c r="K384" s="1290"/>
      <c r="L384" s="1241"/>
      <c r="M384" s="1240"/>
      <c r="N384" s="1298"/>
      <c r="O384" s="1299"/>
      <c r="P384" s="1300"/>
      <c r="V384" s="803" t="s">
        <v>1464</v>
      </c>
      <c r="W384" s="803" t="s">
        <v>1265</v>
      </c>
      <c r="X384" s="818" t="s">
        <v>1220</v>
      </c>
      <c r="Y384" s="791" t="s">
        <v>1266</v>
      </c>
      <c r="Z384" s="791" t="s">
        <v>849</v>
      </c>
      <c r="AA384" s="791" t="s">
        <v>808</v>
      </c>
      <c r="AB384" s="782">
        <v>42401</v>
      </c>
      <c r="AC384" s="782">
        <v>42551</v>
      </c>
      <c r="AD384" s="791" t="s">
        <v>845</v>
      </c>
      <c r="AE384" s="791" t="s">
        <v>703</v>
      </c>
      <c r="AF384" s="791" t="s">
        <v>846</v>
      </c>
      <c r="AG384" s="791">
        <v>0</v>
      </c>
      <c r="AH384" s="783">
        <v>0</v>
      </c>
      <c r="AI384" s="783">
        <v>0</v>
      </c>
      <c r="AJ384" s="812" t="s">
        <v>264</v>
      </c>
      <c r="AK384" s="812" t="s">
        <v>1195</v>
      </c>
      <c r="AL384" s="813">
        <v>0</v>
      </c>
      <c r="AM384" s="813">
        <v>0.2</v>
      </c>
      <c r="AN384" s="813">
        <v>0.2</v>
      </c>
      <c r="AO384" s="813">
        <v>0.2</v>
      </c>
      <c r="AP384" s="813">
        <v>0.2</v>
      </c>
      <c r="AQ384" s="813">
        <v>0.2</v>
      </c>
      <c r="AR384" s="813">
        <v>0</v>
      </c>
      <c r="AS384" s="813">
        <v>0</v>
      </c>
      <c r="AT384" s="813">
        <v>0</v>
      </c>
      <c r="AU384" s="813">
        <v>0</v>
      </c>
      <c r="AV384" s="813">
        <v>0</v>
      </c>
      <c r="AW384" s="813">
        <v>0</v>
      </c>
      <c r="AX384" s="807">
        <f t="shared" ref="AX384:AX447" si="33">SUM(AL384:AW384)</f>
        <v>1</v>
      </c>
      <c r="AY384" s="811">
        <v>0</v>
      </c>
      <c r="AZ384" s="811">
        <v>0</v>
      </c>
      <c r="BA384" s="811">
        <v>0</v>
      </c>
      <c r="BB384" s="811">
        <v>0</v>
      </c>
      <c r="BC384" s="811">
        <v>0</v>
      </c>
      <c r="BD384" s="811">
        <v>0</v>
      </c>
      <c r="BE384" s="811">
        <v>0</v>
      </c>
      <c r="BF384" s="811">
        <v>0</v>
      </c>
      <c r="BG384" s="811">
        <v>0</v>
      </c>
      <c r="BH384" s="811">
        <v>0</v>
      </c>
      <c r="BI384" s="811">
        <v>0</v>
      </c>
      <c r="BJ384" s="811">
        <v>0</v>
      </c>
      <c r="BK384" s="807">
        <f t="shared" ref="BK384:BK448" si="34">SUM(AY384:BJ384)</f>
        <v>0</v>
      </c>
      <c r="BL384" s="807">
        <f t="shared" ref="BL384:BL447" si="35">+AX384-BK384</f>
        <v>1</v>
      </c>
    </row>
    <row r="385" spans="1:65" ht="27.95" customHeight="1" x14ac:dyDescent="0.2">
      <c r="A385" s="63"/>
      <c r="B385" s="64"/>
      <c r="C385" s="64"/>
      <c r="D385" s="64"/>
      <c r="E385" s="1290"/>
      <c r="F385" s="1217"/>
      <c r="G385" s="893" t="s">
        <v>850</v>
      </c>
      <c r="H385" s="898"/>
      <c r="I385" s="901">
        <v>42401</v>
      </c>
      <c r="J385" s="736">
        <v>42551</v>
      </c>
      <c r="K385" s="1290"/>
      <c r="L385" s="1241"/>
      <c r="M385" s="1240"/>
      <c r="N385" s="1298"/>
      <c r="O385" s="1299"/>
      <c r="P385" s="1300"/>
      <c r="V385" s="803" t="s">
        <v>1464</v>
      </c>
      <c r="W385" s="803" t="s">
        <v>1265</v>
      </c>
      <c r="X385" s="818" t="s">
        <v>1220</v>
      </c>
      <c r="Y385" s="791" t="s">
        <v>1266</v>
      </c>
      <c r="Z385" s="791" t="s">
        <v>850</v>
      </c>
      <c r="AA385" s="791" t="s">
        <v>808</v>
      </c>
      <c r="AB385" s="782">
        <v>42401</v>
      </c>
      <c r="AC385" s="782">
        <v>42551</v>
      </c>
      <c r="AD385" s="791" t="s">
        <v>845</v>
      </c>
      <c r="AE385" s="791" t="s">
        <v>703</v>
      </c>
      <c r="AF385" s="791" t="s">
        <v>846</v>
      </c>
      <c r="AG385" s="791">
        <v>0</v>
      </c>
      <c r="AH385" s="783">
        <v>0</v>
      </c>
      <c r="AI385" s="783">
        <v>0</v>
      </c>
      <c r="AJ385" s="812" t="s">
        <v>264</v>
      </c>
      <c r="AK385" s="812" t="s">
        <v>1195</v>
      </c>
      <c r="AL385" s="813">
        <v>0</v>
      </c>
      <c r="AM385" s="813">
        <v>0.2</v>
      </c>
      <c r="AN385" s="813">
        <v>0.2</v>
      </c>
      <c r="AO385" s="813">
        <v>0.2</v>
      </c>
      <c r="AP385" s="813">
        <v>0.2</v>
      </c>
      <c r="AQ385" s="813">
        <v>0.2</v>
      </c>
      <c r="AR385" s="813">
        <v>0</v>
      </c>
      <c r="AS385" s="813">
        <v>0</v>
      </c>
      <c r="AT385" s="813">
        <v>0</v>
      </c>
      <c r="AU385" s="813">
        <v>0</v>
      </c>
      <c r="AV385" s="813">
        <v>0</v>
      </c>
      <c r="AW385" s="813">
        <v>0</v>
      </c>
      <c r="AX385" s="807">
        <f t="shared" si="33"/>
        <v>1</v>
      </c>
      <c r="AY385" s="811">
        <v>0</v>
      </c>
      <c r="AZ385" s="811">
        <v>0</v>
      </c>
      <c r="BA385" s="811">
        <v>0</v>
      </c>
      <c r="BB385" s="811">
        <v>0</v>
      </c>
      <c r="BC385" s="811">
        <v>0</v>
      </c>
      <c r="BD385" s="811">
        <v>0</v>
      </c>
      <c r="BE385" s="811">
        <v>0</v>
      </c>
      <c r="BF385" s="811">
        <v>0</v>
      </c>
      <c r="BG385" s="811">
        <v>0</v>
      </c>
      <c r="BH385" s="811">
        <v>0</v>
      </c>
      <c r="BI385" s="811">
        <v>0</v>
      </c>
      <c r="BJ385" s="811">
        <v>0</v>
      </c>
      <c r="BK385" s="807">
        <f t="shared" si="34"/>
        <v>0</v>
      </c>
      <c r="BL385" s="807">
        <f t="shared" si="35"/>
        <v>1</v>
      </c>
    </row>
    <row r="386" spans="1:65" ht="27.95" customHeight="1" x14ac:dyDescent="0.2">
      <c r="A386" s="63"/>
      <c r="B386" s="64"/>
      <c r="C386" s="64"/>
      <c r="D386" s="64"/>
      <c r="E386" s="1290"/>
      <c r="F386" s="1217"/>
      <c r="G386" s="893" t="s">
        <v>851</v>
      </c>
      <c r="H386" s="898"/>
      <c r="I386" s="901">
        <v>42430</v>
      </c>
      <c r="J386" s="736">
        <v>42719</v>
      </c>
      <c r="K386" s="1290"/>
      <c r="L386" s="898" t="s">
        <v>49</v>
      </c>
      <c r="M386" s="893" t="s">
        <v>852</v>
      </c>
      <c r="N386" s="908">
        <v>1</v>
      </c>
      <c r="O386" s="888">
        <v>350000000</v>
      </c>
      <c r="P386" s="889">
        <f>+O386*N386</f>
        <v>350000000</v>
      </c>
      <c r="V386" s="803" t="s">
        <v>1464</v>
      </c>
      <c r="W386" s="803" t="s">
        <v>1265</v>
      </c>
      <c r="X386" s="818" t="s">
        <v>1220</v>
      </c>
      <c r="Y386" s="791" t="s">
        <v>1266</v>
      </c>
      <c r="Z386" s="791" t="s">
        <v>851</v>
      </c>
      <c r="AA386" s="791" t="s">
        <v>808</v>
      </c>
      <c r="AB386" s="782">
        <v>42430</v>
      </c>
      <c r="AC386" s="782">
        <v>42719</v>
      </c>
      <c r="AD386" s="791" t="s">
        <v>845</v>
      </c>
      <c r="AE386" s="791" t="s">
        <v>49</v>
      </c>
      <c r="AF386" s="791" t="s">
        <v>852</v>
      </c>
      <c r="AG386" s="791">
        <v>1</v>
      </c>
      <c r="AH386" s="783">
        <v>350000000</v>
      </c>
      <c r="AI386" s="783">
        <f>+AH386*AG386</f>
        <v>350000000</v>
      </c>
      <c r="AJ386" s="812" t="s">
        <v>276</v>
      </c>
      <c r="AK386" s="812" t="s">
        <v>281</v>
      </c>
      <c r="AL386" s="813">
        <v>0</v>
      </c>
      <c r="AM386" s="813">
        <v>0</v>
      </c>
      <c r="AN386" s="813">
        <v>0.1</v>
      </c>
      <c r="AO386" s="813">
        <v>0.1</v>
      </c>
      <c r="AP386" s="813">
        <v>0.1</v>
      </c>
      <c r="AQ386" s="813">
        <v>0.1</v>
      </c>
      <c r="AR386" s="813">
        <v>0.1</v>
      </c>
      <c r="AS386" s="813">
        <v>0.1</v>
      </c>
      <c r="AT386" s="813">
        <v>0.1</v>
      </c>
      <c r="AU386" s="813">
        <v>0.1</v>
      </c>
      <c r="AV386" s="813">
        <v>0.1</v>
      </c>
      <c r="AW386" s="813">
        <v>0.1</v>
      </c>
      <c r="AX386" s="807">
        <f t="shared" si="33"/>
        <v>0.99999999999999989</v>
      </c>
      <c r="AY386" s="811">
        <v>0</v>
      </c>
      <c r="AZ386" s="811">
        <v>0</v>
      </c>
      <c r="BA386" s="811">
        <v>0</v>
      </c>
      <c r="BB386" s="811">
        <v>0</v>
      </c>
      <c r="BC386" s="811">
        <v>0</v>
      </c>
      <c r="BD386" s="811">
        <v>0</v>
      </c>
      <c r="BE386" s="811">
        <v>0</v>
      </c>
      <c r="BF386" s="811">
        <v>0</v>
      </c>
      <c r="BG386" s="811">
        <v>0</v>
      </c>
      <c r="BH386" s="811">
        <v>0</v>
      </c>
      <c r="BI386" s="811">
        <v>0</v>
      </c>
      <c r="BJ386" s="811">
        <v>0</v>
      </c>
      <c r="BK386" s="807">
        <f t="shared" si="34"/>
        <v>0</v>
      </c>
      <c r="BL386" s="807">
        <f t="shared" si="35"/>
        <v>0.99999999999999989</v>
      </c>
    </row>
    <row r="387" spans="1:65" ht="27.95" customHeight="1" thickBot="1" x14ac:dyDescent="0.25">
      <c r="A387" s="63"/>
      <c r="B387" s="64"/>
      <c r="C387" s="64"/>
      <c r="D387" s="64"/>
      <c r="E387" s="1291"/>
      <c r="F387" s="1218"/>
      <c r="G387" s="379" t="s">
        <v>853</v>
      </c>
      <c r="H387" s="739"/>
      <c r="I387" s="743">
        <v>42536</v>
      </c>
      <c r="J387" s="744">
        <v>42399</v>
      </c>
      <c r="K387" s="1291"/>
      <c r="L387" s="739" t="s">
        <v>49</v>
      </c>
      <c r="M387" s="379" t="s">
        <v>854</v>
      </c>
      <c r="N387" s="740">
        <v>1</v>
      </c>
      <c r="O387" s="741">
        <v>120000000</v>
      </c>
      <c r="P387" s="742">
        <f>+O387*N387</f>
        <v>120000000</v>
      </c>
      <c r="V387" s="803" t="s">
        <v>1464</v>
      </c>
      <c r="W387" s="803" t="s">
        <v>1265</v>
      </c>
      <c r="X387" s="818" t="s">
        <v>1220</v>
      </c>
      <c r="Y387" s="791" t="s">
        <v>1266</v>
      </c>
      <c r="Z387" s="791" t="s">
        <v>853</v>
      </c>
      <c r="AA387" s="791" t="s">
        <v>808</v>
      </c>
      <c r="AB387" s="782">
        <v>42536</v>
      </c>
      <c r="AC387" s="782">
        <v>42551</v>
      </c>
      <c r="AD387" s="791" t="s">
        <v>845</v>
      </c>
      <c r="AE387" s="791" t="s">
        <v>49</v>
      </c>
      <c r="AF387" s="791" t="s">
        <v>854</v>
      </c>
      <c r="AG387" s="791">
        <v>1</v>
      </c>
      <c r="AH387" s="783">
        <v>120000000</v>
      </c>
      <c r="AI387" s="783">
        <f>+AH387*AG387</f>
        <v>120000000</v>
      </c>
      <c r="AJ387" s="812" t="s">
        <v>1195</v>
      </c>
      <c r="AK387" s="812" t="s">
        <v>1195</v>
      </c>
      <c r="AL387" s="813">
        <v>0</v>
      </c>
      <c r="AM387" s="813">
        <v>0</v>
      </c>
      <c r="AN387" s="813">
        <v>0</v>
      </c>
      <c r="AO387" s="813">
        <v>0</v>
      </c>
      <c r="AP387" s="813">
        <v>0</v>
      </c>
      <c r="AQ387" s="813">
        <v>1</v>
      </c>
      <c r="AR387" s="813">
        <v>0</v>
      </c>
      <c r="AS387" s="813">
        <v>0</v>
      </c>
      <c r="AT387" s="813">
        <v>0</v>
      </c>
      <c r="AU387" s="813">
        <v>0</v>
      </c>
      <c r="AV387" s="813">
        <v>0</v>
      </c>
      <c r="AW387" s="813">
        <v>0</v>
      </c>
      <c r="AX387" s="807">
        <f t="shared" si="33"/>
        <v>1</v>
      </c>
      <c r="AY387" s="811">
        <v>0</v>
      </c>
      <c r="AZ387" s="811">
        <v>0</v>
      </c>
      <c r="BA387" s="811">
        <v>0</v>
      </c>
      <c r="BB387" s="811">
        <v>0</v>
      </c>
      <c r="BC387" s="811">
        <v>0</v>
      </c>
      <c r="BD387" s="811">
        <v>0</v>
      </c>
      <c r="BE387" s="811">
        <v>0</v>
      </c>
      <c r="BF387" s="811">
        <v>0</v>
      </c>
      <c r="BG387" s="811">
        <v>0</v>
      </c>
      <c r="BH387" s="811">
        <v>0</v>
      </c>
      <c r="BI387" s="811">
        <v>0</v>
      </c>
      <c r="BJ387" s="811">
        <v>0</v>
      </c>
      <c r="BK387" s="807">
        <f t="shared" si="34"/>
        <v>0</v>
      </c>
      <c r="BL387" s="807">
        <f t="shared" si="35"/>
        <v>1</v>
      </c>
    </row>
    <row r="388" spans="1:65" ht="27.95" customHeight="1" x14ac:dyDescent="0.2">
      <c r="A388" s="191"/>
      <c r="B388" s="192"/>
      <c r="C388" s="192"/>
      <c r="D388" s="193"/>
      <c r="E388" s="1091" t="s">
        <v>965</v>
      </c>
      <c r="F388" s="1095" t="s">
        <v>91</v>
      </c>
      <c r="G388" s="1095" t="s">
        <v>92</v>
      </c>
      <c r="H388" s="5"/>
      <c r="I388" s="1304">
        <v>42401</v>
      </c>
      <c r="J388" s="1307">
        <v>42724</v>
      </c>
      <c r="K388" s="1044" t="s">
        <v>93</v>
      </c>
      <c r="L388" s="938" t="s">
        <v>94</v>
      </c>
      <c r="M388" s="910" t="s">
        <v>95</v>
      </c>
      <c r="N388" s="42">
        <v>10</v>
      </c>
      <c r="O388" s="24">
        <v>1500000</v>
      </c>
      <c r="P388" s="25">
        <v>15000000</v>
      </c>
      <c r="V388" s="803" t="s">
        <v>1463</v>
      </c>
      <c r="W388" s="803" t="s">
        <v>90</v>
      </c>
      <c r="X388" s="818" t="s">
        <v>1220</v>
      </c>
      <c r="Y388" s="791" t="s">
        <v>91</v>
      </c>
      <c r="Z388" s="791" t="s">
        <v>92</v>
      </c>
      <c r="AA388" s="791"/>
      <c r="AB388" s="782">
        <v>42401</v>
      </c>
      <c r="AC388" s="782">
        <v>42724</v>
      </c>
      <c r="AD388" s="791" t="s">
        <v>93</v>
      </c>
      <c r="AE388" s="791" t="s">
        <v>94</v>
      </c>
      <c r="AF388" s="791" t="s">
        <v>95</v>
      </c>
      <c r="AG388" s="791">
        <v>10</v>
      </c>
      <c r="AH388" s="783">
        <v>1500000</v>
      </c>
      <c r="AI388" s="783">
        <v>15000000</v>
      </c>
      <c r="AJ388" s="812" t="s">
        <v>264</v>
      </c>
      <c r="AK388" s="812" t="s">
        <v>281</v>
      </c>
      <c r="AL388" s="813">
        <v>0</v>
      </c>
      <c r="AM388" s="813">
        <v>9.0909090909090912E-2</v>
      </c>
      <c r="AN388" s="813">
        <v>9.0909090909090912E-2</v>
      </c>
      <c r="AO388" s="813">
        <v>9.0909090909090912E-2</v>
      </c>
      <c r="AP388" s="813">
        <v>9.0909090909090912E-2</v>
      </c>
      <c r="AQ388" s="813">
        <v>9.0909090909090912E-2</v>
      </c>
      <c r="AR388" s="813">
        <v>9.0909090909090912E-2</v>
      </c>
      <c r="AS388" s="813">
        <v>9.0909090909090912E-2</v>
      </c>
      <c r="AT388" s="813">
        <v>9.0909090909090912E-2</v>
      </c>
      <c r="AU388" s="813">
        <v>9.0909090909090912E-2</v>
      </c>
      <c r="AV388" s="813">
        <v>9.0909090909090912E-2</v>
      </c>
      <c r="AW388" s="813">
        <v>9.0909090909090912E-2</v>
      </c>
      <c r="AX388" s="807">
        <f t="shared" si="33"/>
        <v>1.0000000000000002</v>
      </c>
      <c r="AY388" s="811">
        <v>8.3333333333333343E-2</v>
      </c>
      <c r="AZ388" s="811">
        <v>8.3333333333333343E-2</v>
      </c>
      <c r="BA388" s="811">
        <v>0</v>
      </c>
      <c r="BB388" s="811">
        <v>0</v>
      </c>
      <c r="BC388" s="811">
        <v>0</v>
      </c>
      <c r="BD388" s="811">
        <v>0</v>
      </c>
      <c r="BE388" s="811">
        <v>0</v>
      </c>
      <c r="BF388" s="811">
        <v>0</v>
      </c>
      <c r="BG388" s="811">
        <v>0</v>
      </c>
      <c r="BH388" s="811">
        <v>0</v>
      </c>
      <c r="BI388" s="811">
        <v>0</v>
      </c>
      <c r="BJ388" s="811">
        <v>0</v>
      </c>
      <c r="BK388" s="807">
        <f t="shared" si="34"/>
        <v>0.16666666666666669</v>
      </c>
      <c r="BL388" s="807">
        <f t="shared" si="35"/>
        <v>0.83333333333333348</v>
      </c>
      <c r="BM388" s="759" t="s">
        <v>1304</v>
      </c>
    </row>
    <row r="389" spans="1:65" ht="27.95" customHeight="1" x14ac:dyDescent="0.2">
      <c r="A389" s="184"/>
      <c r="B389" s="185"/>
      <c r="C389" s="185"/>
      <c r="D389" s="186"/>
      <c r="E389" s="1137"/>
      <c r="F389" s="1109"/>
      <c r="G389" s="1109"/>
      <c r="H389" s="4"/>
      <c r="I389" s="1305"/>
      <c r="J389" s="1308"/>
      <c r="K389" s="1045"/>
      <c r="L389" s="926" t="s">
        <v>94</v>
      </c>
      <c r="M389" s="911" t="s">
        <v>96</v>
      </c>
      <c r="N389" s="981">
        <v>1</v>
      </c>
      <c r="O389" s="26">
        <v>8000000</v>
      </c>
      <c r="P389" s="27">
        <v>8000000</v>
      </c>
      <c r="V389" s="803" t="s">
        <v>1463</v>
      </c>
      <c r="W389" s="803" t="s">
        <v>90</v>
      </c>
      <c r="X389" s="818" t="s">
        <v>1220</v>
      </c>
      <c r="Y389" s="791" t="s">
        <v>91</v>
      </c>
      <c r="Z389" s="791" t="s">
        <v>92</v>
      </c>
      <c r="AA389" s="791"/>
      <c r="AB389" s="782">
        <v>42401</v>
      </c>
      <c r="AC389" s="782">
        <v>42724</v>
      </c>
      <c r="AD389" s="791" t="s">
        <v>93</v>
      </c>
      <c r="AE389" s="791" t="s">
        <v>94</v>
      </c>
      <c r="AF389" s="791" t="s">
        <v>96</v>
      </c>
      <c r="AG389" s="791">
        <v>1</v>
      </c>
      <c r="AH389" s="783">
        <v>8000000</v>
      </c>
      <c r="AI389" s="783">
        <v>8000000</v>
      </c>
      <c r="AJ389" s="812" t="s">
        <v>264</v>
      </c>
      <c r="AK389" s="812" t="s">
        <v>281</v>
      </c>
      <c r="AL389" s="813">
        <v>0</v>
      </c>
      <c r="AM389" s="813">
        <v>9.0909090909090912E-2</v>
      </c>
      <c r="AN389" s="813">
        <v>9.0909090909090912E-2</v>
      </c>
      <c r="AO389" s="813">
        <v>9.0909090909090912E-2</v>
      </c>
      <c r="AP389" s="813">
        <v>9.0909090909090912E-2</v>
      </c>
      <c r="AQ389" s="813">
        <v>9.0909090909090912E-2</v>
      </c>
      <c r="AR389" s="813">
        <v>9.0909090909090912E-2</v>
      </c>
      <c r="AS389" s="813">
        <v>9.0909090909090912E-2</v>
      </c>
      <c r="AT389" s="813">
        <v>9.0909090909090912E-2</v>
      </c>
      <c r="AU389" s="813">
        <v>9.0909090909090912E-2</v>
      </c>
      <c r="AV389" s="813">
        <v>9.0909090909090912E-2</v>
      </c>
      <c r="AW389" s="813">
        <v>9.0909090909090912E-2</v>
      </c>
      <c r="AX389" s="807">
        <f t="shared" si="33"/>
        <v>1.0000000000000002</v>
      </c>
      <c r="AY389" s="811">
        <v>8.3333333333333343E-2</v>
      </c>
      <c r="AZ389" s="811">
        <v>8.3333333333333343E-2</v>
      </c>
      <c r="BA389" s="811">
        <v>0</v>
      </c>
      <c r="BB389" s="811">
        <v>0</v>
      </c>
      <c r="BC389" s="811">
        <v>0</v>
      </c>
      <c r="BD389" s="811">
        <v>0</v>
      </c>
      <c r="BE389" s="811">
        <v>0</v>
      </c>
      <c r="BF389" s="811">
        <v>0</v>
      </c>
      <c r="BG389" s="811">
        <v>0</v>
      </c>
      <c r="BH389" s="811">
        <v>0</v>
      </c>
      <c r="BI389" s="811">
        <v>0</v>
      </c>
      <c r="BJ389" s="811">
        <v>0</v>
      </c>
      <c r="BK389" s="807">
        <f t="shared" si="34"/>
        <v>0.16666666666666669</v>
      </c>
      <c r="BL389" s="807">
        <f t="shared" si="35"/>
        <v>0.83333333333333348</v>
      </c>
      <c r="BM389" s="759" t="s">
        <v>1305</v>
      </c>
    </row>
    <row r="390" spans="1:65" ht="27.95" customHeight="1" x14ac:dyDescent="0.2">
      <c r="A390" s="184"/>
      <c r="B390" s="185"/>
      <c r="C390" s="185"/>
      <c r="D390" s="186"/>
      <c r="E390" s="1137"/>
      <c r="F390" s="1109"/>
      <c r="G390" s="1109"/>
      <c r="H390" s="4"/>
      <c r="I390" s="1305"/>
      <c r="J390" s="1308"/>
      <c r="K390" s="1045"/>
      <c r="L390" s="926" t="s">
        <v>94</v>
      </c>
      <c r="M390" s="911" t="s">
        <v>97</v>
      </c>
      <c r="N390" s="981">
        <v>2</v>
      </c>
      <c r="O390" s="26">
        <v>1500000</v>
      </c>
      <c r="P390" s="27">
        <v>3000000</v>
      </c>
      <c r="V390" s="803" t="s">
        <v>1463</v>
      </c>
      <c r="W390" s="803" t="s">
        <v>90</v>
      </c>
      <c r="X390" s="818" t="s">
        <v>1220</v>
      </c>
      <c r="Y390" s="791" t="s">
        <v>91</v>
      </c>
      <c r="Z390" s="791" t="s">
        <v>92</v>
      </c>
      <c r="AA390" s="791"/>
      <c r="AB390" s="782">
        <v>42401</v>
      </c>
      <c r="AC390" s="782">
        <v>42724</v>
      </c>
      <c r="AD390" s="791" t="s">
        <v>93</v>
      </c>
      <c r="AE390" s="791" t="s">
        <v>94</v>
      </c>
      <c r="AF390" s="791" t="s">
        <v>97</v>
      </c>
      <c r="AG390" s="791">
        <v>2</v>
      </c>
      <c r="AH390" s="783">
        <v>1500000</v>
      </c>
      <c r="AI390" s="783">
        <v>3000000</v>
      </c>
      <c r="AJ390" s="812" t="s">
        <v>264</v>
      </c>
      <c r="AK390" s="812" t="s">
        <v>281</v>
      </c>
      <c r="AL390" s="813">
        <v>0</v>
      </c>
      <c r="AM390" s="813">
        <v>9.0909090909090912E-2</v>
      </c>
      <c r="AN390" s="813">
        <v>9.0909090909090912E-2</v>
      </c>
      <c r="AO390" s="813">
        <v>9.0909090909090912E-2</v>
      </c>
      <c r="AP390" s="813">
        <v>9.0909090909090912E-2</v>
      </c>
      <c r="AQ390" s="813">
        <v>9.0909090909090912E-2</v>
      </c>
      <c r="AR390" s="813">
        <v>9.0909090909090912E-2</v>
      </c>
      <c r="AS390" s="813">
        <v>9.0909090909090912E-2</v>
      </c>
      <c r="AT390" s="813">
        <v>9.0909090909090912E-2</v>
      </c>
      <c r="AU390" s="813">
        <v>9.0909090909090912E-2</v>
      </c>
      <c r="AV390" s="813">
        <v>9.0909090909090912E-2</v>
      </c>
      <c r="AW390" s="813">
        <v>9.0909090909090912E-2</v>
      </c>
      <c r="AX390" s="807">
        <f t="shared" si="33"/>
        <v>1.0000000000000002</v>
      </c>
      <c r="AY390" s="811">
        <v>8.3333333333333343E-2</v>
      </c>
      <c r="AZ390" s="811">
        <v>8.3333333333333343E-2</v>
      </c>
      <c r="BA390" s="811">
        <v>0</v>
      </c>
      <c r="BB390" s="811">
        <v>0</v>
      </c>
      <c r="BC390" s="811">
        <v>0</v>
      </c>
      <c r="BD390" s="811">
        <v>0</v>
      </c>
      <c r="BE390" s="811">
        <v>0</v>
      </c>
      <c r="BF390" s="811">
        <v>0</v>
      </c>
      <c r="BG390" s="811">
        <v>0</v>
      </c>
      <c r="BH390" s="811">
        <v>0</v>
      </c>
      <c r="BI390" s="811">
        <v>0</v>
      </c>
      <c r="BJ390" s="811">
        <v>0</v>
      </c>
      <c r="BK390" s="807">
        <f t="shared" si="34"/>
        <v>0.16666666666666669</v>
      </c>
      <c r="BL390" s="807">
        <f t="shared" si="35"/>
        <v>0.83333333333333348</v>
      </c>
      <c r="BM390" s="759" t="s">
        <v>1306</v>
      </c>
    </row>
    <row r="391" spans="1:65" ht="27.95" customHeight="1" x14ac:dyDescent="0.2">
      <c r="A391" s="184"/>
      <c r="B391" s="185"/>
      <c r="C391" s="185"/>
      <c r="D391" s="186"/>
      <c r="E391" s="1137"/>
      <c r="F391" s="1109"/>
      <c r="G391" s="1109"/>
      <c r="H391" s="4"/>
      <c r="I391" s="1305"/>
      <c r="J391" s="1308"/>
      <c r="K391" s="1045"/>
      <c r="L391" s="926" t="s">
        <v>94</v>
      </c>
      <c r="M391" s="911" t="s">
        <v>98</v>
      </c>
      <c r="N391" s="981">
        <v>1</v>
      </c>
      <c r="O391" s="26">
        <v>112000000</v>
      </c>
      <c r="P391" s="27">
        <v>112000000</v>
      </c>
      <c r="V391" s="803" t="s">
        <v>1463</v>
      </c>
      <c r="W391" s="803" t="s">
        <v>90</v>
      </c>
      <c r="X391" s="818" t="s">
        <v>1220</v>
      </c>
      <c r="Y391" s="791" t="s">
        <v>91</v>
      </c>
      <c r="Z391" s="791" t="s">
        <v>92</v>
      </c>
      <c r="AA391" s="791"/>
      <c r="AB391" s="782">
        <v>42401</v>
      </c>
      <c r="AC391" s="782">
        <v>42724</v>
      </c>
      <c r="AD391" s="791" t="s">
        <v>93</v>
      </c>
      <c r="AE391" s="791" t="s">
        <v>94</v>
      </c>
      <c r="AF391" s="791" t="s">
        <v>98</v>
      </c>
      <c r="AG391" s="791">
        <v>1</v>
      </c>
      <c r="AH391" s="783">
        <v>112000000</v>
      </c>
      <c r="AI391" s="783">
        <v>112000000</v>
      </c>
      <c r="AJ391" s="812" t="s">
        <v>264</v>
      </c>
      <c r="AK391" s="812" t="s">
        <v>1195</v>
      </c>
      <c r="AL391" s="813">
        <v>0</v>
      </c>
      <c r="AM391" s="813">
        <v>0.2</v>
      </c>
      <c r="AN391" s="813">
        <v>0.2</v>
      </c>
      <c r="AO391" s="813">
        <v>0.2</v>
      </c>
      <c r="AP391" s="813">
        <v>0.2</v>
      </c>
      <c r="AQ391" s="813">
        <v>0.2</v>
      </c>
      <c r="AR391" s="813">
        <v>0</v>
      </c>
      <c r="AS391" s="813">
        <v>0</v>
      </c>
      <c r="AT391" s="813">
        <v>0</v>
      </c>
      <c r="AU391" s="813">
        <v>0</v>
      </c>
      <c r="AV391" s="813">
        <v>0</v>
      </c>
      <c r="AW391" s="813">
        <v>0</v>
      </c>
      <c r="AX391" s="807">
        <f t="shared" si="33"/>
        <v>1</v>
      </c>
      <c r="AY391" s="811">
        <v>0</v>
      </c>
      <c r="AZ391" s="811">
        <v>0.16666666666666669</v>
      </c>
      <c r="BA391" s="811">
        <v>0.17</v>
      </c>
      <c r="BB391" s="811">
        <v>0</v>
      </c>
      <c r="BC391" s="811">
        <v>0</v>
      </c>
      <c r="BD391" s="811">
        <v>0</v>
      </c>
      <c r="BE391" s="811">
        <v>0</v>
      </c>
      <c r="BF391" s="811">
        <v>0</v>
      </c>
      <c r="BG391" s="811">
        <v>0</v>
      </c>
      <c r="BH391" s="811">
        <v>0</v>
      </c>
      <c r="BI391" s="811">
        <v>0</v>
      </c>
      <c r="BJ391" s="811">
        <v>0</v>
      </c>
      <c r="BK391" s="807">
        <f t="shared" si="34"/>
        <v>0.33666666666666667</v>
      </c>
      <c r="BL391" s="807">
        <f t="shared" si="35"/>
        <v>0.66333333333333333</v>
      </c>
      <c r="BM391" s="759" t="s">
        <v>1307</v>
      </c>
    </row>
    <row r="392" spans="1:65" ht="27.95" customHeight="1" thickBot="1" x14ac:dyDescent="0.25">
      <c r="A392" s="184"/>
      <c r="B392" s="185"/>
      <c r="C392" s="185"/>
      <c r="D392" s="186"/>
      <c r="E392" s="1137"/>
      <c r="F392" s="1109"/>
      <c r="G392" s="1109"/>
      <c r="H392" s="9"/>
      <c r="I392" s="1305"/>
      <c r="J392" s="1308"/>
      <c r="K392" s="1045"/>
      <c r="L392" s="926" t="s">
        <v>94</v>
      </c>
      <c r="M392" s="911" t="s">
        <v>1267</v>
      </c>
      <c r="N392" s="981">
        <v>3</v>
      </c>
      <c r="O392" s="26">
        <v>20500000</v>
      </c>
      <c r="P392" s="27">
        <v>61500000</v>
      </c>
      <c r="V392" s="803" t="s">
        <v>1463</v>
      </c>
      <c r="W392" s="803" t="s">
        <v>90</v>
      </c>
      <c r="X392" s="818" t="s">
        <v>1220</v>
      </c>
      <c r="Y392" s="791" t="s">
        <v>91</v>
      </c>
      <c r="Z392" s="791" t="s">
        <v>92</v>
      </c>
      <c r="AA392" s="791"/>
      <c r="AB392" s="782">
        <v>42401</v>
      </c>
      <c r="AC392" s="782">
        <v>42724</v>
      </c>
      <c r="AD392" s="791" t="s">
        <v>93</v>
      </c>
      <c r="AE392" s="791" t="s">
        <v>94</v>
      </c>
      <c r="AF392" s="791" t="s">
        <v>1267</v>
      </c>
      <c r="AG392" s="791">
        <v>3</v>
      </c>
      <c r="AH392" s="783">
        <v>20500000</v>
      </c>
      <c r="AI392" s="783">
        <v>61500000</v>
      </c>
      <c r="AJ392" s="812" t="s">
        <v>263</v>
      </c>
      <c r="AK392" s="812" t="s">
        <v>263</v>
      </c>
      <c r="AL392" s="813">
        <v>1</v>
      </c>
      <c r="AM392" s="813">
        <v>0</v>
      </c>
      <c r="AN392" s="813">
        <v>0</v>
      </c>
      <c r="AO392" s="813">
        <v>0</v>
      </c>
      <c r="AP392" s="813">
        <v>0</v>
      </c>
      <c r="AQ392" s="813">
        <v>0</v>
      </c>
      <c r="AR392" s="813">
        <v>0</v>
      </c>
      <c r="AS392" s="813">
        <v>0</v>
      </c>
      <c r="AT392" s="813">
        <v>0</v>
      </c>
      <c r="AU392" s="813">
        <v>0</v>
      </c>
      <c r="AV392" s="813">
        <v>0</v>
      </c>
      <c r="AW392" s="813">
        <v>0</v>
      </c>
      <c r="AX392" s="807">
        <f t="shared" si="33"/>
        <v>1</v>
      </c>
      <c r="AY392" s="811">
        <v>1</v>
      </c>
      <c r="AZ392" s="811">
        <v>0</v>
      </c>
      <c r="BA392" s="811">
        <v>0</v>
      </c>
      <c r="BB392" s="811">
        <v>0</v>
      </c>
      <c r="BC392" s="811">
        <v>0</v>
      </c>
      <c r="BD392" s="811">
        <v>0</v>
      </c>
      <c r="BE392" s="811">
        <v>0</v>
      </c>
      <c r="BF392" s="811">
        <v>0</v>
      </c>
      <c r="BG392" s="811">
        <v>0</v>
      </c>
      <c r="BH392" s="811">
        <v>0</v>
      </c>
      <c r="BI392" s="811">
        <v>0</v>
      </c>
      <c r="BJ392" s="811">
        <v>0</v>
      </c>
      <c r="BK392" s="807">
        <f t="shared" si="34"/>
        <v>1</v>
      </c>
      <c r="BL392" s="807">
        <f t="shared" si="35"/>
        <v>0</v>
      </c>
    </row>
    <row r="393" spans="1:65" ht="27.95" customHeight="1" thickBot="1" x14ac:dyDescent="0.25">
      <c r="A393" s="188"/>
      <c r="B393" s="189"/>
      <c r="C393" s="189"/>
      <c r="D393" s="190"/>
      <c r="E393" s="1138"/>
      <c r="F393" s="1110"/>
      <c r="G393" s="1110"/>
      <c r="H393" s="475"/>
      <c r="I393" s="1306"/>
      <c r="J393" s="1309"/>
      <c r="K393" s="1050"/>
      <c r="L393" s="213" t="s">
        <v>94</v>
      </c>
      <c r="M393" s="921" t="s">
        <v>100</v>
      </c>
      <c r="N393" s="982">
        <v>0</v>
      </c>
      <c r="O393" s="28">
        <v>0</v>
      </c>
      <c r="P393" s="29">
        <v>0</v>
      </c>
      <c r="V393" s="803" t="s">
        <v>1463</v>
      </c>
      <c r="W393" s="803" t="s">
        <v>90</v>
      </c>
      <c r="X393" s="818" t="s">
        <v>1220</v>
      </c>
      <c r="Y393" s="791" t="s">
        <v>91</v>
      </c>
      <c r="Z393" s="791" t="s">
        <v>92</v>
      </c>
      <c r="AA393" s="791"/>
      <c r="AB393" s="782">
        <v>42401</v>
      </c>
      <c r="AC393" s="782">
        <v>42724</v>
      </c>
      <c r="AD393" s="791" t="s">
        <v>93</v>
      </c>
      <c r="AE393" s="791" t="s">
        <v>94</v>
      </c>
      <c r="AF393" s="791" t="s">
        <v>100</v>
      </c>
      <c r="AG393" s="791">
        <v>0</v>
      </c>
      <c r="AH393" s="783">
        <v>0</v>
      </c>
      <c r="AI393" s="783">
        <v>0</v>
      </c>
      <c r="AJ393" s="812" t="s">
        <v>264</v>
      </c>
      <c r="AK393" s="812" t="s">
        <v>276</v>
      </c>
      <c r="AL393" s="813">
        <v>0</v>
      </c>
      <c r="AM393" s="813">
        <v>0.5</v>
      </c>
      <c r="AN393" s="813">
        <v>0.5</v>
      </c>
      <c r="AO393" s="813">
        <v>0</v>
      </c>
      <c r="AP393" s="813">
        <v>0</v>
      </c>
      <c r="AQ393" s="813">
        <v>0</v>
      </c>
      <c r="AR393" s="813">
        <v>0</v>
      </c>
      <c r="AS393" s="813">
        <v>0</v>
      </c>
      <c r="AT393" s="813">
        <v>0</v>
      </c>
      <c r="AU393" s="813">
        <v>0</v>
      </c>
      <c r="AV393" s="813">
        <v>0</v>
      </c>
      <c r="AW393" s="813">
        <v>0</v>
      </c>
      <c r="AX393" s="807">
        <f t="shared" si="33"/>
        <v>1</v>
      </c>
      <c r="AY393" s="811">
        <v>0</v>
      </c>
      <c r="AZ393" s="811">
        <v>0</v>
      </c>
      <c r="BA393" s="811">
        <v>0</v>
      </c>
      <c r="BB393" s="811">
        <v>0</v>
      </c>
      <c r="BC393" s="811">
        <v>0</v>
      </c>
      <c r="BD393" s="811">
        <v>0</v>
      </c>
      <c r="BE393" s="811">
        <v>0</v>
      </c>
      <c r="BF393" s="811">
        <v>0</v>
      </c>
      <c r="BG393" s="811">
        <v>0</v>
      </c>
      <c r="BH393" s="811">
        <v>0</v>
      </c>
      <c r="BI393" s="811">
        <v>0</v>
      </c>
      <c r="BJ393" s="811">
        <v>0</v>
      </c>
      <c r="BK393" s="807">
        <f t="shared" si="34"/>
        <v>0</v>
      </c>
      <c r="BL393" s="807">
        <f t="shared" si="35"/>
        <v>1</v>
      </c>
      <c r="BM393" s="759" t="s">
        <v>1308</v>
      </c>
    </row>
    <row r="394" spans="1:65" ht="27.95" customHeight="1" x14ac:dyDescent="0.2">
      <c r="A394" s="1317"/>
      <c r="B394" s="1318"/>
      <c r="C394" s="1318"/>
      <c r="D394" s="1319"/>
      <c r="E394" s="1091" t="s">
        <v>965</v>
      </c>
      <c r="F394" s="1095" t="s">
        <v>101</v>
      </c>
      <c r="G394" s="1095" t="s">
        <v>102</v>
      </c>
      <c r="H394" s="5"/>
      <c r="I394" s="1304">
        <v>42381</v>
      </c>
      <c r="J394" s="1307">
        <v>42724</v>
      </c>
      <c r="K394" s="919" t="s">
        <v>103</v>
      </c>
      <c r="L394" s="910" t="s">
        <v>94</v>
      </c>
      <c r="M394" s="910" t="s">
        <v>104</v>
      </c>
      <c r="N394" s="42">
        <v>8</v>
      </c>
      <c r="O394" s="24">
        <v>27000000</v>
      </c>
      <c r="P394" s="25">
        <v>216000000</v>
      </c>
      <c r="V394" s="803" t="s">
        <v>1463</v>
      </c>
      <c r="W394" s="803" t="s">
        <v>90</v>
      </c>
      <c r="X394" s="818" t="s">
        <v>1220</v>
      </c>
      <c r="Y394" s="791" t="str">
        <f>+Z394</f>
        <v>Mejoramiento del sistema de iluminación en las sedes de la Escuela</v>
      </c>
      <c r="Z394" s="791" t="s">
        <v>102</v>
      </c>
      <c r="AA394" s="791"/>
      <c r="AB394" s="782">
        <v>42381</v>
      </c>
      <c r="AC394" s="782">
        <v>42724</v>
      </c>
      <c r="AD394" s="791" t="s">
        <v>103</v>
      </c>
      <c r="AE394" s="791" t="s">
        <v>94</v>
      </c>
      <c r="AF394" s="791" t="s">
        <v>104</v>
      </c>
      <c r="AG394" s="791">
        <v>8</v>
      </c>
      <c r="AH394" s="783">
        <v>27000000</v>
      </c>
      <c r="AI394" s="783">
        <v>216000000</v>
      </c>
      <c r="AJ394" s="812" t="s">
        <v>263</v>
      </c>
      <c r="AK394" s="812" t="s">
        <v>281</v>
      </c>
      <c r="AL394" s="813">
        <v>8.3333333333333343E-2</v>
      </c>
      <c r="AM394" s="813">
        <v>8.3333333333333343E-2</v>
      </c>
      <c r="AN394" s="813">
        <v>8.3333333333333343E-2</v>
      </c>
      <c r="AO394" s="813">
        <v>8.3333333333333343E-2</v>
      </c>
      <c r="AP394" s="813">
        <v>8.3333333333333343E-2</v>
      </c>
      <c r="AQ394" s="813">
        <v>8.3333333333333343E-2</v>
      </c>
      <c r="AR394" s="813">
        <v>8.3333333333333343E-2</v>
      </c>
      <c r="AS394" s="813">
        <v>8.3333333333333343E-2</v>
      </c>
      <c r="AT394" s="813">
        <v>8.3333333333333343E-2</v>
      </c>
      <c r="AU394" s="813">
        <v>8.3333333333333343E-2</v>
      </c>
      <c r="AV394" s="813">
        <v>8.3333333333333343E-2</v>
      </c>
      <c r="AW394" s="813">
        <v>8.3333333333333343E-2</v>
      </c>
      <c r="AX394" s="807">
        <f t="shared" si="33"/>
        <v>1.0000000000000002</v>
      </c>
      <c r="AY394" s="811">
        <v>1.25E-3</v>
      </c>
      <c r="AZ394" s="811">
        <v>0</v>
      </c>
      <c r="BA394" s="811">
        <v>0</v>
      </c>
      <c r="BB394" s="811">
        <v>0</v>
      </c>
      <c r="BC394" s="811">
        <v>0</v>
      </c>
      <c r="BD394" s="811">
        <v>0</v>
      </c>
      <c r="BE394" s="811">
        <v>0</v>
      </c>
      <c r="BF394" s="811">
        <v>0</v>
      </c>
      <c r="BG394" s="811">
        <v>0</v>
      </c>
      <c r="BH394" s="811">
        <v>0</v>
      </c>
      <c r="BI394" s="811">
        <v>0</v>
      </c>
      <c r="BJ394" s="811">
        <v>0</v>
      </c>
      <c r="BK394" s="807">
        <f t="shared" si="34"/>
        <v>1.25E-3</v>
      </c>
      <c r="BL394" s="807">
        <f t="shared" si="35"/>
        <v>0.99875000000000025</v>
      </c>
    </row>
    <row r="395" spans="1:65" ht="27.95" customHeight="1" x14ac:dyDescent="0.2">
      <c r="A395" s="1143"/>
      <c r="B395" s="1146"/>
      <c r="C395" s="1146"/>
      <c r="D395" s="1149"/>
      <c r="E395" s="1092"/>
      <c r="F395" s="1109"/>
      <c r="G395" s="1109"/>
      <c r="H395" s="4"/>
      <c r="I395" s="1305"/>
      <c r="J395" s="1308"/>
      <c r="K395" s="920" t="s">
        <v>105</v>
      </c>
      <c r="L395" s="911" t="s">
        <v>94</v>
      </c>
      <c r="M395" s="911" t="s">
        <v>106</v>
      </c>
      <c r="N395" s="981">
        <v>3</v>
      </c>
      <c r="O395" s="26">
        <v>12000000</v>
      </c>
      <c r="P395" s="27">
        <v>36000000</v>
      </c>
      <c r="V395" s="803" t="s">
        <v>1463</v>
      </c>
      <c r="W395" s="803" t="s">
        <v>90</v>
      </c>
      <c r="X395" s="818" t="s">
        <v>1220</v>
      </c>
      <c r="Y395" s="791" t="s">
        <v>101</v>
      </c>
      <c r="Z395" s="791" t="s">
        <v>102</v>
      </c>
      <c r="AA395" s="791"/>
      <c r="AB395" s="782">
        <v>42381</v>
      </c>
      <c r="AC395" s="782">
        <v>42724</v>
      </c>
      <c r="AD395" s="791" t="s">
        <v>105</v>
      </c>
      <c r="AE395" s="791" t="s">
        <v>94</v>
      </c>
      <c r="AF395" s="791" t="s">
        <v>106</v>
      </c>
      <c r="AG395" s="791">
        <v>3</v>
      </c>
      <c r="AH395" s="783">
        <v>12000000</v>
      </c>
      <c r="AI395" s="783">
        <v>36000000</v>
      </c>
      <c r="AJ395" s="812" t="s">
        <v>263</v>
      </c>
      <c r="AK395" s="812" t="s">
        <v>1195</v>
      </c>
      <c r="AL395" s="813">
        <v>0.16666666666666669</v>
      </c>
      <c r="AM395" s="813">
        <v>0.16666666666666669</v>
      </c>
      <c r="AN395" s="813">
        <v>0.16666666666666669</v>
      </c>
      <c r="AO395" s="813">
        <v>0.16666666666666669</v>
      </c>
      <c r="AP395" s="813">
        <v>0.16666666666666669</v>
      </c>
      <c r="AQ395" s="813">
        <v>0.16666666666666669</v>
      </c>
      <c r="AR395" s="813">
        <v>0</v>
      </c>
      <c r="AS395" s="813">
        <v>0</v>
      </c>
      <c r="AT395" s="813">
        <v>0</v>
      </c>
      <c r="AU395" s="813">
        <v>0</v>
      </c>
      <c r="AV395" s="813">
        <v>0</v>
      </c>
      <c r="AW395" s="813">
        <v>0</v>
      </c>
      <c r="AX395" s="807">
        <f>SUM(AL395:AW395)</f>
        <v>1.0000000000000002</v>
      </c>
      <c r="AY395" s="811">
        <v>0.25</v>
      </c>
      <c r="AZ395" s="811">
        <v>0.25</v>
      </c>
      <c r="BA395" s="811">
        <v>0</v>
      </c>
      <c r="BB395" s="811">
        <v>0</v>
      </c>
      <c r="BC395" s="811">
        <v>0</v>
      </c>
      <c r="BD395" s="811">
        <v>0</v>
      </c>
      <c r="BE395" s="811">
        <v>0</v>
      </c>
      <c r="BF395" s="811">
        <v>0</v>
      </c>
      <c r="BG395" s="811">
        <v>0</v>
      </c>
      <c r="BH395" s="811">
        <v>0</v>
      </c>
      <c r="BI395" s="811">
        <v>0</v>
      </c>
      <c r="BJ395" s="811">
        <v>0</v>
      </c>
      <c r="BK395" s="807">
        <f t="shared" si="34"/>
        <v>0.5</v>
      </c>
      <c r="BL395" s="807">
        <f t="shared" si="35"/>
        <v>0.50000000000000022</v>
      </c>
      <c r="BM395" s="759" t="s">
        <v>1310</v>
      </c>
    </row>
    <row r="396" spans="1:65" ht="27.95" customHeight="1" x14ac:dyDescent="0.2">
      <c r="A396" s="1143"/>
      <c r="B396" s="1146"/>
      <c r="C396" s="1146"/>
      <c r="D396" s="1149"/>
      <c r="E396" s="1092"/>
      <c r="F396" s="1109"/>
      <c r="G396" s="1109"/>
      <c r="H396" s="4"/>
      <c r="I396" s="1305"/>
      <c r="J396" s="1308"/>
      <c r="K396" s="920" t="s">
        <v>107</v>
      </c>
      <c r="L396" s="911" t="s">
        <v>94</v>
      </c>
      <c r="M396" s="911" t="s">
        <v>108</v>
      </c>
      <c r="N396" s="981">
        <v>1</v>
      </c>
      <c r="O396" s="26">
        <v>30000000</v>
      </c>
      <c r="P396" s="27">
        <v>30000000</v>
      </c>
      <c r="V396" s="803" t="s">
        <v>1463</v>
      </c>
      <c r="W396" s="803" t="s">
        <v>90</v>
      </c>
      <c r="X396" s="818" t="s">
        <v>1220</v>
      </c>
      <c r="Y396" s="791" t="s">
        <v>101</v>
      </c>
      <c r="Z396" s="791" t="s">
        <v>102</v>
      </c>
      <c r="AA396" s="791"/>
      <c r="AB396" s="782">
        <v>42381</v>
      </c>
      <c r="AC396" s="782">
        <v>42724</v>
      </c>
      <c r="AD396" s="791" t="s">
        <v>107</v>
      </c>
      <c r="AE396" s="791" t="s">
        <v>94</v>
      </c>
      <c r="AF396" s="791" t="s">
        <v>108</v>
      </c>
      <c r="AG396" s="791">
        <v>1</v>
      </c>
      <c r="AH396" s="783">
        <v>30000000</v>
      </c>
      <c r="AI396" s="783">
        <v>30000000</v>
      </c>
      <c r="AJ396" s="812" t="s">
        <v>263</v>
      </c>
      <c r="AK396" s="812" t="s">
        <v>267</v>
      </c>
      <c r="AL396" s="813">
        <v>0.1111111111111111</v>
      </c>
      <c r="AM396" s="813">
        <v>0.1111111111111111</v>
      </c>
      <c r="AN396" s="813">
        <v>0.1111111111111111</v>
      </c>
      <c r="AO396" s="813">
        <v>0.1111111111111111</v>
      </c>
      <c r="AP396" s="813">
        <v>0.1111111111111111</v>
      </c>
      <c r="AQ396" s="813">
        <v>0.1111111111111111</v>
      </c>
      <c r="AR396" s="813">
        <v>0.1111111111111111</v>
      </c>
      <c r="AS396" s="813">
        <v>0.1111111111111111</v>
      </c>
      <c r="AT396" s="813">
        <v>0.1111111111111111</v>
      </c>
      <c r="AU396" s="813">
        <v>0</v>
      </c>
      <c r="AV396" s="813">
        <v>0</v>
      </c>
      <c r="AW396" s="813">
        <v>0</v>
      </c>
      <c r="AX396" s="807">
        <f t="shared" si="33"/>
        <v>1.0000000000000002</v>
      </c>
      <c r="AY396" s="811">
        <v>0.1</v>
      </c>
      <c r="AZ396" s="811">
        <v>0.1</v>
      </c>
      <c r="BA396" s="811">
        <v>0</v>
      </c>
      <c r="BB396" s="811">
        <v>0</v>
      </c>
      <c r="BC396" s="811">
        <v>0</v>
      </c>
      <c r="BD396" s="811">
        <v>0</v>
      </c>
      <c r="BE396" s="811">
        <v>0</v>
      </c>
      <c r="BF396" s="811">
        <v>0</v>
      </c>
      <c r="BG396" s="811">
        <v>0</v>
      </c>
      <c r="BH396" s="811">
        <v>0</v>
      </c>
      <c r="BI396" s="811">
        <v>0</v>
      </c>
      <c r="BJ396" s="811">
        <v>0</v>
      </c>
      <c r="BK396" s="807">
        <f t="shared" si="34"/>
        <v>0.2</v>
      </c>
      <c r="BL396" s="807">
        <f t="shared" si="35"/>
        <v>0.80000000000000027</v>
      </c>
      <c r="BM396" s="759" t="s">
        <v>1309</v>
      </c>
    </row>
    <row r="397" spans="1:65" ht="27.95" customHeight="1" x14ac:dyDescent="0.2">
      <c r="A397" s="1143"/>
      <c r="B397" s="1146"/>
      <c r="C397" s="1146"/>
      <c r="D397" s="1149"/>
      <c r="E397" s="1092"/>
      <c r="F397" s="1109"/>
      <c r="G397" s="1109"/>
      <c r="H397" s="4"/>
      <c r="I397" s="1305"/>
      <c r="J397" s="1308"/>
      <c r="K397" s="920" t="s">
        <v>109</v>
      </c>
      <c r="L397" s="911" t="s">
        <v>94</v>
      </c>
      <c r="M397" s="911" t="s">
        <v>110</v>
      </c>
      <c r="N397" s="981">
        <v>1</v>
      </c>
      <c r="O397" s="26">
        <v>30000000</v>
      </c>
      <c r="P397" s="27">
        <v>30000000</v>
      </c>
      <c r="V397" s="803" t="s">
        <v>1463</v>
      </c>
      <c r="W397" s="803" t="s">
        <v>90</v>
      </c>
      <c r="X397" s="818" t="s">
        <v>1220</v>
      </c>
      <c r="Y397" s="791" t="s">
        <v>101</v>
      </c>
      <c r="Z397" s="791" t="s">
        <v>102</v>
      </c>
      <c r="AA397" s="791"/>
      <c r="AB397" s="782">
        <v>42381</v>
      </c>
      <c r="AC397" s="782">
        <v>42724</v>
      </c>
      <c r="AD397" s="791" t="s">
        <v>109</v>
      </c>
      <c r="AE397" s="791" t="s">
        <v>94</v>
      </c>
      <c r="AF397" s="791" t="s">
        <v>110</v>
      </c>
      <c r="AG397" s="791">
        <v>1</v>
      </c>
      <c r="AH397" s="783">
        <v>30000000</v>
      </c>
      <c r="AI397" s="783">
        <v>30000000</v>
      </c>
      <c r="AJ397" s="812" t="s">
        <v>263</v>
      </c>
      <c r="AK397" s="812" t="s">
        <v>267</v>
      </c>
      <c r="AL397" s="813">
        <v>0.1111111111111111</v>
      </c>
      <c r="AM397" s="813">
        <v>0.1111111111111111</v>
      </c>
      <c r="AN397" s="813">
        <v>0.1111111111111111</v>
      </c>
      <c r="AO397" s="813">
        <v>0.1111111111111111</v>
      </c>
      <c r="AP397" s="813">
        <v>0.1111111111111111</v>
      </c>
      <c r="AQ397" s="813">
        <v>0.1111111111111111</v>
      </c>
      <c r="AR397" s="813">
        <v>0.1111111111111111</v>
      </c>
      <c r="AS397" s="813">
        <v>0.1111111111111111</v>
      </c>
      <c r="AT397" s="813">
        <v>0.1111111111111111</v>
      </c>
      <c r="AU397" s="813">
        <v>0</v>
      </c>
      <c r="AV397" s="813">
        <v>0</v>
      </c>
      <c r="AW397" s="813">
        <v>0</v>
      </c>
      <c r="AX397" s="807">
        <f t="shared" si="33"/>
        <v>1.0000000000000002</v>
      </c>
      <c r="AY397" s="811">
        <v>0.11</v>
      </c>
      <c r="AZ397" s="811">
        <v>0.1</v>
      </c>
      <c r="BA397" s="811">
        <v>0</v>
      </c>
      <c r="BB397" s="811">
        <v>0</v>
      </c>
      <c r="BC397" s="811">
        <v>0</v>
      </c>
      <c r="BD397" s="811">
        <v>0</v>
      </c>
      <c r="BE397" s="811">
        <v>0</v>
      </c>
      <c r="BF397" s="811">
        <v>0</v>
      </c>
      <c r="BG397" s="811">
        <v>0</v>
      </c>
      <c r="BH397" s="811">
        <v>0</v>
      </c>
      <c r="BI397" s="811">
        <v>0</v>
      </c>
      <c r="BJ397" s="811">
        <v>0</v>
      </c>
      <c r="BK397" s="807">
        <f t="shared" si="34"/>
        <v>0.21000000000000002</v>
      </c>
      <c r="BL397" s="807">
        <f t="shared" si="35"/>
        <v>0.79000000000000026</v>
      </c>
      <c r="BM397" s="759" t="s">
        <v>1311</v>
      </c>
    </row>
    <row r="398" spans="1:65" ht="27.95" customHeight="1" x14ac:dyDescent="0.2">
      <c r="A398" s="1143"/>
      <c r="B398" s="1146"/>
      <c r="C398" s="1146"/>
      <c r="D398" s="1149"/>
      <c r="E398" s="1092"/>
      <c r="F398" s="1109"/>
      <c r="G398" s="1109"/>
      <c r="H398" s="4"/>
      <c r="I398" s="1305"/>
      <c r="J398" s="1308"/>
      <c r="K398" s="920" t="s">
        <v>111</v>
      </c>
      <c r="L398" s="911" t="s">
        <v>94</v>
      </c>
      <c r="M398" s="911" t="s">
        <v>111</v>
      </c>
      <c r="N398" s="981">
        <v>3</v>
      </c>
      <c r="O398" s="507">
        <v>14000000</v>
      </c>
      <c r="P398" s="628">
        <v>42000000</v>
      </c>
      <c r="V398" s="803" t="s">
        <v>1463</v>
      </c>
      <c r="W398" s="803" t="s">
        <v>90</v>
      </c>
      <c r="X398" s="818" t="s">
        <v>1220</v>
      </c>
      <c r="Y398" s="791" t="s">
        <v>101</v>
      </c>
      <c r="Z398" s="791" t="s">
        <v>102</v>
      </c>
      <c r="AA398" s="791"/>
      <c r="AB398" s="782">
        <v>42381</v>
      </c>
      <c r="AC398" s="782">
        <v>42724</v>
      </c>
      <c r="AD398" s="791" t="s">
        <v>111</v>
      </c>
      <c r="AE398" s="791" t="s">
        <v>94</v>
      </c>
      <c r="AF398" s="791" t="s">
        <v>111</v>
      </c>
      <c r="AG398" s="791">
        <v>3</v>
      </c>
      <c r="AH398" s="783">
        <v>14000000</v>
      </c>
      <c r="AI398" s="783">
        <v>42000000</v>
      </c>
      <c r="AJ398" s="812" t="s">
        <v>268</v>
      </c>
      <c r="AK398" s="812" t="s">
        <v>281</v>
      </c>
      <c r="AL398" s="813">
        <v>0</v>
      </c>
      <c r="AM398" s="813">
        <v>0</v>
      </c>
      <c r="AN398" s="813">
        <v>0</v>
      </c>
      <c r="AO398" s="813">
        <v>0</v>
      </c>
      <c r="AP398" s="813">
        <v>0</v>
      </c>
      <c r="AQ398" s="813">
        <v>0</v>
      </c>
      <c r="AR398" s="813">
        <v>0</v>
      </c>
      <c r="AS398" s="813">
        <v>0</v>
      </c>
      <c r="AT398" s="813">
        <v>0</v>
      </c>
      <c r="AU398" s="813">
        <v>0</v>
      </c>
      <c r="AV398" s="813">
        <v>0.5</v>
      </c>
      <c r="AW398" s="813">
        <v>0.5</v>
      </c>
      <c r="AX398" s="807">
        <f t="shared" si="33"/>
        <v>1</v>
      </c>
      <c r="AY398" s="811">
        <v>0</v>
      </c>
      <c r="AZ398" s="811">
        <v>0</v>
      </c>
      <c r="BA398" s="811">
        <v>0</v>
      </c>
      <c r="BB398" s="811">
        <v>0</v>
      </c>
      <c r="BC398" s="811">
        <v>0</v>
      </c>
      <c r="BD398" s="811">
        <v>0</v>
      </c>
      <c r="BE398" s="811">
        <v>0</v>
      </c>
      <c r="BF398" s="811">
        <v>0</v>
      </c>
      <c r="BG398" s="811">
        <v>0</v>
      </c>
      <c r="BH398" s="811">
        <v>0</v>
      </c>
      <c r="BI398" s="811">
        <v>0</v>
      </c>
      <c r="BJ398" s="811">
        <v>0</v>
      </c>
      <c r="BK398" s="807">
        <f t="shared" si="34"/>
        <v>0</v>
      </c>
      <c r="BL398" s="807">
        <f t="shared" si="35"/>
        <v>1</v>
      </c>
      <c r="BM398" s="759" t="s">
        <v>1312</v>
      </c>
    </row>
    <row r="399" spans="1:65" ht="27.95" customHeight="1" x14ac:dyDescent="0.2">
      <c r="A399" s="1144"/>
      <c r="B399" s="1147"/>
      <c r="C399" s="1147"/>
      <c r="D399" s="1150"/>
      <c r="E399" s="1092"/>
      <c r="F399" s="1109"/>
      <c r="G399" s="1109"/>
      <c r="H399" s="4"/>
      <c r="I399" s="1305"/>
      <c r="J399" s="1308"/>
      <c r="K399" s="920" t="s">
        <v>1268</v>
      </c>
      <c r="L399" s="911" t="s">
        <v>49</v>
      </c>
      <c r="M399" s="911" t="s">
        <v>113</v>
      </c>
      <c r="N399" s="981">
        <v>25</v>
      </c>
      <c r="O399" s="507">
        <v>7000000</v>
      </c>
      <c r="P399" s="628">
        <v>175000000</v>
      </c>
      <c r="V399" s="803" t="s">
        <v>1463</v>
      </c>
      <c r="W399" s="803" t="s">
        <v>90</v>
      </c>
      <c r="X399" s="818" t="s">
        <v>1220</v>
      </c>
      <c r="Y399" s="791" t="s">
        <v>101</v>
      </c>
      <c r="Z399" s="791" t="s">
        <v>102</v>
      </c>
      <c r="AA399" s="791"/>
      <c r="AB399" s="782">
        <v>42381</v>
      </c>
      <c r="AC399" s="782">
        <v>42724</v>
      </c>
      <c r="AD399" s="791" t="s">
        <v>1268</v>
      </c>
      <c r="AE399" s="791" t="s">
        <v>49</v>
      </c>
      <c r="AF399" s="791" t="s">
        <v>113</v>
      </c>
      <c r="AG399" s="791">
        <v>25</v>
      </c>
      <c r="AH399" s="783">
        <v>7000000</v>
      </c>
      <c r="AI399" s="783">
        <v>175000000</v>
      </c>
      <c r="AJ399" s="812" t="s">
        <v>263</v>
      </c>
      <c r="AK399" s="812" t="s">
        <v>281</v>
      </c>
      <c r="AL399" s="813">
        <v>8.3333333333333343E-2</v>
      </c>
      <c r="AM399" s="813">
        <v>8.3333333333333343E-2</v>
      </c>
      <c r="AN399" s="813">
        <v>8.3333333333333343E-2</v>
      </c>
      <c r="AO399" s="813">
        <v>8.3333333333333343E-2</v>
      </c>
      <c r="AP399" s="813">
        <v>8.3333333333333343E-2</v>
      </c>
      <c r="AQ399" s="813">
        <v>8.3333333333333343E-2</v>
      </c>
      <c r="AR399" s="813">
        <v>8.3333333333333343E-2</v>
      </c>
      <c r="AS399" s="813">
        <v>8.3333333333333343E-2</v>
      </c>
      <c r="AT399" s="813">
        <v>8.3333333333333343E-2</v>
      </c>
      <c r="AU399" s="813">
        <v>8.3333333333333343E-2</v>
      </c>
      <c r="AV399" s="813">
        <v>8.3333333333333343E-2</v>
      </c>
      <c r="AW399" s="813">
        <v>8.3333333333333343E-2</v>
      </c>
      <c r="AX399" s="807">
        <f t="shared" si="33"/>
        <v>1.0000000000000002</v>
      </c>
      <c r="AY399" s="811">
        <v>0.15</v>
      </c>
      <c r="AZ399" s="811">
        <v>0</v>
      </c>
      <c r="BA399" s="811">
        <v>0</v>
      </c>
      <c r="BB399" s="811">
        <v>0</v>
      </c>
      <c r="BC399" s="811">
        <v>0</v>
      </c>
      <c r="BD399" s="811">
        <v>0</v>
      </c>
      <c r="BE399" s="811">
        <v>0</v>
      </c>
      <c r="BF399" s="811">
        <v>0</v>
      </c>
      <c r="BG399" s="811">
        <v>0</v>
      </c>
      <c r="BH399" s="811">
        <v>0</v>
      </c>
      <c r="BI399" s="811">
        <v>0</v>
      </c>
      <c r="BJ399" s="811">
        <v>0</v>
      </c>
      <c r="BK399" s="807">
        <f t="shared" si="34"/>
        <v>0.15</v>
      </c>
      <c r="BL399" s="807">
        <f t="shared" si="35"/>
        <v>0.8500000000000002</v>
      </c>
      <c r="BM399" s="759" t="s">
        <v>1313</v>
      </c>
    </row>
    <row r="400" spans="1:65" ht="27.95" customHeight="1" x14ac:dyDescent="0.2">
      <c r="A400" s="935"/>
      <c r="B400" s="937"/>
      <c r="C400" s="937"/>
      <c r="D400" s="936"/>
      <c r="E400" s="1092"/>
      <c r="F400" s="1109"/>
      <c r="G400" s="1096"/>
      <c r="H400" s="4"/>
      <c r="I400" s="1320"/>
      <c r="J400" s="1321"/>
      <c r="K400" s="920" t="s">
        <v>114</v>
      </c>
      <c r="L400" s="911" t="s">
        <v>94</v>
      </c>
      <c r="M400" s="911" t="s">
        <v>115</v>
      </c>
      <c r="N400" s="981">
        <v>0</v>
      </c>
      <c r="O400" s="507">
        <v>0</v>
      </c>
      <c r="P400" s="628">
        <v>0</v>
      </c>
      <c r="V400" s="803" t="s">
        <v>1463</v>
      </c>
      <c r="W400" s="803" t="s">
        <v>90</v>
      </c>
      <c r="X400" s="818" t="s">
        <v>1220</v>
      </c>
      <c r="Y400" s="791" t="s">
        <v>101</v>
      </c>
      <c r="Z400" s="791" t="s">
        <v>102</v>
      </c>
      <c r="AA400" s="791"/>
      <c r="AB400" s="782">
        <v>42381</v>
      </c>
      <c r="AC400" s="782">
        <v>42724</v>
      </c>
      <c r="AD400" s="791" t="s">
        <v>114</v>
      </c>
      <c r="AE400" s="791" t="s">
        <v>94</v>
      </c>
      <c r="AF400" s="791" t="s">
        <v>115</v>
      </c>
      <c r="AG400" s="791">
        <v>0</v>
      </c>
      <c r="AH400" s="783">
        <v>0</v>
      </c>
      <c r="AI400" s="783">
        <v>0</v>
      </c>
      <c r="AJ400" s="812" t="s">
        <v>263</v>
      </c>
      <c r="AK400" s="812" t="s">
        <v>281</v>
      </c>
      <c r="AL400" s="813">
        <v>8.3333333333333343E-2</v>
      </c>
      <c r="AM400" s="813">
        <v>8.3333333333333343E-2</v>
      </c>
      <c r="AN400" s="813">
        <v>8.3333333333333343E-2</v>
      </c>
      <c r="AO400" s="813">
        <v>8.3333333333333343E-2</v>
      </c>
      <c r="AP400" s="813">
        <v>8.3333333333333343E-2</v>
      </c>
      <c r="AQ400" s="813">
        <v>8.3333333333333343E-2</v>
      </c>
      <c r="AR400" s="813">
        <v>8.3333333333333343E-2</v>
      </c>
      <c r="AS400" s="813">
        <v>8.3333333333333343E-2</v>
      </c>
      <c r="AT400" s="813">
        <v>8.3333333333333343E-2</v>
      </c>
      <c r="AU400" s="813">
        <v>8.3333333333333343E-2</v>
      </c>
      <c r="AV400" s="813">
        <v>8.3333333333333343E-2</v>
      </c>
      <c r="AW400" s="813">
        <v>8.3333333333333343E-2</v>
      </c>
      <c r="AX400" s="807">
        <f t="shared" si="33"/>
        <v>1.0000000000000002</v>
      </c>
      <c r="AY400" s="811">
        <v>0.15</v>
      </c>
      <c r="AZ400" s="811">
        <v>0</v>
      </c>
      <c r="BA400" s="811">
        <v>0</v>
      </c>
      <c r="BB400" s="811">
        <v>0</v>
      </c>
      <c r="BC400" s="811">
        <v>0</v>
      </c>
      <c r="BD400" s="811">
        <v>0</v>
      </c>
      <c r="BE400" s="811">
        <v>0</v>
      </c>
      <c r="BF400" s="811">
        <v>0</v>
      </c>
      <c r="BG400" s="811">
        <v>0</v>
      </c>
      <c r="BH400" s="811">
        <v>0</v>
      </c>
      <c r="BI400" s="811">
        <v>0</v>
      </c>
      <c r="BJ400" s="811">
        <v>0</v>
      </c>
      <c r="BK400" s="807">
        <f t="shared" si="34"/>
        <v>0.15</v>
      </c>
      <c r="BL400" s="807">
        <f t="shared" si="35"/>
        <v>0.8500000000000002</v>
      </c>
    </row>
    <row r="401" spans="1:65" ht="27.95" customHeight="1" x14ac:dyDescent="0.2">
      <c r="A401" s="484"/>
      <c r="B401" s="485"/>
      <c r="C401" s="486"/>
      <c r="D401" s="487"/>
      <c r="E401" s="1092"/>
      <c r="F401" s="1109"/>
      <c r="G401" s="1108" t="s">
        <v>116</v>
      </c>
      <c r="H401" s="204"/>
      <c r="I401" s="1305">
        <v>42401</v>
      </c>
      <c r="J401" s="1308">
        <v>42814</v>
      </c>
      <c r="K401" s="1322" t="s">
        <v>117</v>
      </c>
      <c r="L401" s="916" t="s">
        <v>118</v>
      </c>
      <c r="M401" s="916" t="s">
        <v>1269</v>
      </c>
      <c r="N401" s="478">
        <v>1</v>
      </c>
      <c r="O401" s="1324">
        <v>650000000</v>
      </c>
      <c r="P401" s="1326">
        <v>650000000</v>
      </c>
      <c r="V401" s="803" t="s">
        <v>1463</v>
      </c>
      <c r="W401" s="803" t="s">
        <v>90</v>
      </c>
      <c r="X401" s="818" t="s">
        <v>1220</v>
      </c>
      <c r="Y401" s="791" t="s">
        <v>101</v>
      </c>
      <c r="Z401" s="791" t="s">
        <v>116</v>
      </c>
      <c r="AA401" s="791"/>
      <c r="AB401" s="782">
        <v>42401</v>
      </c>
      <c r="AC401" s="782">
        <v>42814</v>
      </c>
      <c r="AD401" s="791" t="s">
        <v>117</v>
      </c>
      <c r="AE401" s="791" t="s">
        <v>118</v>
      </c>
      <c r="AF401" s="791" t="s">
        <v>1269</v>
      </c>
      <c r="AG401" s="791">
        <v>1</v>
      </c>
      <c r="AH401" s="783">
        <v>650000000</v>
      </c>
      <c r="AI401" s="783">
        <v>650000000</v>
      </c>
      <c r="AJ401" s="812" t="s">
        <v>264</v>
      </c>
      <c r="AK401" s="812" t="s">
        <v>252</v>
      </c>
      <c r="AL401" s="813">
        <v>0</v>
      </c>
      <c r="AM401" s="813">
        <v>0.14285714285714288</v>
      </c>
      <c r="AN401" s="813">
        <v>0.14285714285714288</v>
      </c>
      <c r="AO401" s="813">
        <v>0.14285714285714288</v>
      </c>
      <c r="AP401" s="813">
        <v>0.14285714285714288</v>
      </c>
      <c r="AQ401" s="813">
        <v>0.14285714285714288</v>
      </c>
      <c r="AR401" s="813">
        <v>0.14285714285714288</v>
      </c>
      <c r="AS401" s="813">
        <v>0.14285714285714288</v>
      </c>
      <c r="AT401" s="813">
        <v>0</v>
      </c>
      <c r="AU401" s="813">
        <v>0</v>
      </c>
      <c r="AV401" s="813">
        <v>0</v>
      </c>
      <c r="AW401" s="813">
        <v>0</v>
      </c>
      <c r="AX401" s="807">
        <f t="shared" si="33"/>
        <v>1.0000000000000002</v>
      </c>
      <c r="AY401" s="811">
        <v>0</v>
      </c>
      <c r="AZ401" s="811">
        <v>0</v>
      </c>
      <c r="BA401" s="811">
        <v>0</v>
      </c>
      <c r="BB401" s="811">
        <v>0</v>
      </c>
      <c r="BC401" s="811">
        <v>0</v>
      </c>
      <c r="BD401" s="811">
        <v>0</v>
      </c>
      <c r="BE401" s="811">
        <v>0</v>
      </c>
      <c r="BF401" s="811">
        <v>0</v>
      </c>
      <c r="BG401" s="811">
        <v>0</v>
      </c>
      <c r="BH401" s="811">
        <v>0</v>
      </c>
      <c r="BI401" s="811">
        <v>0</v>
      </c>
      <c r="BJ401" s="811">
        <v>0</v>
      </c>
      <c r="BK401" s="807">
        <f t="shared" si="34"/>
        <v>0</v>
      </c>
      <c r="BL401" s="807">
        <f t="shared" si="35"/>
        <v>1.0000000000000002</v>
      </c>
      <c r="BM401" s="759" t="s">
        <v>1314</v>
      </c>
    </row>
    <row r="402" spans="1:65" ht="27.95" customHeight="1" x14ac:dyDescent="0.2">
      <c r="A402" s="484"/>
      <c r="B402" s="485"/>
      <c r="C402" s="486"/>
      <c r="D402" s="487"/>
      <c r="E402" s="1092"/>
      <c r="F402" s="1109"/>
      <c r="G402" s="1096"/>
      <c r="H402" s="204"/>
      <c r="I402" s="1305"/>
      <c r="J402" s="1308"/>
      <c r="K402" s="1323"/>
      <c r="L402" s="916" t="s">
        <v>120</v>
      </c>
      <c r="M402" s="916" t="s">
        <v>121</v>
      </c>
      <c r="N402" s="478">
        <v>1</v>
      </c>
      <c r="O402" s="1325"/>
      <c r="P402" s="1327"/>
      <c r="V402" s="803" t="s">
        <v>1463</v>
      </c>
      <c r="W402" s="803" t="s">
        <v>90</v>
      </c>
      <c r="X402" s="818" t="s">
        <v>1220</v>
      </c>
      <c r="Y402" s="791" t="s">
        <v>101</v>
      </c>
      <c r="Z402" s="791" t="s">
        <v>116</v>
      </c>
      <c r="AA402" s="791"/>
      <c r="AB402" s="782">
        <v>42401</v>
      </c>
      <c r="AC402" s="782">
        <v>42814</v>
      </c>
      <c r="AD402" s="791" t="s">
        <v>117</v>
      </c>
      <c r="AE402" s="791" t="s">
        <v>120</v>
      </c>
      <c r="AF402" s="791" t="s">
        <v>121</v>
      </c>
      <c r="AG402" s="791">
        <v>1</v>
      </c>
      <c r="AH402" s="783">
        <v>0</v>
      </c>
      <c r="AI402" s="783">
        <v>0</v>
      </c>
      <c r="AJ402" s="812" t="s">
        <v>264</v>
      </c>
      <c r="AK402" s="812" t="s">
        <v>252</v>
      </c>
      <c r="AL402" s="813">
        <v>0</v>
      </c>
      <c r="AM402" s="813">
        <v>0.14285714285714288</v>
      </c>
      <c r="AN402" s="813">
        <v>0.14285714285714288</v>
      </c>
      <c r="AO402" s="813">
        <v>0.14285714285714288</v>
      </c>
      <c r="AP402" s="813">
        <v>0.14285714285714288</v>
      </c>
      <c r="AQ402" s="813">
        <v>0.14285714285714288</v>
      </c>
      <c r="AR402" s="813">
        <v>0.14285714285714288</v>
      </c>
      <c r="AS402" s="813">
        <v>0.14285714285714288</v>
      </c>
      <c r="AT402" s="813">
        <v>0</v>
      </c>
      <c r="AU402" s="813">
        <v>0</v>
      </c>
      <c r="AV402" s="813">
        <v>0</v>
      </c>
      <c r="AW402" s="813">
        <v>0</v>
      </c>
      <c r="AX402" s="807">
        <f t="shared" si="33"/>
        <v>1.0000000000000002</v>
      </c>
      <c r="AY402" s="811">
        <v>0</v>
      </c>
      <c r="AZ402" s="811">
        <v>0</v>
      </c>
      <c r="BA402" s="811">
        <v>0</v>
      </c>
      <c r="BB402" s="811">
        <v>0</v>
      </c>
      <c r="BC402" s="811">
        <v>0</v>
      </c>
      <c r="BD402" s="811">
        <v>0</v>
      </c>
      <c r="BE402" s="811">
        <v>0</v>
      </c>
      <c r="BF402" s="811">
        <v>0</v>
      </c>
      <c r="BG402" s="811">
        <v>0</v>
      </c>
      <c r="BH402" s="811">
        <v>0</v>
      </c>
      <c r="BI402" s="811">
        <v>0</v>
      </c>
      <c r="BJ402" s="811">
        <v>0</v>
      </c>
      <c r="BK402" s="807">
        <f t="shared" si="34"/>
        <v>0</v>
      </c>
      <c r="BL402" s="807">
        <f t="shared" si="35"/>
        <v>1.0000000000000002</v>
      </c>
      <c r="BM402" s="759" t="s">
        <v>1314</v>
      </c>
    </row>
    <row r="403" spans="1:65" ht="27.95" customHeight="1" thickBot="1" x14ac:dyDescent="0.25">
      <c r="A403" s="483"/>
      <c r="B403" s="482"/>
      <c r="C403" s="482"/>
      <c r="D403" s="481"/>
      <c r="E403" s="1099"/>
      <c r="F403" s="1109"/>
      <c r="G403" s="211" t="s">
        <v>122</v>
      </c>
      <c r="H403" s="204"/>
      <c r="I403" s="1305"/>
      <c r="J403" s="1308"/>
      <c r="K403" s="913" t="s">
        <v>123</v>
      </c>
      <c r="L403" s="912" t="s">
        <v>49</v>
      </c>
      <c r="M403" s="912" t="s">
        <v>124</v>
      </c>
      <c r="N403" s="205">
        <v>1</v>
      </c>
      <c r="O403" s="512">
        <v>96000000</v>
      </c>
      <c r="P403" s="633">
        <v>96000000</v>
      </c>
      <c r="V403" s="803" t="s">
        <v>1463</v>
      </c>
      <c r="W403" s="803" t="s">
        <v>90</v>
      </c>
      <c r="X403" s="818" t="s">
        <v>1220</v>
      </c>
      <c r="Y403" s="791" t="s">
        <v>101</v>
      </c>
      <c r="Z403" s="791" t="s">
        <v>122</v>
      </c>
      <c r="AA403" s="791"/>
      <c r="AB403" s="782">
        <v>42401</v>
      </c>
      <c r="AC403" s="782">
        <v>42814</v>
      </c>
      <c r="AD403" s="791" t="s">
        <v>123</v>
      </c>
      <c r="AE403" s="791" t="s">
        <v>49</v>
      </c>
      <c r="AF403" s="791" t="s">
        <v>124</v>
      </c>
      <c r="AG403" s="791">
        <v>1</v>
      </c>
      <c r="AH403" s="783">
        <v>96000000</v>
      </c>
      <c r="AI403" s="783">
        <v>96000000</v>
      </c>
      <c r="AJ403" s="812" t="s">
        <v>264</v>
      </c>
      <c r="AK403" s="812" t="s">
        <v>252</v>
      </c>
      <c r="AL403" s="813">
        <v>0</v>
      </c>
      <c r="AM403" s="813">
        <v>0.14285714285714288</v>
      </c>
      <c r="AN403" s="813">
        <v>0.14285714285714288</v>
      </c>
      <c r="AO403" s="813">
        <v>0.14285714285714288</v>
      </c>
      <c r="AP403" s="813">
        <v>0.14285714285714288</v>
      </c>
      <c r="AQ403" s="813">
        <v>0.14285714285714288</v>
      </c>
      <c r="AR403" s="813">
        <v>0.14285714285714288</v>
      </c>
      <c r="AS403" s="813">
        <v>0.14285714285714288</v>
      </c>
      <c r="AT403" s="813">
        <v>0</v>
      </c>
      <c r="AU403" s="813">
        <v>0</v>
      </c>
      <c r="AV403" s="813">
        <v>0</v>
      </c>
      <c r="AW403" s="813">
        <v>0</v>
      </c>
      <c r="AX403" s="807">
        <f t="shared" si="33"/>
        <v>1.0000000000000002</v>
      </c>
      <c r="AY403" s="811">
        <v>0</v>
      </c>
      <c r="AZ403" s="811">
        <v>0.25</v>
      </c>
      <c r="BA403" s="811">
        <v>0</v>
      </c>
      <c r="BB403" s="811">
        <v>0</v>
      </c>
      <c r="BC403" s="811">
        <v>0</v>
      </c>
      <c r="BD403" s="811">
        <v>0</v>
      </c>
      <c r="BE403" s="811">
        <v>0</v>
      </c>
      <c r="BF403" s="811">
        <v>0</v>
      </c>
      <c r="BG403" s="811">
        <v>0</v>
      </c>
      <c r="BH403" s="811">
        <v>0</v>
      </c>
      <c r="BI403" s="811">
        <v>0</v>
      </c>
      <c r="BJ403" s="811">
        <v>0</v>
      </c>
      <c r="BK403" s="807">
        <f t="shared" si="34"/>
        <v>0.25</v>
      </c>
      <c r="BL403" s="807">
        <f t="shared" si="35"/>
        <v>0.75000000000000022</v>
      </c>
      <c r="BM403" s="759" t="s">
        <v>1315</v>
      </c>
    </row>
    <row r="404" spans="1:65" ht="27.95" customHeight="1" x14ac:dyDescent="0.2">
      <c r="A404" s="191"/>
      <c r="B404" s="192"/>
      <c r="C404" s="192"/>
      <c r="D404" s="193"/>
      <c r="E404" s="1091" t="s">
        <v>965</v>
      </c>
      <c r="F404" s="1095" t="s">
        <v>125</v>
      </c>
      <c r="G404" s="910" t="s">
        <v>126</v>
      </c>
      <c r="H404" s="5"/>
      <c r="I404" s="194">
        <v>42401</v>
      </c>
      <c r="J404" s="620">
        <v>42724</v>
      </c>
      <c r="K404" s="919" t="s">
        <v>125</v>
      </c>
      <c r="L404" s="938" t="s">
        <v>26</v>
      </c>
      <c r="M404" s="59" t="s">
        <v>127</v>
      </c>
      <c r="N404" s="207">
        <v>1</v>
      </c>
      <c r="O404" s="634">
        <v>49500000</v>
      </c>
      <c r="P404" s="635">
        <f>+O404*N404</f>
        <v>49500000</v>
      </c>
      <c r="V404" s="803" t="s">
        <v>1463</v>
      </c>
      <c r="W404" s="803" t="s">
        <v>90</v>
      </c>
      <c r="X404" s="818" t="s">
        <v>1220</v>
      </c>
      <c r="Y404" s="791" t="s">
        <v>101</v>
      </c>
      <c r="Z404" s="791" t="s">
        <v>126</v>
      </c>
      <c r="AA404" s="791"/>
      <c r="AB404" s="782">
        <v>42401</v>
      </c>
      <c r="AC404" s="782">
        <v>42724</v>
      </c>
      <c r="AD404" s="791" t="s">
        <v>125</v>
      </c>
      <c r="AE404" s="791" t="s">
        <v>26</v>
      </c>
      <c r="AF404" s="791" t="s">
        <v>127</v>
      </c>
      <c r="AG404" s="791">
        <v>1</v>
      </c>
      <c r="AH404" s="783">
        <v>49500000</v>
      </c>
      <c r="AI404" s="783">
        <f>+AH404*AG404</f>
        <v>49500000</v>
      </c>
      <c r="AJ404" s="812" t="s">
        <v>263</v>
      </c>
      <c r="AK404" s="812" t="s">
        <v>263</v>
      </c>
      <c r="AL404" s="813">
        <v>1</v>
      </c>
      <c r="AM404" s="813">
        <v>0</v>
      </c>
      <c r="AN404" s="813">
        <v>0</v>
      </c>
      <c r="AO404" s="813">
        <v>0</v>
      </c>
      <c r="AP404" s="813">
        <v>0</v>
      </c>
      <c r="AQ404" s="813">
        <v>0</v>
      </c>
      <c r="AR404" s="813">
        <v>0</v>
      </c>
      <c r="AS404" s="813">
        <v>0</v>
      </c>
      <c r="AT404" s="813">
        <v>0</v>
      </c>
      <c r="AU404" s="813">
        <v>0</v>
      </c>
      <c r="AV404" s="813">
        <v>0</v>
      </c>
      <c r="AW404" s="813">
        <v>0</v>
      </c>
      <c r="AX404" s="807">
        <f t="shared" si="33"/>
        <v>1</v>
      </c>
      <c r="AY404" s="811">
        <v>1</v>
      </c>
      <c r="AZ404" s="811">
        <v>0</v>
      </c>
      <c r="BA404" s="811">
        <v>0</v>
      </c>
      <c r="BB404" s="811">
        <v>0</v>
      </c>
      <c r="BC404" s="811">
        <v>0</v>
      </c>
      <c r="BD404" s="811">
        <v>0</v>
      </c>
      <c r="BE404" s="811">
        <v>0</v>
      </c>
      <c r="BF404" s="811">
        <v>0</v>
      </c>
      <c r="BG404" s="811">
        <v>0</v>
      </c>
      <c r="BH404" s="811">
        <v>0</v>
      </c>
      <c r="BI404" s="811">
        <v>0</v>
      </c>
      <c r="BJ404" s="811">
        <v>0</v>
      </c>
      <c r="BK404" s="807">
        <f t="shared" si="34"/>
        <v>1</v>
      </c>
      <c r="BL404" s="807">
        <f t="shared" si="35"/>
        <v>0</v>
      </c>
    </row>
    <row r="405" spans="1:65" ht="27.95" customHeight="1" x14ac:dyDescent="0.2">
      <c r="A405" s="184"/>
      <c r="B405" s="185"/>
      <c r="C405" s="185"/>
      <c r="D405" s="186"/>
      <c r="E405" s="1092"/>
      <c r="F405" s="1109"/>
      <c r="G405" s="911" t="s">
        <v>128</v>
      </c>
      <c r="H405" s="4"/>
      <c r="I405" s="182">
        <v>42401</v>
      </c>
      <c r="J405" s="584">
        <v>42724</v>
      </c>
      <c r="K405" s="920" t="s">
        <v>125</v>
      </c>
      <c r="L405" s="926" t="s">
        <v>26</v>
      </c>
      <c r="M405" s="911" t="s">
        <v>129</v>
      </c>
      <c r="N405" s="206">
        <v>1</v>
      </c>
      <c r="O405" s="636">
        <v>19800000</v>
      </c>
      <c r="P405" s="637">
        <f t="shared" ref="P405:P426" si="36">+O405*N405</f>
        <v>19800000</v>
      </c>
      <c r="V405" s="803" t="s">
        <v>1463</v>
      </c>
      <c r="W405" s="803" t="s">
        <v>90</v>
      </c>
      <c r="X405" s="818" t="s">
        <v>1220</v>
      </c>
      <c r="Y405" s="791" t="s">
        <v>125</v>
      </c>
      <c r="Z405" s="791" t="s">
        <v>128</v>
      </c>
      <c r="AA405" s="791"/>
      <c r="AB405" s="782">
        <v>42401</v>
      </c>
      <c r="AC405" s="782">
        <v>42724</v>
      </c>
      <c r="AD405" s="791" t="s">
        <v>125</v>
      </c>
      <c r="AE405" s="791" t="s">
        <v>26</v>
      </c>
      <c r="AF405" s="791" t="s">
        <v>129</v>
      </c>
      <c r="AG405" s="791">
        <v>1</v>
      </c>
      <c r="AH405" s="783">
        <v>19800000</v>
      </c>
      <c r="AI405" s="783">
        <f t="shared" ref="AI405:AI418" si="37">+AH405*AG405</f>
        <v>19800000</v>
      </c>
      <c r="AJ405" s="812" t="s">
        <v>263</v>
      </c>
      <c r="AK405" s="812" t="s">
        <v>263</v>
      </c>
      <c r="AL405" s="813">
        <v>1</v>
      </c>
      <c r="AM405" s="813">
        <v>0</v>
      </c>
      <c r="AN405" s="813">
        <v>0</v>
      </c>
      <c r="AO405" s="813">
        <v>0</v>
      </c>
      <c r="AP405" s="813">
        <v>0</v>
      </c>
      <c r="AQ405" s="813">
        <v>0</v>
      </c>
      <c r="AR405" s="813">
        <v>0</v>
      </c>
      <c r="AS405" s="813">
        <v>0</v>
      </c>
      <c r="AT405" s="813">
        <v>0</v>
      </c>
      <c r="AU405" s="813">
        <v>0</v>
      </c>
      <c r="AV405" s="813">
        <v>0</v>
      </c>
      <c r="AW405" s="813">
        <v>0</v>
      </c>
      <c r="AX405" s="807">
        <f t="shared" si="33"/>
        <v>1</v>
      </c>
      <c r="AY405" s="811">
        <v>1</v>
      </c>
      <c r="AZ405" s="811">
        <v>0</v>
      </c>
      <c r="BA405" s="811">
        <v>0</v>
      </c>
      <c r="BB405" s="811">
        <v>0</v>
      </c>
      <c r="BC405" s="811">
        <v>0</v>
      </c>
      <c r="BD405" s="811">
        <v>0</v>
      </c>
      <c r="BE405" s="811">
        <v>0</v>
      </c>
      <c r="BF405" s="811">
        <v>0</v>
      </c>
      <c r="BG405" s="811">
        <v>0</v>
      </c>
      <c r="BH405" s="811">
        <v>0</v>
      </c>
      <c r="BI405" s="811">
        <v>0</v>
      </c>
      <c r="BJ405" s="811">
        <v>0</v>
      </c>
      <c r="BK405" s="807">
        <f t="shared" si="34"/>
        <v>1</v>
      </c>
      <c r="BL405" s="807">
        <f t="shared" si="35"/>
        <v>0</v>
      </c>
      <c r="BM405" s="759" t="s">
        <v>1299</v>
      </c>
    </row>
    <row r="406" spans="1:65" ht="27.95" customHeight="1" x14ac:dyDescent="0.2">
      <c r="A406" s="1142"/>
      <c r="B406" s="1145"/>
      <c r="C406" s="1145"/>
      <c r="D406" s="1148"/>
      <c r="E406" s="1092"/>
      <c r="F406" s="1109"/>
      <c r="G406" s="1108" t="s">
        <v>130</v>
      </c>
      <c r="H406" s="4"/>
      <c r="I406" s="1328">
        <v>42401</v>
      </c>
      <c r="J406" s="1330">
        <v>42724</v>
      </c>
      <c r="K406" s="1117" t="s">
        <v>131</v>
      </c>
      <c r="L406" s="926" t="s">
        <v>26</v>
      </c>
      <c r="M406" s="911" t="s">
        <v>132</v>
      </c>
      <c r="N406" s="206">
        <v>4</v>
      </c>
      <c r="O406" s="636">
        <v>19231000</v>
      </c>
      <c r="P406" s="637">
        <f t="shared" si="36"/>
        <v>76924000</v>
      </c>
      <c r="V406" s="803" t="s">
        <v>1463</v>
      </c>
      <c r="W406" s="803" t="s">
        <v>90</v>
      </c>
      <c r="X406" s="818" t="s">
        <v>1220</v>
      </c>
      <c r="Y406" s="791" t="s">
        <v>125</v>
      </c>
      <c r="Z406" s="791" t="s">
        <v>130</v>
      </c>
      <c r="AA406" s="791"/>
      <c r="AB406" s="782">
        <v>42401</v>
      </c>
      <c r="AC406" s="782">
        <v>42724</v>
      </c>
      <c r="AD406" s="791" t="s">
        <v>131</v>
      </c>
      <c r="AE406" s="791" t="s">
        <v>26</v>
      </c>
      <c r="AF406" s="791" t="s">
        <v>132</v>
      </c>
      <c r="AG406" s="791">
        <v>4</v>
      </c>
      <c r="AH406" s="783">
        <v>19231000</v>
      </c>
      <c r="AI406" s="783">
        <f t="shared" si="37"/>
        <v>76924000</v>
      </c>
      <c r="AJ406" s="812" t="s">
        <v>263</v>
      </c>
      <c r="AK406" s="812" t="s">
        <v>263</v>
      </c>
      <c r="AL406" s="813">
        <v>1</v>
      </c>
      <c r="AM406" s="813">
        <v>0</v>
      </c>
      <c r="AN406" s="813">
        <v>0</v>
      </c>
      <c r="AO406" s="813">
        <v>0</v>
      </c>
      <c r="AP406" s="813">
        <v>0</v>
      </c>
      <c r="AQ406" s="813">
        <v>0</v>
      </c>
      <c r="AR406" s="813">
        <v>0</v>
      </c>
      <c r="AS406" s="813">
        <v>0</v>
      </c>
      <c r="AT406" s="813">
        <v>0</v>
      </c>
      <c r="AU406" s="813">
        <v>0</v>
      </c>
      <c r="AV406" s="813">
        <v>0</v>
      </c>
      <c r="AW406" s="813">
        <v>0</v>
      </c>
      <c r="AX406" s="807">
        <f t="shared" si="33"/>
        <v>1</v>
      </c>
      <c r="AY406" s="811">
        <v>1</v>
      </c>
      <c r="AZ406" s="811">
        <v>0</v>
      </c>
      <c r="BA406" s="811">
        <v>0</v>
      </c>
      <c r="BB406" s="811">
        <v>0</v>
      </c>
      <c r="BC406" s="811">
        <v>0</v>
      </c>
      <c r="BD406" s="811">
        <v>0</v>
      </c>
      <c r="BE406" s="811">
        <v>0</v>
      </c>
      <c r="BF406" s="811">
        <v>0</v>
      </c>
      <c r="BG406" s="811">
        <v>0</v>
      </c>
      <c r="BH406" s="811">
        <v>0</v>
      </c>
      <c r="BI406" s="811">
        <v>0</v>
      </c>
      <c r="BJ406" s="811">
        <v>0</v>
      </c>
      <c r="BK406" s="807">
        <f t="shared" si="34"/>
        <v>1</v>
      </c>
      <c r="BL406" s="807">
        <f t="shared" si="35"/>
        <v>0</v>
      </c>
    </row>
    <row r="407" spans="1:65" ht="27.95" customHeight="1" x14ac:dyDescent="0.2">
      <c r="A407" s="1144"/>
      <c r="B407" s="1147"/>
      <c r="C407" s="1147"/>
      <c r="D407" s="1150"/>
      <c r="E407" s="1092"/>
      <c r="F407" s="1109"/>
      <c r="G407" s="1096"/>
      <c r="H407" s="4"/>
      <c r="I407" s="1329"/>
      <c r="J407" s="1331"/>
      <c r="K407" s="1107"/>
      <c r="L407" s="926" t="s">
        <v>133</v>
      </c>
      <c r="M407" s="911" t="s">
        <v>134</v>
      </c>
      <c r="N407" s="206">
        <v>1</v>
      </c>
      <c r="O407" s="636">
        <v>150000000</v>
      </c>
      <c r="P407" s="637">
        <f t="shared" si="36"/>
        <v>150000000</v>
      </c>
      <c r="V407" s="803" t="s">
        <v>1463</v>
      </c>
      <c r="W407" s="803" t="s">
        <v>90</v>
      </c>
      <c r="X407" s="818" t="s">
        <v>1220</v>
      </c>
      <c r="Y407" s="791" t="s">
        <v>125</v>
      </c>
      <c r="Z407" s="791" t="s">
        <v>130</v>
      </c>
      <c r="AA407" s="791"/>
      <c r="AB407" s="782">
        <v>42401</v>
      </c>
      <c r="AC407" s="782">
        <v>42724</v>
      </c>
      <c r="AD407" s="791" t="s">
        <v>131</v>
      </c>
      <c r="AE407" s="791" t="s">
        <v>133</v>
      </c>
      <c r="AF407" s="791" t="s">
        <v>134</v>
      </c>
      <c r="AG407" s="791">
        <v>1</v>
      </c>
      <c r="AH407" s="783">
        <v>150000000</v>
      </c>
      <c r="AI407" s="783">
        <f t="shared" si="37"/>
        <v>150000000</v>
      </c>
      <c r="AJ407" s="812" t="s">
        <v>264</v>
      </c>
      <c r="AK407" s="812" t="s">
        <v>281</v>
      </c>
      <c r="AL407" s="813">
        <v>0</v>
      </c>
      <c r="AM407" s="813">
        <v>9.0909090909090912E-2</v>
      </c>
      <c r="AN407" s="813">
        <v>9.0909090909090912E-2</v>
      </c>
      <c r="AO407" s="813">
        <v>9.0909090909090912E-2</v>
      </c>
      <c r="AP407" s="813">
        <v>9.0909090909090912E-2</v>
      </c>
      <c r="AQ407" s="813">
        <v>9.0909090909090912E-2</v>
      </c>
      <c r="AR407" s="813">
        <v>9.0909090909090912E-2</v>
      </c>
      <c r="AS407" s="813">
        <v>9.0909090909090912E-2</v>
      </c>
      <c r="AT407" s="813">
        <v>9.0909090909090912E-2</v>
      </c>
      <c r="AU407" s="813">
        <v>9.0909090909090912E-2</v>
      </c>
      <c r="AV407" s="813">
        <v>9.0909090909090912E-2</v>
      </c>
      <c r="AW407" s="813">
        <v>9.0909090909090912E-2</v>
      </c>
      <c r="AX407" s="807">
        <f t="shared" si="33"/>
        <v>1.0000000000000002</v>
      </c>
      <c r="AY407" s="811">
        <v>0.1</v>
      </c>
      <c r="AZ407" s="811">
        <v>0.1</v>
      </c>
      <c r="BA407" s="811">
        <v>0</v>
      </c>
      <c r="BB407" s="811">
        <v>0</v>
      </c>
      <c r="BC407" s="811">
        <v>0</v>
      </c>
      <c r="BD407" s="811">
        <v>0</v>
      </c>
      <c r="BE407" s="811">
        <v>0</v>
      </c>
      <c r="BF407" s="811">
        <v>0</v>
      </c>
      <c r="BG407" s="811">
        <v>0</v>
      </c>
      <c r="BH407" s="811">
        <v>0</v>
      </c>
      <c r="BI407" s="811">
        <v>0</v>
      </c>
      <c r="BJ407" s="811">
        <v>0</v>
      </c>
      <c r="BK407" s="807">
        <f t="shared" si="34"/>
        <v>0.2</v>
      </c>
      <c r="BL407" s="807">
        <f t="shared" si="35"/>
        <v>0.80000000000000027</v>
      </c>
      <c r="BM407" s="759" t="s">
        <v>1316</v>
      </c>
    </row>
    <row r="408" spans="1:65" ht="27.95" customHeight="1" x14ac:dyDescent="0.2">
      <c r="A408" s="1142"/>
      <c r="B408" s="1145"/>
      <c r="C408" s="1145"/>
      <c r="D408" s="1148"/>
      <c r="E408" s="1092"/>
      <c r="F408" s="1109"/>
      <c r="G408" s="1061" t="s">
        <v>135</v>
      </c>
      <c r="H408" s="4"/>
      <c r="I408" s="183">
        <v>42401</v>
      </c>
      <c r="J408" s="590">
        <v>42724</v>
      </c>
      <c r="K408" s="1089" t="s">
        <v>136</v>
      </c>
      <c r="L408" s="926" t="s">
        <v>26</v>
      </c>
      <c r="M408" s="911" t="s">
        <v>137</v>
      </c>
      <c r="N408" s="206">
        <v>1</v>
      </c>
      <c r="O408" s="636">
        <v>19231000</v>
      </c>
      <c r="P408" s="637">
        <f t="shared" si="36"/>
        <v>19231000</v>
      </c>
      <c r="V408" s="803" t="s">
        <v>1463</v>
      </c>
      <c r="W408" s="803" t="s">
        <v>90</v>
      </c>
      <c r="X408" s="818" t="s">
        <v>1220</v>
      </c>
      <c r="Y408" s="791" t="s">
        <v>125</v>
      </c>
      <c r="Z408" s="791" t="s">
        <v>135</v>
      </c>
      <c r="AA408" s="791"/>
      <c r="AB408" s="782">
        <v>42401</v>
      </c>
      <c r="AC408" s="782">
        <v>42724</v>
      </c>
      <c r="AD408" s="791" t="s">
        <v>136</v>
      </c>
      <c r="AE408" s="791" t="s">
        <v>26</v>
      </c>
      <c r="AF408" s="791" t="s">
        <v>137</v>
      </c>
      <c r="AG408" s="791">
        <v>1</v>
      </c>
      <c r="AH408" s="783">
        <v>19231000</v>
      </c>
      <c r="AI408" s="783">
        <f t="shared" si="37"/>
        <v>19231000</v>
      </c>
      <c r="AJ408" s="812" t="s">
        <v>264</v>
      </c>
      <c r="AK408" s="812" t="s">
        <v>264</v>
      </c>
      <c r="AL408" s="813">
        <v>0</v>
      </c>
      <c r="AM408" s="813">
        <v>1</v>
      </c>
      <c r="AN408" s="813">
        <v>0</v>
      </c>
      <c r="AO408" s="813">
        <v>0</v>
      </c>
      <c r="AP408" s="813">
        <v>0</v>
      </c>
      <c r="AQ408" s="813">
        <v>0</v>
      </c>
      <c r="AR408" s="813">
        <v>0</v>
      </c>
      <c r="AS408" s="813">
        <v>0</v>
      </c>
      <c r="AT408" s="813">
        <v>0</v>
      </c>
      <c r="AU408" s="813">
        <v>0</v>
      </c>
      <c r="AV408" s="813">
        <v>0</v>
      </c>
      <c r="AW408" s="813">
        <v>0</v>
      </c>
      <c r="AX408" s="807">
        <f t="shared" si="33"/>
        <v>1</v>
      </c>
      <c r="AY408" s="811">
        <v>0</v>
      </c>
      <c r="AZ408" s="811">
        <v>1</v>
      </c>
      <c r="BA408" s="811">
        <v>0</v>
      </c>
      <c r="BB408" s="811">
        <v>0</v>
      </c>
      <c r="BC408" s="811">
        <v>0</v>
      </c>
      <c r="BD408" s="811">
        <v>0</v>
      </c>
      <c r="BE408" s="811">
        <v>0</v>
      </c>
      <c r="BF408" s="811">
        <v>0</v>
      </c>
      <c r="BG408" s="811">
        <v>0</v>
      </c>
      <c r="BH408" s="811">
        <v>0</v>
      </c>
      <c r="BI408" s="811">
        <v>0</v>
      </c>
      <c r="BJ408" s="811">
        <v>0</v>
      </c>
      <c r="BK408" s="807">
        <f t="shared" si="34"/>
        <v>1</v>
      </c>
      <c r="BL408" s="807">
        <f t="shared" si="35"/>
        <v>0</v>
      </c>
    </row>
    <row r="409" spans="1:65" ht="27.95" customHeight="1" thickBot="1" x14ac:dyDescent="0.25">
      <c r="A409" s="1332"/>
      <c r="B409" s="1333"/>
      <c r="C409" s="1333"/>
      <c r="D409" s="1334"/>
      <c r="E409" s="1099"/>
      <c r="F409" s="1109"/>
      <c r="G409" s="1061"/>
      <c r="H409" s="4"/>
      <c r="I409" s="183">
        <v>42401</v>
      </c>
      <c r="J409" s="590">
        <v>42724</v>
      </c>
      <c r="K409" s="1089"/>
      <c r="L409" s="926" t="s">
        <v>26</v>
      </c>
      <c r="M409" s="911" t="s">
        <v>138</v>
      </c>
      <c r="N409" s="206">
        <v>1</v>
      </c>
      <c r="O409" s="636">
        <v>19231000</v>
      </c>
      <c r="P409" s="637">
        <f t="shared" si="36"/>
        <v>19231000</v>
      </c>
      <c r="V409" s="803" t="s">
        <v>1463</v>
      </c>
      <c r="W409" s="803" t="s">
        <v>90</v>
      </c>
      <c r="X409" s="818" t="s">
        <v>1220</v>
      </c>
      <c r="Y409" s="791" t="s">
        <v>125</v>
      </c>
      <c r="Z409" s="791" t="s">
        <v>1270</v>
      </c>
      <c r="AA409" s="791"/>
      <c r="AB409" s="782">
        <v>42401</v>
      </c>
      <c r="AC409" s="782">
        <v>42724</v>
      </c>
      <c r="AD409" s="791" t="s">
        <v>136</v>
      </c>
      <c r="AE409" s="791" t="s">
        <v>26</v>
      </c>
      <c r="AF409" s="791" t="s">
        <v>138</v>
      </c>
      <c r="AG409" s="791">
        <v>1</v>
      </c>
      <c r="AH409" s="783">
        <v>19231000</v>
      </c>
      <c r="AI409" s="783">
        <f t="shared" si="37"/>
        <v>19231000</v>
      </c>
      <c r="AJ409" s="812" t="s">
        <v>264</v>
      </c>
      <c r="AK409" s="812" t="s">
        <v>264</v>
      </c>
      <c r="AL409" s="813">
        <v>0</v>
      </c>
      <c r="AM409" s="813">
        <v>1</v>
      </c>
      <c r="AN409" s="813">
        <v>0</v>
      </c>
      <c r="AO409" s="813">
        <v>0</v>
      </c>
      <c r="AP409" s="813">
        <v>0</v>
      </c>
      <c r="AQ409" s="813">
        <v>0</v>
      </c>
      <c r="AR409" s="813">
        <v>0</v>
      </c>
      <c r="AS409" s="813">
        <v>0</v>
      </c>
      <c r="AT409" s="813">
        <v>0</v>
      </c>
      <c r="AU409" s="813">
        <v>0</v>
      </c>
      <c r="AV409" s="813">
        <v>0</v>
      </c>
      <c r="AW409" s="813">
        <v>0</v>
      </c>
      <c r="AX409" s="807">
        <f t="shared" si="33"/>
        <v>1</v>
      </c>
      <c r="AY409" s="811">
        <v>0</v>
      </c>
      <c r="AZ409" s="811">
        <v>2.5000000000000001E-2</v>
      </c>
      <c r="BA409" s="811">
        <v>0</v>
      </c>
      <c r="BB409" s="811">
        <v>0</v>
      </c>
      <c r="BC409" s="811">
        <v>0</v>
      </c>
      <c r="BD409" s="811">
        <v>0</v>
      </c>
      <c r="BE409" s="811">
        <v>0</v>
      </c>
      <c r="BF409" s="811">
        <v>0</v>
      </c>
      <c r="BG409" s="811">
        <v>0</v>
      </c>
      <c r="BH409" s="811">
        <v>0</v>
      </c>
      <c r="BI409" s="811">
        <v>0</v>
      </c>
      <c r="BJ409" s="811">
        <v>0</v>
      </c>
      <c r="BK409" s="807">
        <f t="shared" si="34"/>
        <v>2.5000000000000001E-2</v>
      </c>
      <c r="BL409" s="807">
        <f t="shared" si="35"/>
        <v>0.97499999999999998</v>
      </c>
    </row>
    <row r="410" spans="1:65" ht="27.95" customHeight="1" x14ac:dyDescent="0.2">
      <c r="A410" s="191"/>
      <c r="B410" s="192"/>
      <c r="C410" s="437"/>
      <c r="D410" s="438"/>
      <c r="E410" s="1091" t="s">
        <v>965</v>
      </c>
      <c r="F410" s="1094" t="s">
        <v>139</v>
      </c>
      <c r="G410" s="910" t="s">
        <v>140</v>
      </c>
      <c r="H410" s="21"/>
      <c r="I410" s="194">
        <v>42401</v>
      </c>
      <c r="J410" s="609">
        <v>42724</v>
      </c>
      <c r="K410" s="623" t="s">
        <v>141</v>
      </c>
      <c r="L410" s="938" t="s">
        <v>94</v>
      </c>
      <c r="M410" s="21" t="s">
        <v>141</v>
      </c>
      <c r="N410" s="955">
        <v>1</v>
      </c>
      <c r="O410" s="634">
        <f>8000000</f>
        <v>8000000</v>
      </c>
      <c r="P410" s="635">
        <f t="shared" si="36"/>
        <v>8000000</v>
      </c>
      <c r="V410" s="803" t="s">
        <v>1463</v>
      </c>
      <c r="W410" s="803" t="s">
        <v>90</v>
      </c>
      <c r="X410" s="818" t="s">
        <v>1220</v>
      </c>
      <c r="Y410" s="791" t="s">
        <v>101</v>
      </c>
      <c r="Z410" s="791" t="s">
        <v>140</v>
      </c>
      <c r="AA410" s="791"/>
      <c r="AB410" s="782">
        <v>42401</v>
      </c>
      <c r="AC410" s="782">
        <v>42724</v>
      </c>
      <c r="AD410" s="791" t="s">
        <v>141</v>
      </c>
      <c r="AE410" s="791" t="s">
        <v>94</v>
      </c>
      <c r="AF410" s="791" t="s">
        <v>141</v>
      </c>
      <c r="AG410" s="791">
        <v>1</v>
      </c>
      <c r="AH410" s="783">
        <f>8000000</f>
        <v>8000000</v>
      </c>
      <c r="AI410" s="783">
        <f t="shared" si="37"/>
        <v>8000000</v>
      </c>
      <c r="AJ410" s="812" t="s">
        <v>264</v>
      </c>
      <c r="AK410" s="812" t="s">
        <v>1195</v>
      </c>
      <c r="AL410" s="813">
        <v>0</v>
      </c>
      <c r="AM410" s="813">
        <v>0.2</v>
      </c>
      <c r="AN410" s="813">
        <v>0.2</v>
      </c>
      <c r="AO410" s="813">
        <v>0.2</v>
      </c>
      <c r="AP410" s="813">
        <v>0.2</v>
      </c>
      <c r="AQ410" s="813">
        <v>0.2</v>
      </c>
      <c r="AR410" s="813">
        <v>0</v>
      </c>
      <c r="AS410" s="813">
        <v>0</v>
      </c>
      <c r="AT410" s="813">
        <v>0</v>
      </c>
      <c r="AU410" s="813">
        <v>0</v>
      </c>
      <c r="AV410" s="813">
        <v>0</v>
      </c>
      <c r="AW410" s="813">
        <v>0</v>
      </c>
      <c r="AX410" s="807">
        <f t="shared" si="33"/>
        <v>1</v>
      </c>
      <c r="AY410" s="811">
        <v>0.5</v>
      </c>
      <c r="AZ410" s="811">
        <v>0</v>
      </c>
      <c r="BA410" s="811">
        <v>0</v>
      </c>
      <c r="BB410" s="811">
        <v>0</v>
      </c>
      <c r="BC410" s="811">
        <v>0</v>
      </c>
      <c r="BD410" s="811">
        <v>0</v>
      </c>
      <c r="BE410" s="811">
        <v>0</v>
      </c>
      <c r="BF410" s="811">
        <v>0</v>
      </c>
      <c r="BG410" s="811">
        <v>0</v>
      </c>
      <c r="BH410" s="811">
        <v>0</v>
      </c>
      <c r="BI410" s="811">
        <v>0</v>
      </c>
      <c r="BJ410" s="811">
        <v>0</v>
      </c>
      <c r="BK410" s="807">
        <f t="shared" si="34"/>
        <v>0.5</v>
      </c>
      <c r="BL410" s="807">
        <f t="shared" si="35"/>
        <v>0.5</v>
      </c>
      <c r="BM410" s="759" t="s">
        <v>1317</v>
      </c>
    </row>
    <row r="411" spans="1:65" ht="27.95" customHeight="1" x14ac:dyDescent="0.2">
      <c r="A411" s="184"/>
      <c r="B411" s="185"/>
      <c r="C411" s="431"/>
      <c r="D411" s="439"/>
      <c r="E411" s="1092"/>
      <c r="F411" s="1061"/>
      <c r="G411" s="911" t="s">
        <v>142</v>
      </c>
      <c r="H411" s="22"/>
      <c r="I411" s="182">
        <v>42401</v>
      </c>
      <c r="J411" s="610">
        <v>42724</v>
      </c>
      <c r="K411" s="1117" t="s">
        <v>1271</v>
      </c>
      <c r="L411" s="926" t="s">
        <v>49</v>
      </c>
      <c r="M411" s="22" t="s">
        <v>144</v>
      </c>
      <c r="N411" s="956">
        <v>1</v>
      </c>
      <c r="O411" s="636">
        <v>45000000</v>
      </c>
      <c r="P411" s="637">
        <f t="shared" si="36"/>
        <v>45000000</v>
      </c>
      <c r="V411" s="803" t="s">
        <v>1463</v>
      </c>
      <c r="W411" s="803" t="s">
        <v>90</v>
      </c>
      <c r="X411" s="818" t="s">
        <v>1220</v>
      </c>
      <c r="Y411" s="791" t="s">
        <v>101</v>
      </c>
      <c r="Z411" s="791" t="s">
        <v>142</v>
      </c>
      <c r="AA411" s="791"/>
      <c r="AB411" s="782">
        <v>42401</v>
      </c>
      <c r="AC411" s="782">
        <v>42724</v>
      </c>
      <c r="AD411" s="791" t="s">
        <v>1271</v>
      </c>
      <c r="AE411" s="791" t="s">
        <v>49</v>
      </c>
      <c r="AF411" s="791" t="s">
        <v>144</v>
      </c>
      <c r="AG411" s="791">
        <v>1</v>
      </c>
      <c r="AH411" s="783">
        <v>45000000</v>
      </c>
      <c r="AI411" s="783">
        <f t="shared" si="37"/>
        <v>45000000</v>
      </c>
      <c r="AJ411" s="812" t="s">
        <v>264</v>
      </c>
      <c r="AK411" s="812" t="s">
        <v>281</v>
      </c>
      <c r="AL411" s="813">
        <v>0</v>
      </c>
      <c r="AM411" s="813">
        <v>9.0909090909090912E-2</v>
      </c>
      <c r="AN411" s="813">
        <v>9.0909090909090912E-2</v>
      </c>
      <c r="AO411" s="813">
        <v>9.0909090909090912E-2</v>
      </c>
      <c r="AP411" s="813">
        <v>9.0909090909090912E-2</v>
      </c>
      <c r="AQ411" s="813">
        <v>9.0909090909090912E-2</v>
      </c>
      <c r="AR411" s="813">
        <v>9.0909090909090912E-2</v>
      </c>
      <c r="AS411" s="813">
        <v>9.0909090909090912E-2</v>
      </c>
      <c r="AT411" s="813">
        <v>9.0909090909090912E-2</v>
      </c>
      <c r="AU411" s="813">
        <v>9.0909090909090912E-2</v>
      </c>
      <c r="AV411" s="813">
        <v>9.0909090909090912E-2</v>
      </c>
      <c r="AW411" s="813">
        <v>9.0909090909090912E-2</v>
      </c>
      <c r="AX411" s="807">
        <f t="shared" si="33"/>
        <v>1.0000000000000002</v>
      </c>
      <c r="AY411" s="811">
        <v>0</v>
      </c>
      <c r="AZ411" s="811">
        <v>0</v>
      </c>
      <c r="BA411" s="811">
        <v>0</v>
      </c>
      <c r="BB411" s="811">
        <v>0</v>
      </c>
      <c r="BC411" s="811">
        <v>0</v>
      </c>
      <c r="BD411" s="811">
        <v>0</v>
      </c>
      <c r="BE411" s="811">
        <v>0</v>
      </c>
      <c r="BF411" s="811">
        <v>0</v>
      </c>
      <c r="BG411" s="811">
        <v>0</v>
      </c>
      <c r="BH411" s="811">
        <v>0</v>
      </c>
      <c r="BI411" s="811">
        <v>0</v>
      </c>
      <c r="BJ411" s="811">
        <v>0</v>
      </c>
      <c r="BK411" s="807">
        <f t="shared" si="34"/>
        <v>0</v>
      </c>
      <c r="BL411" s="807">
        <f t="shared" si="35"/>
        <v>1.0000000000000002</v>
      </c>
      <c r="BM411" s="759" t="s">
        <v>1318</v>
      </c>
    </row>
    <row r="412" spans="1:65" ht="27.95" customHeight="1" x14ac:dyDescent="0.2">
      <c r="A412" s="1142"/>
      <c r="B412" s="1145"/>
      <c r="C412" s="1335"/>
      <c r="D412" s="1337"/>
      <c r="E412" s="1092"/>
      <c r="F412" s="1061"/>
      <c r="G412" s="1108" t="s">
        <v>145</v>
      </c>
      <c r="H412" s="22"/>
      <c r="I412" s="182">
        <v>42401</v>
      </c>
      <c r="J412" s="610">
        <v>42724</v>
      </c>
      <c r="K412" s="1045"/>
      <c r="L412" s="926" t="s">
        <v>49</v>
      </c>
      <c r="M412" s="22" t="s">
        <v>146</v>
      </c>
      <c r="N412" s="956">
        <v>1</v>
      </c>
      <c r="O412" s="636">
        <v>700000000</v>
      </c>
      <c r="P412" s="637">
        <f t="shared" si="36"/>
        <v>700000000</v>
      </c>
      <c r="V412" s="803" t="s">
        <v>1463</v>
      </c>
      <c r="W412" s="803" t="s">
        <v>90</v>
      </c>
      <c r="X412" s="818" t="s">
        <v>1220</v>
      </c>
      <c r="Y412" s="791" t="s">
        <v>101</v>
      </c>
      <c r="Z412" s="791" t="s">
        <v>145</v>
      </c>
      <c r="AA412" s="791"/>
      <c r="AB412" s="782">
        <v>42401</v>
      </c>
      <c r="AC412" s="782">
        <v>42724</v>
      </c>
      <c r="AD412" s="791" t="s">
        <v>1271</v>
      </c>
      <c r="AE412" s="791" t="s">
        <v>49</v>
      </c>
      <c r="AF412" s="791" t="s">
        <v>146</v>
      </c>
      <c r="AG412" s="791">
        <v>1</v>
      </c>
      <c r="AH412" s="783">
        <v>700000000</v>
      </c>
      <c r="AI412" s="783">
        <f t="shared" si="37"/>
        <v>700000000</v>
      </c>
      <c r="AJ412" s="812" t="s">
        <v>264</v>
      </c>
      <c r="AK412" s="812" t="s">
        <v>281</v>
      </c>
      <c r="AL412" s="813">
        <v>0</v>
      </c>
      <c r="AM412" s="813">
        <v>9.0909090909090912E-2</v>
      </c>
      <c r="AN412" s="813">
        <v>9.0909090909090912E-2</v>
      </c>
      <c r="AO412" s="813">
        <v>9.0909090909090912E-2</v>
      </c>
      <c r="AP412" s="813">
        <v>9.0909090909090912E-2</v>
      </c>
      <c r="AQ412" s="813">
        <v>9.0909090909090912E-2</v>
      </c>
      <c r="AR412" s="813">
        <v>9.0909090909090912E-2</v>
      </c>
      <c r="AS412" s="813">
        <v>9.0909090909090912E-2</v>
      </c>
      <c r="AT412" s="813">
        <v>9.0909090909090912E-2</v>
      </c>
      <c r="AU412" s="813">
        <v>9.0909090909090912E-2</v>
      </c>
      <c r="AV412" s="813">
        <v>9.0909090909090912E-2</v>
      </c>
      <c r="AW412" s="813">
        <v>9.0909090909090912E-2</v>
      </c>
      <c r="AX412" s="807">
        <f t="shared" si="33"/>
        <v>1.0000000000000002</v>
      </c>
      <c r="AY412" s="811">
        <v>0</v>
      </c>
      <c r="AZ412" s="811">
        <v>0</v>
      </c>
      <c r="BA412" s="811">
        <v>0</v>
      </c>
      <c r="BB412" s="811">
        <v>0</v>
      </c>
      <c r="BC412" s="811">
        <v>0</v>
      </c>
      <c r="BD412" s="811">
        <v>0</v>
      </c>
      <c r="BE412" s="811">
        <v>0</v>
      </c>
      <c r="BF412" s="811">
        <v>0</v>
      </c>
      <c r="BG412" s="811">
        <v>0</v>
      </c>
      <c r="BH412" s="811">
        <v>0</v>
      </c>
      <c r="BI412" s="811">
        <v>0</v>
      </c>
      <c r="BJ412" s="811">
        <v>0</v>
      </c>
      <c r="BK412" s="807">
        <f t="shared" si="34"/>
        <v>0</v>
      </c>
      <c r="BL412" s="807">
        <f t="shared" si="35"/>
        <v>1.0000000000000002</v>
      </c>
      <c r="BM412" s="759" t="s">
        <v>1318</v>
      </c>
    </row>
    <row r="413" spans="1:65" ht="27.95" customHeight="1" x14ac:dyDescent="0.2">
      <c r="A413" s="1144"/>
      <c r="B413" s="1147"/>
      <c r="C413" s="1336"/>
      <c r="D413" s="1338"/>
      <c r="E413" s="1092"/>
      <c r="F413" s="1061"/>
      <c r="G413" s="1096"/>
      <c r="H413" s="22"/>
      <c r="I413" s="182">
        <v>42401</v>
      </c>
      <c r="J413" s="610">
        <v>42724</v>
      </c>
      <c r="K413" s="1107"/>
      <c r="L413" s="926" t="s">
        <v>26</v>
      </c>
      <c r="M413" s="971" t="s">
        <v>147</v>
      </c>
      <c r="N413" s="956">
        <v>1</v>
      </c>
      <c r="O413" s="638">
        <v>38500000</v>
      </c>
      <c r="P413" s="637">
        <f t="shared" si="36"/>
        <v>38500000</v>
      </c>
      <c r="V413" s="803" t="s">
        <v>1463</v>
      </c>
      <c r="W413" s="803" t="s">
        <v>90</v>
      </c>
      <c r="X413" s="818" t="s">
        <v>1220</v>
      </c>
      <c r="Y413" s="791" t="s">
        <v>101</v>
      </c>
      <c r="Z413" s="791" t="s">
        <v>145</v>
      </c>
      <c r="AA413" s="791"/>
      <c r="AB413" s="782">
        <v>42401</v>
      </c>
      <c r="AC413" s="782">
        <v>42724</v>
      </c>
      <c r="AD413" s="791" t="s">
        <v>1271</v>
      </c>
      <c r="AE413" s="791" t="s">
        <v>26</v>
      </c>
      <c r="AF413" s="791" t="s">
        <v>147</v>
      </c>
      <c r="AG413" s="791">
        <v>1</v>
      </c>
      <c r="AH413" s="783">
        <v>38500000</v>
      </c>
      <c r="AI413" s="783">
        <f t="shared" si="37"/>
        <v>38500000</v>
      </c>
      <c r="AJ413" s="812" t="s">
        <v>264</v>
      </c>
      <c r="AK413" s="812" t="s">
        <v>281</v>
      </c>
      <c r="AL413" s="813">
        <v>0</v>
      </c>
      <c r="AM413" s="813">
        <v>9.0909090909090912E-2</v>
      </c>
      <c r="AN413" s="813">
        <v>9.0909090909090912E-2</v>
      </c>
      <c r="AO413" s="813">
        <v>9.0909090909090912E-2</v>
      </c>
      <c r="AP413" s="813">
        <v>9.0909090909090912E-2</v>
      </c>
      <c r="AQ413" s="813">
        <v>9.0909090909090912E-2</v>
      </c>
      <c r="AR413" s="813">
        <v>9.0909090909090912E-2</v>
      </c>
      <c r="AS413" s="813">
        <v>9.0909090909090912E-2</v>
      </c>
      <c r="AT413" s="813">
        <v>9.0909090909090912E-2</v>
      </c>
      <c r="AU413" s="813">
        <v>9.0909090909090912E-2</v>
      </c>
      <c r="AV413" s="813">
        <v>9.0909090909090912E-2</v>
      </c>
      <c r="AW413" s="813">
        <v>9.0909090909090912E-2</v>
      </c>
      <c r="AX413" s="807">
        <f t="shared" si="33"/>
        <v>1.0000000000000002</v>
      </c>
      <c r="AY413" s="811">
        <v>0</v>
      </c>
      <c r="AZ413" s="811">
        <v>0</v>
      </c>
      <c r="BA413" s="811">
        <v>0</v>
      </c>
      <c r="BB413" s="811">
        <v>0</v>
      </c>
      <c r="BC413" s="811">
        <v>0</v>
      </c>
      <c r="BD413" s="811">
        <v>0</v>
      </c>
      <c r="BE413" s="811">
        <v>0</v>
      </c>
      <c r="BF413" s="811">
        <v>0</v>
      </c>
      <c r="BG413" s="811">
        <v>0</v>
      </c>
      <c r="BH413" s="811">
        <v>0</v>
      </c>
      <c r="BI413" s="811">
        <v>0</v>
      </c>
      <c r="BJ413" s="811">
        <v>0</v>
      </c>
      <c r="BK413" s="807">
        <f t="shared" si="34"/>
        <v>0</v>
      </c>
      <c r="BL413" s="807">
        <f t="shared" si="35"/>
        <v>1.0000000000000002</v>
      </c>
      <c r="BM413" s="759" t="s">
        <v>1318</v>
      </c>
    </row>
    <row r="414" spans="1:65" ht="27.95" customHeight="1" x14ac:dyDescent="0.2">
      <c r="A414" s="173"/>
      <c r="B414" s="174"/>
      <c r="C414" s="431"/>
      <c r="D414" s="439"/>
      <c r="E414" s="1092"/>
      <c r="F414" s="1061"/>
      <c r="G414" s="911" t="s">
        <v>148</v>
      </c>
      <c r="H414" s="22"/>
      <c r="I414" s="182">
        <v>42401</v>
      </c>
      <c r="J414" s="610">
        <v>42724</v>
      </c>
      <c r="K414" s="586" t="s">
        <v>149</v>
      </c>
      <c r="L414" s="926" t="s">
        <v>150</v>
      </c>
      <c r="M414" s="22" t="s">
        <v>151</v>
      </c>
      <c r="N414" s="956">
        <v>2</v>
      </c>
      <c r="O414" s="636">
        <v>2000000000</v>
      </c>
      <c r="P414" s="637">
        <f t="shared" si="36"/>
        <v>4000000000</v>
      </c>
      <c r="V414" s="803" t="s">
        <v>1463</v>
      </c>
      <c r="W414" s="803" t="s">
        <v>90</v>
      </c>
      <c r="X414" s="818" t="s">
        <v>1220</v>
      </c>
      <c r="Y414" s="791" t="s">
        <v>101</v>
      </c>
      <c r="Z414" s="791" t="s">
        <v>148</v>
      </c>
      <c r="AA414" s="791"/>
      <c r="AB414" s="782">
        <v>42401</v>
      </c>
      <c r="AC414" s="782">
        <v>42724</v>
      </c>
      <c r="AD414" s="791" t="s">
        <v>149</v>
      </c>
      <c r="AE414" s="791" t="s">
        <v>150</v>
      </c>
      <c r="AF414" s="791" t="s">
        <v>151</v>
      </c>
      <c r="AG414" s="791">
        <v>2</v>
      </c>
      <c r="AH414" s="783">
        <v>2000000000</v>
      </c>
      <c r="AI414" s="783">
        <f t="shared" si="37"/>
        <v>4000000000</v>
      </c>
      <c r="AJ414" s="812" t="s">
        <v>264</v>
      </c>
      <c r="AK414" s="812" t="s">
        <v>281</v>
      </c>
      <c r="AL414" s="813">
        <v>0</v>
      </c>
      <c r="AM414" s="813">
        <v>9.0909090909090912E-2</v>
      </c>
      <c r="AN414" s="813">
        <v>9.0909090909090912E-2</v>
      </c>
      <c r="AO414" s="813">
        <v>9.0909090909090912E-2</v>
      </c>
      <c r="AP414" s="813">
        <v>9.0909090909090912E-2</v>
      </c>
      <c r="AQ414" s="813">
        <v>9.0909090909090912E-2</v>
      </c>
      <c r="AR414" s="813">
        <v>9.0909090909090912E-2</v>
      </c>
      <c r="AS414" s="813">
        <v>9.0909090909090912E-2</v>
      </c>
      <c r="AT414" s="813">
        <v>9.0909090909090912E-2</v>
      </c>
      <c r="AU414" s="813">
        <v>9.0909090909090912E-2</v>
      </c>
      <c r="AV414" s="813">
        <v>9.0909090909090912E-2</v>
      </c>
      <c r="AW414" s="813">
        <v>9.0909090909090912E-2</v>
      </c>
      <c r="AX414" s="807">
        <f t="shared" si="33"/>
        <v>1.0000000000000002</v>
      </c>
      <c r="AY414" s="811">
        <v>0</v>
      </c>
      <c r="AZ414" s="811">
        <v>0</v>
      </c>
      <c r="BA414" s="811">
        <v>0</v>
      </c>
      <c r="BB414" s="811">
        <v>0</v>
      </c>
      <c r="BC414" s="811">
        <v>0</v>
      </c>
      <c r="BD414" s="811">
        <v>0</v>
      </c>
      <c r="BE414" s="811">
        <v>0</v>
      </c>
      <c r="BF414" s="811">
        <v>0</v>
      </c>
      <c r="BG414" s="811">
        <v>0</v>
      </c>
      <c r="BH414" s="811">
        <v>0</v>
      </c>
      <c r="BI414" s="811">
        <v>0</v>
      </c>
      <c r="BJ414" s="811">
        <v>0</v>
      </c>
      <c r="BK414" s="807">
        <f t="shared" si="34"/>
        <v>0</v>
      </c>
      <c r="BL414" s="807">
        <f t="shared" si="35"/>
        <v>1.0000000000000002</v>
      </c>
      <c r="BM414" s="759" t="s">
        <v>1319</v>
      </c>
    </row>
    <row r="415" spans="1:65" ht="27.95" customHeight="1" x14ac:dyDescent="0.2">
      <c r="A415" s="209"/>
      <c r="B415" s="210"/>
      <c r="C415" s="441"/>
      <c r="D415" s="442"/>
      <c r="E415" s="1092"/>
      <c r="F415" s="1108"/>
      <c r="G415" s="912" t="s">
        <v>152</v>
      </c>
      <c r="H415" s="204"/>
      <c r="I415" s="317">
        <v>42401</v>
      </c>
      <c r="J415" s="959">
        <v>42724</v>
      </c>
      <c r="K415" s="913" t="s">
        <v>153</v>
      </c>
      <c r="L415" s="934" t="s">
        <v>49</v>
      </c>
      <c r="M415" s="211" t="s">
        <v>154</v>
      </c>
      <c r="N415" s="930">
        <v>1</v>
      </c>
      <c r="O415" s="639">
        <v>70000000</v>
      </c>
      <c r="P415" s="640">
        <f t="shared" si="36"/>
        <v>70000000</v>
      </c>
      <c r="V415" s="803" t="s">
        <v>1463</v>
      </c>
      <c r="W415" s="803" t="s">
        <v>90</v>
      </c>
      <c r="X415" s="818" t="s">
        <v>1220</v>
      </c>
      <c r="Y415" s="791" t="s">
        <v>101</v>
      </c>
      <c r="Z415" s="791" t="s">
        <v>152</v>
      </c>
      <c r="AA415" s="791"/>
      <c r="AB415" s="782">
        <v>42401</v>
      </c>
      <c r="AC415" s="782">
        <v>42724</v>
      </c>
      <c r="AD415" s="791" t="s">
        <v>153</v>
      </c>
      <c r="AE415" s="791" t="s">
        <v>49</v>
      </c>
      <c r="AF415" s="791" t="s">
        <v>154</v>
      </c>
      <c r="AG415" s="791">
        <v>1</v>
      </c>
      <c r="AH415" s="783">
        <v>70000000</v>
      </c>
      <c r="AI415" s="783">
        <f t="shared" si="37"/>
        <v>70000000</v>
      </c>
      <c r="AJ415" s="812" t="s">
        <v>264</v>
      </c>
      <c r="AK415" s="812" t="s">
        <v>281</v>
      </c>
      <c r="AL415" s="813">
        <v>0</v>
      </c>
      <c r="AM415" s="813">
        <v>9.0909090909090912E-2</v>
      </c>
      <c r="AN415" s="813">
        <v>9.0909090909090912E-2</v>
      </c>
      <c r="AO415" s="813">
        <v>9.0909090909090912E-2</v>
      </c>
      <c r="AP415" s="813">
        <v>9.0909090909090912E-2</v>
      </c>
      <c r="AQ415" s="813">
        <v>9.0909090909090912E-2</v>
      </c>
      <c r="AR415" s="813">
        <v>9.0909090909090912E-2</v>
      </c>
      <c r="AS415" s="813">
        <v>9.0909090909090912E-2</v>
      </c>
      <c r="AT415" s="813">
        <v>9.0909090909090912E-2</v>
      </c>
      <c r="AU415" s="813">
        <v>9.0909090909090912E-2</v>
      </c>
      <c r="AV415" s="813">
        <v>9.0909090909090912E-2</v>
      </c>
      <c r="AW415" s="813">
        <v>9.0909090909090912E-2</v>
      </c>
      <c r="AX415" s="807">
        <f t="shared" si="33"/>
        <v>1.0000000000000002</v>
      </c>
      <c r="AY415" s="811">
        <v>0</v>
      </c>
      <c r="AZ415" s="811">
        <v>0</v>
      </c>
      <c r="BA415" s="811">
        <v>0</v>
      </c>
      <c r="BB415" s="811">
        <v>0</v>
      </c>
      <c r="BC415" s="811">
        <v>0</v>
      </c>
      <c r="BD415" s="811">
        <v>0</v>
      </c>
      <c r="BE415" s="811">
        <v>0</v>
      </c>
      <c r="BF415" s="811">
        <v>0</v>
      </c>
      <c r="BG415" s="811">
        <v>0</v>
      </c>
      <c r="BH415" s="811">
        <v>0</v>
      </c>
      <c r="BI415" s="811">
        <v>0</v>
      </c>
      <c r="BJ415" s="811">
        <v>0</v>
      </c>
      <c r="BK415" s="807">
        <f t="shared" si="34"/>
        <v>0</v>
      </c>
      <c r="BL415" s="807">
        <f t="shared" si="35"/>
        <v>1.0000000000000002</v>
      </c>
    </row>
    <row r="416" spans="1:65" ht="27.95" customHeight="1" thickBot="1" x14ac:dyDescent="0.25">
      <c r="A416" s="209"/>
      <c r="B416" s="210"/>
      <c r="C416" s="203"/>
      <c r="D416" s="442"/>
      <c r="E416" s="1099"/>
      <c r="F416" s="1108"/>
      <c r="G416" s="912" t="s">
        <v>155</v>
      </c>
      <c r="H416" s="204"/>
      <c r="I416" s="317">
        <v>42401</v>
      </c>
      <c r="J416" s="959">
        <v>42724</v>
      </c>
      <c r="K416" s="913" t="s">
        <v>156</v>
      </c>
      <c r="L416" s="934" t="s">
        <v>133</v>
      </c>
      <c r="M416" s="211" t="s">
        <v>157</v>
      </c>
      <c r="N416" s="930">
        <v>1</v>
      </c>
      <c r="O416" s="639">
        <f>145000000</f>
        <v>145000000</v>
      </c>
      <c r="P416" s="640">
        <f t="shared" si="36"/>
        <v>145000000</v>
      </c>
      <c r="V416" s="803" t="s">
        <v>1463</v>
      </c>
      <c r="W416" s="803" t="s">
        <v>90</v>
      </c>
      <c r="X416" s="818" t="s">
        <v>1220</v>
      </c>
      <c r="Y416" s="791" t="s">
        <v>101</v>
      </c>
      <c r="Z416" s="791" t="s">
        <v>155</v>
      </c>
      <c r="AA416" s="791"/>
      <c r="AB416" s="782">
        <v>42401</v>
      </c>
      <c r="AC416" s="782">
        <v>42724</v>
      </c>
      <c r="AD416" s="791" t="s">
        <v>156</v>
      </c>
      <c r="AE416" s="791" t="s">
        <v>133</v>
      </c>
      <c r="AF416" s="791" t="s">
        <v>157</v>
      </c>
      <c r="AG416" s="791">
        <v>1</v>
      </c>
      <c r="AH416" s="783">
        <f>145000000</f>
        <v>145000000</v>
      </c>
      <c r="AI416" s="783">
        <f t="shared" si="37"/>
        <v>145000000</v>
      </c>
      <c r="AJ416" s="812" t="s">
        <v>264</v>
      </c>
      <c r="AK416" s="812" t="s">
        <v>1196</v>
      </c>
      <c r="AL416" s="813">
        <v>0</v>
      </c>
      <c r="AM416" s="813">
        <v>0.16666666666666669</v>
      </c>
      <c r="AN416" s="813">
        <v>0.16666666666666669</v>
      </c>
      <c r="AO416" s="813">
        <v>0.16666666666666669</v>
      </c>
      <c r="AP416" s="813">
        <v>0.16666666666666669</v>
      </c>
      <c r="AQ416" s="813">
        <v>0.16666666666666669</v>
      </c>
      <c r="AR416" s="813">
        <v>0.16666666666666669</v>
      </c>
      <c r="AS416" s="813">
        <v>0</v>
      </c>
      <c r="AT416" s="813">
        <v>0</v>
      </c>
      <c r="AU416" s="813">
        <v>0</v>
      </c>
      <c r="AV416" s="813">
        <v>0</v>
      </c>
      <c r="AW416" s="813">
        <v>0</v>
      </c>
      <c r="AX416" s="807">
        <f t="shared" si="33"/>
        <v>1.0000000000000002</v>
      </c>
      <c r="AY416" s="811">
        <v>0.05</v>
      </c>
      <c r="AZ416" s="811">
        <v>0.05</v>
      </c>
      <c r="BA416" s="811">
        <v>0</v>
      </c>
      <c r="BB416" s="811">
        <v>0</v>
      </c>
      <c r="BC416" s="811">
        <v>0</v>
      </c>
      <c r="BD416" s="811">
        <v>0</v>
      </c>
      <c r="BE416" s="811">
        <v>0</v>
      </c>
      <c r="BF416" s="811">
        <v>0</v>
      </c>
      <c r="BG416" s="811">
        <v>0</v>
      </c>
      <c r="BH416" s="811">
        <v>0</v>
      </c>
      <c r="BI416" s="811">
        <v>0</v>
      </c>
      <c r="BJ416" s="811">
        <v>0</v>
      </c>
      <c r="BK416" s="807">
        <f t="shared" si="34"/>
        <v>0.1</v>
      </c>
      <c r="BL416" s="807">
        <f t="shared" si="35"/>
        <v>0.90000000000000024</v>
      </c>
    </row>
    <row r="417" spans="1:65" ht="27.95" customHeight="1" thickBot="1" x14ac:dyDescent="0.25">
      <c r="A417" s="191"/>
      <c r="B417" s="192"/>
      <c r="C417" s="437"/>
      <c r="D417" s="438"/>
      <c r="E417" s="1091" t="s">
        <v>965</v>
      </c>
      <c r="F417" s="1094" t="s">
        <v>158</v>
      </c>
      <c r="G417" s="977" t="s">
        <v>159</v>
      </c>
      <c r="H417" s="528"/>
      <c r="I417" s="529">
        <v>42401</v>
      </c>
      <c r="J417" s="621">
        <v>42724</v>
      </c>
      <c r="K417" s="1339" t="s">
        <v>160</v>
      </c>
      <c r="L417" s="530" t="s">
        <v>49</v>
      </c>
      <c r="M417" s="531" t="s">
        <v>161</v>
      </c>
      <c r="N417" s="532">
        <v>1</v>
      </c>
      <c r="O417" s="641">
        <v>45000000</v>
      </c>
      <c r="P417" s="642">
        <f t="shared" si="36"/>
        <v>45000000</v>
      </c>
      <c r="V417" s="803" t="s">
        <v>1463</v>
      </c>
      <c r="W417" s="803" t="s">
        <v>90</v>
      </c>
      <c r="X417" s="818" t="s">
        <v>1220</v>
      </c>
      <c r="Y417" s="791" t="s">
        <v>158</v>
      </c>
      <c r="Z417" s="791" t="s">
        <v>159</v>
      </c>
      <c r="AA417" s="791"/>
      <c r="AB417" s="782">
        <v>42401</v>
      </c>
      <c r="AC417" s="782">
        <v>42724</v>
      </c>
      <c r="AD417" s="791" t="s">
        <v>160</v>
      </c>
      <c r="AE417" s="791" t="s">
        <v>49</v>
      </c>
      <c r="AF417" s="791" t="s">
        <v>161</v>
      </c>
      <c r="AG417" s="791">
        <v>1</v>
      </c>
      <c r="AH417" s="783">
        <v>45000000</v>
      </c>
      <c r="AI417" s="783">
        <f t="shared" si="37"/>
        <v>45000000</v>
      </c>
      <c r="AJ417" s="812" t="s">
        <v>272</v>
      </c>
      <c r="AK417" s="812" t="s">
        <v>281</v>
      </c>
      <c r="AL417" s="813">
        <v>0</v>
      </c>
      <c r="AM417" s="813">
        <v>0</v>
      </c>
      <c r="AN417" s="813">
        <v>0</v>
      </c>
      <c r="AO417" s="813">
        <v>0.1111111111111111</v>
      </c>
      <c r="AP417" s="813">
        <v>0.1111111111111111</v>
      </c>
      <c r="AQ417" s="813">
        <v>0.1111111111111111</v>
      </c>
      <c r="AR417" s="813">
        <v>0.1111111111111111</v>
      </c>
      <c r="AS417" s="813">
        <v>0.1111111111111111</v>
      </c>
      <c r="AT417" s="813">
        <v>0.1111111111111111</v>
      </c>
      <c r="AU417" s="813">
        <v>0.1111111111111111</v>
      </c>
      <c r="AV417" s="813">
        <v>0.1111111111111111</v>
      </c>
      <c r="AW417" s="813">
        <v>0.1111111111111111</v>
      </c>
      <c r="AX417" s="807">
        <f t="shared" si="33"/>
        <v>1.0000000000000002</v>
      </c>
      <c r="AY417" s="811">
        <v>0</v>
      </c>
      <c r="AZ417" s="811">
        <v>0.05</v>
      </c>
      <c r="BA417" s="811">
        <v>0</v>
      </c>
      <c r="BB417" s="811">
        <v>0</v>
      </c>
      <c r="BC417" s="811">
        <v>0</v>
      </c>
      <c r="BD417" s="811">
        <v>0</v>
      </c>
      <c r="BE417" s="811">
        <v>0</v>
      </c>
      <c r="BF417" s="811">
        <v>0</v>
      </c>
      <c r="BG417" s="811">
        <v>0</v>
      </c>
      <c r="BH417" s="811">
        <v>0</v>
      </c>
      <c r="BI417" s="811">
        <v>0</v>
      </c>
      <c r="BJ417" s="811">
        <v>0</v>
      </c>
      <c r="BK417" s="807">
        <f t="shared" si="34"/>
        <v>0.05</v>
      </c>
      <c r="BL417" s="807">
        <f t="shared" si="35"/>
        <v>0.95000000000000018</v>
      </c>
      <c r="BM417" s="759" t="s">
        <v>1320</v>
      </c>
    </row>
    <row r="418" spans="1:65" ht="27.95" customHeight="1" x14ac:dyDescent="0.2">
      <c r="A418" s="226"/>
      <c r="B418" s="474"/>
      <c r="C418" s="479"/>
      <c r="D418" s="480"/>
      <c r="E418" s="1137"/>
      <c r="F418" s="1096"/>
      <c r="G418" s="917" t="s">
        <v>966</v>
      </c>
      <c r="H418" s="533"/>
      <c r="I418" s="731"/>
      <c r="J418" s="732"/>
      <c r="K418" s="1340"/>
      <c r="L418" s="927" t="s">
        <v>49</v>
      </c>
      <c r="M418" s="733" t="s">
        <v>967</v>
      </c>
      <c r="N418" s="734">
        <v>1</v>
      </c>
      <c r="O418" s="735">
        <v>100000000</v>
      </c>
      <c r="P418" s="642">
        <f t="shared" si="36"/>
        <v>100000000</v>
      </c>
      <c r="V418" s="803" t="s">
        <v>1463</v>
      </c>
      <c r="W418" s="803" t="s">
        <v>90</v>
      </c>
      <c r="X418" s="818" t="s">
        <v>1220</v>
      </c>
      <c r="Y418" s="791" t="s">
        <v>158</v>
      </c>
      <c r="Z418" s="791" t="s">
        <v>966</v>
      </c>
      <c r="AA418" s="791"/>
      <c r="AB418" s="782">
        <v>42401</v>
      </c>
      <c r="AC418" s="782">
        <v>42724</v>
      </c>
      <c r="AD418" s="791" t="s">
        <v>160</v>
      </c>
      <c r="AE418" s="791" t="s">
        <v>49</v>
      </c>
      <c r="AF418" s="791" t="s">
        <v>967</v>
      </c>
      <c r="AG418" s="791">
        <v>1</v>
      </c>
      <c r="AH418" s="783">
        <v>100000000</v>
      </c>
      <c r="AI418" s="783">
        <f t="shared" si="37"/>
        <v>100000000</v>
      </c>
      <c r="AJ418" s="812" t="s">
        <v>272</v>
      </c>
      <c r="AK418" s="812" t="s">
        <v>281</v>
      </c>
      <c r="AL418" s="813">
        <v>0</v>
      </c>
      <c r="AM418" s="813">
        <v>0</v>
      </c>
      <c r="AN418" s="813">
        <v>0</v>
      </c>
      <c r="AO418" s="813">
        <v>0.1111111111111111</v>
      </c>
      <c r="AP418" s="813">
        <v>0.1111111111111111</v>
      </c>
      <c r="AQ418" s="813">
        <v>0.1111111111111111</v>
      </c>
      <c r="AR418" s="813">
        <v>0.1111111111111111</v>
      </c>
      <c r="AS418" s="813">
        <v>0.1111111111111111</v>
      </c>
      <c r="AT418" s="813">
        <v>0.1111111111111111</v>
      </c>
      <c r="AU418" s="813">
        <v>0.1111111111111111</v>
      </c>
      <c r="AV418" s="813">
        <v>0.1111111111111111</v>
      </c>
      <c r="AW418" s="813">
        <v>0.1111111111111111</v>
      </c>
      <c r="AX418" s="807">
        <f t="shared" si="33"/>
        <v>1.0000000000000002</v>
      </c>
      <c r="AY418" s="811">
        <v>0</v>
      </c>
      <c r="AZ418" s="811">
        <v>0.05</v>
      </c>
      <c r="BA418" s="811">
        <v>0</v>
      </c>
      <c r="BB418" s="811">
        <v>0</v>
      </c>
      <c r="BC418" s="811">
        <v>0</v>
      </c>
      <c r="BD418" s="811">
        <v>0</v>
      </c>
      <c r="BE418" s="811">
        <v>0</v>
      </c>
      <c r="BF418" s="811">
        <v>0</v>
      </c>
      <c r="BG418" s="811">
        <v>0</v>
      </c>
      <c r="BH418" s="811">
        <v>0</v>
      </c>
      <c r="BI418" s="811">
        <v>0</v>
      </c>
      <c r="BJ418" s="811">
        <v>0</v>
      </c>
      <c r="BK418" s="807">
        <f t="shared" si="34"/>
        <v>0.05</v>
      </c>
      <c r="BL418" s="807">
        <f t="shared" si="35"/>
        <v>0.95000000000000018</v>
      </c>
      <c r="BM418" s="759" t="s">
        <v>1321</v>
      </c>
    </row>
    <row r="419" spans="1:65" ht="27.95" customHeight="1" x14ac:dyDescent="0.2">
      <c r="A419" s="226"/>
      <c r="B419" s="474"/>
      <c r="C419" s="479"/>
      <c r="D419" s="480"/>
      <c r="E419" s="1137"/>
      <c r="F419" s="1096"/>
      <c r="G419" s="1120" t="s">
        <v>162</v>
      </c>
      <c r="H419" s="533"/>
      <c r="I419" s="1341">
        <v>42401</v>
      </c>
      <c r="J419" s="1344">
        <v>42724</v>
      </c>
      <c r="K419" s="1340"/>
      <c r="L419" s="961" t="s">
        <v>49</v>
      </c>
      <c r="M419" s="961" t="s">
        <v>163</v>
      </c>
      <c r="N419" s="19">
        <v>1</v>
      </c>
      <c r="O419" s="643">
        <v>104000000</v>
      </c>
      <c r="P419" s="644">
        <f>+O419</f>
        <v>104000000</v>
      </c>
      <c r="V419" s="803" t="s">
        <v>1463</v>
      </c>
      <c r="W419" s="803" t="s">
        <v>90</v>
      </c>
      <c r="X419" s="818" t="s">
        <v>1220</v>
      </c>
      <c r="Y419" s="791" t="s">
        <v>158</v>
      </c>
      <c r="Z419" s="791" t="s">
        <v>162</v>
      </c>
      <c r="AA419" s="791"/>
      <c r="AB419" s="782">
        <v>42401</v>
      </c>
      <c r="AC419" s="782">
        <v>42724</v>
      </c>
      <c r="AD419" s="791" t="s">
        <v>160</v>
      </c>
      <c r="AE419" s="791" t="s">
        <v>49</v>
      </c>
      <c r="AF419" s="791" t="s">
        <v>163</v>
      </c>
      <c r="AG419" s="791">
        <v>1</v>
      </c>
      <c r="AH419" s="783">
        <v>104000000</v>
      </c>
      <c r="AI419" s="783">
        <f>+AH419</f>
        <v>104000000</v>
      </c>
      <c r="AJ419" s="812" t="s">
        <v>272</v>
      </c>
      <c r="AK419" s="812" t="s">
        <v>281</v>
      </c>
      <c r="AL419" s="813">
        <v>0</v>
      </c>
      <c r="AM419" s="813">
        <v>0</v>
      </c>
      <c r="AN419" s="813">
        <v>0</v>
      </c>
      <c r="AO419" s="813">
        <v>0.1111111111111111</v>
      </c>
      <c r="AP419" s="813">
        <v>0.1111111111111111</v>
      </c>
      <c r="AQ419" s="813">
        <v>0.1111111111111111</v>
      </c>
      <c r="AR419" s="813">
        <v>0.1111111111111111</v>
      </c>
      <c r="AS419" s="813">
        <v>0.1111111111111111</v>
      </c>
      <c r="AT419" s="813">
        <v>0.1111111111111111</v>
      </c>
      <c r="AU419" s="813">
        <v>0.1111111111111111</v>
      </c>
      <c r="AV419" s="813">
        <v>0.1111111111111111</v>
      </c>
      <c r="AW419" s="813">
        <v>0.1111111111111111</v>
      </c>
      <c r="AX419" s="807">
        <f t="shared" si="33"/>
        <v>1.0000000000000002</v>
      </c>
      <c r="AY419" s="811">
        <v>0</v>
      </c>
      <c r="AZ419" s="811">
        <v>0.05</v>
      </c>
      <c r="BA419" s="811">
        <v>0</v>
      </c>
      <c r="BB419" s="811">
        <v>0</v>
      </c>
      <c r="BC419" s="811">
        <v>0</v>
      </c>
      <c r="BD419" s="811">
        <v>0</v>
      </c>
      <c r="BE419" s="811">
        <v>0</v>
      </c>
      <c r="BF419" s="811">
        <v>0</v>
      </c>
      <c r="BG419" s="811">
        <v>0</v>
      </c>
      <c r="BH419" s="811">
        <v>0</v>
      </c>
      <c r="BI419" s="811">
        <v>0</v>
      </c>
      <c r="BJ419" s="811">
        <v>0</v>
      </c>
      <c r="BK419" s="807">
        <f t="shared" si="34"/>
        <v>0.05</v>
      </c>
      <c r="BL419" s="807">
        <f t="shared" si="35"/>
        <v>0.95000000000000018</v>
      </c>
    </row>
    <row r="420" spans="1:65" ht="27.95" customHeight="1" x14ac:dyDescent="0.2">
      <c r="A420" s="1142"/>
      <c r="B420" s="1145"/>
      <c r="C420" s="1335"/>
      <c r="D420" s="1337"/>
      <c r="E420" s="1092"/>
      <c r="F420" s="1061"/>
      <c r="G420" s="1137"/>
      <c r="H420" s="536"/>
      <c r="I420" s="1342"/>
      <c r="J420" s="1345"/>
      <c r="K420" s="1340"/>
      <c r="L420" s="537" t="s">
        <v>49</v>
      </c>
      <c r="M420" s="538" t="s">
        <v>164</v>
      </c>
      <c r="N420" s="223">
        <v>1</v>
      </c>
      <c r="O420" s="645">
        <v>120000000</v>
      </c>
      <c r="P420" s="646">
        <f t="shared" si="36"/>
        <v>120000000</v>
      </c>
      <c r="V420" s="803" t="s">
        <v>1463</v>
      </c>
      <c r="W420" s="803" t="s">
        <v>90</v>
      </c>
      <c r="X420" s="818" t="s">
        <v>1220</v>
      </c>
      <c r="Y420" s="791" t="s">
        <v>158</v>
      </c>
      <c r="Z420" s="791" t="s">
        <v>162</v>
      </c>
      <c r="AA420" s="791"/>
      <c r="AB420" s="782">
        <v>42401</v>
      </c>
      <c r="AC420" s="782">
        <v>42724</v>
      </c>
      <c r="AD420" s="791" t="s">
        <v>160</v>
      </c>
      <c r="AE420" s="791" t="s">
        <v>49</v>
      </c>
      <c r="AF420" s="791" t="s">
        <v>164</v>
      </c>
      <c r="AG420" s="791">
        <v>1</v>
      </c>
      <c r="AH420" s="783">
        <v>120000000</v>
      </c>
      <c r="AI420" s="783">
        <f>+AH420*AG420</f>
        <v>120000000</v>
      </c>
      <c r="AJ420" s="812" t="s">
        <v>272</v>
      </c>
      <c r="AK420" s="812" t="s">
        <v>281</v>
      </c>
      <c r="AL420" s="813">
        <v>0</v>
      </c>
      <c r="AM420" s="813">
        <v>0</v>
      </c>
      <c r="AN420" s="813">
        <v>0</v>
      </c>
      <c r="AO420" s="813">
        <v>0.1111111111111111</v>
      </c>
      <c r="AP420" s="813">
        <v>0.1111111111111111</v>
      </c>
      <c r="AQ420" s="813">
        <v>0.1111111111111111</v>
      </c>
      <c r="AR420" s="813">
        <v>0.1111111111111111</v>
      </c>
      <c r="AS420" s="813">
        <v>0.1111111111111111</v>
      </c>
      <c r="AT420" s="813">
        <v>0.1111111111111111</v>
      </c>
      <c r="AU420" s="813">
        <v>0.1111111111111111</v>
      </c>
      <c r="AV420" s="813">
        <v>0.1111111111111111</v>
      </c>
      <c r="AW420" s="813">
        <v>0.1111111111111111</v>
      </c>
      <c r="AX420" s="807">
        <f t="shared" si="33"/>
        <v>1.0000000000000002</v>
      </c>
      <c r="AY420" s="811">
        <v>0.02</v>
      </c>
      <c r="AZ420" s="811">
        <v>0.05</v>
      </c>
      <c r="BA420" s="811">
        <v>0</v>
      </c>
      <c r="BB420" s="811">
        <v>0</v>
      </c>
      <c r="BC420" s="811">
        <v>0</v>
      </c>
      <c r="BD420" s="811">
        <v>0</v>
      </c>
      <c r="BE420" s="811">
        <v>0</v>
      </c>
      <c r="BF420" s="811">
        <v>0</v>
      </c>
      <c r="BG420" s="811">
        <v>0</v>
      </c>
      <c r="BH420" s="811">
        <v>0</v>
      </c>
      <c r="BI420" s="811">
        <v>0</v>
      </c>
      <c r="BJ420" s="811">
        <v>0</v>
      </c>
      <c r="BK420" s="807">
        <f t="shared" si="34"/>
        <v>7.0000000000000007E-2</v>
      </c>
      <c r="BL420" s="807">
        <f t="shared" si="35"/>
        <v>0.93000000000000016</v>
      </c>
    </row>
    <row r="421" spans="1:65" ht="27.95" customHeight="1" x14ac:dyDescent="0.2">
      <c r="A421" s="1144"/>
      <c r="B421" s="1147"/>
      <c r="C421" s="1336"/>
      <c r="D421" s="1338"/>
      <c r="E421" s="1092"/>
      <c r="F421" s="1061"/>
      <c r="G421" s="1158"/>
      <c r="H421" s="536"/>
      <c r="I421" s="1343"/>
      <c r="J421" s="1346"/>
      <c r="K421" s="1323"/>
      <c r="L421" s="537" t="s">
        <v>26</v>
      </c>
      <c r="M421" s="538" t="s">
        <v>165</v>
      </c>
      <c r="N421" s="223">
        <v>1</v>
      </c>
      <c r="O421" s="645">
        <v>6600000</v>
      </c>
      <c r="P421" s="646">
        <f t="shared" si="36"/>
        <v>6600000</v>
      </c>
      <c r="V421" s="803" t="s">
        <v>1463</v>
      </c>
      <c r="W421" s="803" t="s">
        <v>90</v>
      </c>
      <c r="X421" s="818" t="s">
        <v>1220</v>
      </c>
      <c r="Y421" s="791" t="s">
        <v>158</v>
      </c>
      <c r="Z421" s="791" t="s">
        <v>162</v>
      </c>
      <c r="AA421" s="791"/>
      <c r="AB421" s="782">
        <v>42401</v>
      </c>
      <c r="AC421" s="782">
        <v>42724</v>
      </c>
      <c r="AD421" s="791" t="s">
        <v>160</v>
      </c>
      <c r="AE421" s="791" t="s">
        <v>26</v>
      </c>
      <c r="AF421" s="791" t="s">
        <v>165</v>
      </c>
      <c r="AG421" s="791">
        <v>1</v>
      </c>
      <c r="AH421" s="783">
        <v>6600000</v>
      </c>
      <c r="AI421" s="783">
        <f>+AH421*AG421</f>
        <v>6600000</v>
      </c>
      <c r="AJ421" s="812" t="s">
        <v>272</v>
      </c>
      <c r="AK421" s="812" t="s">
        <v>281</v>
      </c>
      <c r="AL421" s="813">
        <v>0</v>
      </c>
      <c r="AM421" s="813">
        <v>0</v>
      </c>
      <c r="AN421" s="813">
        <v>0</v>
      </c>
      <c r="AO421" s="813">
        <v>0.1111111111111111</v>
      </c>
      <c r="AP421" s="813">
        <v>0.1111111111111111</v>
      </c>
      <c r="AQ421" s="813">
        <v>0.1111111111111111</v>
      </c>
      <c r="AR421" s="813">
        <v>0.1111111111111111</v>
      </c>
      <c r="AS421" s="813">
        <v>0.1111111111111111</v>
      </c>
      <c r="AT421" s="813">
        <v>0.1111111111111111</v>
      </c>
      <c r="AU421" s="813">
        <v>0.1111111111111111</v>
      </c>
      <c r="AV421" s="813">
        <v>0.1111111111111111</v>
      </c>
      <c r="AW421" s="813">
        <v>0.1111111111111111</v>
      </c>
      <c r="AX421" s="807">
        <f t="shared" si="33"/>
        <v>1.0000000000000002</v>
      </c>
      <c r="AY421" s="811">
        <v>0.02</v>
      </c>
      <c r="AZ421" s="811">
        <v>0.05</v>
      </c>
      <c r="BA421" s="811">
        <v>0</v>
      </c>
      <c r="BB421" s="811">
        <v>0</v>
      </c>
      <c r="BC421" s="811">
        <v>0</v>
      </c>
      <c r="BD421" s="811">
        <v>0</v>
      </c>
      <c r="BE421" s="811">
        <v>0</v>
      </c>
      <c r="BF421" s="811">
        <v>0</v>
      </c>
      <c r="BG421" s="811">
        <v>0</v>
      </c>
      <c r="BH421" s="811">
        <v>0</v>
      </c>
      <c r="BI421" s="811">
        <v>0</v>
      </c>
      <c r="BJ421" s="811">
        <v>0</v>
      </c>
      <c r="BK421" s="807">
        <f t="shared" si="34"/>
        <v>7.0000000000000007E-2</v>
      </c>
      <c r="BL421" s="807">
        <f t="shared" si="35"/>
        <v>0.93000000000000016</v>
      </c>
    </row>
    <row r="422" spans="1:65" ht="27.95" customHeight="1" x14ac:dyDescent="0.2">
      <c r="A422" s="184"/>
      <c r="B422" s="185"/>
      <c r="C422" s="431"/>
      <c r="D422" s="439"/>
      <c r="E422" s="1092"/>
      <c r="F422" s="1061"/>
      <c r="G422" s="911" t="s">
        <v>166</v>
      </c>
      <c r="H422" s="4"/>
      <c r="I422" s="182">
        <v>42401</v>
      </c>
      <c r="J422" s="584">
        <v>42724</v>
      </c>
      <c r="K422" s="920" t="s">
        <v>167</v>
      </c>
      <c r="L422" s="926" t="s">
        <v>94</v>
      </c>
      <c r="M422" s="22" t="s">
        <v>168</v>
      </c>
      <c r="N422" s="956">
        <v>1</v>
      </c>
      <c r="O422" s="636">
        <v>67000000</v>
      </c>
      <c r="P422" s="637">
        <f t="shared" si="36"/>
        <v>67000000</v>
      </c>
      <c r="V422" s="803" t="s">
        <v>1463</v>
      </c>
      <c r="W422" s="803" t="s">
        <v>90</v>
      </c>
      <c r="X422" s="818" t="s">
        <v>1220</v>
      </c>
      <c r="Y422" s="791" t="s">
        <v>158</v>
      </c>
      <c r="Z422" s="791" t="s">
        <v>166</v>
      </c>
      <c r="AA422" s="791"/>
      <c r="AB422" s="782">
        <v>42401</v>
      </c>
      <c r="AC422" s="782">
        <v>42724</v>
      </c>
      <c r="AD422" s="791" t="s">
        <v>167</v>
      </c>
      <c r="AE422" s="791" t="s">
        <v>94</v>
      </c>
      <c r="AF422" s="791" t="s">
        <v>168</v>
      </c>
      <c r="AG422" s="791">
        <v>1</v>
      </c>
      <c r="AH422" s="783">
        <v>67000000</v>
      </c>
      <c r="AI422" s="783">
        <f>+AH422*AG422</f>
        <v>67000000</v>
      </c>
      <c r="AJ422" s="812" t="s">
        <v>264</v>
      </c>
      <c r="AK422" s="812" t="s">
        <v>281</v>
      </c>
      <c r="AL422" s="813">
        <v>0</v>
      </c>
      <c r="AM422" s="813">
        <v>9.0909090909090912E-2</v>
      </c>
      <c r="AN422" s="813">
        <v>9.0909090909090912E-2</v>
      </c>
      <c r="AO422" s="813">
        <v>9.0909090909090912E-2</v>
      </c>
      <c r="AP422" s="813">
        <v>9.0909090909090912E-2</v>
      </c>
      <c r="AQ422" s="813">
        <v>9.0909090909090912E-2</v>
      </c>
      <c r="AR422" s="813">
        <v>9.0909090909090912E-2</v>
      </c>
      <c r="AS422" s="813">
        <v>9.0909090909090912E-2</v>
      </c>
      <c r="AT422" s="813">
        <v>9.0909090909090912E-2</v>
      </c>
      <c r="AU422" s="813">
        <v>9.0909090909090912E-2</v>
      </c>
      <c r="AV422" s="813">
        <v>9.0909090909090912E-2</v>
      </c>
      <c r="AW422" s="813">
        <v>9.0909090909090912E-2</v>
      </c>
      <c r="AX422" s="807">
        <f t="shared" si="33"/>
        <v>1.0000000000000002</v>
      </c>
      <c r="AY422" s="811">
        <v>0.02</v>
      </c>
      <c r="AZ422" s="811">
        <v>0.05</v>
      </c>
      <c r="BA422" s="811">
        <v>0</v>
      </c>
      <c r="BB422" s="811">
        <v>0</v>
      </c>
      <c r="BC422" s="811">
        <v>0</v>
      </c>
      <c r="BD422" s="811">
        <v>0</v>
      </c>
      <c r="BE422" s="811">
        <v>0</v>
      </c>
      <c r="BF422" s="811">
        <v>0</v>
      </c>
      <c r="BG422" s="811">
        <v>0</v>
      </c>
      <c r="BH422" s="811">
        <v>0</v>
      </c>
      <c r="BI422" s="811">
        <v>0</v>
      </c>
      <c r="BJ422" s="811">
        <v>0</v>
      </c>
      <c r="BK422" s="807">
        <f t="shared" si="34"/>
        <v>7.0000000000000007E-2</v>
      </c>
      <c r="BL422" s="807">
        <f t="shared" si="35"/>
        <v>0.93000000000000016</v>
      </c>
    </row>
    <row r="423" spans="1:65" ht="27.95" customHeight="1" thickBot="1" x14ac:dyDescent="0.25">
      <c r="A423" s="202"/>
      <c r="B423" s="203"/>
      <c r="C423" s="441"/>
      <c r="D423" s="442"/>
      <c r="E423" s="1099"/>
      <c r="F423" s="1108"/>
      <c r="G423" s="912" t="s">
        <v>169</v>
      </c>
      <c r="H423" s="204"/>
      <c r="I423" s="317">
        <v>42401</v>
      </c>
      <c r="J423" s="622">
        <v>42724</v>
      </c>
      <c r="K423" s="913" t="s">
        <v>170</v>
      </c>
      <c r="L423" s="934" t="s">
        <v>94</v>
      </c>
      <c r="M423" s="211" t="s">
        <v>171</v>
      </c>
      <c r="N423" s="930">
        <v>1</v>
      </c>
      <c r="O423" s="639">
        <v>23000000</v>
      </c>
      <c r="P423" s="640">
        <f t="shared" si="36"/>
        <v>23000000</v>
      </c>
      <c r="V423" s="803" t="s">
        <v>1463</v>
      </c>
      <c r="W423" s="803" t="s">
        <v>90</v>
      </c>
      <c r="X423" s="818" t="s">
        <v>1220</v>
      </c>
      <c r="Y423" s="791" t="s">
        <v>158</v>
      </c>
      <c r="Z423" s="791" t="s">
        <v>169</v>
      </c>
      <c r="AA423" s="791"/>
      <c r="AB423" s="782">
        <v>42401</v>
      </c>
      <c r="AC423" s="782">
        <v>42724</v>
      </c>
      <c r="AD423" s="791" t="s">
        <v>170</v>
      </c>
      <c r="AE423" s="791" t="s">
        <v>94</v>
      </c>
      <c r="AF423" s="791" t="s">
        <v>171</v>
      </c>
      <c r="AG423" s="791">
        <v>1</v>
      </c>
      <c r="AH423" s="783">
        <v>23000000</v>
      </c>
      <c r="AI423" s="783">
        <f>+AH423*AG423</f>
        <v>23000000</v>
      </c>
      <c r="AJ423" s="812" t="s">
        <v>264</v>
      </c>
      <c r="AK423" s="812" t="s">
        <v>281</v>
      </c>
      <c r="AL423" s="813">
        <v>0</v>
      </c>
      <c r="AM423" s="813">
        <v>9.0909090909090912E-2</v>
      </c>
      <c r="AN423" s="813">
        <v>9.0909090909090912E-2</v>
      </c>
      <c r="AO423" s="813">
        <v>9.0909090909090912E-2</v>
      </c>
      <c r="AP423" s="813">
        <v>9.0909090909090912E-2</v>
      </c>
      <c r="AQ423" s="813">
        <v>9.0909090909090912E-2</v>
      </c>
      <c r="AR423" s="813">
        <v>9.0909090909090912E-2</v>
      </c>
      <c r="AS423" s="813">
        <v>9.0909090909090912E-2</v>
      </c>
      <c r="AT423" s="813">
        <v>9.0909090909090912E-2</v>
      </c>
      <c r="AU423" s="813">
        <v>9.0909090909090912E-2</v>
      </c>
      <c r="AV423" s="813">
        <v>9.0909090909090912E-2</v>
      </c>
      <c r="AW423" s="813">
        <v>9.0909090909090912E-2</v>
      </c>
      <c r="AX423" s="807">
        <f t="shared" si="33"/>
        <v>1.0000000000000002</v>
      </c>
      <c r="AY423" s="811">
        <v>0</v>
      </c>
      <c r="AZ423" s="811">
        <v>0.05</v>
      </c>
      <c r="BA423" s="811">
        <v>0</v>
      </c>
      <c r="BB423" s="811">
        <v>0</v>
      </c>
      <c r="BC423" s="811">
        <v>0</v>
      </c>
      <c r="BD423" s="811">
        <v>0</v>
      </c>
      <c r="BE423" s="811">
        <v>0</v>
      </c>
      <c r="BF423" s="811">
        <v>0</v>
      </c>
      <c r="BG423" s="811">
        <v>0</v>
      </c>
      <c r="BH423" s="811">
        <v>0</v>
      </c>
      <c r="BI423" s="811">
        <v>0</v>
      </c>
      <c r="BJ423" s="811">
        <v>0</v>
      </c>
      <c r="BK423" s="807">
        <f t="shared" si="34"/>
        <v>0.05</v>
      </c>
      <c r="BL423" s="807">
        <f t="shared" si="35"/>
        <v>0.95000000000000018</v>
      </c>
    </row>
    <row r="424" spans="1:65" ht="27.95" customHeight="1" x14ac:dyDescent="0.2">
      <c r="A424" s="1347"/>
      <c r="B424" s="1349"/>
      <c r="C424" s="1351"/>
      <c r="D424" s="1353"/>
      <c r="E424" s="1091" t="s">
        <v>965</v>
      </c>
      <c r="F424" s="1094" t="s">
        <v>172</v>
      </c>
      <c r="G424" s="21" t="s">
        <v>173</v>
      </c>
      <c r="H424" s="5"/>
      <c r="I424" s="194">
        <v>42401</v>
      </c>
      <c r="J424" s="583">
        <v>42724</v>
      </c>
      <c r="K424" s="1355" t="s">
        <v>174</v>
      </c>
      <c r="L424" s="1118" t="s">
        <v>49</v>
      </c>
      <c r="M424" s="910" t="s">
        <v>175</v>
      </c>
      <c r="N424" s="207">
        <v>1</v>
      </c>
      <c r="O424" s="634">
        <v>10000000</v>
      </c>
      <c r="P424" s="635">
        <f t="shared" si="36"/>
        <v>10000000</v>
      </c>
      <c r="V424" s="803" t="s">
        <v>1463</v>
      </c>
      <c r="W424" s="803" t="s">
        <v>90</v>
      </c>
      <c r="X424" s="818" t="s">
        <v>1220</v>
      </c>
      <c r="Y424" s="791" t="s">
        <v>172</v>
      </c>
      <c r="Z424" s="791" t="s">
        <v>173</v>
      </c>
      <c r="AA424" s="791"/>
      <c r="AB424" s="782">
        <v>42401</v>
      </c>
      <c r="AC424" s="782">
        <v>42724</v>
      </c>
      <c r="AD424" s="791" t="s">
        <v>174</v>
      </c>
      <c r="AE424" s="791" t="s">
        <v>49</v>
      </c>
      <c r="AF424" s="791" t="s">
        <v>175</v>
      </c>
      <c r="AG424" s="791">
        <v>1</v>
      </c>
      <c r="AH424" s="783">
        <v>10000000</v>
      </c>
      <c r="AI424" s="783">
        <f>+AH424*AG424</f>
        <v>10000000</v>
      </c>
      <c r="AJ424" s="812" t="s">
        <v>264</v>
      </c>
      <c r="AK424" s="812" t="s">
        <v>281</v>
      </c>
      <c r="AL424" s="813">
        <v>0</v>
      </c>
      <c r="AM424" s="813">
        <v>9.0909090909090912E-2</v>
      </c>
      <c r="AN424" s="813">
        <v>9.0909090909090912E-2</v>
      </c>
      <c r="AO424" s="813">
        <v>9.0909090909090912E-2</v>
      </c>
      <c r="AP424" s="813">
        <v>9.0909090909090912E-2</v>
      </c>
      <c r="AQ424" s="813">
        <v>9.0909090909090912E-2</v>
      </c>
      <c r="AR424" s="813">
        <v>9.0909090909090912E-2</v>
      </c>
      <c r="AS424" s="813">
        <v>9.0909090909090912E-2</v>
      </c>
      <c r="AT424" s="813">
        <v>9.0909090909090912E-2</v>
      </c>
      <c r="AU424" s="813">
        <v>9.0909090909090912E-2</v>
      </c>
      <c r="AV424" s="813">
        <v>9.0909090909090912E-2</v>
      </c>
      <c r="AW424" s="813">
        <v>9.0909090909090912E-2</v>
      </c>
      <c r="AX424" s="807">
        <f t="shared" si="33"/>
        <v>1.0000000000000002</v>
      </c>
      <c r="AY424" s="811">
        <v>0</v>
      </c>
      <c r="AZ424" s="813">
        <v>9.0909090909090912E-2</v>
      </c>
      <c r="BA424" s="811">
        <v>0</v>
      </c>
      <c r="BB424" s="811">
        <v>0</v>
      </c>
      <c r="BC424" s="811">
        <v>0</v>
      </c>
      <c r="BD424" s="811">
        <v>0</v>
      </c>
      <c r="BE424" s="811">
        <v>0</v>
      </c>
      <c r="BF424" s="811">
        <v>0</v>
      </c>
      <c r="BG424" s="811">
        <v>0</v>
      </c>
      <c r="BH424" s="811">
        <v>0</v>
      </c>
      <c r="BI424" s="811">
        <v>0</v>
      </c>
      <c r="BJ424" s="811">
        <v>0</v>
      </c>
      <c r="BK424" s="807">
        <f t="shared" si="34"/>
        <v>9.0909090909090912E-2</v>
      </c>
      <c r="BL424" s="807">
        <f t="shared" si="35"/>
        <v>0.90909090909090928</v>
      </c>
      <c r="BM424" s="759" t="s">
        <v>1322</v>
      </c>
    </row>
    <row r="425" spans="1:65" ht="27.95" customHeight="1" x14ac:dyDescent="0.2">
      <c r="A425" s="1348"/>
      <c r="B425" s="1350"/>
      <c r="C425" s="1352"/>
      <c r="D425" s="1354"/>
      <c r="E425" s="1092"/>
      <c r="F425" s="1061"/>
      <c r="G425" s="22" t="s">
        <v>176</v>
      </c>
      <c r="H425" s="4"/>
      <c r="I425" s="182">
        <v>42401</v>
      </c>
      <c r="J425" s="584">
        <v>42724</v>
      </c>
      <c r="K425" s="1089"/>
      <c r="L425" s="1119"/>
      <c r="M425" s="911" t="s">
        <v>177</v>
      </c>
      <c r="N425" s="206">
        <v>1</v>
      </c>
      <c r="O425" s="636">
        <v>7000000000</v>
      </c>
      <c r="P425" s="637">
        <f>++IF('Plan de adquisiciones'!D374="No",0,O425*N425)</f>
        <v>7000000000</v>
      </c>
      <c r="V425" s="803" t="s">
        <v>1463</v>
      </c>
      <c r="W425" s="803" t="s">
        <v>90</v>
      </c>
      <c r="X425" s="818" t="s">
        <v>1220</v>
      </c>
      <c r="Y425" s="791" t="s">
        <v>172</v>
      </c>
      <c r="Z425" s="791" t="s">
        <v>176</v>
      </c>
      <c r="AA425" s="791"/>
      <c r="AB425" s="782">
        <v>42401</v>
      </c>
      <c r="AC425" s="782">
        <v>42724</v>
      </c>
      <c r="AD425" s="791" t="s">
        <v>174</v>
      </c>
      <c r="AE425" s="791" t="s">
        <v>49</v>
      </c>
      <c r="AF425" s="791" t="s">
        <v>177</v>
      </c>
      <c r="AG425" s="791">
        <v>1</v>
      </c>
      <c r="AH425" s="783">
        <v>7000000000</v>
      </c>
      <c r="AI425" s="783">
        <f>++IF('Plan de adquisiciones'!W374="No",0,AH425*AG425)</f>
        <v>7000000000</v>
      </c>
      <c r="AJ425" s="812" t="s">
        <v>264</v>
      </c>
      <c r="AK425" s="812" t="s">
        <v>281</v>
      </c>
      <c r="AL425" s="813">
        <v>0</v>
      </c>
      <c r="AM425" s="813">
        <v>9.0909090909090912E-2</v>
      </c>
      <c r="AN425" s="813">
        <v>9.0909090909090912E-2</v>
      </c>
      <c r="AO425" s="813">
        <v>9.0909090909090912E-2</v>
      </c>
      <c r="AP425" s="813">
        <v>9.0909090909090912E-2</v>
      </c>
      <c r="AQ425" s="813">
        <v>9.0909090909090912E-2</v>
      </c>
      <c r="AR425" s="813">
        <v>9.0909090909090912E-2</v>
      </c>
      <c r="AS425" s="813">
        <v>9.0909090909090912E-2</v>
      </c>
      <c r="AT425" s="813">
        <v>9.0909090909090912E-2</v>
      </c>
      <c r="AU425" s="813">
        <v>9.0909090909090912E-2</v>
      </c>
      <c r="AV425" s="813">
        <v>9.0909090909090912E-2</v>
      </c>
      <c r="AW425" s="813">
        <v>9.0909090909090912E-2</v>
      </c>
      <c r="AX425" s="807">
        <f t="shared" si="33"/>
        <v>1.0000000000000002</v>
      </c>
      <c r="AY425" s="811">
        <v>0</v>
      </c>
      <c r="AZ425" s="813">
        <v>0</v>
      </c>
      <c r="BA425" s="811">
        <v>0</v>
      </c>
      <c r="BB425" s="811">
        <v>0</v>
      </c>
      <c r="BC425" s="811">
        <v>0</v>
      </c>
      <c r="BD425" s="811">
        <v>0</v>
      </c>
      <c r="BE425" s="811">
        <v>0</v>
      </c>
      <c r="BF425" s="811">
        <v>0</v>
      </c>
      <c r="BG425" s="811">
        <v>0</v>
      </c>
      <c r="BH425" s="811">
        <v>0</v>
      </c>
      <c r="BI425" s="811">
        <v>0</v>
      </c>
      <c r="BJ425" s="811">
        <v>0</v>
      </c>
      <c r="BK425" s="807">
        <f t="shared" si="34"/>
        <v>0</v>
      </c>
      <c r="BL425" s="807">
        <f t="shared" si="35"/>
        <v>1.0000000000000002</v>
      </c>
    </row>
    <row r="426" spans="1:65" ht="27.95" customHeight="1" thickBot="1" x14ac:dyDescent="0.25">
      <c r="A426" s="1348"/>
      <c r="B426" s="1350"/>
      <c r="C426" s="1352"/>
      <c r="D426" s="1354"/>
      <c r="E426" s="1099"/>
      <c r="F426" s="1108"/>
      <c r="G426" s="912" t="s">
        <v>178</v>
      </c>
      <c r="H426" s="204"/>
      <c r="I426" s="317">
        <v>42401</v>
      </c>
      <c r="J426" s="622">
        <v>42724</v>
      </c>
      <c r="K426" s="1117"/>
      <c r="L426" s="934" t="s">
        <v>26</v>
      </c>
      <c r="M426" s="211" t="s">
        <v>179</v>
      </c>
      <c r="N426" s="930">
        <v>1</v>
      </c>
      <c r="O426" s="639">
        <v>385000000</v>
      </c>
      <c r="P426" s="640">
        <f t="shared" si="36"/>
        <v>385000000</v>
      </c>
      <c r="V426" s="803" t="s">
        <v>1463</v>
      </c>
      <c r="W426" s="803" t="s">
        <v>90</v>
      </c>
      <c r="X426" s="818" t="s">
        <v>1220</v>
      </c>
      <c r="Y426" s="791" t="s">
        <v>172</v>
      </c>
      <c r="Z426" s="791" t="s">
        <v>178</v>
      </c>
      <c r="AA426" s="791"/>
      <c r="AB426" s="782">
        <v>42401</v>
      </c>
      <c r="AC426" s="782">
        <v>42724</v>
      </c>
      <c r="AD426" s="791" t="s">
        <v>174</v>
      </c>
      <c r="AE426" s="791" t="s">
        <v>26</v>
      </c>
      <c r="AF426" s="791" t="s">
        <v>179</v>
      </c>
      <c r="AG426" s="791">
        <v>1</v>
      </c>
      <c r="AH426" s="783">
        <v>385000000</v>
      </c>
      <c r="AI426" s="783">
        <f t="shared" ref="AI426:AI431" si="38">+AH426*AG426</f>
        <v>385000000</v>
      </c>
      <c r="AJ426" s="812" t="s">
        <v>264</v>
      </c>
      <c r="AK426" s="812" t="s">
        <v>281</v>
      </c>
      <c r="AL426" s="813">
        <v>0</v>
      </c>
      <c r="AM426" s="813">
        <v>9.0909090909090912E-2</v>
      </c>
      <c r="AN426" s="813">
        <v>9.0909090909090912E-2</v>
      </c>
      <c r="AO426" s="813">
        <v>9.0909090909090912E-2</v>
      </c>
      <c r="AP426" s="813">
        <v>9.0909090909090912E-2</v>
      </c>
      <c r="AQ426" s="813">
        <v>9.0909090909090912E-2</v>
      </c>
      <c r="AR426" s="813">
        <v>9.0909090909090912E-2</v>
      </c>
      <c r="AS426" s="813">
        <v>9.0909090909090912E-2</v>
      </c>
      <c r="AT426" s="813">
        <v>9.0909090909090912E-2</v>
      </c>
      <c r="AU426" s="813">
        <v>9.0909090909090912E-2</v>
      </c>
      <c r="AV426" s="813">
        <v>9.0909090909090912E-2</v>
      </c>
      <c r="AW426" s="813">
        <v>9.0909090909090912E-2</v>
      </c>
      <c r="AX426" s="807">
        <f t="shared" si="33"/>
        <v>1.0000000000000002</v>
      </c>
      <c r="AY426" s="811">
        <v>0</v>
      </c>
      <c r="AZ426" s="813">
        <v>0</v>
      </c>
      <c r="BA426" s="811">
        <v>0</v>
      </c>
      <c r="BB426" s="811">
        <v>0</v>
      </c>
      <c r="BC426" s="811">
        <v>0</v>
      </c>
      <c r="BD426" s="811">
        <v>0</v>
      </c>
      <c r="BE426" s="811">
        <v>0</v>
      </c>
      <c r="BF426" s="811">
        <v>0</v>
      </c>
      <c r="BG426" s="811">
        <v>0</v>
      </c>
      <c r="BH426" s="811">
        <v>0</v>
      </c>
      <c r="BI426" s="811">
        <v>0</v>
      </c>
      <c r="BJ426" s="811">
        <v>0</v>
      </c>
      <c r="BK426" s="807">
        <f t="shared" si="34"/>
        <v>0</v>
      </c>
      <c r="BL426" s="807">
        <f t="shared" si="35"/>
        <v>1.0000000000000002</v>
      </c>
    </row>
    <row r="427" spans="1:65" ht="27.95" customHeight="1" x14ac:dyDescent="0.2">
      <c r="A427" s="1356"/>
      <c r="B427" s="1358"/>
      <c r="C427" s="1360"/>
      <c r="D427" s="1362"/>
      <c r="E427" s="1091" t="s">
        <v>965</v>
      </c>
      <c r="F427" s="1094" t="s">
        <v>180</v>
      </c>
      <c r="G427" s="1095" t="s">
        <v>181</v>
      </c>
      <c r="H427" s="5"/>
      <c r="I427" s="1364">
        <v>42401</v>
      </c>
      <c r="J427" s="1366">
        <v>42724</v>
      </c>
      <c r="K427" s="1044" t="s">
        <v>182</v>
      </c>
      <c r="L427" s="1118" t="s">
        <v>94</v>
      </c>
      <c r="M427" s="1095" t="s">
        <v>183</v>
      </c>
      <c r="N427" s="1368">
        <v>1</v>
      </c>
      <c r="O427" s="1371">
        <v>140000000</v>
      </c>
      <c r="P427" s="1374">
        <f>+O427*N427</f>
        <v>140000000</v>
      </c>
      <c r="V427" s="803" t="s">
        <v>1463</v>
      </c>
      <c r="W427" s="803" t="s">
        <v>90</v>
      </c>
      <c r="X427" s="818" t="s">
        <v>1220</v>
      </c>
      <c r="Y427" s="791" t="s">
        <v>101</v>
      </c>
      <c r="Z427" s="791" t="s">
        <v>181</v>
      </c>
      <c r="AA427" s="791"/>
      <c r="AB427" s="782">
        <v>42401</v>
      </c>
      <c r="AC427" s="782">
        <v>42724</v>
      </c>
      <c r="AD427" s="791" t="s">
        <v>182</v>
      </c>
      <c r="AE427" s="791" t="s">
        <v>94</v>
      </c>
      <c r="AF427" s="791" t="s">
        <v>183</v>
      </c>
      <c r="AG427" s="791">
        <v>1</v>
      </c>
      <c r="AH427" s="783">
        <v>140000000</v>
      </c>
      <c r="AI427" s="783">
        <f t="shared" si="38"/>
        <v>140000000</v>
      </c>
      <c r="AJ427" s="812" t="s">
        <v>264</v>
      </c>
      <c r="AK427" s="812" t="s">
        <v>281</v>
      </c>
      <c r="AL427" s="813">
        <v>0</v>
      </c>
      <c r="AM427" s="813">
        <v>0</v>
      </c>
      <c r="AN427" s="813">
        <v>0</v>
      </c>
      <c r="AO427" s="813">
        <v>0</v>
      </c>
      <c r="AP427" s="813">
        <v>0</v>
      </c>
      <c r="AQ427" s="813">
        <v>0</v>
      </c>
      <c r="AR427" s="813">
        <v>0</v>
      </c>
      <c r="AS427" s="813">
        <v>0</v>
      </c>
      <c r="AT427" s="813">
        <v>0</v>
      </c>
      <c r="AU427" s="813">
        <v>0</v>
      </c>
      <c r="AV427" s="813">
        <v>0.5</v>
      </c>
      <c r="AW427" s="813">
        <v>0.5</v>
      </c>
      <c r="AX427" s="807">
        <f t="shared" si="33"/>
        <v>1</v>
      </c>
      <c r="AY427" s="811">
        <v>0</v>
      </c>
      <c r="AZ427" s="811">
        <v>0.5</v>
      </c>
      <c r="BA427" s="811">
        <v>0</v>
      </c>
      <c r="BB427" s="811">
        <v>0</v>
      </c>
      <c r="BC427" s="811">
        <v>0</v>
      </c>
      <c r="BD427" s="811">
        <v>0</v>
      </c>
      <c r="BE427" s="811">
        <v>0</v>
      </c>
      <c r="BF427" s="811">
        <v>0</v>
      </c>
      <c r="BG427" s="811">
        <v>0</v>
      </c>
      <c r="BH427" s="811">
        <v>0</v>
      </c>
      <c r="BI427" s="811">
        <v>0</v>
      </c>
      <c r="BJ427" s="811">
        <v>0</v>
      </c>
      <c r="BK427" s="807">
        <f t="shared" si="34"/>
        <v>0.5</v>
      </c>
      <c r="BL427" s="807">
        <f t="shared" si="35"/>
        <v>0.5</v>
      </c>
      <c r="BM427" s="759" t="s">
        <v>1323</v>
      </c>
    </row>
    <row r="428" spans="1:65" ht="27.95" customHeight="1" x14ac:dyDescent="0.2">
      <c r="A428" s="1144"/>
      <c r="B428" s="1147"/>
      <c r="C428" s="1336"/>
      <c r="D428" s="1338"/>
      <c r="E428" s="1092"/>
      <c r="F428" s="1096"/>
      <c r="G428" s="1096"/>
      <c r="H428" s="151"/>
      <c r="I428" s="1365"/>
      <c r="J428" s="1367"/>
      <c r="K428" s="1107"/>
      <c r="L428" s="1157"/>
      <c r="M428" s="1109"/>
      <c r="N428" s="1369"/>
      <c r="O428" s="1372"/>
      <c r="P428" s="1375"/>
      <c r="V428" s="803" t="s">
        <v>1463</v>
      </c>
      <c r="W428" s="803" t="s">
        <v>90</v>
      </c>
      <c r="X428" s="818" t="s">
        <v>1220</v>
      </c>
      <c r="Y428" s="791" t="s">
        <v>101</v>
      </c>
      <c r="Z428" s="791" t="s">
        <v>181</v>
      </c>
      <c r="AA428" s="791"/>
      <c r="AB428" s="782">
        <v>42401</v>
      </c>
      <c r="AC428" s="782">
        <v>42724</v>
      </c>
      <c r="AD428" s="791" t="s">
        <v>182</v>
      </c>
      <c r="AE428" s="791" t="s">
        <v>94</v>
      </c>
      <c r="AF428" s="791" t="s">
        <v>183</v>
      </c>
      <c r="AG428" s="791"/>
      <c r="AH428" s="783"/>
      <c r="AI428" s="783">
        <f t="shared" si="38"/>
        <v>0</v>
      </c>
      <c r="AJ428" s="812" t="s">
        <v>264</v>
      </c>
      <c r="AK428" s="812" t="s">
        <v>281</v>
      </c>
      <c r="AL428" s="813">
        <v>0</v>
      </c>
      <c r="AM428" s="813">
        <v>0</v>
      </c>
      <c r="AN428" s="813">
        <v>0</v>
      </c>
      <c r="AO428" s="813">
        <v>0</v>
      </c>
      <c r="AP428" s="813">
        <v>0</v>
      </c>
      <c r="AQ428" s="813">
        <v>0</v>
      </c>
      <c r="AR428" s="813">
        <v>0</v>
      </c>
      <c r="AS428" s="813">
        <v>0</v>
      </c>
      <c r="AT428" s="813">
        <v>0</v>
      </c>
      <c r="AU428" s="813">
        <v>0</v>
      </c>
      <c r="AV428" s="813">
        <v>0.5</v>
      </c>
      <c r="AW428" s="813">
        <v>0.5</v>
      </c>
      <c r="AX428" s="807">
        <f t="shared" si="33"/>
        <v>1</v>
      </c>
      <c r="AY428" s="811">
        <v>0</v>
      </c>
      <c r="AZ428" s="811">
        <v>0.5</v>
      </c>
      <c r="BA428" s="811">
        <v>0</v>
      </c>
      <c r="BB428" s="811">
        <v>0</v>
      </c>
      <c r="BC428" s="811">
        <v>0</v>
      </c>
      <c r="BD428" s="811">
        <v>0</v>
      </c>
      <c r="BE428" s="811">
        <v>0</v>
      </c>
      <c r="BF428" s="811">
        <v>0</v>
      </c>
      <c r="BG428" s="811">
        <v>0</v>
      </c>
      <c r="BH428" s="811">
        <v>0</v>
      </c>
      <c r="BI428" s="811">
        <v>0</v>
      </c>
      <c r="BJ428" s="811">
        <v>0</v>
      </c>
      <c r="BK428" s="807">
        <f t="shared" si="34"/>
        <v>0.5</v>
      </c>
      <c r="BL428" s="807">
        <f t="shared" si="35"/>
        <v>0.5</v>
      </c>
      <c r="BM428" s="759" t="s">
        <v>1323</v>
      </c>
    </row>
    <row r="429" spans="1:65" ht="27.95" customHeight="1" x14ac:dyDescent="0.2">
      <c r="A429" s="1144"/>
      <c r="B429" s="1147"/>
      <c r="C429" s="1336"/>
      <c r="D429" s="1338"/>
      <c r="E429" s="1092"/>
      <c r="F429" s="1096"/>
      <c r="G429" s="316" t="s">
        <v>184</v>
      </c>
      <c r="H429" s="151"/>
      <c r="I429" s="922">
        <v>42401</v>
      </c>
      <c r="J429" s="923">
        <v>42724</v>
      </c>
      <c r="K429" s="914" t="s">
        <v>185</v>
      </c>
      <c r="L429" s="1119"/>
      <c r="M429" s="1096"/>
      <c r="N429" s="1370"/>
      <c r="O429" s="1373"/>
      <c r="P429" s="1376"/>
      <c r="V429" s="803" t="s">
        <v>1463</v>
      </c>
      <c r="W429" s="803" t="s">
        <v>90</v>
      </c>
      <c r="X429" s="818" t="s">
        <v>1220</v>
      </c>
      <c r="Y429" s="791" t="s">
        <v>101</v>
      </c>
      <c r="Z429" s="791" t="s">
        <v>184</v>
      </c>
      <c r="AA429" s="791"/>
      <c r="AB429" s="782">
        <v>42401</v>
      </c>
      <c r="AC429" s="782">
        <v>42724</v>
      </c>
      <c r="AD429" s="791" t="s">
        <v>185</v>
      </c>
      <c r="AE429" s="791" t="s">
        <v>94</v>
      </c>
      <c r="AF429" s="791" t="s">
        <v>183</v>
      </c>
      <c r="AG429" s="791"/>
      <c r="AH429" s="783"/>
      <c r="AI429" s="783">
        <f t="shared" si="38"/>
        <v>0</v>
      </c>
      <c r="AJ429" s="812" t="s">
        <v>264</v>
      </c>
      <c r="AK429" s="812" t="s">
        <v>281</v>
      </c>
      <c r="AL429" s="813">
        <v>0</v>
      </c>
      <c r="AM429" s="813">
        <v>9.0909090909090912E-2</v>
      </c>
      <c r="AN429" s="813">
        <v>9.0909090909090912E-2</v>
      </c>
      <c r="AO429" s="813">
        <v>9.0909090909090912E-2</v>
      </c>
      <c r="AP429" s="813">
        <v>9.0909090909090912E-2</v>
      </c>
      <c r="AQ429" s="813">
        <v>9.0909090909090912E-2</v>
      </c>
      <c r="AR429" s="813">
        <v>9.0909090909090912E-2</v>
      </c>
      <c r="AS429" s="813">
        <v>9.0909090909090912E-2</v>
      </c>
      <c r="AT429" s="813">
        <v>9.0909090909090912E-2</v>
      </c>
      <c r="AU429" s="813">
        <v>9.0909090909090912E-2</v>
      </c>
      <c r="AV429" s="813">
        <v>9.0909090909090912E-2</v>
      </c>
      <c r="AW429" s="813">
        <v>9.0909090909090912E-2</v>
      </c>
      <c r="AX429" s="807">
        <f t="shared" si="33"/>
        <v>1.0000000000000002</v>
      </c>
      <c r="AY429" s="811">
        <v>0</v>
      </c>
      <c r="AZ429" s="811">
        <v>0</v>
      </c>
      <c r="BA429" s="811">
        <v>0</v>
      </c>
      <c r="BB429" s="811">
        <v>0</v>
      </c>
      <c r="BC429" s="811">
        <v>0</v>
      </c>
      <c r="BD429" s="811">
        <v>0</v>
      </c>
      <c r="BE429" s="811">
        <v>0</v>
      </c>
      <c r="BF429" s="811">
        <v>0</v>
      </c>
      <c r="BG429" s="811">
        <v>0</v>
      </c>
      <c r="BH429" s="811">
        <v>0</v>
      </c>
      <c r="BI429" s="811">
        <v>0</v>
      </c>
      <c r="BJ429" s="811">
        <v>0</v>
      </c>
      <c r="BK429" s="807">
        <f t="shared" si="34"/>
        <v>0</v>
      </c>
      <c r="BL429" s="807">
        <f t="shared" si="35"/>
        <v>1.0000000000000002</v>
      </c>
    </row>
    <row r="430" spans="1:65" ht="27.95" customHeight="1" x14ac:dyDescent="0.2">
      <c r="A430" s="1357"/>
      <c r="B430" s="1359"/>
      <c r="C430" s="1361"/>
      <c r="D430" s="1363"/>
      <c r="E430" s="1092"/>
      <c r="F430" s="1061"/>
      <c r="G430" s="316" t="s">
        <v>186</v>
      </c>
      <c r="H430" s="4"/>
      <c r="I430" s="182">
        <v>42401</v>
      </c>
      <c r="J430" s="584">
        <v>42724</v>
      </c>
      <c r="K430" s="914" t="s">
        <v>187</v>
      </c>
      <c r="L430" s="926" t="s">
        <v>94</v>
      </c>
      <c r="M430" s="911" t="s">
        <v>188</v>
      </c>
      <c r="N430" s="206">
        <v>1</v>
      </c>
      <c r="O430" s="636">
        <v>7700000</v>
      </c>
      <c r="P430" s="637">
        <f>+O430*N430</f>
        <v>7700000</v>
      </c>
      <c r="V430" s="803" t="s">
        <v>1463</v>
      </c>
      <c r="W430" s="803" t="s">
        <v>90</v>
      </c>
      <c r="X430" s="818" t="s">
        <v>1220</v>
      </c>
      <c r="Y430" s="791" t="s">
        <v>101</v>
      </c>
      <c r="Z430" s="791" t="s">
        <v>186</v>
      </c>
      <c r="AA430" s="791"/>
      <c r="AB430" s="782">
        <v>42401</v>
      </c>
      <c r="AC430" s="782">
        <v>42724</v>
      </c>
      <c r="AD430" s="791" t="s">
        <v>187</v>
      </c>
      <c r="AE430" s="791" t="s">
        <v>94</v>
      </c>
      <c r="AF430" s="791" t="s">
        <v>188</v>
      </c>
      <c r="AG430" s="791">
        <v>1</v>
      </c>
      <c r="AH430" s="783">
        <v>7700000</v>
      </c>
      <c r="AI430" s="783">
        <f t="shared" si="38"/>
        <v>7700000</v>
      </c>
      <c r="AJ430" s="812" t="s">
        <v>264</v>
      </c>
      <c r="AK430" s="812" t="s">
        <v>281</v>
      </c>
      <c r="AL430" s="813">
        <v>0</v>
      </c>
      <c r="AM430" s="813">
        <v>9.0909090909090912E-2</v>
      </c>
      <c r="AN430" s="813">
        <v>9.0909090909090912E-2</v>
      </c>
      <c r="AO430" s="813">
        <v>9.0909090909090912E-2</v>
      </c>
      <c r="AP430" s="813">
        <v>9.0909090909090912E-2</v>
      </c>
      <c r="AQ430" s="813">
        <v>9.0909090909090912E-2</v>
      </c>
      <c r="AR430" s="813">
        <v>9.0909090909090912E-2</v>
      </c>
      <c r="AS430" s="813">
        <v>9.0909090909090912E-2</v>
      </c>
      <c r="AT430" s="813">
        <v>9.0909090909090912E-2</v>
      </c>
      <c r="AU430" s="813">
        <v>9.0909090909090912E-2</v>
      </c>
      <c r="AV430" s="813">
        <v>9.0909090909090912E-2</v>
      </c>
      <c r="AW430" s="813">
        <v>9.0909090909090912E-2</v>
      </c>
      <c r="AX430" s="807">
        <f t="shared" si="33"/>
        <v>1.0000000000000002</v>
      </c>
      <c r="AY430" s="811">
        <v>0</v>
      </c>
      <c r="AZ430" s="811">
        <v>0</v>
      </c>
      <c r="BA430" s="811">
        <v>0</v>
      </c>
      <c r="BB430" s="811">
        <v>0</v>
      </c>
      <c r="BC430" s="811">
        <v>0</v>
      </c>
      <c r="BD430" s="811">
        <v>0</v>
      </c>
      <c r="BE430" s="811">
        <v>0</v>
      </c>
      <c r="BF430" s="811">
        <v>0</v>
      </c>
      <c r="BG430" s="811">
        <v>0</v>
      </c>
      <c r="BH430" s="811">
        <v>0</v>
      </c>
      <c r="BI430" s="811">
        <v>0</v>
      </c>
      <c r="BJ430" s="811">
        <v>0</v>
      </c>
      <c r="BK430" s="807">
        <f t="shared" si="34"/>
        <v>0</v>
      </c>
      <c r="BL430" s="807">
        <f t="shared" si="35"/>
        <v>1.0000000000000002</v>
      </c>
    </row>
    <row r="431" spans="1:65" ht="27.95" customHeight="1" thickBot="1" x14ac:dyDescent="0.25">
      <c r="A431" s="188"/>
      <c r="B431" s="189"/>
      <c r="C431" s="443"/>
      <c r="D431" s="444"/>
      <c r="E431" s="1099"/>
      <c r="F431" s="1062"/>
      <c r="G431" s="23" t="s">
        <v>189</v>
      </c>
      <c r="H431" s="9"/>
      <c r="I431" s="195">
        <v>42401</v>
      </c>
      <c r="J431" s="585">
        <v>42724</v>
      </c>
      <c r="K431" s="980" t="s">
        <v>190</v>
      </c>
      <c r="L431" s="213" t="s">
        <v>94</v>
      </c>
      <c r="M431" s="921" t="s">
        <v>191</v>
      </c>
      <c r="N431" s="982">
        <v>1</v>
      </c>
      <c r="O431" s="647">
        <v>55000000</v>
      </c>
      <c r="P431" s="648">
        <f>+O431*N431</f>
        <v>55000000</v>
      </c>
      <c r="V431" s="803" t="s">
        <v>1463</v>
      </c>
      <c r="W431" s="803" t="s">
        <v>90</v>
      </c>
      <c r="X431" s="818" t="s">
        <v>1220</v>
      </c>
      <c r="Y431" s="791" t="s">
        <v>101</v>
      </c>
      <c r="Z431" s="791" t="s">
        <v>189</v>
      </c>
      <c r="AA431" s="791"/>
      <c r="AB431" s="782">
        <v>42401</v>
      </c>
      <c r="AC431" s="782">
        <v>42724</v>
      </c>
      <c r="AD431" s="791" t="s">
        <v>190</v>
      </c>
      <c r="AE431" s="791" t="s">
        <v>94</v>
      </c>
      <c r="AF431" s="791" t="s">
        <v>191</v>
      </c>
      <c r="AG431" s="791">
        <v>1</v>
      </c>
      <c r="AH431" s="783">
        <v>55000000</v>
      </c>
      <c r="AI431" s="783">
        <f t="shared" si="38"/>
        <v>55000000</v>
      </c>
      <c r="AJ431" s="812" t="s">
        <v>252</v>
      </c>
      <c r="AK431" s="812" t="s">
        <v>281</v>
      </c>
      <c r="AL431" s="813">
        <v>0</v>
      </c>
      <c r="AM431" s="813">
        <v>0</v>
      </c>
      <c r="AN431" s="813">
        <v>0</v>
      </c>
      <c r="AO431" s="813">
        <v>0</v>
      </c>
      <c r="AP431" s="813">
        <v>0</v>
      </c>
      <c r="AQ431" s="813">
        <v>0</v>
      </c>
      <c r="AR431" s="813">
        <v>0</v>
      </c>
      <c r="AS431" s="813">
        <v>0.2</v>
      </c>
      <c r="AT431" s="813">
        <v>0.2</v>
      </c>
      <c r="AU431" s="813">
        <v>0.2</v>
      </c>
      <c r="AV431" s="813">
        <v>0.2</v>
      </c>
      <c r="AW431" s="813">
        <v>0.2</v>
      </c>
      <c r="AX431" s="807">
        <f t="shared" si="33"/>
        <v>1</v>
      </c>
      <c r="AY431" s="811">
        <v>0</v>
      </c>
      <c r="AZ431" s="811">
        <v>0</v>
      </c>
      <c r="BA431" s="811">
        <v>0</v>
      </c>
      <c r="BB431" s="811">
        <v>0</v>
      </c>
      <c r="BC431" s="811">
        <v>0</v>
      </c>
      <c r="BD431" s="811">
        <v>0</v>
      </c>
      <c r="BE431" s="811">
        <v>0</v>
      </c>
      <c r="BF431" s="811">
        <v>0</v>
      </c>
      <c r="BG431" s="811">
        <v>0</v>
      </c>
      <c r="BH431" s="811">
        <v>0</v>
      </c>
      <c r="BI431" s="811">
        <v>0</v>
      </c>
      <c r="BJ431" s="811">
        <v>0</v>
      </c>
      <c r="BK431" s="807">
        <f t="shared" si="34"/>
        <v>0</v>
      </c>
      <c r="BL431" s="807">
        <f t="shared" si="35"/>
        <v>1</v>
      </c>
      <c r="BM431" s="759" t="s">
        <v>1324</v>
      </c>
    </row>
    <row r="432" spans="1:65" ht="27.95" customHeight="1" x14ac:dyDescent="0.2">
      <c r="A432" s="690"/>
      <c r="B432" s="691"/>
      <c r="C432" s="691"/>
      <c r="D432" s="691"/>
      <c r="E432" s="1075" t="s">
        <v>1149</v>
      </c>
      <c r="F432" s="1078" t="s">
        <v>1150</v>
      </c>
      <c r="G432" s="1078" t="s">
        <v>198</v>
      </c>
      <c r="H432" s="1079" t="s">
        <v>199</v>
      </c>
      <c r="I432" s="1081">
        <v>42402</v>
      </c>
      <c r="J432" s="1082">
        <v>42719</v>
      </c>
      <c r="K432" s="1083" t="s">
        <v>200</v>
      </c>
      <c r="L432" s="1084" t="s">
        <v>26</v>
      </c>
      <c r="M432" s="918" t="s">
        <v>201</v>
      </c>
      <c r="N432" s="454">
        <v>1</v>
      </c>
      <c r="O432" s="455">
        <v>3000000</v>
      </c>
      <c r="P432" s="456">
        <f>+O432*11</f>
        <v>33000000</v>
      </c>
      <c r="V432" s="803" t="s">
        <v>1463</v>
      </c>
      <c r="W432" s="803" t="s">
        <v>1272</v>
      </c>
      <c r="X432" s="818" t="s">
        <v>1220</v>
      </c>
      <c r="Y432" s="791" t="str">
        <f>+Z432</f>
        <v>Fortalecer los procesos de contratación implementacion del erp</v>
      </c>
      <c r="Z432" s="791" t="s">
        <v>1301</v>
      </c>
      <c r="AA432" s="791" t="s">
        <v>199</v>
      </c>
      <c r="AB432" s="782">
        <v>42402</v>
      </c>
      <c r="AC432" s="782">
        <v>42719</v>
      </c>
      <c r="AD432" s="791" t="s">
        <v>200</v>
      </c>
      <c r="AE432" s="791" t="s">
        <v>26</v>
      </c>
      <c r="AF432" s="791" t="s">
        <v>201</v>
      </c>
      <c r="AG432" s="791">
        <v>1</v>
      </c>
      <c r="AH432" s="783">
        <v>3000000</v>
      </c>
      <c r="AI432" s="783">
        <f>+AH432*11</f>
        <v>33000000</v>
      </c>
      <c r="AJ432" s="812" t="s">
        <v>264</v>
      </c>
      <c r="AK432" s="812" t="s">
        <v>281</v>
      </c>
      <c r="AL432" s="813">
        <v>8.3333333333333343E-2</v>
      </c>
      <c r="AM432" s="813">
        <v>8.3333333333333343E-2</v>
      </c>
      <c r="AN432" s="813">
        <v>8.3333333333333343E-2</v>
      </c>
      <c r="AO432" s="813">
        <v>8.3333333333333343E-2</v>
      </c>
      <c r="AP432" s="813">
        <v>8.3333333333333343E-2</v>
      </c>
      <c r="AQ432" s="813">
        <v>8.3333333333333343E-2</v>
      </c>
      <c r="AR432" s="813">
        <v>8.3333333333333343E-2</v>
      </c>
      <c r="AS432" s="813">
        <v>8.3333333333333343E-2</v>
      </c>
      <c r="AT432" s="813">
        <v>8.3333333333333343E-2</v>
      </c>
      <c r="AU432" s="813">
        <v>8.3333333333333343E-2</v>
      </c>
      <c r="AV432" s="813">
        <v>8.3333333333333343E-2</v>
      </c>
      <c r="AW432" s="813">
        <v>8.3333333333333343E-2</v>
      </c>
      <c r="AX432" s="807">
        <f t="shared" si="33"/>
        <v>1.0000000000000002</v>
      </c>
      <c r="AY432" s="811">
        <v>8.3333333333333343E-2</v>
      </c>
      <c r="AZ432" s="811">
        <v>8.3333333333333343E-2</v>
      </c>
      <c r="BA432" s="811">
        <v>8.3333333333333343E-2</v>
      </c>
      <c r="BB432" s="811">
        <v>0</v>
      </c>
      <c r="BC432" s="811">
        <v>0</v>
      </c>
      <c r="BD432" s="811">
        <v>0</v>
      </c>
      <c r="BE432" s="811">
        <v>0</v>
      </c>
      <c r="BF432" s="811">
        <v>0</v>
      </c>
      <c r="BG432" s="811">
        <v>0</v>
      </c>
      <c r="BH432" s="811">
        <v>0</v>
      </c>
      <c r="BI432" s="811">
        <v>0</v>
      </c>
      <c r="BJ432" s="811">
        <v>0</v>
      </c>
      <c r="BK432" s="807">
        <f t="shared" si="34"/>
        <v>0.25</v>
      </c>
      <c r="BL432" s="807">
        <f t="shared" si="35"/>
        <v>0.75000000000000022</v>
      </c>
      <c r="BM432" s="759" t="s">
        <v>1297</v>
      </c>
    </row>
    <row r="433" spans="1:65" ht="27.95" customHeight="1" x14ac:dyDescent="0.2">
      <c r="A433" s="692"/>
      <c r="B433" s="693"/>
      <c r="C433" s="693"/>
      <c r="D433" s="693"/>
      <c r="E433" s="1076"/>
      <c r="F433" s="1060"/>
      <c r="G433" s="1060"/>
      <c r="H433" s="1080"/>
      <c r="I433" s="1071"/>
      <c r="J433" s="1072"/>
      <c r="K433" s="1073"/>
      <c r="L433" s="1085"/>
      <c r="M433" s="1086" t="s">
        <v>202</v>
      </c>
      <c r="N433" s="1064">
        <v>1</v>
      </c>
      <c r="O433" s="1066">
        <v>2500000</v>
      </c>
      <c r="P433" s="1068">
        <f>+O433*11</f>
        <v>27500000</v>
      </c>
      <c r="V433" s="803" t="s">
        <v>1463</v>
      </c>
      <c r="W433" s="803" t="s">
        <v>1272</v>
      </c>
      <c r="X433" s="818" t="s">
        <v>1220</v>
      </c>
      <c r="Y433" s="791" t="str">
        <f t="shared" ref="Y433:Y443" si="39">+Z433</f>
        <v>Fortalecer los procesos de contratación implementacion del erp</v>
      </c>
      <c r="Z433" s="791" t="s">
        <v>1301</v>
      </c>
      <c r="AA433" s="791" t="s">
        <v>199</v>
      </c>
      <c r="AB433" s="782">
        <v>42402</v>
      </c>
      <c r="AC433" s="782">
        <v>42719</v>
      </c>
      <c r="AD433" s="791" t="s">
        <v>200</v>
      </c>
      <c r="AE433" s="791" t="s">
        <v>26</v>
      </c>
      <c r="AF433" s="791" t="s">
        <v>202</v>
      </c>
      <c r="AG433" s="791">
        <v>1</v>
      </c>
      <c r="AH433" s="783">
        <v>2500000</v>
      </c>
      <c r="AI433" s="783">
        <f>+AH433*11</f>
        <v>27500000</v>
      </c>
      <c r="AJ433" s="812" t="s">
        <v>264</v>
      </c>
      <c r="AK433" s="812" t="s">
        <v>281</v>
      </c>
      <c r="AL433" s="813">
        <v>8.3333333333333343E-2</v>
      </c>
      <c r="AM433" s="813">
        <v>8.3333333333333343E-2</v>
      </c>
      <c r="AN433" s="813">
        <v>8.3333333333333343E-2</v>
      </c>
      <c r="AO433" s="813">
        <v>8.3333333333333343E-2</v>
      </c>
      <c r="AP433" s="813">
        <v>8.3333333333333343E-2</v>
      </c>
      <c r="AQ433" s="813">
        <v>8.3333333333333343E-2</v>
      </c>
      <c r="AR433" s="813">
        <v>8.3333333333333343E-2</v>
      </c>
      <c r="AS433" s="813">
        <v>8.3333333333333343E-2</v>
      </c>
      <c r="AT433" s="813">
        <v>8.3333333333333343E-2</v>
      </c>
      <c r="AU433" s="813">
        <v>8.3333333333333343E-2</v>
      </c>
      <c r="AV433" s="813">
        <v>8.3333333333333343E-2</v>
      </c>
      <c r="AW433" s="813">
        <v>8.3333333333333343E-2</v>
      </c>
      <c r="AX433" s="807">
        <f t="shared" si="33"/>
        <v>1.0000000000000002</v>
      </c>
      <c r="AY433" s="811">
        <v>8.3333333333333343E-2</v>
      </c>
      <c r="AZ433" s="811">
        <v>8.3333333333333343E-2</v>
      </c>
      <c r="BA433" s="811">
        <v>8.3333333333333343E-2</v>
      </c>
      <c r="BB433" s="811">
        <v>0</v>
      </c>
      <c r="BC433" s="811">
        <v>0</v>
      </c>
      <c r="BD433" s="811">
        <v>0</v>
      </c>
      <c r="BE433" s="811">
        <v>0</v>
      </c>
      <c r="BF433" s="811">
        <v>0</v>
      </c>
      <c r="BG433" s="811">
        <v>0</v>
      </c>
      <c r="BH433" s="811">
        <v>0</v>
      </c>
      <c r="BI433" s="811">
        <v>0</v>
      </c>
      <c r="BJ433" s="811">
        <v>0</v>
      </c>
      <c r="BK433" s="807">
        <f t="shared" si="34"/>
        <v>0.25</v>
      </c>
      <c r="BL433" s="807">
        <f t="shared" si="35"/>
        <v>0.75000000000000022</v>
      </c>
    </row>
    <row r="434" spans="1:65" ht="27.95" customHeight="1" x14ac:dyDescent="0.2">
      <c r="A434" s="694"/>
      <c r="B434" s="695"/>
      <c r="C434" s="693"/>
      <c r="D434" s="693"/>
      <c r="E434" s="1076"/>
      <c r="F434" s="1060"/>
      <c r="G434" s="1060"/>
      <c r="H434" s="1080"/>
      <c r="I434" s="1071"/>
      <c r="J434" s="1072"/>
      <c r="K434" s="567" t="s">
        <v>1273</v>
      </c>
      <c r="L434" s="1085"/>
      <c r="M434" s="1087"/>
      <c r="N434" s="1065"/>
      <c r="O434" s="1067"/>
      <c r="P434" s="1069"/>
      <c r="V434" s="803" t="s">
        <v>1463</v>
      </c>
      <c r="W434" s="803" t="s">
        <v>1272</v>
      </c>
      <c r="X434" s="818" t="s">
        <v>1220</v>
      </c>
      <c r="Y434" s="791" t="str">
        <f t="shared" si="39"/>
        <v>Fortalecer los procesos de contratación implementacion del erp</v>
      </c>
      <c r="Z434" s="791" t="s">
        <v>1301</v>
      </c>
      <c r="AA434" s="791" t="s">
        <v>199</v>
      </c>
      <c r="AB434" s="782">
        <v>42402</v>
      </c>
      <c r="AC434" s="782">
        <v>42719</v>
      </c>
      <c r="AD434" s="791" t="s">
        <v>1273</v>
      </c>
      <c r="AE434" s="791" t="s">
        <v>26</v>
      </c>
      <c r="AF434" s="791" t="s">
        <v>202</v>
      </c>
      <c r="AG434" s="791">
        <v>0</v>
      </c>
      <c r="AH434" s="783">
        <v>0</v>
      </c>
      <c r="AI434" s="783">
        <v>0</v>
      </c>
      <c r="AJ434" s="812" t="s">
        <v>264</v>
      </c>
      <c r="AK434" s="812" t="s">
        <v>281</v>
      </c>
      <c r="AL434" s="813">
        <v>8.3333333333333343E-2</v>
      </c>
      <c r="AM434" s="813">
        <v>8.3333333333333343E-2</v>
      </c>
      <c r="AN434" s="813">
        <v>8.3333333333333343E-2</v>
      </c>
      <c r="AO434" s="813">
        <v>8.3333333333333343E-2</v>
      </c>
      <c r="AP434" s="813">
        <v>8.3333333333333343E-2</v>
      </c>
      <c r="AQ434" s="813">
        <v>8.3333333333333343E-2</v>
      </c>
      <c r="AR434" s="813">
        <v>8.3333333333333343E-2</v>
      </c>
      <c r="AS434" s="813">
        <v>8.3333333333333343E-2</v>
      </c>
      <c r="AT434" s="813">
        <v>8.3333333333333343E-2</v>
      </c>
      <c r="AU434" s="813">
        <v>8.3333333333333343E-2</v>
      </c>
      <c r="AV434" s="813">
        <v>8.3333333333333343E-2</v>
      </c>
      <c r="AW434" s="813">
        <v>8.3333333333333343E-2</v>
      </c>
      <c r="AX434" s="807">
        <f t="shared" si="33"/>
        <v>1.0000000000000002</v>
      </c>
      <c r="AY434" s="811">
        <v>8.3333333333333343E-2</v>
      </c>
      <c r="AZ434" s="811">
        <v>8.3333333333333343E-2</v>
      </c>
      <c r="BA434" s="811">
        <v>8.3333333333333343E-2</v>
      </c>
      <c r="BB434" s="811">
        <v>0.08</v>
      </c>
      <c r="BC434" s="811">
        <v>0</v>
      </c>
      <c r="BD434" s="811">
        <v>0</v>
      </c>
      <c r="BE434" s="811">
        <v>0</v>
      </c>
      <c r="BF434" s="811">
        <v>0</v>
      </c>
      <c r="BG434" s="811">
        <v>0</v>
      </c>
      <c r="BH434" s="811">
        <v>0</v>
      </c>
      <c r="BI434" s="811">
        <v>0</v>
      </c>
      <c r="BJ434" s="811">
        <v>0</v>
      </c>
      <c r="BK434" s="807">
        <f t="shared" si="34"/>
        <v>0.33</v>
      </c>
      <c r="BL434" s="807">
        <f t="shared" si="35"/>
        <v>0.67000000000000015</v>
      </c>
      <c r="BM434" s="759" t="s">
        <v>1298</v>
      </c>
    </row>
    <row r="435" spans="1:65" ht="27.95" customHeight="1" x14ac:dyDescent="0.2">
      <c r="A435" s="1070"/>
      <c r="B435" s="1059"/>
      <c r="C435" s="1059"/>
      <c r="D435" s="1059"/>
      <c r="E435" s="1076"/>
      <c r="F435" s="1060"/>
      <c r="G435" s="1060" t="s">
        <v>203</v>
      </c>
      <c r="H435" s="909" t="s">
        <v>204</v>
      </c>
      <c r="I435" s="1071">
        <v>42402</v>
      </c>
      <c r="J435" s="1072">
        <v>42735</v>
      </c>
      <c r="K435" s="975" t="s">
        <v>205</v>
      </c>
      <c r="L435" s="452" t="s">
        <v>94</v>
      </c>
      <c r="M435" s="909" t="s">
        <v>1152</v>
      </c>
      <c r="N435" s="450">
        <v>1</v>
      </c>
      <c r="O435" s="451">
        <v>237722039.6216</v>
      </c>
      <c r="P435" s="457">
        <f>+O435*N435</f>
        <v>237722039.6216</v>
      </c>
      <c r="V435" s="803" t="s">
        <v>1463</v>
      </c>
      <c r="W435" s="803" t="s">
        <v>1282</v>
      </c>
      <c r="X435" s="818" t="s">
        <v>1220</v>
      </c>
      <c r="Y435" s="791" t="str">
        <f t="shared" si="39"/>
        <v>Aseguramiento de los servicios básicos de operación</v>
      </c>
      <c r="Z435" s="791" t="s">
        <v>203</v>
      </c>
      <c r="AA435" s="791" t="s">
        <v>204</v>
      </c>
      <c r="AB435" s="782">
        <v>42402</v>
      </c>
      <c r="AC435" s="782">
        <v>42735</v>
      </c>
      <c r="AD435" s="791" t="s">
        <v>205</v>
      </c>
      <c r="AE435" s="791" t="s">
        <v>94</v>
      </c>
      <c r="AF435" s="791" t="s">
        <v>1152</v>
      </c>
      <c r="AG435" s="791">
        <v>1</v>
      </c>
      <c r="AH435" s="783">
        <v>237722039.6216</v>
      </c>
      <c r="AI435" s="783">
        <f>+AH435*AG435</f>
        <v>237722039.6216</v>
      </c>
      <c r="AJ435" s="812" t="s">
        <v>264</v>
      </c>
      <c r="AK435" s="812" t="s">
        <v>281</v>
      </c>
      <c r="AL435" s="813">
        <v>0</v>
      </c>
      <c r="AM435" s="813">
        <v>0</v>
      </c>
      <c r="AN435" s="813">
        <v>0.25</v>
      </c>
      <c r="AO435" s="813">
        <v>0.5</v>
      </c>
      <c r="AP435" s="813">
        <v>0.25</v>
      </c>
      <c r="AQ435" s="813">
        <v>0</v>
      </c>
      <c r="AR435" s="813">
        <v>0</v>
      </c>
      <c r="AS435" s="813">
        <v>0</v>
      </c>
      <c r="AT435" s="813">
        <v>0</v>
      </c>
      <c r="AU435" s="813">
        <v>0</v>
      </c>
      <c r="AV435" s="813">
        <v>0</v>
      </c>
      <c r="AW435" s="813">
        <v>0</v>
      </c>
      <c r="AX435" s="807">
        <f t="shared" si="33"/>
        <v>1</v>
      </c>
      <c r="AY435" s="811">
        <v>0</v>
      </c>
      <c r="AZ435" s="813">
        <v>0</v>
      </c>
      <c r="BA435" s="811">
        <v>0</v>
      </c>
      <c r="BB435" s="811">
        <v>0</v>
      </c>
      <c r="BC435" s="811">
        <v>0</v>
      </c>
      <c r="BD435" s="811">
        <v>0</v>
      </c>
      <c r="BE435" s="811">
        <v>0</v>
      </c>
      <c r="BF435" s="811">
        <v>0</v>
      </c>
      <c r="BG435" s="811">
        <v>0</v>
      </c>
      <c r="BH435" s="811">
        <v>0</v>
      </c>
      <c r="BI435" s="811">
        <v>0</v>
      </c>
      <c r="BJ435" s="811">
        <v>0</v>
      </c>
      <c r="BK435" s="807">
        <f t="shared" si="34"/>
        <v>0</v>
      </c>
      <c r="BL435" s="807">
        <f t="shared" si="35"/>
        <v>1</v>
      </c>
      <c r="BM435" s="759" t="s">
        <v>1341</v>
      </c>
    </row>
    <row r="436" spans="1:65" ht="27.95" customHeight="1" x14ac:dyDescent="0.2">
      <c r="A436" s="1070"/>
      <c r="B436" s="1059"/>
      <c r="C436" s="1059"/>
      <c r="D436" s="1059"/>
      <c r="E436" s="1076"/>
      <c r="F436" s="1060"/>
      <c r="G436" s="1060"/>
      <c r="H436" s="909" t="s">
        <v>1274</v>
      </c>
      <c r="I436" s="1071"/>
      <c r="J436" s="1072"/>
      <c r="K436" s="975" t="s">
        <v>205</v>
      </c>
      <c r="L436" s="452" t="s">
        <v>94</v>
      </c>
      <c r="M436" s="909" t="s">
        <v>1153</v>
      </c>
      <c r="N436" s="450">
        <v>1</v>
      </c>
      <c r="O436" s="451">
        <v>366786756.68400002</v>
      </c>
      <c r="P436" s="457">
        <f>+O436*N436</f>
        <v>366786756.68400002</v>
      </c>
      <c r="V436" s="803" t="s">
        <v>1463</v>
      </c>
      <c r="W436" s="803" t="s">
        <v>1282</v>
      </c>
      <c r="X436" s="818" t="s">
        <v>1220</v>
      </c>
      <c r="Y436" s="791" t="str">
        <f t="shared" si="39"/>
        <v>Aseguramiento de los servicios básicos de operación</v>
      </c>
      <c r="Z436" s="791" t="s">
        <v>203</v>
      </c>
      <c r="AA436" s="791" t="s">
        <v>1274</v>
      </c>
      <c r="AB436" s="782">
        <v>42402</v>
      </c>
      <c r="AC436" s="782">
        <v>42735</v>
      </c>
      <c r="AD436" s="791" t="s">
        <v>205</v>
      </c>
      <c r="AE436" s="791" t="s">
        <v>94</v>
      </c>
      <c r="AF436" s="791" t="s">
        <v>1153</v>
      </c>
      <c r="AG436" s="791">
        <v>1</v>
      </c>
      <c r="AH436" s="783">
        <v>366786756.68400002</v>
      </c>
      <c r="AI436" s="783">
        <f>+AH436*AG436</f>
        <v>366786756.68400002</v>
      </c>
      <c r="AJ436" s="812" t="s">
        <v>264</v>
      </c>
      <c r="AK436" s="812" t="s">
        <v>281</v>
      </c>
      <c r="AL436" s="813">
        <v>0</v>
      </c>
      <c r="AM436" s="813">
        <v>1</v>
      </c>
      <c r="AN436" s="813">
        <v>0</v>
      </c>
      <c r="AO436" s="813">
        <v>0</v>
      </c>
      <c r="AP436" s="813">
        <v>0</v>
      </c>
      <c r="AQ436" s="813">
        <v>0</v>
      </c>
      <c r="AR436" s="813">
        <v>0</v>
      </c>
      <c r="AS436" s="813">
        <v>0</v>
      </c>
      <c r="AT436" s="813">
        <v>0</v>
      </c>
      <c r="AU436" s="813">
        <v>0</v>
      </c>
      <c r="AV436" s="813">
        <v>0</v>
      </c>
      <c r="AW436" s="813">
        <v>0</v>
      </c>
      <c r="AX436" s="807">
        <f t="shared" si="33"/>
        <v>1</v>
      </c>
      <c r="AY436" s="811">
        <v>0</v>
      </c>
      <c r="AZ436" s="813">
        <v>1</v>
      </c>
      <c r="BA436" s="811">
        <v>0</v>
      </c>
      <c r="BB436" s="811">
        <v>0</v>
      </c>
      <c r="BC436" s="811">
        <v>0</v>
      </c>
      <c r="BD436" s="811">
        <v>0</v>
      </c>
      <c r="BE436" s="811">
        <v>0</v>
      </c>
      <c r="BF436" s="811">
        <v>0</v>
      </c>
      <c r="BG436" s="811">
        <v>0</v>
      </c>
      <c r="BH436" s="811">
        <v>0</v>
      </c>
      <c r="BI436" s="811">
        <v>0</v>
      </c>
      <c r="BJ436" s="811">
        <v>0</v>
      </c>
      <c r="BK436" s="807">
        <f t="shared" si="34"/>
        <v>1</v>
      </c>
      <c r="BL436" s="807">
        <f t="shared" si="35"/>
        <v>0</v>
      </c>
      <c r="BM436" s="759" t="s">
        <v>1340</v>
      </c>
    </row>
    <row r="437" spans="1:65" ht="27.95" customHeight="1" x14ac:dyDescent="0.2">
      <c r="A437" s="1070"/>
      <c r="B437" s="1059"/>
      <c r="C437" s="1059"/>
      <c r="D437" s="1059"/>
      <c r="E437" s="1076"/>
      <c r="F437" s="1060"/>
      <c r="G437" s="1060"/>
      <c r="H437" s="909"/>
      <c r="I437" s="1071">
        <v>42402</v>
      </c>
      <c r="J437" s="1072">
        <v>42735</v>
      </c>
      <c r="K437" s="1073" t="s">
        <v>209</v>
      </c>
      <c r="L437" s="452" t="s">
        <v>210</v>
      </c>
      <c r="M437" s="453" t="s">
        <v>211</v>
      </c>
      <c r="N437" s="450">
        <v>1</v>
      </c>
      <c r="O437" s="451">
        <v>15625197.85</v>
      </c>
      <c r="P437" s="457">
        <f t="shared" ref="P437:P443" si="40">+O437*N437</f>
        <v>15625197.85</v>
      </c>
      <c r="V437" s="803" t="s">
        <v>1463</v>
      </c>
      <c r="W437" s="803" t="s">
        <v>1272</v>
      </c>
      <c r="X437" s="818" t="s">
        <v>1220</v>
      </c>
      <c r="Y437" s="791" t="str">
        <f t="shared" si="39"/>
        <v>Aseguramiento de los servicios básicos de operación</v>
      </c>
      <c r="Z437" s="791" t="s">
        <v>203</v>
      </c>
      <c r="AA437" s="791"/>
      <c r="AB437" s="782">
        <v>42402</v>
      </c>
      <c r="AC437" s="782">
        <v>42735</v>
      </c>
      <c r="AD437" s="791" t="s">
        <v>209</v>
      </c>
      <c r="AE437" s="791" t="s">
        <v>210</v>
      </c>
      <c r="AF437" s="791" t="s">
        <v>211</v>
      </c>
      <c r="AG437" s="791">
        <v>1</v>
      </c>
      <c r="AH437" s="783">
        <v>15625197.85</v>
      </c>
      <c r="AI437" s="783">
        <f t="shared" ref="AI437:AI443" si="41">+AH437*AG437</f>
        <v>15625197.85</v>
      </c>
      <c r="AJ437" s="812" t="s">
        <v>264</v>
      </c>
      <c r="AK437" s="812" t="s">
        <v>281</v>
      </c>
      <c r="AL437" s="813">
        <v>0</v>
      </c>
      <c r="AM437" s="813">
        <v>9.0909090909090912E-2</v>
      </c>
      <c r="AN437" s="813">
        <v>9.0909090909090912E-2</v>
      </c>
      <c r="AO437" s="813">
        <v>9.0909090909090912E-2</v>
      </c>
      <c r="AP437" s="813">
        <v>9.0909090909090912E-2</v>
      </c>
      <c r="AQ437" s="813">
        <v>9.0909090909090912E-2</v>
      </c>
      <c r="AR437" s="813">
        <v>9.0909090909090912E-2</v>
      </c>
      <c r="AS437" s="813">
        <v>9.0909090909090912E-2</v>
      </c>
      <c r="AT437" s="813">
        <v>9.0909090909090912E-2</v>
      </c>
      <c r="AU437" s="813">
        <v>9.0909090909090912E-2</v>
      </c>
      <c r="AV437" s="813">
        <v>9.0909090909090912E-2</v>
      </c>
      <c r="AW437" s="813">
        <v>9.0909090909090912E-2</v>
      </c>
      <c r="AX437" s="807">
        <f t="shared" si="33"/>
        <v>1.0000000000000002</v>
      </c>
      <c r="AY437" s="811">
        <v>0</v>
      </c>
      <c r="AZ437" s="813">
        <v>9.0909090909090912E-2</v>
      </c>
      <c r="BA437" s="811">
        <v>0</v>
      </c>
      <c r="BB437" s="811">
        <v>0</v>
      </c>
      <c r="BC437" s="811">
        <v>0</v>
      </c>
      <c r="BD437" s="811">
        <v>0</v>
      </c>
      <c r="BE437" s="811">
        <v>0</v>
      </c>
      <c r="BF437" s="811">
        <v>0</v>
      </c>
      <c r="BG437" s="811">
        <v>0</v>
      </c>
      <c r="BH437" s="811">
        <v>0</v>
      </c>
      <c r="BI437" s="811">
        <v>0</v>
      </c>
      <c r="BJ437" s="811">
        <v>0</v>
      </c>
      <c r="BK437" s="807">
        <f t="shared" si="34"/>
        <v>9.0909090909090912E-2</v>
      </c>
      <c r="BL437" s="807">
        <f t="shared" si="35"/>
        <v>0.90909090909090928</v>
      </c>
    </row>
    <row r="438" spans="1:65" ht="27.95" customHeight="1" x14ac:dyDescent="0.2">
      <c r="A438" s="1070"/>
      <c r="B438" s="1059"/>
      <c r="C438" s="1059"/>
      <c r="D438" s="1059"/>
      <c r="E438" s="1076"/>
      <c r="F438" s="1060"/>
      <c r="G438" s="1060"/>
      <c r="H438" s="909"/>
      <c r="I438" s="1071"/>
      <c r="J438" s="1072"/>
      <c r="K438" s="1073"/>
      <c r="L438" s="452" t="s">
        <v>1275</v>
      </c>
      <c r="M438" s="453" t="s">
        <v>1276</v>
      </c>
      <c r="N438" s="450">
        <v>1</v>
      </c>
      <c r="O438" s="451">
        <v>25044160.57</v>
      </c>
      <c r="P438" s="457">
        <f t="shared" si="40"/>
        <v>25044160.57</v>
      </c>
      <c r="V438" s="803" t="s">
        <v>1463</v>
      </c>
      <c r="W438" s="803" t="s">
        <v>1272</v>
      </c>
      <c r="X438" s="818" t="s">
        <v>1220</v>
      </c>
      <c r="Y438" s="791" t="str">
        <f t="shared" si="39"/>
        <v>Aseguramiento de los servicios básicos de operación</v>
      </c>
      <c r="Z438" s="791" t="s">
        <v>203</v>
      </c>
      <c r="AA438" s="791"/>
      <c r="AB438" s="782">
        <v>42402</v>
      </c>
      <c r="AC438" s="782">
        <v>42735</v>
      </c>
      <c r="AD438" s="791" t="s">
        <v>209</v>
      </c>
      <c r="AE438" s="791" t="s">
        <v>1275</v>
      </c>
      <c r="AF438" s="791" t="s">
        <v>1276</v>
      </c>
      <c r="AG438" s="791">
        <v>1</v>
      </c>
      <c r="AH438" s="783">
        <v>25044160.57</v>
      </c>
      <c r="AI438" s="783">
        <f t="shared" si="41"/>
        <v>25044160.57</v>
      </c>
      <c r="AJ438" s="812" t="s">
        <v>264</v>
      </c>
      <c r="AK438" s="812" t="s">
        <v>281</v>
      </c>
      <c r="AL438" s="813">
        <v>0</v>
      </c>
      <c r="AM438" s="813">
        <v>9.0909090909090912E-2</v>
      </c>
      <c r="AN438" s="813">
        <v>9.0909090909090912E-2</v>
      </c>
      <c r="AO438" s="813">
        <v>9.0909090909090912E-2</v>
      </c>
      <c r="AP438" s="813">
        <v>9.0909090909090912E-2</v>
      </c>
      <c r="AQ438" s="813">
        <v>9.0909090909090912E-2</v>
      </c>
      <c r="AR438" s="813">
        <v>9.0909090909090912E-2</v>
      </c>
      <c r="AS438" s="813">
        <v>9.0909090909090912E-2</v>
      </c>
      <c r="AT438" s="813">
        <v>9.0909090909090912E-2</v>
      </c>
      <c r="AU438" s="813">
        <v>9.0909090909090912E-2</v>
      </c>
      <c r="AV438" s="813">
        <v>9.0909090909090912E-2</v>
      </c>
      <c r="AW438" s="813">
        <v>9.0909090909090912E-2</v>
      </c>
      <c r="AX438" s="807">
        <f t="shared" si="33"/>
        <v>1.0000000000000002</v>
      </c>
      <c r="AY438" s="811">
        <v>0</v>
      </c>
      <c r="AZ438" s="813">
        <v>9.0909090909090912E-2</v>
      </c>
      <c r="BA438" s="811">
        <v>0</v>
      </c>
      <c r="BB438" s="811">
        <v>0</v>
      </c>
      <c r="BC438" s="811">
        <v>0</v>
      </c>
      <c r="BD438" s="811">
        <v>0</v>
      </c>
      <c r="BE438" s="811">
        <v>0</v>
      </c>
      <c r="BF438" s="811">
        <v>0</v>
      </c>
      <c r="BG438" s="811">
        <v>0</v>
      </c>
      <c r="BH438" s="811">
        <v>0</v>
      </c>
      <c r="BI438" s="811">
        <v>0</v>
      </c>
      <c r="BJ438" s="811">
        <v>0</v>
      </c>
      <c r="BK438" s="807">
        <f t="shared" si="34"/>
        <v>9.0909090909090912E-2</v>
      </c>
      <c r="BL438" s="807">
        <f t="shared" si="35"/>
        <v>0.90909090909090928</v>
      </c>
    </row>
    <row r="439" spans="1:65" ht="27.95" customHeight="1" x14ac:dyDescent="0.2">
      <c r="A439" s="1070"/>
      <c r="B439" s="1059"/>
      <c r="C439" s="1059"/>
      <c r="D439" s="1059"/>
      <c r="E439" s="1076"/>
      <c r="F439" s="1060"/>
      <c r="G439" s="1060"/>
      <c r="H439" s="909"/>
      <c r="I439" s="1071"/>
      <c r="J439" s="1072"/>
      <c r="K439" s="1073"/>
      <c r="L439" s="452" t="s">
        <v>1277</v>
      </c>
      <c r="M439" s="453" t="s">
        <v>1278</v>
      </c>
      <c r="N439" s="450">
        <v>1</v>
      </c>
      <c r="O439" s="451">
        <v>38460732.509999998</v>
      </c>
      <c r="P439" s="457">
        <f t="shared" si="40"/>
        <v>38460732.509999998</v>
      </c>
      <c r="V439" s="803" t="s">
        <v>1463</v>
      </c>
      <c r="W439" s="803" t="s">
        <v>1272</v>
      </c>
      <c r="X439" s="818" t="s">
        <v>1220</v>
      </c>
      <c r="Y439" s="791" t="str">
        <f t="shared" si="39"/>
        <v>Aseguramiento de los servicios básicos de operación</v>
      </c>
      <c r="Z439" s="791" t="s">
        <v>203</v>
      </c>
      <c r="AA439" s="791"/>
      <c r="AB439" s="782">
        <v>42402</v>
      </c>
      <c r="AC439" s="782">
        <v>42735</v>
      </c>
      <c r="AD439" s="791" t="s">
        <v>209</v>
      </c>
      <c r="AE439" s="791" t="s">
        <v>1277</v>
      </c>
      <c r="AF439" s="791" t="s">
        <v>1278</v>
      </c>
      <c r="AG439" s="791">
        <v>1</v>
      </c>
      <c r="AH439" s="783">
        <v>38460732.509999998</v>
      </c>
      <c r="AI439" s="783">
        <f t="shared" si="41"/>
        <v>38460732.509999998</v>
      </c>
      <c r="AJ439" s="812" t="s">
        <v>264</v>
      </c>
      <c r="AK439" s="812" t="s">
        <v>281</v>
      </c>
      <c r="AL439" s="813">
        <v>0</v>
      </c>
      <c r="AM439" s="813">
        <v>9.0909090909090912E-2</v>
      </c>
      <c r="AN439" s="813">
        <v>9.0909090909090912E-2</v>
      </c>
      <c r="AO439" s="813">
        <v>9.0909090909090912E-2</v>
      </c>
      <c r="AP439" s="813">
        <v>9.0909090909090912E-2</v>
      </c>
      <c r="AQ439" s="813">
        <v>9.0909090909090912E-2</v>
      </c>
      <c r="AR439" s="813">
        <v>9.0909090909090912E-2</v>
      </c>
      <c r="AS439" s="813">
        <v>9.0909090909090912E-2</v>
      </c>
      <c r="AT439" s="813">
        <v>9.0909090909090912E-2</v>
      </c>
      <c r="AU439" s="813">
        <v>9.0909090909090912E-2</v>
      </c>
      <c r="AV439" s="813">
        <v>9.0909090909090912E-2</v>
      </c>
      <c r="AW439" s="813">
        <v>9.0909090909090912E-2</v>
      </c>
      <c r="AX439" s="807">
        <f t="shared" si="33"/>
        <v>1.0000000000000002</v>
      </c>
      <c r="AY439" s="811">
        <v>0</v>
      </c>
      <c r="AZ439" s="813">
        <v>9.0909090909090912E-2</v>
      </c>
      <c r="BA439" s="811">
        <v>0</v>
      </c>
      <c r="BB439" s="811">
        <v>0</v>
      </c>
      <c r="BC439" s="811">
        <v>0</v>
      </c>
      <c r="BD439" s="811">
        <v>0</v>
      </c>
      <c r="BE439" s="811">
        <v>0</v>
      </c>
      <c r="BF439" s="811">
        <v>0</v>
      </c>
      <c r="BG439" s="811">
        <v>0</v>
      </c>
      <c r="BH439" s="811">
        <v>0</v>
      </c>
      <c r="BI439" s="811">
        <v>0</v>
      </c>
      <c r="BJ439" s="811">
        <v>0</v>
      </c>
      <c r="BK439" s="807">
        <f t="shared" si="34"/>
        <v>9.0909090909090912E-2</v>
      </c>
      <c r="BL439" s="807">
        <f t="shared" si="35"/>
        <v>0.90909090909090928</v>
      </c>
    </row>
    <row r="440" spans="1:65" ht="27.95" customHeight="1" x14ac:dyDescent="0.2">
      <c r="A440" s="1070"/>
      <c r="B440" s="1059"/>
      <c r="C440" s="1059"/>
      <c r="D440" s="1059"/>
      <c r="E440" s="1076"/>
      <c r="F440" s="1060"/>
      <c r="G440" s="1060"/>
      <c r="H440" s="909"/>
      <c r="I440" s="1071"/>
      <c r="J440" s="1072"/>
      <c r="K440" s="1073"/>
      <c r="L440" s="452" t="s">
        <v>216</v>
      </c>
      <c r="M440" s="453" t="s">
        <v>217</v>
      </c>
      <c r="N440" s="450">
        <v>1</v>
      </c>
      <c r="O440" s="451">
        <v>12514500</v>
      </c>
      <c r="P440" s="457">
        <f t="shared" si="40"/>
        <v>12514500</v>
      </c>
      <c r="V440" s="803" t="s">
        <v>1463</v>
      </c>
      <c r="W440" s="803" t="s">
        <v>1282</v>
      </c>
      <c r="X440" s="818" t="s">
        <v>1220</v>
      </c>
      <c r="Y440" s="791" t="str">
        <f t="shared" si="39"/>
        <v>Aseguramiento de los servicios básicos de operación</v>
      </c>
      <c r="Z440" s="791" t="s">
        <v>203</v>
      </c>
      <c r="AA440" s="791"/>
      <c r="AB440" s="782">
        <v>42402</v>
      </c>
      <c r="AC440" s="782">
        <v>42735</v>
      </c>
      <c r="AD440" s="791" t="s">
        <v>209</v>
      </c>
      <c r="AE440" s="791" t="s">
        <v>216</v>
      </c>
      <c r="AF440" s="791" t="s">
        <v>217</v>
      </c>
      <c r="AG440" s="791">
        <v>1</v>
      </c>
      <c r="AH440" s="783">
        <v>12514500</v>
      </c>
      <c r="AI440" s="783">
        <f t="shared" si="41"/>
        <v>12514500</v>
      </c>
      <c r="AJ440" s="812" t="s">
        <v>264</v>
      </c>
      <c r="AK440" s="812" t="s">
        <v>281</v>
      </c>
      <c r="AL440" s="813">
        <v>0</v>
      </c>
      <c r="AM440" s="813">
        <v>1</v>
      </c>
      <c r="AN440" s="813">
        <v>0</v>
      </c>
      <c r="AO440" s="813">
        <v>0</v>
      </c>
      <c r="AP440" s="813">
        <v>0</v>
      </c>
      <c r="AQ440" s="813">
        <v>0</v>
      </c>
      <c r="AR440" s="813">
        <v>0</v>
      </c>
      <c r="AS440" s="813">
        <v>0</v>
      </c>
      <c r="AT440" s="813">
        <v>0</v>
      </c>
      <c r="AU440" s="813">
        <v>0</v>
      </c>
      <c r="AV440" s="813">
        <v>0</v>
      </c>
      <c r="AW440" s="813">
        <v>0</v>
      </c>
      <c r="AX440" s="807">
        <f t="shared" si="33"/>
        <v>1</v>
      </c>
      <c r="AY440" s="811">
        <v>0</v>
      </c>
      <c r="AZ440" s="813">
        <v>1</v>
      </c>
      <c r="BA440" s="811">
        <v>0</v>
      </c>
      <c r="BB440" s="811">
        <v>0</v>
      </c>
      <c r="BC440" s="811">
        <v>0</v>
      </c>
      <c r="BD440" s="811">
        <v>0</v>
      </c>
      <c r="BE440" s="811">
        <v>0</v>
      </c>
      <c r="BF440" s="811">
        <v>0</v>
      </c>
      <c r="BG440" s="811">
        <v>0</v>
      </c>
      <c r="BH440" s="811">
        <v>0</v>
      </c>
      <c r="BI440" s="811">
        <v>0</v>
      </c>
      <c r="BJ440" s="811">
        <v>0</v>
      </c>
      <c r="BK440" s="807">
        <f t="shared" si="34"/>
        <v>1</v>
      </c>
      <c r="BL440" s="807">
        <f t="shared" si="35"/>
        <v>0</v>
      </c>
      <c r="BM440" s="759" t="s">
        <v>1340</v>
      </c>
    </row>
    <row r="441" spans="1:65" ht="27.95" customHeight="1" x14ac:dyDescent="0.2">
      <c r="A441" s="1070"/>
      <c r="B441" s="1059"/>
      <c r="C441" s="1059"/>
      <c r="D441" s="1059"/>
      <c r="E441" s="1076"/>
      <c r="F441" s="1060"/>
      <c r="G441" s="1060"/>
      <c r="H441" s="909"/>
      <c r="I441" s="1071"/>
      <c r="J441" s="1072"/>
      <c r="K441" s="1073"/>
      <c r="L441" s="452" t="s">
        <v>1279</v>
      </c>
      <c r="M441" s="453" t="s">
        <v>1280</v>
      </c>
      <c r="N441" s="450">
        <v>1</v>
      </c>
      <c r="O441" s="451">
        <v>12509232.58</v>
      </c>
      <c r="P441" s="457">
        <f t="shared" si="40"/>
        <v>12509232.58</v>
      </c>
      <c r="V441" s="803" t="s">
        <v>1463</v>
      </c>
      <c r="W441" s="803" t="s">
        <v>1272</v>
      </c>
      <c r="X441" s="818" t="s">
        <v>1220</v>
      </c>
      <c r="Y441" s="791" t="str">
        <f t="shared" si="39"/>
        <v>Aseguramiento de los servicios básicos de operación</v>
      </c>
      <c r="Z441" s="791" t="s">
        <v>203</v>
      </c>
      <c r="AA441" s="791"/>
      <c r="AB441" s="782">
        <v>42402</v>
      </c>
      <c r="AC441" s="782">
        <v>42735</v>
      </c>
      <c r="AD441" s="791" t="s">
        <v>209</v>
      </c>
      <c r="AE441" s="791" t="s">
        <v>1279</v>
      </c>
      <c r="AF441" s="791" t="s">
        <v>1280</v>
      </c>
      <c r="AG441" s="791">
        <v>1</v>
      </c>
      <c r="AH441" s="783">
        <v>12509232.58</v>
      </c>
      <c r="AI441" s="783">
        <f t="shared" si="41"/>
        <v>12509232.58</v>
      </c>
      <c r="AJ441" s="812" t="s">
        <v>264</v>
      </c>
      <c r="AK441" s="812" t="s">
        <v>281</v>
      </c>
      <c r="AL441" s="813">
        <v>0</v>
      </c>
      <c r="AM441" s="813">
        <v>9.0909090909090912E-2</v>
      </c>
      <c r="AN441" s="813">
        <v>9.0909090909090912E-2</v>
      </c>
      <c r="AO441" s="813">
        <v>9.0909090909090912E-2</v>
      </c>
      <c r="AP441" s="813">
        <v>9.0909090909090912E-2</v>
      </c>
      <c r="AQ441" s="813">
        <v>9.0909090909090912E-2</v>
      </c>
      <c r="AR441" s="813">
        <v>9.0909090909090912E-2</v>
      </c>
      <c r="AS441" s="813">
        <v>9.0909090909090912E-2</v>
      </c>
      <c r="AT441" s="813">
        <v>9.0909090909090912E-2</v>
      </c>
      <c r="AU441" s="813">
        <v>9.0909090909090912E-2</v>
      </c>
      <c r="AV441" s="813">
        <v>9.0909090909090912E-2</v>
      </c>
      <c r="AW441" s="813">
        <v>9.0909090909090912E-2</v>
      </c>
      <c r="AX441" s="807">
        <f t="shared" si="33"/>
        <v>1.0000000000000002</v>
      </c>
      <c r="AY441" s="811">
        <v>0</v>
      </c>
      <c r="AZ441" s="813">
        <v>9.0909090909090912E-2</v>
      </c>
      <c r="BA441" s="811">
        <v>0</v>
      </c>
      <c r="BB441" s="811">
        <v>0</v>
      </c>
      <c r="BC441" s="811">
        <v>0</v>
      </c>
      <c r="BD441" s="811">
        <v>0</v>
      </c>
      <c r="BE441" s="811">
        <v>0</v>
      </c>
      <c r="BF441" s="811">
        <v>0</v>
      </c>
      <c r="BG441" s="811">
        <v>0</v>
      </c>
      <c r="BH441" s="811">
        <v>0</v>
      </c>
      <c r="BI441" s="811">
        <v>0</v>
      </c>
      <c r="BJ441" s="811">
        <v>0</v>
      </c>
      <c r="BK441" s="807">
        <f t="shared" si="34"/>
        <v>9.0909090909090912E-2</v>
      </c>
      <c r="BL441" s="807">
        <f t="shared" si="35"/>
        <v>0.90909090909090928</v>
      </c>
    </row>
    <row r="442" spans="1:65" ht="27.95" customHeight="1" x14ac:dyDescent="0.2">
      <c r="A442" s="1070"/>
      <c r="B442" s="1059"/>
      <c r="C442" s="1059"/>
      <c r="D442" s="1059"/>
      <c r="E442" s="1076"/>
      <c r="F442" s="1060"/>
      <c r="G442" s="1060"/>
      <c r="H442" s="909"/>
      <c r="I442" s="1071"/>
      <c r="J442" s="1072"/>
      <c r="K442" s="1073"/>
      <c r="L442" s="452" t="s">
        <v>220</v>
      </c>
      <c r="M442" s="453" t="s">
        <v>221</v>
      </c>
      <c r="N442" s="450">
        <v>1</v>
      </c>
      <c r="O442" s="451">
        <v>2163000</v>
      </c>
      <c r="P442" s="457">
        <f t="shared" si="40"/>
        <v>2163000</v>
      </c>
      <c r="V442" s="803" t="s">
        <v>1463</v>
      </c>
      <c r="W442" s="803" t="s">
        <v>1272</v>
      </c>
      <c r="X442" s="818" t="s">
        <v>1220</v>
      </c>
      <c r="Y442" s="791" t="str">
        <f t="shared" si="39"/>
        <v>Aseguramiento de los servicios básicos de operación</v>
      </c>
      <c r="Z442" s="791" t="s">
        <v>203</v>
      </c>
      <c r="AA442" s="791"/>
      <c r="AB442" s="782">
        <v>42402</v>
      </c>
      <c r="AC442" s="782">
        <v>42735</v>
      </c>
      <c r="AD442" s="791" t="s">
        <v>209</v>
      </c>
      <c r="AE442" s="791" t="s">
        <v>220</v>
      </c>
      <c r="AF442" s="791" t="s">
        <v>221</v>
      </c>
      <c r="AG442" s="791">
        <v>1</v>
      </c>
      <c r="AH442" s="783">
        <v>2163000</v>
      </c>
      <c r="AI442" s="783">
        <f t="shared" si="41"/>
        <v>2163000</v>
      </c>
      <c r="AJ442" s="812" t="s">
        <v>264</v>
      </c>
      <c r="AK442" s="812" t="s">
        <v>281</v>
      </c>
      <c r="AL442" s="813">
        <v>0</v>
      </c>
      <c r="AM442" s="813">
        <v>9.0909090909090912E-2</v>
      </c>
      <c r="AN442" s="813">
        <v>9.0909090909090912E-2</v>
      </c>
      <c r="AO442" s="813">
        <v>9.0909090909090912E-2</v>
      </c>
      <c r="AP442" s="813">
        <v>9.0909090909090912E-2</v>
      </c>
      <c r="AQ442" s="813">
        <v>9.0909090909090912E-2</v>
      </c>
      <c r="AR442" s="813">
        <v>9.0909090909090912E-2</v>
      </c>
      <c r="AS442" s="813">
        <v>9.0909090909090912E-2</v>
      </c>
      <c r="AT442" s="813">
        <v>9.0909090909090912E-2</v>
      </c>
      <c r="AU442" s="813">
        <v>9.0909090909090912E-2</v>
      </c>
      <c r="AV442" s="813">
        <v>9.0909090909090912E-2</v>
      </c>
      <c r="AW442" s="813">
        <v>9.0909090909090912E-2</v>
      </c>
      <c r="AX442" s="807">
        <f t="shared" si="33"/>
        <v>1.0000000000000002</v>
      </c>
      <c r="AY442" s="811">
        <v>0</v>
      </c>
      <c r="AZ442" s="813">
        <v>9.0909090909090912E-2</v>
      </c>
      <c r="BA442" s="811">
        <v>0</v>
      </c>
      <c r="BB442" s="811">
        <v>0</v>
      </c>
      <c r="BC442" s="811">
        <v>0</v>
      </c>
      <c r="BD442" s="811">
        <v>0</v>
      </c>
      <c r="BE442" s="811">
        <v>0</v>
      </c>
      <c r="BF442" s="811">
        <v>0</v>
      </c>
      <c r="BG442" s="811">
        <v>0</v>
      </c>
      <c r="BH442" s="811">
        <v>0</v>
      </c>
      <c r="BI442" s="811">
        <v>0</v>
      </c>
      <c r="BJ442" s="811">
        <v>0</v>
      </c>
      <c r="BK442" s="807">
        <f t="shared" si="34"/>
        <v>9.0909090909090912E-2</v>
      </c>
      <c r="BL442" s="807">
        <f t="shared" si="35"/>
        <v>0.90909090909090928</v>
      </c>
    </row>
    <row r="443" spans="1:65" ht="27.95" customHeight="1" x14ac:dyDescent="0.2">
      <c r="A443" s="1070"/>
      <c r="B443" s="1059"/>
      <c r="C443" s="1059"/>
      <c r="D443" s="1059"/>
      <c r="E443" s="1076"/>
      <c r="F443" s="1060"/>
      <c r="G443" s="1060"/>
      <c r="H443" s="909"/>
      <c r="I443" s="1071"/>
      <c r="J443" s="1072"/>
      <c r="K443" s="1074"/>
      <c r="L443" s="624" t="s">
        <v>222</v>
      </c>
      <c r="M443" s="625" t="s">
        <v>223</v>
      </c>
      <c r="N443" s="976">
        <v>1</v>
      </c>
      <c r="O443" s="626">
        <v>10087803.52</v>
      </c>
      <c r="P443" s="627">
        <f t="shared" si="40"/>
        <v>10087803.52</v>
      </c>
      <c r="V443" s="803" t="s">
        <v>1463</v>
      </c>
      <c r="W443" s="803" t="s">
        <v>1272</v>
      </c>
      <c r="X443" s="818" t="s">
        <v>1220</v>
      </c>
      <c r="Y443" s="791" t="str">
        <f t="shared" si="39"/>
        <v>Aseguramiento de los servicios básicos de operación</v>
      </c>
      <c r="Z443" s="791" t="s">
        <v>203</v>
      </c>
      <c r="AA443" s="791"/>
      <c r="AB443" s="782">
        <v>42402</v>
      </c>
      <c r="AC443" s="782">
        <v>42735</v>
      </c>
      <c r="AD443" s="791" t="s">
        <v>209</v>
      </c>
      <c r="AE443" s="791" t="s">
        <v>222</v>
      </c>
      <c r="AF443" s="791" t="s">
        <v>223</v>
      </c>
      <c r="AG443" s="791">
        <v>1</v>
      </c>
      <c r="AH443" s="783">
        <v>10087803.52</v>
      </c>
      <c r="AI443" s="783">
        <f t="shared" si="41"/>
        <v>10087803.52</v>
      </c>
      <c r="AJ443" s="812" t="s">
        <v>264</v>
      </c>
      <c r="AK443" s="812" t="s">
        <v>281</v>
      </c>
      <c r="AL443" s="813">
        <v>0</v>
      </c>
      <c r="AM443" s="813">
        <v>9.0909090909090912E-2</v>
      </c>
      <c r="AN443" s="813">
        <v>9.0909090909090912E-2</v>
      </c>
      <c r="AO443" s="813">
        <v>9.0909090909090912E-2</v>
      </c>
      <c r="AP443" s="813">
        <v>9.0909090909090912E-2</v>
      </c>
      <c r="AQ443" s="813">
        <v>9.0909090909090912E-2</v>
      </c>
      <c r="AR443" s="813">
        <v>9.0909090909090912E-2</v>
      </c>
      <c r="AS443" s="813">
        <v>9.0909090909090912E-2</v>
      </c>
      <c r="AT443" s="813">
        <v>9.0909090909090912E-2</v>
      </c>
      <c r="AU443" s="813">
        <v>9.0909090909090912E-2</v>
      </c>
      <c r="AV443" s="813">
        <v>9.0909090909090912E-2</v>
      </c>
      <c r="AW443" s="813">
        <v>9.0909090909090912E-2</v>
      </c>
      <c r="AX443" s="807">
        <f t="shared" si="33"/>
        <v>1.0000000000000002</v>
      </c>
      <c r="AY443" s="811">
        <v>0</v>
      </c>
      <c r="AZ443" s="813">
        <v>9.0909090909090912E-2</v>
      </c>
      <c r="BA443" s="811">
        <v>0</v>
      </c>
      <c r="BB443" s="811">
        <v>0</v>
      </c>
      <c r="BC443" s="811">
        <v>0</v>
      </c>
      <c r="BD443" s="811">
        <v>0</v>
      </c>
      <c r="BE443" s="811">
        <v>0</v>
      </c>
      <c r="BF443" s="811">
        <v>0</v>
      </c>
      <c r="BG443" s="811">
        <v>0</v>
      </c>
      <c r="BH443" s="811">
        <v>0</v>
      </c>
      <c r="BI443" s="811">
        <v>0</v>
      </c>
      <c r="BJ443" s="811">
        <v>0</v>
      </c>
      <c r="BK443" s="807">
        <f t="shared" si="34"/>
        <v>9.0909090909090912E-2</v>
      </c>
      <c r="BL443" s="807">
        <f t="shared" si="35"/>
        <v>0.90909090909090928</v>
      </c>
    </row>
    <row r="444" spans="1:65" ht="27.95" customHeight="1" x14ac:dyDescent="0.2">
      <c r="A444" s="972"/>
      <c r="B444" s="973"/>
      <c r="C444" s="974"/>
      <c r="D444" s="974"/>
      <c r="E444" s="1076"/>
      <c r="F444" s="1060"/>
      <c r="G444" s="453" t="s">
        <v>1154</v>
      </c>
      <c r="H444" s="909"/>
      <c r="I444" s="696">
        <v>42402</v>
      </c>
      <c r="J444" s="697">
        <v>42735</v>
      </c>
      <c r="K444" s="629" t="s">
        <v>1155</v>
      </c>
      <c r="L444" s="624" t="s">
        <v>1156</v>
      </c>
      <c r="M444" s="625" t="s">
        <v>266</v>
      </c>
      <c r="N444" s="976">
        <v>0</v>
      </c>
      <c r="O444" s="630">
        <v>0</v>
      </c>
      <c r="P444" s="631">
        <v>0</v>
      </c>
      <c r="V444" s="803" t="s">
        <v>1463</v>
      </c>
      <c r="W444" s="803" t="s">
        <v>1296</v>
      </c>
      <c r="X444" s="818" t="s">
        <v>1220</v>
      </c>
      <c r="Y444" s="791" t="s">
        <v>1150</v>
      </c>
      <c r="Z444" s="791" t="s">
        <v>1154</v>
      </c>
      <c r="AA444" s="791"/>
      <c r="AB444" s="782">
        <v>42402</v>
      </c>
      <c r="AC444" s="782">
        <v>42735</v>
      </c>
      <c r="AD444" s="791" t="s">
        <v>1155</v>
      </c>
      <c r="AE444" s="791" t="s">
        <v>1156</v>
      </c>
      <c r="AF444" s="791" t="s">
        <v>266</v>
      </c>
      <c r="AG444" s="791">
        <v>0</v>
      </c>
      <c r="AH444" s="783">
        <v>0</v>
      </c>
      <c r="AI444" s="783">
        <v>0</v>
      </c>
      <c r="AJ444" s="812" t="s">
        <v>264</v>
      </c>
      <c r="AK444" s="812" t="s">
        <v>281</v>
      </c>
      <c r="AL444" s="813">
        <v>0</v>
      </c>
      <c r="AM444" s="813">
        <v>9.0909090909090912E-2</v>
      </c>
      <c r="AN444" s="813">
        <v>9.0909090909090912E-2</v>
      </c>
      <c r="AO444" s="813">
        <v>9.0909090909090912E-2</v>
      </c>
      <c r="AP444" s="813">
        <v>9.0909090909090912E-2</v>
      </c>
      <c r="AQ444" s="813">
        <v>9.0909090909090912E-2</v>
      </c>
      <c r="AR444" s="813">
        <v>9.0909090909090912E-2</v>
      </c>
      <c r="AS444" s="813">
        <v>9.0909090909090912E-2</v>
      </c>
      <c r="AT444" s="813">
        <v>9.0909090909090912E-2</v>
      </c>
      <c r="AU444" s="813">
        <v>9.0909090909090912E-2</v>
      </c>
      <c r="AV444" s="813">
        <v>9.0909090909090912E-2</v>
      </c>
      <c r="AW444" s="813">
        <v>9.0909090909090912E-2</v>
      </c>
      <c r="AX444" s="807">
        <f t="shared" si="33"/>
        <v>1.0000000000000002</v>
      </c>
      <c r="AY444" s="811">
        <v>0</v>
      </c>
      <c r="AZ444" s="811">
        <v>0.09</v>
      </c>
      <c r="BA444" s="811">
        <v>0.09</v>
      </c>
      <c r="BB444" s="811">
        <v>0</v>
      </c>
      <c r="BC444" s="811">
        <v>0</v>
      </c>
      <c r="BD444" s="811">
        <v>0</v>
      </c>
      <c r="BE444" s="811">
        <v>0</v>
      </c>
      <c r="BF444" s="811">
        <v>0</v>
      </c>
      <c r="BG444" s="811">
        <v>0</v>
      </c>
      <c r="BH444" s="811">
        <v>0</v>
      </c>
      <c r="BI444" s="811">
        <v>0</v>
      </c>
      <c r="BJ444" s="811">
        <v>0</v>
      </c>
      <c r="BK444" s="807">
        <f t="shared" si="34"/>
        <v>0.18</v>
      </c>
      <c r="BL444" s="807">
        <f t="shared" si="35"/>
        <v>0.82000000000000028</v>
      </c>
    </row>
    <row r="445" spans="1:65" ht="27.95" customHeight="1" x14ac:dyDescent="0.2">
      <c r="A445" s="1057"/>
      <c r="B445" s="1058"/>
      <c r="C445" s="1059"/>
      <c r="D445" s="1059"/>
      <c r="E445" s="1076"/>
      <c r="F445" s="1060" t="s">
        <v>1157</v>
      </c>
      <c r="G445" s="1061" t="s">
        <v>224</v>
      </c>
      <c r="H445" s="22"/>
      <c r="I445" s="978">
        <v>42402</v>
      </c>
      <c r="J445" s="979">
        <v>42428</v>
      </c>
      <c r="K445" s="586" t="s">
        <v>1281</v>
      </c>
      <c r="L445" s="22" t="s">
        <v>226</v>
      </c>
      <c r="M445" s="911" t="s">
        <v>1159</v>
      </c>
      <c r="N445" s="956">
        <v>2</v>
      </c>
      <c r="O445" s="507">
        <v>192932527.6595</v>
      </c>
      <c r="P445" s="628">
        <f>+O445</f>
        <v>192932527.6595</v>
      </c>
      <c r="V445" s="803" t="s">
        <v>1463</v>
      </c>
      <c r="W445" s="803" t="s">
        <v>1282</v>
      </c>
      <c r="X445" s="818" t="s">
        <v>1220</v>
      </c>
      <c r="Y445" s="791" t="s">
        <v>1157</v>
      </c>
      <c r="Z445" s="791" t="s">
        <v>224</v>
      </c>
      <c r="AA445" s="791"/>
      <c r="AB445" s="782">
        <v>42402</v>
      </c>
      <c r="AC445" s="782">
        <v>42428</v>
      </c>
      <c r="AD445" s="791" t="s">
        <v>1281</v>
      </c>
      <c r="AE445" s="791" t="s">
        <v>226</v>
      </c>
      <c r="AF445" s="791" t="s">
        <v>1159</v>
      </c>
      <c r="AG445" s="791">
        <v>2</v>
      </c>
      <c r="AH445" s="783">
        <v>192932527.6595</v>
      </c>
      <c r="AI445" s="783">
        <f>+AH445</f>
        <v>192932527.6595</v>
      </c>
      <c r="AJ445" s="812" t="s">
        <v>263</v>
      </c>
      <c r="AK445" s="812" t="s">
        <v>264</v>
      </c>
      <c r="AL445" s="813">
        <v>0.5</v>
      </c>
      <c r="AM445" s="813">
        <v>0.5</v>
      </c>
      <c r="AN445" s="813">
        <v>0</v>
      </c>
      <c r="AO445" s="813">
        <v>0</v>
      </c>
      <c r="AP445" s="813">
        <v>0</v>
      </c>
      <c r="AQ445" s="813">
        <v>0</v>
      </c>
      <c r="AR445" s="813">
        <v>0</v>
      </c>
      <c r="AS445" s="813">
        <v>0</v>
      </c>
      <c r="AT445" s="813">
        <v>0</v>
      </c>
      <c r="AU445" s="813">
        <v>0</v>
      </c>
      <c r="AV445" s="813">
        <v>0</v>
      </c>
      <c r="AW445" s="813">
        <v>0</v>
      </c>
      <c r="AX445" s="807">
        <f t="shared" si="33"/>
        <v>1</v>
      </c>
      <c r="AY445" s="811">
        <v>0.5</v>
      </c>
      <c r="AZ445" s="811">
        <v>0.46</v>
      </c>
      <c r="BA445" s="811">
        <v>0</v>
      </c>
      <c r="BB445" s="811">
        <v>0</v>
      </c>
      <c r="BC445" s="811">
        <v>0</v>
      </c>
      <c r="BD445" s="811">
        <v>0</v>
      </c>
      <c r="BE445" s="811">
        <v>0</v>
      </c>
      <c r="BF445" s="811">
        <v>0</v>
      </c>
      <c r="BG445" s="811">
        <v>0</v>
      </c>
      <c r="BH445" s="811">
        <v>0</v>
      </c>
      <c r="BI445" s="811">
        <v>0</v>
      </c>
      <c r="BJ445" s="811">
        <v>0</v>
      </c>
      <c r="BK445" s="807">
        <f t="shared" si="34"/>
        <v>0.96</v>
      </c>
      <c r="BL445" s="807">
        <f t="shared" si="35"/>
        <v>4.0000000000000036E-2</v>
      </c>
      <c r="BM445" s="759" t="s">
        <v>1342</v>
      </c>
    </row>
    <row r="446" spans="1:65" ht="27.95" customHeight="1" x14ac:dyDescent="0.2">
      <c r="A446" s="1057"/>
      <c r="B446" s="1058"/>
      <c r="C446" s="1059"/>
      <c r="D446" s="1059"/>
      <c r="E446" s="1076"/>
      <c r="F446" s="1060"/>
      <c r="G446" s="1061"/>
      <c r="H446" s="22"/>
      <c r="I446" s="978">
        <v>42402</v>
      </c>
      <c r="J446" s="979">
        <v>42428</v>
      </c>
      <c r="K446" s="586" t="s">
        <v>1160</v>
      </c>
      <c r="L446" s="22"/>
      <c r="M446" s="911"/>
      <c r="N446" s="956"/>
      <c r="O446" s="507"/>
      <c r="P446" s="628"/>
      <c r="V446" s="803" t="s">
        <v>1463</v>
      </c>
      <c r="W446" s="803" t="s">
        <v>1282</v>
      </c>
      <c r="X446" s="818" t="s">
        <v>1220</v>
      </c>
      <c r="Y446" s="791" t="s">
        <v>1157</v>
      </c>
      <c r="Z446" s="791" t="s">
        <v>224</v>
      </c>
      <c r="AA446" s="791"/>
      <c r="AB446" s="782">
        <v>42402</v>
      </c>
      <c r="AC446" s="782">
        <v>42428</v>
      </c>
      <c r="AD446" s="791" t="s">
        <v>1160</v>
      </c>
      <c r="AE446" s="791"/>
      <c r="AF446" s="791"/>
      <c r="AG446" s="791"/>
      <c r="AH446" s="783"/>
      <c r="AI446" s="783"/>
      <c r="AJ446" s="812" t="s">
        <v>264</v>
      </c>
      <c r="AK446" s="812" t="s">
        <v>281</v>
      </c>
      <c r="AL446" s="813">
        <v>0</v>
      </c>
      <c r="AM446" s="811">
        <v>0.08</v>
      </c>
      <c r="AN446" s="811">
        <v>0.08</v>
      </c>
      <c r="AO446" s="811">
        <v>0.08</v>
      </c>
      <c r="AP446" s="811">
        <v>0.08</v>
      </c>
      <c r="AQ446" s="811">
        <v>0.08</v>
      </c>
      <c r="AR446" s="811">
        <v>0.08</v>
      </c>
      <c r="AS446" s="811">
        <v>0.08</v>
      </c>
      <c r="AT446" s="811">
        <v>0.08</v>
      </c>
      <c r="AU446" s="811">
        <v>0.08</v>
      </c>
      <c r="AV446" s="811">
        <v>0.08</v>
      </c>
      <c r="AW446" s="811">
        <v>0.2</v>
      </c>
      <c r="AX446" s="807">
        <f>SUM(AL446:AW446)</f>
        <v>1</v>
      </c>
      <c r="AY446" s="811">
        <v>0</v>
      </c>
      <c r="AZ446" s="811">
        <v>0.08</v>
      </c>
      <c r="BA446" s="1003">
        <v>0.08</v>
      </c>
      <c r="BB446" s="811">
        <v>0</v>
      </c>
      <c r="BC446" s="811">
        <v>0</v>
      </c>
      <c r="BD446" s="811">
        <v>0</v>
      </c>
      <c r="BE446" s="811">
        <v>0</v>
      </c>
      <c r="BF446" s="811">
        <v>0</v>
      </c>
      <c r="BG446" s="811">
        <v>0</v>
      </c>
      <c r="BH446" s="811">
        <v>0</v>
      </c>
      <c r="BI446" s="811">
        <v>0</v>
      </c>
      <c r="BJ446" s="811">
        <v>0</v>
      </c>
      <c r="BK446" s="807">
        <f t="shared" si="34"/>
        <v>0.16</v>
      </c>
      <c r="BL446" s="807">
        <f t="shared" si="35"/>
        <v>0.84</v>
      </c>
      <c r="BM446" s="759" t="s">
        <v>1346</v>
      </c>
    </row>
    <row r="447" spans="1:65" ht="27.95" customHeight="1" x14ac:dyDescent="0.2">
      <c r="A447" s="1057"/>
      <c r="B447" s="1058"/>
      <c r="C447" s="1059"/>
      <c r="D447" s="1059"/>
      <c r="E447" s="1076"/>
      <c r="F447" s="1060"/>
      <c r="G447" s="998" t="s">
        <v>1161</v>
      </c>
      <c r="H447" s="22"/>
      <c r="I447" s="978">
        <v>42402</v>
      </c>
      <c r="J447" s="979">
        <v>42724</v>
      </c>
      <c r="K447" s="586" t="s">
        <v>1162</v>
      </c>
      <c r="L447" s="22" t="s">
        <v>1156</v>
      </c>
      <c r="M447" s="956"/>
      <c r="N447" s="956">
        <v>0</v>
      </c>
      <c r="O447" s="507">
        <v>0</v>
      </c>
      <c r="P447" s="628">
        <v>0</v>
      </c>
      <c r="V447" s="803" t="s">
        <v>1463</v>
      </c>
      <c r="W447" s="803" t="s">
        <v>1282</v>
      </c>
      <c r="X447" s="818" t="s">
        <v>1220</v>
      </c>
      <c r="Y447" s="791" t="s">
        <v>1157</v>
      </c>
      <c r="Z447" s="791" t="s">
        <v>1343</v>
      </c>
      <c r="AA447" s="791"/>
      <c r="AB447" s="782">
        <v>42402</v>
      </c>
      <c r="AC447" s="782">
        <v>42724</v>
      </c>
      <c r="AD447" s="791" t="s">
        <v>1162</v>
      </c>
      <c r="AE447" s="791" t="s">
        <v>1156</v>
      </c>
      <c r="AF447" s="791"/>
      <c r="AG447" s="791">
        <v>0</v>
      </c>
      <c r="AH447" s="783">
        <v>0</v>
      </c>
      <c r="AI447" s="783">
        <v>0</v>
      </c>
      <c r="AJ447" s="812" t="s">
        <v>264</v>
      </c>
      <c r="AK447" s="812" t="s">
        <v>281</v>
      </c>
      <c r="AL447" s="813">
        <v>0</v>
      </c>
      <c r="AM447" s="813">
        <v>0</v>
      </c>
      <c r="AN447" s="813">
        <v>0</v>
      </c>
      <c r="AO447" s="813">
        <v>0.5</v>
      </c>
      <c r="AP447" s="813">
        <v>0.5</v>
      </c>
      <c r="AQ447" s="813">
        <v>0</v>
      </c>
      <c r="AR447" s="813">
        <v>0</v>
      </c>
      <c r="AS447" s="813">
        <v>0</v>
      </c>
      <c r="AT447" s="813">
        <v>0</v>
      </c>
      <c r="AU447" s="813">
        <v>0</v>
      </c>
      <c r="AV447" s="813">
        <v>0</v>
      </c>
      <c r="AW447" s="813">
        <v>0</v>
      </c>
      <c r="AX447" s="807">
        <f t="shared" si="33"/>
        <v>1</v>
      </c>
      <c r="AY447" s="811">
        <v>0</v>
      </c>
      <c r="AZ447" s="811">
        <v>0</v>
      </c>
      <c r="BA447" s="811">
        <v>0</v>
      </c>
      <c r="BB447" s="811">
        <v>0</v>
      </c>
      <c r="BC447" s="811">
        <v>0</v>
      </c>
      <c r="BD447" s="811">
        <v>0</v>
      </c>
      <c r="BE447" s="811">
        <v>0</v>
      </c>
      <c r="BF447" s="811">
        <v>0</v>
      </c>
      <c r="BG447" s="811">
        <v>0</v>
      </c>
      <c r="BH447" s="811">
        <v>0</v>
      </c>
      <c r="BI447" s="811">
        <v>0</v>
      </c>
      <c r="BJ447" s="811">
        <v>0</v>
      </c>
      <c r="BK447" s="807">
        <f t="shared" si="34"/>
        <v>0</v>
      </c>
      <c r="BL447" s="807">
        <f t="shared" si="35"/>
        <v>1</v>
      </c>
      <c r="BM447" s="759" t="s">
        <v>1344</v>
      </c>
    </row>
    <row r="448" spans="1:65" ht="27.95" customHeight="1" x14ac:dyDescent="0.2">
      <c r="A448" s="1057"/>
      <c r="B448" s="1058"/>
      <c r="C448" s="1059"/>
      <c r="D448" s="1059"/>
      <c r="E448" s="1076"/>
      <c r="F448" s="1060"/>
      <c r="G448" s="911" t="s">
        <v>1164</v>
      </c>
      <c r="H448" s="526"/>
      <c r="I448" s="978">
        <v>42402</v>
      </c>
      <c r="J448" s="979">
        <v>42724</v>
      </c>
      <c r="K448" s="618" t="s">
        <v>1165</v>
      </c>
      <c r="L448" s="211" t="s">
        <v>1156</v>
      </c>
      <c r="M448" s="930"/>
      <c r="N448" s="930">
        <v>0</v>
      </c>
      <c r="O448" s="512">
        <v>0</v>
      </c>
      <c r="P448" s="633">
        <v>0</v>
      </c>
      <c r="V448" s="803" t="s">
        <v>1463</v>
      </c>
      <c r="W448" s="803" t="s">
        <v>1282</v>
      </c>
      <c r="X448" s="818" t="s">
        <v>1220</v>
      </c>
      <c r="Y448" s="791" t="s">
        <v>1157</v>
      </c>
      <c r="Z448" s="791" t="s">
        <v>1164</v>
      </c>
      <c r="AA448" s="791"/>
      <c r="AB448" s="782">
        <v>42402</v>
      </c>
      <c r="AC448" s="782">
        <v>42724</v>
      </c>
      <c r="AD448" s="791" t="s">
        <v>1165</v>
      </c>
      <c r="AE448" s="791" t="s">
        <v>1156</v>
      </c>
      <c r="AF448" s="791"/>
      <c r="AG448" s="791">
        <v>0</v>
      </c>
      <c r="AH448" s="783">
        <v>0</v>
      </c>
      <c r="AI448" s="783">
        <v>0</v>
      </c>
      <c r="AJ448" s="812" t="s">
        <v>276</v>
      </c>
      <c r="AK448" s="812" t="s">
        <v>276</v>
      </c>
      <c r="AL448" s="813">
        <v>0</v>
      </c>
      <c r="AM448" s="813">
        <v>0</v>
      </c>
      <c r="AN448" s="813">
        <v>1</v>
      </c>
      <c r="AO448" s="813">
        <v>0</v>
      </c>
      <c r="AP448" s="813">
        <v>0</v>
      </c>
      <c r="AQ448" s="813">
        <v>0</v>
      </c>
      <c r="AR448" s="813">
        <v>0</v>
      </c>
      <c r="AS448" s="813">
        <v>0</v>
      </c>
      <c r="AT448" s="813">
        <v>0</v>
      </c>
      <c r="AU448" s="813">
        <v>0</v>
      </c>
      <c r="AV448" s="813">
        <v>0</v>
      </c>
      <c r="AW448" s="813">
        <v>0</v>
      </c>
      <c r="AX448" s="807">
        <f t="shared" ref="AX448:AX510" si="42">SUM(AL448:AW448)</f>
        <v>1</v>
      </c>
      <c r="AY448" s="811">
        <v>0</v>
      </c>
      <c r="AZ448" s="811">
        <v>0</v>
      </c>
      <c r="BA448" s="811">
        <v>1</v>
      </c>
      <c r="BB448" s="811">
        <v>0</v>
      </c>
      <c r="BC448" s="811">
        <v>0</v>
      </c>
      <c r="BD448" s="811">
        <v>0</v>
      </c>
      <c r="BE448" s="811">
        <v>0</v>
      </c>
      <c r="BF448" s="811">
        <v>0</v>
      </c>
      <c r="BG448" s="811">
        <v>0</v>
      </c>
      <c r="BH448" s="811">
        <v>0</v>
      </c>
      <c r="BI448" s="811">
        <v>0</v>
      </c>
      <c r="BJ448" s="811">
        <v>0</v>
      </c>
      <c r="BK448" s="807">
        <f t="shared" si="34"/>
        <v>1</v>
      </c>
      <c r="BL448" s="807">
        <f t="shared" ref="BL448:BL510" si="43">+AX448-BK448</f>
        <v>0</v>
      </c>
      <c r="BM448" s="759" t="s">
        <v>1345</v>
      </c>
    </row>
    <row r="449" spans="1:65" ht="27.95" customHeight="1" x14ac:dyDescent="0.2">
      <c r="A449" s="698"/>
      <c r="B449" s="699"/>
      <c r="C449" s="699"/>
      <c r="D449" s="699"/>
      <c r="E449" s="1076"/>
      <c r="F449" s="1061" t="s">
        <v>1166</v>
      </c>
      <c r="G449" s="911" t="s">
        <v>1167</v>
      </c>
      <c r="H449" s="526"/>
      <c r="I449" s="1063">
        <v>42401</v>
      </c>
      <c r="J449" s="1088">
        <v>42674</v>
      </c>
      <c r="K449" s="1089" t="s">
        <v>1166</v>
      </c>
      <c r="L449" s="1061" t="s">
        <v>1168</v>
      </c>
      <c r="M449" s="1061" t="s">
        <v>1169</v>
      </c>
      <c r="N449" s="1051">
        <v>1</v>
      </c>
      <c r="O449" s="1053">
        <v>100000000</v>
      </c>
      <c r="P449" s="1055">
        <f>+O449*N449</f>
        <v>100000000</v>
      </c>
      <c r="V449" s="803" t="s">
        <v>1463</v>
      </c>
      <c r="W449" s="803" t="s">
        <v>1282</v>
      </c>
      <c r="X449" s="818" t="s">
        <v>1220</v>
      </c>
      <c r="Y449" s="791" t="s">
        <v>1166</v>
      </c>
      <c r="Z449" s="791" t="s">
        <v>1336</v>
      </c>
      <c r="AA449" s="791"/>
      <c r="AB449" s="782">
        <v>42401</v>
      </c>
      <c r="AC449" s="782">
        <v>42674</v>
      </c>
      <c r="AD449" s="791" t="s">
        <v>1166</v>
      </c>
      <c r="AE449" s="791" t="s">
        <v>1168</v>
      </c>
      <c r="AF449" s="791" t="s">
        <v>1169</v>
      </c>
      <c r="AG449" s="791">
        <v>1</v>
      </c>
      <c r="AH449" s="783">
        <v>100000000</v>
      </c>
      <c r="AI449" s="783">
        <f>+AH449*AG449</f>
        <v>100000000</v>
      </c>
      <c r="AJ449" s="812" t="s">
        <v>264</v>
      </c>
      <c r="AK449" s="812" t="s">
        <v>276</v>
      </c>
      <c r="AL449" s="813">
        <v>0.25</v>
      </c>
      <c r="AM449" s="813">
        <v>0.25</v>
      </c>
      <c r="AN449" s="813">
        <v>0.25</v>
      </c>
      <c r="AO449" s="813">
        <v>0.25</v>
      </c>
      <c r="AP449" s="813">
        <v>0</v>
      </c>
      <c r="AQ449" s="813">
        <v>0</v>
      </c>
      <c r="AR449" s="813">
        <v>0</v>
      </c>
      <c r="AS449" s="813">
        <v>0</v>
      </c>
      <c r="AT449" s="813">
        <v>0</v>
      </c>
      <c r="AU449" s="813">
        <v>0</v>
      </c>
      <c r="AV449" s="813">
        <v>0</v>
      </c>
      <c r="AW449" s="813">
        <v>0</v>
      </c>
      <c r="AX449" s="807">
        <f t="shared" si="42"/>
        <v>1</v>
      </c>
      <c r="AY449" s="811">
        <v>0.2</v>
      </c>
      <c r="AZ449" s="811">
        <v>0.2</v>
      </c>
      <c r="BA449" s="811">
        <v>0.2</v>
      </c>
      <c r="BB449" s="811">
        <v>0</v>
      </c>
      <c r="BC449" s="811">
        <v>0</v>
      </c>
      <c r="BD449" s="811">
        <v>0</v>
      </c>
      <c r="BE449" s="811">
        <v>0</v>
      </c>
      <c r="BF449" s="811">
        <v>0</v>
      </c>
      <c r="BG449" s="811">
        <v>0</v>
      </c>
      <c r="BH449" s="811">
        <v>0</v>
      </c>
      <c r="BI449" s="811">
        <v>0</v>
      </c>
      <c r="BJ449" s="811">
        <v>0</v>
      </c>
      <c r="BK449" s="807">
        <f t="shared" ref="BK449:BK510" si="44">SUM(AY449:BJ449)</f>
        <v>0.60000000000000009</v>
      </c>
      <c r="BL449" s="807">
        <f t="shared" si="43"/>
        <v>0.39999999999999991</v>
      </c>
      <c r="BM449" s="759" t="s">
        <v>1337</v>
      </c>
    </row>
    <row r="450" spans="1:65" ht="27.95" customHeight="1" x14ac:dyDescent="0.2">
      <c r="A450" s="698"/>
      <c r="B450" s="699"/>
      <c r="C450" s="699"/>
      <c r="D450" s="699"/>
      <c r="E450" s="1076"/>
      <c r="F450" s="1061"/>
      <c r="G450" s="911" t="s">
        <v>1170</v>
      </c>
      <c r="H450" s="526"/>
      <c r="I450" s="1063"/>
      <c r="J450" s="1088"/>
      <c r="K450" s="1089"/>
      <c r="L450" s="1061"/>
      <c r="M450" s="1061"/>
      <c r="N450" s="1051"/>
      <c r="O450" s="1053"/>
      <c r="P450" s="1055"/>
      <c r="V450" s="803" t="s">
        <v>1463</v>
      </c>
      <c r="W450" s="803" t="s">
        <v>1282</v>
      </c>
      <c r="X450" s="818" t="s">
        <v>1220</v>
      </c>
      <c r="Y450" s="791" t="s">
        <v>1166</v>
      </c>
      <c r="Z450" s="791" t="s">
        <v>1338</v>
      </c>
      <c r="AA450" s="791"/>
      <c r="AB450" s="782">
        <v>42401</v>
      </c>
      <c r="AC450" s="782">
        <v>42674</v>
      </c>
      <c r="AD450" s="791"/>
      <c r="AE450" s="791"/>
      <c r="AF450" s="791"/>
      <c r="AG450" s="791"/>
      <c r="AH450" s="783"/>
      <c r="AI450" s="783"/>
      <c r="AJ450" s="812" t="s">
        <v>272</v>
      </c>
      <c r="AK450" s="812" t="s">
        <v>1197</v>
      </c>
      <c r="AL450" s="813">
        <v>0</v>
      </c>
      <c r="AM450" s="813">
        <v>0</v>
      </c>
      <c r="AN450" s="813">
        <v>0</v>
      </c>
      <c r="AO450" s="813">
        <v>0.1111111111111111</v>
      </c>
      <c r="AP450" s="813">
        <v>0.1111111111111111</v>
      </c>
      <c r="AQ450" s="813">
        <v>0.1111111111111111</v>
      </c>
      <c r="AR450" s="813">
        <v>0.1111111111111111</v>
      </c>
      <c r="AS450" s="813">
        <v>0.1111111111111111</v>
      </c>
      <c r="AT450" s="813">
        <v>0.1111111111111111</v>
      </c>
      <c r="AU450" s="813">
        <v>0.1111111111111111</v>
      </c>
      <c r="AV450" s="813">
        <v>0.1111111111111111</v>
      </c>
      <c r="AW450" s="813">
        <v>0.1111111111111111</v>
      </c>
      <c r="AX450" s="807">
        <f t="shared" si="42"/>
        <v>1.0000000000000002</v>
      </c>
      <c r="AY450" s="811">
        <v>0</v>
      </c>
      <c r="AZ450" s="811">
        <v>0</v>
      </c>
      <c r="BA450" s="811">
        <v>0</v>
      </c>
      <c r="BB450" s="811">
        <v>0</v>
      </c>
      <c r="BC450" s="811">
        <v>0</v>
      </c>
      <c r="BD450" s="811">
        <v>0</v>
      </c>
      <c r="BE450" s="811">
        <v>0</v>
      </c>
      <c r="BF450" s="811">
        <v>0</v>
      </c>
      <c r="BG450" s="811">
        <v>0</v>
      </c>
      <c r="BH450" s="811">
        <v>0</v>
      </c>
      <c r="BI450" s="811">
        <v>0</v>
      </c>
      <c r="BJ450" s="811">
        <v>0</v>
      </c>
      <c r="BK450" s="807">
        <f t="shared" si="44"/>
        <v>0</v>
      </c>
      <c r="BL450" s="807">
        <f t="shared" si="43"/>
        <v>1.0000000000000002</v>
      </c>
    </row>
    <row r="451" spans="1:65" ht="27.95" customHeight="1" thickBot="1" x14ac:dyDescent="0.25">
      <c r="A451" s="700"/>
      <c r="B451" s="701"/>
      <c r="C451" s="701"/>
      <c r="D451" s="701"/>
      <c r="E451" s="1077"/>
      <c r="F451" s="1062"/>
      <c r="G451" s="921" t="s">
        <v>1171</v>
      </c>
      <c r="H451" s="527"/>
      <c r="I451" s="195">
        <v>42675</v>
      </c>
      <c r="J451" s="702">
        <v>42689</v>
      </c>
      <c r="K451" s="1090"/>
      <c r="L451" s="1062"/>
      <c r="M451" s="1062"/>
      <c r="N451" s="1052"/>
      <c r="O451" s="1054"/>
      <c r="P451" s="1056"/>
      <c r="V451" s="803" t="s">
        <v>1463</v>
      </c>
      <c r="W451" s="803" t="s">
        <v>1282</v>
      </c>
      <c r="X451" s="818" t="s">
        <v>1220</v>
      </c>
      <c r="Y451" s="791" t="s">
        <v>1166</v>
      </c>
      <c r="Z451" s="791" t="s">
        <v>1171</v>
      </c>
      <c r="AA451" s="791"/>
      <c r="AB451" s="782">
        <v>42675</v>
      </c>
      <c r="AC451" s="782">
        <v>42689</v>
      </c>
      <c r="AD451" s="791"/>
      <c r="AE451" s="791"/>
      <c r="AF451" s="791"/>
      <c r="AG451" s="791"/>
      <c r="AH451" s="783"/>
      <c r="AI451" s="783"/>
      <c r="AJ451" s="812" t="s">
        <v>268</v>
      </c>
      <c r="AK451" s="812" t="s">
        <v>268</v>
      </c>
      <c r="AL451" s="813">
        <v>0</v>
      </c>
      <c r="AM451" s="813">
        <v>0</v>
      </c>
      <c r="AN451" s="813">
        <v>0</v>
      </c>
      <c r="AO451" s="813">
        <v>0</v>
      </c>
      <c r="AP451" s="813">
        <v>0</v>
      </c>
      <c r="AQ451" s="813">
        <v>0</v>
      </c>
      <c r="AR451" s="813">
        <v>0</v>
      </c>
      <c r="AS451" s="813">
        <v>0</v>
      </c>
      <c r="AT451" s="813">
        <v>0</v>
      </c>
      <c r="AU451" s="813">
        <v>0</v>
      </c>
      <c r="AV451" s="813">
        <v>1</v>
      </c>
      <c r="AW451" s="813">
        <v>0</v>
      </c>
      <c r="AX451" s="807">
        <f t="shared" si="42"/>
        <v>1</v>
      </c>
      <c r="AY451" s="811">
        <v>0</v>
      </c>
      <c r="AZ451" s="811">
        <v>0</v>
      </c>
      <c r="BA451" s="811">
        <v>0</v>
      </c>
      <c r="BB451" s="811">
        <v>0</v>
      </c>
      <c r="BC451" s="811">
        <v>0</v>
      </c>
      <c r="BD451" s="811">
        <v>0</v>
      </c>
      <c r="BE451" s="811">
        <v>0</v>
      </c>
      <c r="BF451" s="811">
        <v>0</v>
      </c>
      <c r="BG451" s="811">
        <v>0</v>
      </c>
      <c r="BH451" s="811">
        <v>0</v>
      </c>
      <c r="BI451" s="811">
        <v>0</v>
      </c>
      <c r="BJ451" s="811">
        <v>0</v>
      </c>
      <c r="BK451" s="807">
        <f t="shared" si="44"/>
        <v>0</v>
      </c>
      <c r="BL451" s="807">
        <f t="shared" si="43"/>
        <v>1</v>
      </c>
      <c r="BM451" s="759" t="s">
        <v>1339</v>
      </c>
    </row>
    <row r="452" spans="1:65" ht="27.95" customHeight="1" x14ac:dyDescent="0.2">
      <c r="A452" s="171"/>
      <c r="B452" s="571"/>
      <c r="C452" s="571"/>
      <c r="D452" s="180"/>
      <c r="E452" s="1091" t="s">
        <v>971</v>
      </c>
      <c r="F452" s="1100" t="s">
        <v>972</v>
      </c>
      <c r="G452" s="1095" t="s">
        <v>973</v>
      </c>
      <c r="H452" s="5"/>
      <c r="I452" s="1103">
        <v>42376</v>
      </c>
      <c r="J452" s="1105">
        <v>42724</v>
      </c>
      <c r="K452" s="1044" t="s">
        <v>974</v>
      </c>
      <c r="L452" s="1118" t="s">
        <v>49</v>
      </c>
      <c r="M452" s="910" t="s">
        <v>975</v>
      </c>
      <c r="N452" s="24">
        <v>1</v>
      </c>
      <c r="O452" s="24">
        <v>180000000</v>
      </c>
      <c r="P452" s="25">
        <v>180000000</v>
      </c>
      <c r="V452" s="803" t="s">
        <v>1463</v>
      </c>
      <c r="W452" s="803" t="s">
        <v>1283</v>
      </c>
      <c r="X452" s="818" t="s">
        <v>1220</v>
      </c>
      <c r="Y452" s="791" t="s">
        <v>972</v>
      </c>
      <c r="Z452" s="791" t="s">
        <v>973</v>
      </c>
      <c r="AA452" s="791"/>
      <c r="AB452" s="782">
        <v>42376</v>
      </c>
      <c r="AC452" s="782">
        <v>42724</v>
      </c>
      <c r="AD452" s="791" t="s">
        <v>974</v>
      </c>
      <c r="AE452" s="791" t="s">
        <v>49</v>
      </c>
      <c r="AF452" s="791" t="s">
        <v>975</v>
      </c>
      <c r="AG452" s="791">
        <v>1</v>
      </c>
      <c r="AH452" s="783">
        <v>180000000</v>
      </c>
      <c r="AI452" s="783">
        <v>180000000</v>
      </c>
      <c r="AJ452" s="812" t="s">
        <v>263</v>
      </c>
      <c r="AK452" s="812" t="s">
        <v>281</v>
      </c>
      <c r="AL452" s="813">
        <v>8.3333333333333343E-2</v>
      </c>
      <c r="AM452" s="813">
        <v>8.3333333333333343E-2</v>
      </c>
      <c r="AN452" s="813">
        <v>8.3333333333333343E-2</v>
      </c>
      <c r="AO452" s="813">
        <v>8.3333333333333343E-2</v>
      </c>
      <c r="AP452" s="813">
        <v>8.3333333333333343E-2</v>
      </c>
      <c r="AQ452" s="813">
        <v>8.3333333333333343E-2</v>
      </c>
      <c r="AR452" s="813">
        <v>8.3333333333333343E-2</v>
      </c>
      <c r="AS452" s="813">
        <v>8.3333333333333343E-2</v>
      </c>
      <c r="AT452" s="813">
        <v>8.3333333333333343E-2</v>
      </c>
      <c r="AU452" s="813">
        <v>8.3333333333333343E-2</v>
      </c>
      <c r="AV452" s="813">
        <v>8.3333333333333343E-2</v>
      </c>
      <c r="AW452" s="813">
        <v>8.3333333333333343E-2</v>
      </c>
      <c r="AX452" s="807">
        <f t="shared" si="42"/>
        <v>1.0000000000000002</v>
      </c>
      <c r="AY452" s="811">
        <v>0.08</v>
      </c>
      <c r="AZ452" s="811">
        <v>0.08</v>
      </c>
      <c r="BA452" s="811">
        <v>0.08</v>
      </c>
      <c r="BB452" s="811">
        <v>0</v>
      </c>
      <c r="BC452" s="811">
        <v>0</v>
      </c>
      <c r="BD452" s="811">
        <v>0</v>
      </c>
      <c r="BE452" s="811">
        <v>0</v>
      </c>
      <c r="BF452" s="811">
        <v>0</v>
      </c>
      <c r="BG452" s="811">
        <v>0</v>
      </c>
      <c r="BH452" s="811">
        <v>0</v>
      </c>
      <c r="BI452" s="811">
        <v>0</v>
      </c>
      <c r="BJ452" s="811">
        <v>0</v>
      </c>
      <c r="BK452" s="807">
        <f t="shared" si="44"/>
        <v>0.24</v>
      </c>
      <c r="BL452" s="807">
        <f t="shared" si="43"/>
        <v>0.76000000000000023</v>
      </c>
    </row>
    <row r="453" spans="1:65" ht="27.95" customHeight="1" x14ac:dyDescent="0.2">
      <c r="A453" s="173"/>
      <c r="B453" s="572"/>
      <c r="C453" s="572"/>
      <c r="D453" s="181"/>
      <c r="E453" s="1092"/>
      <c r="F453" s="1101"/>
      <c r="G453" s="1096"/>
      <c r="H453" s="4"/>
      <c r="I453" s="1104"/>
      <c r="J453" s="1106"/>
      <c r="K453" s="1107"/>
      <c r="L453" s="1119"/>
      <c r="M453" s="911" t="s">
        <v>1284</v>
      </c>
      <c r="N453" s="26">
        <v>3</v>
      </c>
      <c r="O453" s="26">
        <v>36000000</v>
      </c>
      <c r="P453" s="27">
        <v>108000000</v>
      </c>
      <c r="V453" s="803" t="s">
        <v>1463</v>
      </c>
      <c r="W453" s="803" t="s">
        <v>1283</v>
      </c>
      <c r="X453" s="818" t="s">
        <v>1220</v>
      </c>
      <c r="Y453" s="791" t="s">
        <v>972</v>
      </c>
      <c r="Z453" s="791" t="s">
        <v>973</v>
      </c>
      <c r="AA453" s="791"/>
      <c r="AB453" s="782">
        <v>42376</v>
      </c>
      <c r="AC453" s="782">
        <v>42724</v>
      </c>
      <c r="AD453" s="791" t="s">
        <v>974</v>
      </c>
      <c r="AE453" s="791" t="s">
        <v>49</v>
      </c>
      <c r="AF453" s="791" t="s">
        <v>1284</v>
      </c>
      <c r="AG453" s="791">
        <v>3</v>
      </c>
      <c r="AH453" s="783">
        <v>36000000</v>
      </c>
      <c r="AI453" s="783">
        <v>108000000</v>
      </c>
      <c r="AJ453" s="812" t="s">
        <v>263</v>
      </c>
      <c r="AK453" s="812" t="s">
        <v>281</v>
      </c>
      <c r="AL453" s="813">
        <v>8.3333333333333343E-2</v>
      </c>
      <c r="AM453" s="813">
        <v>8.3333333333333343E-2</v>
      </c>
      <c r="AN453" s="813">
        <v>8.3333333333333343E-2</v>
      </c>
      <c r="AO453" s="813">
        <v>8.3333333333333343E-2</v>
      </c>
      <c r="AP453" s="813">
        <v>8.3333333333333343E-2</v>
      </c>
      <c r="AQ453" s="813">
        <v>8.3333333333333343E-2</v>
      </c>
      <c r="AR453" s="813">
        <v>8.3333333333333343E-2</v>
      </c>
      <c r="AS453" s="813">
        <v>8.3333333333333343E-2</v>
      </c>
      <c r="AT453" s="813">
        <v>8.3333333333333343E-2</v>
      </c>
      <c r="AU453" s="813">
        <v>8.3333333333333343E-2</v>
      </c>
      <c r="AV453" s="813">
        <v>8.3333333333333343E-2</v>
      </c>
      <c r="AW453" s="813">
        <v>8.3333333333333343E-2</v>
      </c>
      <c r="AX453" s="807">
        <f t="shared" si="42"/>
        <v>1.0000000000000002</v>
      </c>
      <c r="AY453" s="811">
        <v>0.08</v>
      </c>
      <c r="AZ453" s="811">
        <v>0.08</v>
      </c>
      <c r="BA453" s="811">
        <v>0.08</v>
      </c>
      <c r="BB453" s="811">
        <v>0</v>
      </c>
      <c r="BC453" s="811">
        <v>0</v>
      </c>
      <c r="BD453" s="811">
        <v>0</v>
      </c>
      <c r="BE453" s="811">
        <v>0</v>
      </c>
      <c r="BF453" s="811">
        <v>0</v>
      </c>
      <c r="BG453" s="811">
        <v>0</v>
      </c>
      <c r="BH453" s="811">
        <v>0</v>
      </c>
      <c r="BI453" s="811">
        <v>0</v>
      </c>
      <c r="BJ453" s="811">
        <v>0</v>
      </c>
      <c r="BK453" s="807">
        <f t="shared" si="44"/>
        <v>0.24</v>
      </c>
      <c r="BL453" s="807">
        <f t="shared" si="43"/>
        <v>0.76000000000000023</v>
      </c>
    </row>
    <row r="454" spans="1:65" ht="27.95" customHeight="1" x14ac:dyDescent="0.2">
      <c r="A454" s="173"/>
      <c r="B454" s="671"/>
      <c r="C454" s="671"/>
      <c r="D454" s="181"/>
      <c r="E454" s="1092"/>
      <c r="F454" s="1101"/>
      <c r="G454" s="1108" t="s">
        <v>977</v>
      </c>
      <c r="H454" s="4"/>
      <c r="I454" s="182">
        <v>42376</v>
      </c>
      <c r="J454" s="590">
        <v>42724</v>
      </c>
      <c r="K454" s="920" t="s">
        <v>978</v>
      </c>
      <c r="L454" s="35" t="s">
        <v>49</v>
      </c>
      <c r="M454" s="911" t="s">
        <v>979</v>
      </c>
      <c r="N454" s="26">
        <v>1</v>
      </c>
      <c r="O454" s="26">
        <v>27000000</v>
      </c>
      <c r="P454" s="27">
        <v>27000000</v>
      </c>
      <c r="V454" s="803" t="s">
        <v>1463</v>
      </c>
      <c r="W454" s="803" t="s">
        <v>1283</v>
      </c>
      <c r="X454" s="818" t="s">
        <v>1220</v>
      </c>
      <c r="Y454" s="791" t="s">
        <v>972</v>
      </c>
      <c r="Z454" s="791" t="s">
        <v>977</v>
      </c>
      <c r="AA454" s="791"/>
      <c r="AB454" s="782">
        <v>42376</v>
      </c>
      <c r="AC454" s="782">
        <v>42724</v>
      </c>
      <c r="AD454" s="791" t="s">
        <v>978</v>
      </c>
      <c r="AE454" s="791" t="s">
        <v>49</v>
      </c>
      <c r="AF454" s="791" t="s">
        <v>979</v>
      </c>
      <c r="AG454" s="791">
        <v>1</v>
      </c>
      <c r="AH454" s="783">
        <v>27000000</v>
      </c>
      <c r="AI454" s="783">
        <v>27000000</v>
      </c>
      <c r="AJ454" s="812" t="s">
        <v>263</v>
      </c>
      <c r="AK454" s="812" t="s">
        <v>276</v>
      </c>
      <c r="AL454" s="813">
        <v>0.33</v>
      </c>
      <c r="AM454" s="813">
        <v>0.33</v>
      </c>
      <c r="AN454" s="813">
        <v>0.34</v>
      </c>
      <c r="AO454" s="813">
        <v>0</v>
      </c>
      <c r="AP454" s="813">
        <v>0</v>
      </c>
      <c r="AQ454" s="813">
        <v>0</v>
      </c>
      <c r="AR454" s="813">
        <v>0</v>
      </c>
      <c r="AS454" s="813">
        <v>0</v>
      </c>
      <c r="AT454" s="813">
        <v>0</v>
      </c>
      <c r="AU454" s="813">
        <v>0</v>
      </c>
      <c r="AV454" s="813">
        <v>0</v>
      </c>
      <c r="AW454" s="813">
        <v>0</v>
      </c>
      <c r="AX454" s="807">
        <f t="shared" si="42"/>
        <v>1</v>
      </c>
      <c r="AY454" s="811">
        <v>0</v>
      </c>
      <c r="AZ454" s="811">
        <v>0</v>
      </c>
      <c r="BA454" s="811">
        <v>0</v>
      </c>
      <c r="BB454" s="811">
        <v>0</v>
      </c>
      <c r="BC454" s="811">
        <v>0</v>
      </c>
      <c r="BD454" s="811">
        <v>0</v>
      </c>
      <c r="BE454" s="811">
        <v>0</v>
      </c>
      <c r="BF454" s="811">
        <v>0</v>
      </c>
      <c r="BG454" s="811">
        <v>0</v>
      </c>
      <c r="BH454" s="811">
        <v>0</v>
      </c>
      <c r="BI454" s="811">
        <v>0</v>
      </c>
      <c r="BJ454" s="811">
        <v>0</v>
      </c>
      <c r="BK454" s="807">
        <f t="shared" si="44"/>
        <v>0</v>
      </c>
      <c r="BL454" s="807">
        <f t="shared" si="43"/>
        <v>1</v>
      </c>
    </row>
    <row r="455" spans="1:65" ht="27.95" customHeight="1" x14ac:dyDescent="0.2">
      <c r="A455" s="173"/>
      <c r="B455" s="671"/>
      <c r="C455" s="671"/>
      <c r="D455" s="181"/>
      <c r="E455" s="1092"/>
      <c r="F455" s="1101"/>
      <c r="G455" s="1109"/>
      <c r="H455" s="4"/>
      <c r="I455" s="182">
        <v>42376</v>
      </c>
      <c r="J455" s="590">
        <v>42724</v>
      </c>
      <c r="K455" s="920" t="s">
        <v>980</v>
      </c>
      <c r="L455" s="35" t="s">
        <v>49</v>
      </c>
      <c r="M455" s="911" t="s">
        <v>981</v>
      </c>
      <c r="N455" s="26">
        <v>0</v>
      </c>
      <c r="O455" s="26">
        <v>0</v>
      </c>
      <c r="P455" s="27">
        <v>0</v>
      </c>
      <c r="V455" s="803" t="s">
        <v>1463</v>
      </c>
      <c r="W455" s="803" t="s">
        <v>1283</v>
      </c>
      <c r="X455" s="818" t="s">
        <v>1220</v>
      </c>
      <c r="Y455" s="791" t="s">
        <v>972</v>
      </c>
      <c r="Z455" s="791" t="s">
        <v>977</v>
      </c>
      <c r="AA455" s="791"/>
      <c r="AB455" s="782">
        <v>42376</v>
      </c>
      <c r="AC455" s="782">
        <v>42724</v>
      </c>
      <c r="AD455" s="791" t="s">
        <v>980</v>
      </c>
      <c r="AE455" s="791" t="s">
        <v>49</v>
      </c>
      <c r="AF455" s="791" t="s">
        <v>981</v>
      </c>
      <c r="AG455" s="791">
        <v>0</v>
      </c>
      <c r="AH455" s="783">
        <v>0</v>
      </c>
      <c r="AI455" s="783">
        <v>0</v>
      </c>
      <c r="AJ455" s="812" t="s">
        <v>263</v>
      </c>
      <c r="AK455" s="812" t="s">
        <v>276</v>
      </c>
      <c r="AL455" s="813">
        <v>0.33</v>
      </c>
      <c r="AM455" s="813">
        <v>0.33</v>
      </c>
      <c r="AN455" s="813">
        <v>0.34</v>
      </c>
      <c r="AO455" s="813">
        <v>0</v>
      </c>
      <c r="AP455" s="813">
        <v>0</v>
      </c>
      <c r="AQ455" s="813">
        <v>0</v>
      </c>
      <c r="AR455" s="813">
        <v>0</v>
      </c>
      <c r="AS455" s="813">
        <v>0</v>
      </c>
      <c r="AT455" s="813">
        <v>0</v>
      </c>
      <c r="AU455" s="813">
        <v>0</v>
      </c>
      <c r="AV455" s="813">
        <v>0</v>
      </c>
      <c r="AW455" s="813">
        <v>0</v>
      </c>
      <c r="AX455" s="807">
        <f t="shared" si="42"/>
        <v>1</v>
      </c>
      <c r="AY455" s="811">
        <v>0</v>
      </c>
      <c r="AZ455" s="811">
        <v>0</v>
      </c>
      <c r="BA455" s="811">
        <v>0</v>
      </c>
      <c r="BB455" s="811">
        <v>0</v>
      </c>
      <c r="BC455" s="811">
        <v>0</v>
      </c>
      <c r="BD455" s="811">
        <v>0</v>
      </c>
      <c r="BE455" s="811">
        <v>0</v>
      </c>
      <c r="BF455" s="811">
        <v>0</v>
      </c>
      <c r="BG455" s="811">
        <v>0</v>
      </c>
      <c r="BH455" s="811">
        <v>0</v>
      </c>
      <c r="BI455" s="811">
        <v>0</v>
      </c>
      <c r="BJ455" s="811">
        <v>0</v>
      </c>
      <c r="BK455" s="807">
        <f t="shared" si="44"/>
        <v>0</v>
      </c>
      <c r="BL455" s="807">
        <f t="shared" si="43"/>
        <v>1</v>
      </c>
    </row>
    <row r="456" spans="1:65" ht="27.95" customHeight="1" x14ac:dyDescent="0.2">
      <c r="A456" s="173"/>
      <c r="B456" s="671"/>
      <c r="C456" s="671"/>
      <c r="D456" s="181"/>
      <c r="E456" s="1092"/>
      <c r="F456" s="1101"/>
      <c r="G456" s="1096"/>
      <c r="H456" s="4"/>
      <c r="I456" s="182">
        <v>42376</v>
      </c>
      <c r="J456" s="590">
        <v>42724</v>
      </c>
      <c r="K456" s="920" t="s">
        <v>982</v>
      </c>
      <c r="L456" s="35" t="s">
        <v>49</v>
      </c>
      <c r="M456" s="911" t="s">
        <v>983</v>
      </c>
      <c r="N456" s="26">
        <v>1</v>
      </c>
      <c r="O456" s="26">
        <v>60000000</v>
      </c>
      <c r="P456" s="27">
        <v>60000000</v>
      </c>
      <c r="V456" s="803" t="s">
        <v>1463</v>
      </c>
      <c r="W456" s="803" t="s">
        <v>1283</v>
      </c>
      <c r="X456" s="818" t="s">
        <v>1220</v>
      </c>
      <c r="Y456" s="791" t="s">
        <v>972</v>
      </c>
      <c r="Z456" s="791" t="s">
        <v>977</v>
      </c>
      <c r="AA456" s="791"/>
      <c r="AB456" s="782">
        <v>42376</v>
      </c>
      <c r="AC456" s="782">
        <v>42724</v>
      </c>
      <c r="AD456" s="791" t="s">
        <v>982</v>
      </c>
      <c r="AE456" s="791" t="s">
        <v>49</v>
      </c>
      <c r="AF456" s="791" t="s">
        <v>983</v>
      </c>
      <c r="AG456" s="791">
        <v>1</v>
      </c>
      <c r="AH456" s="783">
        <v>60000000</v>
      </c>
      <c r="AI456" s="783">
        <v>60000000</v>
      </c>
      <c r="AJ456" s="812" t="s">
        <v>263</v>
      </c>
      <c r="AK456" s="812" t="s">
        <v>276</v>
      </c>
      <c r="AL456" s="813">
        <v>0.33</v>
      </c>
      <c r="AM456" s="813">
        <v>0.33</v>
      </c>
      <c r="AN456" s="813">
        <v>0.34</v>
      </c>
      <c r="AO456" s="813">
        <v>0</v>
      </c>
      <c r="AP456" s="813">
        <v>0</v>
      </c>
      <c r="AQ456" s="813">
        <v>0</v>
      </c>
      <c r="AR456" s="813">
        <v>0</v>
      </c>
      <c r="AS456" s="813">
        <v>0</v>
      </c>
      <c r="AT456" s="813">
        <v>0</v>
      </c>
      <c r="AU456" s="813">
        <v>0</v>
      </c>
      <c r="AV456" s="813">
        <v>0</v>
      </c>
      <c r="AW456" s="813">
        <v>0</v>
      </c>
      <c r="AX456" s="807">
        <f t="shared" si="42"/>
        <v>1</v>
      </c>
      <c r="AY456" s="811">
        <v>0</v>
      </c>
      <c r="AZ456" s="811">
        <v>0</v>
      </c>
      <c r="BA456" s="811">
        <v>0</v>
      </c>
      <c r="BB456" s="811">
        <v>0</v>
      </c>
      <c r="BC456" s="811">
        <v>0</v>
      </c>
      <c r="BD456" s="811">
        <v>0</v>
      </c>
      <c r="BE456" s="811">
        <v>0</v>
      </c>
      <c r="BF456" s="811">
        <v>0</v>
      </c>
      <c r="BG456" s="811">
        <v>0</v>
      </c>
      <c r="BH456" s="811">
        <v>0</v>
      </c>
      <c r="BI456" s="811">
        <v>0</v>
      </c>
      <c r="BJ456" s="811">
        <v>0</v>
      </c>
      <c r="BK456" s="807">
        <f t="shared" si="44"/>
        <v>0</v>
      </c>
      <c r="BL456" s="807">
        <f t="shared" si="43"/>
        <v>1</v>
      </c>
    </row>
    <row r="457" spans="1:65" ht="27.95" customHeight="1" x14ac:dyDescent="0.2">
      <c r="A457" s="173"/>
      <c r="B457" s="174"/>
      <c r="C457" s="174"/>
      <c r="D457" s="179"/>
      <c r="E457" s="1092"/>
      <c r="F457" s="1101"/>
      <c r="G457" s="911" t="s">
        <v>984</v>
      </c>
      <c r="H457" s="4"/>
      <c r="I457" s="182">
        <v>42376</v>
      </c>
      <c r="J457" s="590">
        <v>42724</v>
      </c>
      <c r="K457" s="920" t="s">
        <v>985</v>
      </c>
      <c r="L457" s="35" t="s">
        <v>647</v>
      </c>
      <c r="M457" s="911" t="s">
        <v>986</v>
      </c>
      <c r="N457" s="26">
        <v>1</v>
      </c>
      <c r="O457" s="26">
        <v>450000000</v>
      </c>
      <c r="P457" s="27">
        <v>450000000</v>
      </c>
      <c r="V457" s="803" t="s">
        <v>1463</v>
      </c>
      <c r="W457" s="803" t="s">
        <v>1283</v>
      </c>
      <c r="X457" s="818" t="s">
        <v>1220</v>
      </c>
      <c r="Y457" s="791" t="s">
        <v>972</v>
      </c>
      <c r="Z457" s="791" t="s">
        <v>984</v>
      </c>
      <c r="AA457" s="791"/>
      <c r="AB457" s="782">
        <v>42376</v>
      </c>
      <c r="AC457" s="782">
        <v>42724</v>
      </c>
      <c r="AD457" s="791" t="s">
        <v>985</v>
      </c>
      <c r="AE457" s="791" t="s">
        <v>647</v>
      </c>
      <c r="AF457" s="791" t="s">
        <v>986</v>
      </c>
      <c r="AG457" s="791">
        <v>1</v>
      </c>
      <c r="AH457" s="783">
        <v>450000000</v>
      </c>
      <c r="AI457" s="783">
        <v>450000000</v>
      </c>
      <c r="AJ457" s="812" t="s">
        <v>263</v>
      </c>
      <c r="AK457" s="812" t="s">
        <v>281</v>
      </c>
      <c r="AL457" s="813">
        <v>8.3333333333333343E-2</v>
      </c>
      <c r="AM457" s="813">
        <v>8.3333333333333343E-2</v>
      </c>
      <c r="AN457" s="813">
        <v>8.3333333333333343E-2</v>
      </c>
      <c r="AO457" s="813">
        <v>8.3333333333333343E-2</v>
      </c>
      <c r="AP457" s="813">
        <v>8.3333333333333343E-2</v>
      </c>
      <c r="AQ457" s="813">
        <v>8.3333333333333343E-2</v>
      </c>
      <c r="AR457" s="813">
        <v>8.3333333333333343E-2</v>
      </c>
      <c r="AS457" s="813">
        <v>8.3333333333333343E-2</v>
      </c>
      <c r="AT457" s="813">
        <v>8.3333333333333343E-2</v>
      </c>
      <c r="AU457" s="813">
        <v>8.3333333333333343E-2</v>
      </c>
      <c r="AV457" s="813">
        <v>8.3333333333333343E-2</v>
      </c>
      <c r="AW457" s="813">
        <v>8.3333333333333343E-2</v>
      </c>
      <c r="AX457" s="807">
        <f t="shared" si="42"/>
        <v>1.0000000000000002</v>
      </c>
      <c r="AY457" s="811">
        <v>0.08</v>
      </c>
      <c r="AZ457" s="811">
        <v>0.08</v>
      </c>
      <c r="BA457" s="811">
        <v>0.08</v>
      </c>
      <c r="BB457" s="811">
        <v>0</v>
      </c>
      <c r="BC457" s="811">
        <v>0</v>
      </c>
      <c r="BD457" s="811">
        <v>0</v>
      </c>
      <c r="BE457" s="811">
        <v>0</v>
      </c>
      <c r="BF457" s="811">
        <v>0</v>
      </c>
      <c r="BG457" s="811">
        <v>0</v>
      </c>
      <c r="BH457" s="811">
        <v>0</v>
      </c>
      <c r="BI457" s="811">
        <v>0</v>
      </c>
      <c r="BJ457" s="811">
        <v>0</v>
      </c>
      <c r="BK457" s="807">
        <f t="shared" si="44"/>
        <v>0.24</v>
      </c>
      <c r="BL457" s="807">
        <f t="shared" si="43"/>
        <v>0.76000000000000023</v>
      </c>
    </row>
    <row r="458" spans="1:65" ht="27.95" customHeight="1" x14ac:dyDescent="0.2">
      <c r="A458" s="173"/>
      <c r="B458" s="174"/>
      <c r="C458" s="174"/>
      <c r="D458" s="179"/>
      <c r="E458" s="1092"/>
      <c r="F458" s="1101"/>
      <c r="G458" s="961" t="s">
        <v>987</v>
      </c>
      <c r="H458" s="536"/>
      <c r="I458" s="573">
        <v>42376</v>
      </c>
      <c r="J458" s="591">
        <v>42724</v>
      </c>
      <c r="K458" s="592" t="s">
        <v>485</v>
      </c>
      <c r="L458" s="574" t="s">
        <v>647</v>
      </c>
      <c r="M458" s="961" t="s">
        <v>988</v>
      </c>
      <c r="N458" s="534">
        <v>1</v>
      </c>
      <c r="O458" s="534">
        <v>75000000</v>
      </c>
      <c r="P458" s="535">
        <v>75000000</v>
      </c>
      <c r="V458" s="803" t="s">
        <v>1463</v>
      </c>
      <c r="W458" s="803" t="s">
        <v>1283</v>
      </c>
      <c r="X458" s="818" t="s">
        <v>1220</v>
      </c>
      <c r="Y458" s="791" t="s">
        <v>972</v>
      </c>
      <c r="Z458" s="791" t="s">
        <v>987</v>
      </c>
      <c r="AA458" s="791"/>
      <c r="AB458" s="782">
        <v>42376</v>
      </c>
      <c r="AC458" s="782">
        <v>42724</v>
      </c>
      <c r="AD458" s="791" t="s">
        <v>485</v>
      </c>
      <c r="AE458" s="791" t="s">
        <v>647</v>
      </c>
      <c r="AF458" s="791" t="s">
        <v>988</v>
      </c>
      <c r="AG458" s="791">
        <v>1</v>
      </c>
      <c r="AH458" s="783">
        <v>75000000</v>
      </c>
      <c r="AI458" s="783">
        <v>75000000</v>
      </c>
      <c r="AJ458" s="812" t="s">
        <v>263</v>
      </c>
      <c r="AK458" s="812" t="s">
        <v>276</v>
      </c>
      <c r="AL458" s="813">
        <v>0.33</v>
      </c>
      <c r="AM458" s="813">
        <v>0.33</v>
      </c>
      <c r="AN458" s="813">
        <v>0.34</v>
      </c>
      <c r="AO458" s="813">
        <v>0</v>
      </c>
      <c r="AP458" s="813">
        <v>0</v>
      </c>
      <c r="AQ458" s="813">
        <v>0</v>
      </c>
      <c r="AR458" s="813">
        <v>0</v>
      </c>
      <c r="AS458" s="813">
        <v>0</v>
      </c>
      <c r="AT458" s="813">
        <v>0</v>
      </c>
      <c r="AU458" s="813">
        <v>0</v>
      </c>
      <c r="AV458" s="813">
        <v>0</v>
      </c>
      <c r="AW458" s="813">
        <v>0</v>
      </c>
      <c r="AX458" s="807">
        <f t="shared" si="42"/>
        <v>1</v>
      </c>
      <c r="AY458" s="811">
        <v>0</v>
      </c>
      <c r="AZ458" s="811">
        <v>0</v>
      </c>
      <c r="BA458" s="811">
        <v>0</v>
      </c>
      <c r="BB458" s="811">
        <v>0</v>
      </c>
      <c r="BC458" s="811">
        <v>0</v>
      </c>
      <c r="BD458" s="811">
        <v>0</v>
      </c>
      <c r="BE458" s="811">
        <v>0</v>
      </c>
      <c r="BF458" s="811">
        <v>0</v>
      </c>
      <c r="BG458" s="811">
        <v>0</v>
      </c>
      <c r="BH458" s="811">
        <v>0</v>
      </c>
      <c r="BI458" s="811">
        <v>0</v>
      </c>
      <c r="BJ458" s="811">
        <v>0</v>
      </c>
      <c r="BK458" s="807">
        <f t="shared" si="44"/>
        <v>0</v>
      </c>
      <c r="BL458" s="807">
        <f t="shared" si="43"/>
        <v>1</v>
      </c>
    </row>
    <row r="459" spans="1:65" ht="27.95" customHeight="1" x14ac:dyDescent="0.2">
      <c r="A459" s="184"/>
      <c r="B459" s="185"/>
      <c r="C459" s="185"/>
      <c r="D459" s="186"/>
      <c r="E459" s="1092"/>
      <c r="F459" s="1101"/>
      <c r="G459" s="1108" t="s">
        <v>989</v>
      </c>
      <c r="H459" s="4"/>
      <c r="I459" s="1111">
        <v>42376</v>
      </c>
      <c r="J459" s="1114">
        <v>42724</v>
      </c>
      <c r="K459" s="1117" t="s">
        <v>990</v>
      </c>
      <c r="L459" s="35" t="s">
        <v>94</v>
      </c>
      <c r="M459" s="911" t="s">
        <v>991</v>
      </c>
      <c r="N459" s="26">
        <v>1</v>
      </c>
      <c r="O459" s="26">
        <v>18000000</v>
      </c>
      <c r="P459" s="27">
        <v>18000000</v>
      </c>
      <c r="V459" s="803" t="s">
        <v>1463</v>
      </c>
      <c r="W459" s="803" t="s">
        <v>1283</v>
      </c>
      <c r="X459" s="818" t="s">
        <v>1220</v>
      </c>
      <c r="Y459" s="791" t="s">
        <v>972</v>
      </c>
      <c r="Z459" s="791" t="s">
        <v>989</v>
      </c>
      <c r="AA459" s="791"/>
      <c r="AB459" s="782">
        <v>42376</v>
      </c>
      <c r="AC459" s="782">
        <v>42724</v>
      </c>
      <c r="AD459" s="791" t="s">
        <v>990</v>
      </c>
      <c r="AE459" s="791" t="s">
        <v>94</v>
      </c>
      <c r="AF459" s="791" t="s">
        <v>991</v>
      </c>
      <c r="AG459" s="791">
        <v>1</v>
      </c>
      <c r="AH459" s="783">
        <v>18000000</v>
      </c>
      <c r="AI459" s="783">
        <v>18000000</v>
      </c>
      <c r="AJ459" s="812" t="s">
        <v>264</v>
      </c>
      <c r="AK459" s="812" t="s">
        <v>264</v>
      </c>
      <c r="AL459" s="813">
        <v>0</v>
      </c>
      <c r="AM459" s="813">
        <v>1</v>
      </c>
      <c r="AN459" s="813">
        <v>0</v>
      </c>
      <c r="AO459" s="813">
        <v>0</v>
      </c>
      <c r="AP459" s="813">
        <v>0</v>
      </c>
      <c r="AQ459" s="813">
        <v>0</v>
      </c>
      <c r="AR459" s="813">
        <v>0</v>
      </c>
      <c r="AS459" s="813">
        <v>0</v>
      </c>
      <c r="AT459" s="813">
        <v>0</v>
      </c>
      <c r="AU459" s="813">
        <v>0</v>
      </c>
      <c r="AV459" s="813">
        <v>0</v>
      </c>
      <c r="AW459" s="813">
        <v>0</v>
      </c>
      <c r="AX459" s="807">
        <f t="shared" si="42"/>
        <v>1</v>
      </c>
      <c r="AY459" s="811">
        <v>0</v>
      </c>
      <c r="AZ459" s="811">
        <v>1</v>
      </c>
      <c r="BA459" s="811">
        <v>0</v>
      </c>
      <c r="BB459" s="811">
        <v>0</v>
      </c>
      <c r="BC459" s="811">
        <v>0</v>
      </c>
      <c r="BD459" s="811">
        <v>0</v>
      </c>
      <c r="BE459" s="811">
        <v>0</v>
      </c>
      <c r="BF459" s="811">
        <v>0</v>
      </c>
      <c r="BG459" s="811">
        <v>0</v>
      </c>
      <c r="BH459" s="811">
        <v>0</v>
      </c>
      <c r="BI459" s="811">
        <v>0</v>
      </c>
      <c r="BJ459" s="811">
        <v>0</v>
      </c>
      <c r="BK459" s="807">
        <f t="shared" si="44"/>
        <v>1</v>
      </c>
      <c r="BL459" s="807">
        <f t="shared" si="43"/>
        <v>0</v>
      </c>
    </row>
    <row r="460" spans="1:65" ht="27.95" customHeight="1" x14ac:dyDescent="0.2">
      <c r="A460" s="184"/>
      <c r="B460" s="185"/>
      <c r="C460" s="185"/>
      <c r="D460" s="186"/>
      <c r="E460" s="1092"/>
      <c r="F460" s="1101"/>
      <c r="G460" s="1109"/>
      <c r="H460" s="4"/>
      <c r="I460" s="1112"/>
      <c r="J460" s="1115"/>
      <c r="K460" s="1045"/>
      <c r="L460" s="35" t="s">
        <v>37</v>
      </c>
      <c r="M460" s="911" t="s">
        <v>992</v>
      </c>
      <c r="N460" s="26">
        <v>1</v>
      </c>
      <c r="O460" s="26">
        <v>20000000</v>
      </c>
      <c r="P460" s="27">
        <v>20000000</v>
      </c>
      <c r="V460" s="803" t="s">
        <v>1463</v>
      </c>
      <c r="W460" s="803" t="s">
        <v>1283</v>
      </c>
      <c r="X460" s="818" t="s">
        <v>1220</v>
      </c>
      <c r="Y460" s="791" t="s">
        <v>972</v>
      </c>
      <c r="Z460" s="791" t="s">
        <v>989</v>
      </c>
      <c r="AA460" s="791"/>
      <c r="AB460" s="782">
        <v>42376</v>
      </c>
      <c r="AC460" s="782">
        <v>42724</v>
      </c>
      <c r="AD460" s="791" t="s">
        <v>990</v>
      </c>
      <c r="AE460" s="791" t="s">
        <v>37</v>
      </c>
      <c r="AF460" s="791" t="s">
        <v>992</v>
      </c>
      <c r="AG460" s="791">
        <v>1</v>
      </c>
      <c r="AH460" s="783">
        <v>20000000</v>
      </c>
      <c r="AI460" s="783">
        <v>20000000</v>
      </c>
      <c r="AJ460" s="812" t="s">
        <v>264</v>
      </c>
      <c r="AK460" s="812" t="s">
        <v>264</v>
      </c>
      <c r="AL460" s="813">
        <v>0</v>
      </c>
      <c r="AM460" s="813">
        <v>1</v>
      </c>
      <c r="AN460" s="813">
        <v>0</v>
      </c>
      <c r="AO460" s="813">
        <v>0</v>
      </c>
      <c r="AP460" s="813">
        <v>0</v>
      </c>
      <c r="AQ460" s="813">
        <v>0</v>
      </c>
      <c r="AR460" s="813">
        <v>0</v>
      </c>
      <c r="AS460" s="813">
        <v>0</v>
      </c>
      <c r="AT460" s="813">
        <v>0</v>
      </c>
      <c r="AU460" s="813">
        <v>0</v>
      </c>
      <c r="AV460" s="813">
        <v>0</v>
      </c>
      <c r="AW460" s="813">
        <v>0</v>
      </c>
      <c r="AX460" s="807">
        <f t="shared" si="42"/>
        <v>1</v>
      </c>
      <c r="AY460" s="811">
        <v>0</v>
      </c>
      <c r="AZ460" s="811">
        <v>1</v>
      </c>
      <c r="BA460" s="811">
        <v>0</v>
      </c>
      <c r="BB460" s="811">
        <v>0</v>
      </c>
      <c r="BC460" s="811">
        <v>0</v>
      </c>
      <c r="BD460" s="811">
        <v>0</v>
      </c>
      <c r="BE460" s="811">
        <v>0</v>
      </c>
      <c r="BF460" s="811">
        <v>0</v>
      </c>
      <c r="BG460" s="811">
        <v>0</v>
      </c>
      <c r="BH460" s="811">
        <v>0</v>
      </c>
      <c r="BI460" s="811">
        <v>0</v>
      </c>
      <c r="BJ460" s="811">
        <v>0</v>
      </c>
      <c r="BK460" s="807">
        <f t="shared" si="44"/>
        <v>1</v>
      </c>
      <c r="BL460" s="807">
        <f t="shared" si="43"/>
        <v>0</v>
      </c>
    </row>
    <row r="461" spans="1:65" ht="27.95" customHeight="1" x14ac:dyDescent="0.2">
      <c r="A461" s="184"/>
      <c r="B461" s="185"/>
      <c r="C461" s="185"/>
      <c r="D461" s="186"/>
      <c r="E461" s="1092"/>
      <c r="F461" s="1101"/>
      <c r="G461" s="1109"/>
      <c r="H461" s="4"/>
      <c r="I461" s="1112"/>
      <c r="J461" s="1115"/>
      <c r="K461" s="1045"/>
      <c r="L461" s="35" t="s">
        <v>37</v>
      </c>
      <c r="M461" s="911" t="s">
        <v>993</v>
      </c>
      <c r="N461" s="26">
        <v>1</v>
      </c>
      <c r="O461" s="26">
        <v>50000000</v>
      </c>
      <c r="P461" s="27">
        <v>50000000</v>
      </c>
      <c r="V461" s="803" t="s">
        <v>1463</v>
      </c>
      <c r="W461" s="803" t="s">
        <v>1283</v>
      </c>
      <c r="X461" s="818" t="s">
        <v>1220</v>
      </c>
      <c r="Y461" s="791" t="s">
        <v>972</v>
      </c>
      <c r="Z461" s="791" t="s">
        <v>989</v>
      </c>
      <c r="AA461" s="791"/>
      <c r="AB461" s="782">
        <v>42376</v>
      </c>
      <c r="AC461" s="782">
        <v>42724</v>
      </c>
      <c r="AD461" s="791" t="s">
        <v>990</v>
      </c>
      <c r="AE461" s="791" t="s">
        <v>37</v>
      </c>
      <c r="AF461" s="791" t="s">
        <v>993</v>
      </c>
      <c r="AG461" s="791">
        <v>1</v>
      </c>
      <c r="AH461" s="783">
        <v>50000000</v>
      </c>
      <c r="AI461" s="783">
        <v>50000000</v>
      </c>
      <c r="AJ461" s="812" t="s">
        <v>264</v>
      </c>
      <c r="AK461" s="812" t="s">
        <v>264</v>
      </c>
      <c r="AL461" s="813">
        <v>0</v>
      </c>
      <c r="AM461" s="813">
        <v>1</v>
      </c>
      <c r="AN461" s="813">
        <v>0</v>
      </c>
      <c r="AO461" s="813">
        <v>0</v>
      </c>
      <c r="AP461" s="813">
        <v>0</v>
      </c>
      <c r="AQ461" s="813">
        <v>0</v>
      </c>
      <c r="AR461" s="813">
        <v>0</v>
      </c>
      <c r="AS461" s="813">
        <v>0</v>
      </c>
      <c r="AT461" s="813">
        <v>0</v>
      </c>
      <c r="AU461" s="813">
        <v>0</v>
      </c>
      <c r="AV461" s="813">
        <v>0</v>
      </c>
      <c r="AW461" s="813">
        <v>0</v>
      </c>
      <c r="AX461" s="807">
        <f t="shared" si="42"/>
        <v>1</v>
      </c>
      <c r="AY461" s="811">
        <v>0</v>
      </c>
      <c r="AZ461" s="811">
        <v>1</v>
      </c>
      <c r="BA461" s="811">
        <v>0</v>
      </c>
      <c r="BB461" s="811">
        <v>0</v>
      </c>
      <c r="BC461" s="811">
        <v>0</v>
      </c>
      <c r="BD461" s="811">
        <v>0</v>
      </c>
      <c r="BE461" s="811">
        <v>0</v>
      </c>
      <c r="BF461" s="811">
        <v>0</v>
      </c>
      <c r="BG461" s="811">
        <v>0</v>
      </c>
      <c r="BH461" s="811">
        <v>0</v>
      </c>
      <c r="BI461" s="811">
        <v>0</v>
      </c>
      <c r="BJ461" s="811">
        <v>0</v>
      </c>
      <c r="BK461" s="807">
        <f t="shared" si="44"/>
        <v>1</v>
      </c>
      <c r="BL461" s="807">
        <f t="shared" si="43"/>
        <v>0</v>
      </c>
    </row>
    <row r="462" spans="1:65" ht="27.95" customHeight="1" x14ac:dyDescent="0.2">
      <c r="A462" s="184"/>
      <c r="B462" s="185"/>
      <c r="C462" s="185"/>
      <c r="D462" s="186"/>
      <c r="E462" s="1092"/>
      <c r="F462" s="1101"/>
      <c r="G462" s="1109"/>
      <c r="H462" s="4"/>
      <c r="I462" s="1112"/>
      <c r="J462" s="1115"/>
      <c r="K462" s="1045"/>
      <c r="L462" s="35" t="s">
        <v>49</v>
      </c>
      <c r="M462" s="911" t="s">
        <v>994</v>
      </c>
      <c r="N462" s="26">
        <v>1</v>
      </c>
      <c r="O462" s="26">
        <v>25000000</v>
      </c>
      <c r="P462" s="27">
        <v>25000000</v>
      </c>
      <c r="V462" s="803" t="s">
        <v>1463</v>
      </c>
      <c r="W462" s="803" t="s">
        <v>1283</v>
      </c>
      <c r="X462" s="818" t="s">
        <v>1220</v>
      </c>
      <c r="Y462" s="791" t="s">
        <v>972</v>
      </c>
      <c r="Z462" s="791" t="s">
        <v>989</v>
      </c>
      <c r="AA462" s="791"/>
      <c r="AB462" s="782">
        <v>42376</v>
      </c>
      <c r="AC462" s="782">
        <v>42724</v>
      </c>
      <c r="AD462" s="791" t="s">
        <v>990</v>
      </c>
      <c r="AE462" s="791" t="s">
        <v>49</v>
      </c>
      <c r="AF462" s="791" t="s">
        <v>994</v>
      </c>
      <c r="AG462" s="791">
        <v>1</v>
      </c>
      <c r="AH462" s="783">
        <v>25000000</v>
      </c>
      <c r="AI462" s="783">
        <v>25000000</v>
      </c>
      <c r="AJ462" s="812" t="s">
        <v>263</v>
      </c>
      <c r="AK462" s="812" t="s">
        <v>1195</v>
      </c>
      <c r="AL462" s="813">
        <v>0.16666666666666669</v>
      </c>
      <c r="AM462" s="813">
        <v>0.16666666666666669</v>
      </c>
      <c r="AN462" s="813">
        <v>0.16666666666666669</v>
      </c>
      <c r="AO462" s="813">
        <v>0.16666666666666669</v>
      </c>
      <c r="AP462" s="813">
        <v>0.16666666666666669</v>
      </c>
      <c r="AQ462" s="813">
        <v>0.16666666666666669</v>
      </c>
      <c r="AR462" s="813">
        <v>0</v>
      </c>
      <c r="AS462" s="813">
        <v>0</v>
      </c>
      <c r="AT462" s="813">
        <v>0</v>
      </c>
      <c r="AU462" s="813">
        <v>0</v>
      </c>
      <c r="AV462" s="813">
        <v>0</v>
      </c>
      <c r="AW462" s="813">
        <v>0</v>
      </c>
      <c r="AX462" s="807">
        <f t="shared" si="42"/>
        <v>1.0000000000000002</v>
      </c>
      <c r="AY462" s="811">
        <v>0</v>
      </c>
      <c r="AZ462" s="811">
        <v>0</v>
      </c>
      <c r="BA462" s="811">
        <v>0</v>
      </c>
      <c r="BB462" s="811">
        <v>0</v>
      </c>
      <c r="BC462" s="811">
        <v>0</v>
      </c>
      <c r="BD462" s="811">
        <v>0</v>
      </c>
      <c r="BE462" s="811">
        <v>0</v>
      </c>
      <c r="BF462" s="811">
        <v>0</v>
      </c>
      <c r="BG462" s="811">
        <v>0</v>
      </c>
      <c r="BH462" s="811">
        <v>0</v>
      </c>
      <c r="BI462" s="811">
        <v>0</v>
      </c>
      <c r="BJ462" s="811">
        <v>0</v>
      </c>
      <c r="BK462" s="807">
        <f t="shared" si="44"/>
        <v>0</v>
      </c>
      <c r="BL462" s="807">
        <f t="shared" si="43"/>
        <v>1.0000000000000002</v>
      </c>
    </row>
    <row r="463" spans="1:65" ht="27.95" customHeight="1" x14ac:dyDescent="0.2">
      <c r="A463" s="173"/>
      <c r="B463" s="572"/>
      <c r="C463" s="572"/>
      <c r="D463" s="181"/>
      <c r="E463" s="1092"/>
      <c r="F463" s="1101"/>
      <c r="G463" s="1109"/>
      <c r="H463" s="4"/>
      <c r="I463" s="1112"/>
      <c r="J463" s="1115"/>
      <c r="K463" s="1045"/>
      <c r="L463" s="22" t="s">
        <v>832</v>
      </c>
      <c r="M463" s="911" t="s">
        <v>995</v>
      </c>
      <c r="N463" s="26">
        <v>1</v>
      </c>
      <c r="O463" s="26">
        <v>40000000</v>
      </c>
      <c r="P463" s="27">
        <v>40000000</v>
      </c>
      <c r="V463" s="803" t="s">
        <v>1463</v>
      </c>
      <c r="W463" s="803" t="s">
        <v>1283</v>
      </c>
      <c r="X463" s="818" t="s">
        <v>1220</v>
      </c>
      <c r="Y463" s="791" t="s">
        <v>972</v>
      </c>
      <c r="Z463" s="791" t="s">
        <v>989</v>
      </c>
      <c r="AA463" s="791"/>
      <c r="AB463" s="782">
        <v>42376</v>
      </c>
      <c r="AC463" s="782">
        <v>42724</v>
      </c>
      <c r="AD463" s="791" t="s">
        <v>990</v>
      </c>
      <c r="AE463" s="791" t="s">
        <v>832</v>
      </c>
      <c r="AF463" s="791" t="s">
        <v>995</v>
      </c>
      <c r="AG463" s="791">
        <v>1</v>
      </c>
      <c r="AH463" s="783">
        <v>40000000</v>
      </c>
      <c r="AI463" s="783">
        <v>40000000</v>
      </c>
      <c r="AJ463" s="812" t="s">
        <v>263</v>
      </c>
      <c r="AK463" s="812" t="s">
        <v>1195</v>
      </c>
      <c r="AL463" s="813">
        <v>0.16666666666666669</v>
      </c>
      <c r="AM463" s="813">
        <v>0.16666666666666669</v>
      </c>
      <c r="AN463" s="813">
        <v>0.16666666666666669</v>
      </c>
      <c r="AO463" s="813">
        <v>0.16666666666666669</v>
      </c>
      <c r="AP463" s="813">
        <v>0.16666666666666669</v>
      </c>
      <c r="AQ463" s="813">
        <v>0.16666666666666669</v>
      </c>
      <c r="AR463" s="813">
        <v>0</v>
      </c>
      <c r="AS463" s="813">
        <v>0</v>
      </c>
      <c r="AT463" s="813">
        <v>0</v>
      </c>
      <c r="AU463" s="813">
        <v>0</v>
      </c>
      <c r="AV463" s="813">
        <v>0</v>
      </c>
      <c r="AW463" s="813">
        <v>0</v>
      </c>
      <c r="AX463" s="807">
        <f t="shared" si="42"/>
        <v>1.0000000000000002</v>
      </c>
      <c r="AY463" s="811">
        <v>0</v>
      </c>
      <c r="AZ463" s="811">
        <v>0</v>
      </c>
      <c r="BA463" s="811">
        <v>0</v>
      </c>
      <c r="BB463" s="811">
        <v>0</v>
      </c>
      <c r="BC463" s="811">
        <v>0</v>
      </c>
      <c r="BD463" s="811">
        <v>0</v>
      </c>
      <c r="BE463" s="811">
        <v>0</v>
      </c>
      <c r="BF463" s="811">
        <v>0</v>
      </c>
      <c r="BG463" s="811">
        <v>0</v>
      </c>
      <c r="BH463" s="811">
        <v>0</v>
      </c>
      <c r="BI463" s="811">
        <v>0</v>
      </c>
      <c r="BJ463" s="811">
        <v>0</v>
      </c>
      <c r="BK463" s="807">
        <f t="shared" si="44"/>
        <v>0</v>
      </c>
      <c r="BL463" s="807">
        <f t="shared" si="43"/>
        <v>1.0000000000000002</v>
      </c>
    </row>
    <row r="464" spans="1:65" ht="27.95" customHeight="1" x14ac:dyDescent="0.2">
      <c r="A464" s="173"/>
      <c r="B464" s="572"/>
      <c r="C464" s="572"/>
      <c r="D464" s="181"/>
      <c r="E464" s="1092"/>
      <c r="F464" s="1101"/>
      <c r="G464" s="1109"/>
      <c r="H464" s="4"/>
      <c r="I464" s="1112"/>
      <c r="J464" s="1115"/>
      <c r="K464" s="1045"/>
      <c r="L464" s="35" t="s">
        <v>49</v>
      </c>
      <c r="M464" s="911" t="s">
        <v>996</v>
      </c>
      <c r="N464" s="26">
        <v>1</v>
      </c>
      <c r="O464" s="26">
        <v>15000000</v>
      </c>
      <c r="P464" s="27">
        <v>15000000</v>
      </c>
      <c r="V464" s="803" t="s">
        <v>1463</v>
      </c>
      <c r="W464" s="803" t="s">
        <v>1283</v>
      </c>
      <c r="X464" s="818" t="s">
        <v>1220</v>
      </c>
      <c r="Y464" s="791" t="s">
        <v>972</v>
      </c>
      <c r="Z464" s="791" t="s">
        <v>989</v>
      </c>
      <c r="AA464" s="791"/>
      <c r="AB464" s="782">
        <v>42376</v>
      </c>
      <c r="AC464" s="782">
        <v>42724</v>
      </c>
      <c r="AD464" s="791" t="s">
        <v>990</v>
      </c>
      <c r="AE464" s="791" t="s">
        <v>49</v>
      </c>
      <c r="AF464" s="791" t="s">
        <v>996</v>
      </c>
      <c r="AG464" s="791">
        <v>1</v>
      </c>
      <c r="AH464" s="783">
        <v>15000000</v>
      </c>
      <c r="AI464" s="783">
        <v>15000000</v>
      </c>
      <c r="AJ464" s="812" t="s">
        <v>263</v>
      </c>
      <c r="AK464" s="812" t="s">
        <v>1195</v>
      </c>
      <c r="AL464" s="813">
        <v>0.16666666666666669</v>
      </c>
      <c r="AM464" s="813">
        <v>0.16666666666666669</v>
      </c>
      <c r="AN464" s="813">
        <v>0.16666666666666669</v>
      </c>
      <c r="AO464" s="813">
        <v>0.16666666666666669</v>
      </c>
      <c r="AP464" s="813">
        <v>0.16666666666666669</v>
      </c>
      <c r="AQ464" s="813">
        <v>0.16666666666666669</v>
      </c>
      <c r="AR464" s="813">
        <v>0</v>
      </c>
      <c r="AS464" s="813">
        <v>0</v>
      </c>
      <c r="AT464" s="813">
        <v>0</v>
      </c>
      <c r="AU464" s="813">
        <v>0</v>
      </c>
      <c r="AV464" s="813">
        <v>0</v>
      </c>
      <c r="AW464" s="813">
        <v>0</v>
      </c>
      <c r="AX464" s="807">
        <f t="shared" si="42"/>
        <v>1.0000000000000002</v>
      </c>
      <c r="AY464" s="811">
        <v>0</v>
      </c>
      <c r="AZ464" s="811">
        <v>0</v>
      </c>
      <c r="BA464" s="811">
        <v>0</v>
      </c>
      <c r="BB464" s="811">
        <v>0</v>
      </c>
      <c r="BC464" s="811">
        <v>0</v>
      </c>
      <c r="BD464" s="811">
        <v>0</v>
      </c>
      <c r="BE464" s="811">
        <v>0</v>
      </c>
      <c r="BF464" s="811">
        <v>0</v>
      </c>
      <c r="BG464" s="811">
        <v>0</v>
      </c>
      <c r="BH464" s="811">
        <v>0</v>
      </c>
      <c r="BI464" s="811">
        <v>0</v>
      </c>
      <c r="BJ464" s="811">
        <v>0</v>
      </c>
      <c r="BK464" s="807">
        <f t="shared" si="44"/>
        <v>0</v>
      </c>
      <c r="BL464" s="807">
        <f t="shared" si="43"/>
        <v>1.0000000000000002</v>
      </c>
    </row>
    <row r="465" spans="1:65" ht="27.95" customHeight="1" x14ac:dyDescent="0.2">
      <c r="A465" s="173"/>
      <c r="B465" s="174"/>
      <c r="C465" s="174"/>
      <c r="D465" s="179"/>
      <c r="E465" s="1092"/>
      <c r="F465" s="1101"/>
      <c r="G465" s="1096"/>
      <c r="H465" s="4"/>
      <c r="I465" s="1104"/>
      <c r="J465" s="1106"/>
      <c r="K465" s="1107"/>
      <c r="L465" s="35" t="s">
        <v>49</v>
      </c>
      <c r="M465" s="911" t="s">
        <v>997</v>
      </c>
      <c r="N465" s="26">
        <v>1</v>
      </c>
      <c r="O465" s="26">
        <v>80000000</v>
      </c>
      <c r="P465" s="27">
        <v>80000000</v>
      </c>
      <c r="V465" s="803" t="s">
        <v>1463</v>
      </c>
      <c r="W465" s="803" t="s">
        <v>1283</v>
      </c>
      <c r="X465" s="818" t="s">
        <v>1220</v>
      </c>
      <c r="Y465" s="791" t="s">
        <v>972</v>
      </c>
      <c r="Z465" s="791" t="s">
        <v>989</v>
      </c>
      <c r="AA465" s="791"/>
      <c r="AB465" s="782">
        <v>42376</v>
      </c>
      <c r="AC465" s="782">
        <v>42724</v>
      </c>
      <c r="AD465" s="791" t="s">
        <v>990</v>
      </c>
      <c r="AE465" s="791" t="s">
        <v>49</v>
      </c>
      <c r="AF465" s="791" t="s">
        <v>997</v>
      </c>
      <c r="AG465" s="791">
        <v>1</v>
      </c>
      <c r="AH465" s="783">
        <v>80000000</v>
      </c>
      <c r="AI465" s="783">
        <v>80000000</v>
      </c>
      <c r="AJ465" s="812" t="s">
        <v>263</v>
      </c>
      <c r="AK465" s="812" t="s">
        <v>1195</v>
      </c>
      <c r="AL465" s="813">
        <v>0.16666666666666669</v>
      </c>
      <c r="AM465" s="813">
        <v>0.16666666666666669</v>
      </c>
      <c r="AN465" s="813">
        <v>0.16666666666666669</v>
      </c>
      <c r="AO465" s="813">
        <v>0.16666666666666669</v>
      </c>
      <c r="AP465" s="813">
        <v>0.16666666666666669</v>
      </c>
      <c r="AQ465" s="813">
        <v>0.16666666666666669</v>
      </c>
      <c r="AR465" s="813">
        <v>0</v>
      </c>
      <c r="AS465" s="813">
        <v>0</v>
      </c>
      <c r="AT465" s="813">
        <v>0</v>
      </c>
      <c r="AU465" s="813">
        <v>0</v>
      </c>
      <c r="AV465" s="813">
        <v>0</v>
      </c>
      <c r="AW465" s="813">
        <v>0</v>
      </c>
      <c r="AX465" s="807">
        <f t="shared" si="42"/>
        <v>1.0000000000000002</v>
      </c>
      <c r="AY465" s="811">
        <v>0</v>
      </c>
      <c r="AZ465" s="811">
        <v>0</v>
      </c>
      <c r="BA465" s="811">
        <v>0</v>
      </c>
      <c r="BB465" s="811">
        <v>0</v>
      </c>
      <c r="BC465" s="811">
        <v>0</v>
      </c>
      <c r="BD465" s="811">
        <v>0</v>
      </c>
      <c r="BE465" s="811">
        <v>0</v>
      </c>
      <c r="BF465" s="811">
        <v>0</v>
      </c>
      <c r="BG465" s="811">
        <v>0</v>
      </c>
      <c r="BH465" s="811">
        <v>0</v>
      </c>
      <c r="BI465" s="811">
        <v>0</v>
      </c>
      <c r="BJ465" s="811">
        <v>0</v>
      </c>
      <c r="BK465" s="807">
        <f t="shared" si="44"/>
        <v>0</v>
      </c>
      <c r="BL465" s="807">
        <f t="shared" si="43"/>
        <v>1.0000000000000002</v>
      </c>
    </row>
    <row r="466" spans="1:65" ht="27.95" customHeight="1" x14ac:dyDescent="0.2">
      <c r="A466" s="173"/>
      <c r="B466" s="174"/>
      <c r="C466" s="174"/>
      <c r="D466" s="179"/>
      <c r="E466" s="1092"/>
      <c r="F466" s="1101"/>
      <c r="G466" s="911" t="s">
        <v>998</v>
      </c>
      <c r="H466" s="4"/>
      <c r="I466" s="182">
        <v>42376</v>
      </c>
      <c r="J466" s="590">
        <v>42724</v>
      </c>
      <c r="K466" s="920" t="s">
        <v>999</v>
      </c>
      <c r="L466" s="35" t="s">
        <v>49</v>
      </c>
      <c r="M466" s="911" t="s">
        <v>1000</v>
      </c>
      <c r="N466" s="26">
        <v>3</v>
      </c>
      <c r="O466" s="26">
        <v>45000000</v>
      </c>
      <c r="P466" s="27">
        <v>135000000</v>
      </c>
      <c r="V466" s="803" t="s">
        <v>1463</v>
      </c>
      <c r="W466" s="803" t="s">
        <v>1283</v>
      </c>
      <c r="X466" s="818" t="s">
        <v>1220</v>
      </c>
      <c r="Y466" s="791" t="s">
        <v>972</v>
      </c>
      <c r="Z466" s="791" t="s">
        <v>998</v>
      </c>
      <c r="AA466" s="791"/>
      <c r="AB466" s="782">
        <v>42376</v>
      </c>
      <c r="AC466" s="782">
        <v>42724</v>
      </c>
      <c r="AD466" s="791" t="s">
        <v>999</v>
      </c>
      <c r="AE466" s="791" t="s">
        <v>49</v>
      </c>
      <c r="AF466" s="791" t="s">
        <v>1000</v>
      </c>
      <c r="AG466" s="791">
        <v>3</v>
      </c>
      <c r="AH466" s="783">
        <v>45000000</v>
      </c>
      <c r="AI466" s="783">
        <v>135000000</v>
      </c>
      <c r="AJ466" s="812" t="s">
        <v>263</v>
      </c>
      <c r="AK466" s="812" t="s">
        <v>281</v>
      </c>
      <c r="AL466" s="813">
        <v>8.3333333333333343E-2</v>
      </c>
      <c r="AM466" s="813">
        <v>8.3333333333333343E-2</v>
      </c>
      <c r="AN466" s="813">
        <v>8.3333333333333343E-2</v>
      </c>
      <c r="AO466" s="813">
        <v>8.3333333333333343E-2</v>
      </c>
      <c r="AP466" s="813">
        <v>8.3333333333333343E-2</v>
      </c>
      <c r="AQ466" s="813">
        <v>8.3333333333333343E-2</v>
      </c>
      <c r="AR466" s="813">
        <v>8.3333333333333343E-2</v>
      </c>
      <c r="AS466" s="813">
        <v>8.3333333333333343E-2</v>
      </c>
      <c r="AT466" s="813">
        <v>8.3333333333333343E-2</v>
      </c>
      <c r="AU466" s="813">
        <v>8.3333333333333343E-2</v>
      </c>
      <c r="AV466" s="813">
        <v>8.3333333333333343E-2</v>
      </c>
      <c r="AW466" s="813">
        <v>8.3333333333333343E-2</v>
      </c>
      <c r="AX466" s="807">
        <f t="shared" si="42"/>
        <v>1.0000000000000002</v>
      </c>
      <c r="AY466" s="811">
        <v>0</v>
      </c>
      <c r="AZ466" s="811">
        <v>0</v>
      </c>
      <c r="BA466" s="811">
        <v>0</v>
      </c>
      <c r="BB466" s="811">
        <v>0</v>
      </c>
      <c r="BC466" s="811">
        <v>0</v>
      </c>
      <c r="BD466" s="811">
        <v>0</v>
      </c>
      <c r="BE466" s="811">
        <v>0</v>
      </c>
      <c r="BF466" s="811">
        <v>0</v>
      </c>
      <c r="BG466" s="811">
        <v>0</v>
      </c>
      <c r="BH466" s="811">
        <v>0</v>
      </c>
      <c r="BI466" s="811">
        <v>0</v>
      </c>
      <c r="BJ466" s="811">
        <v>0</v>
      </c>
      <c r="BK466" s="807">
        <f t="shared" si="44"/>
        <v>0</v>
      </c>
      <c r="BL466" s="807">
        <f t="shared" si="43"/>
        <v>1.0000000000000002</v>
      </c>
    </row>
    <row r="467" spans="1:65" ht="27.95" customHeight="1" x14ac:dyDescent="0.2">
      <c r="A467" s="173"/>
      <c r="B467" s="174"/>
      <c r="C467" s="174"/>
      <c r="D467" s="179"/>
      <c r="E467" s="1092"/>
      <c r="F467" s="1101"/>
      <c r="G467" s="1108" t="s">
        <v>1001</v>
      </c>
      <c r="H467" s="4"/>
      <c r="I467" s="1111">
        <v>42376</v>
      </c>
      <c r="J467" s="1114">
        <v>42724</v>
      </c>
      <c r="K467" s="1117" t="s">
        <v>1002</v>
      </c>
      <c r="L467" s="35" t="s">
        <v>49</v>
      </c>
      <c r="M467" s="911" t="s">
        <v>1003</v>
      </c>
      <c r="N467" s="26">
        <v>1</v>
      </c>
      <c r="O467" s="26">
        <v>20000000</v>
      </c>
      <c r="P467" s="27">
        <v>20000000</v>
      </c>
      <c r="V467" s="803" t="s">
        <v>1463</v>
      </c>
      <c r="W467" s="803" t="s">
        <v>1283</v>
      </c>
      <c r="X467" s="818" t="s">
        <v>1220</v>
      </c>
      <c r="Y467" s="791" t="s">
        <v>972</v>
      </c>
      <c r="Z467" s="791" t="s">
        <v>1001</v>
      </c>
      <c r="AA467" s="791"/>
      <c r="AB467" s="782">
        <v>42376</v>
      </c>
      <c r="AC467" s="782">
        <v>42724</v>
      </c>
      <c r="AD467" s="791" t="s">
        <v>1002</v>
      </c>
      <c r="AE467" s="791" t="s">
        <v>49</v>
      </c>
      <c r="AF467" s="791" t="s">
        <v>1003</v>
      </c>
      <c r="AG467" s="791">
        <v>1</v>
      </c>
      <c r="AH467" s="783">
        <v>20000000</v>
      </c>
      <c r="AI467" s="783">
        <v>20000000</v>
      </c>
      <c r="AJ467" s="812" t="s">
        <v>263</v>
      </c>
      <c r="AK467" s="812" t="s">
        <v>281</v>
      </c>
      <c r="AL467" s="813">
        <v>8.3333333333333343E-2</v>
      </c>
      <c r="AM467" s="813">
        <v>8.3333333333333343E-2</v>
      </c>
      <c r="AN467" s="813">
        <v>8.3333333333333343E-2</v>
      </c>
      <c r="AO467" s="813">
        <v>8.3333333333333343E-2</v>
      </c>
      <c r="AP467" s="813">
        <v>8.3333333333333343E-2</v>
      </c>
      <c r="AQ467" s="813">
        <v>8.3333333333333343E-2</v>
      </c>
      <c r="AR467" s="813">
        <v>8.3333333333333343E-2</v>
      </c>
      <c r="AS467" s="813">
        <v>8.3333333333333343E-2</v>
      </c>
      <c r="AT467" s="813">
        <v>8.3333333333333343E-2</v>
      </c>
      <c r="AU467" s="813">
        <v>8.3333333333333343E-2</v>
      </c>
      <c r="AV467" s="813">
        <v>8.3333333333333343E-2</v>
      </c>
      <c r="AW467" s="813">
        <v>8.3333333333333343E-2</v>
      </c>
      <c r="AX467" s="807">
        <f t="shared" si="42"/>
        <v>1.0000000000000002</v>
      </c>
      <c r="AY467" s="811">
        <v>0.08</v>
      </c>
      <c r="AZ467" s="811">
        <v>0.08</v>
      </c>
      <c r="BA467" s="811">
        <v>0.08</v>
      </c>
      <c r="BB467" s="811">
        <v>0</v>
      </c>
      <c r="BC467" s="811">
        <v>0</v>
      </c>
      <c r="BD467" s="811">
        <v>0</v>
      </c>
      <c r="BE467" s="811">
        <v>0</v>
      </c>
      <c r="BF467" s="811">
        <v>0</v>
      </c>
      <c r="BG467" s="811">
        <v>0</v>
      </c>
      <c r="BH467" s="811">
        <v>0</v>
      </c>
      <c r="BI467" s="811">
        <v>0</v>
      </c>
      <c r="BJ467" s="811">
        <v>0</v>
      </c>
      <c r="BK467" s="807">
        <f t="shared" si="44"/>
        <v>0.24</v>
      </c>
      <c r="BL467" s="807">
        <f t="shared" si="43"/>
        <v>0.76000000000000023</v>
      </c>
    </row>
    <row r="468" spans="1:65" ht="27.95" customHeight="1" x14ac:dyDescent="0.2">
      <c r="A468" s="173"/>
      <c r="B468" s="671"/>
      <c r="C468" s="671"/>
      <c r="D468" s="181"/>
      <c r="E468" s="1092"/>
      <c r="F468" s="1101"/>
      <c r="G468" s="1109"/>
      <c r="H468" s="4"/>
      <c r="I468" s="1112"/>
      <c r="J468" s="1115"/>
      <c r="K468" s="1045"/>
      <c r="L468" s="35" t="s">
        <v>49</v>
      </c>
      <c r="M468" s="911" t="s">
        <v>1285</v>
      </c>
      <c r="N468" s="26">
        <v>1</v>
      </c>
      <c r="O468" s="26">
        <v>20000000</v>
      </c>
      <c r="P468" s="27">
        <v>20000000</v>
      </c>
      <c r="V468" s="803" t="s">
        <v>1463</v>
      </c>
      <c r="W468" s="803" t="s">
        <v>1283</v>
      </c>
      <c r="X468" s="818" t="s">
        <v>1220</v>
      </c>
      <c r="Y468" s="791" t="s">
        <v>972</v>
      </c>
      <c r="Z468" s="791" t="s">
        <v>1001</v>
      </c>
      <c r="AA468" s="791"/>
      <c r="AB468" s="782">
        <v>42376</v>
      </c>
      <c r="AC468" s="782">
        <v>42724</v>
      </c>
      <c r="AD468" s="791" t="s">
        <v>1002</v>
      </c>
      <c r="AE468" s="791" t="s">
        <v>49</v>
      </c>
      <c r="AF468" s="791" t="s">
        <v>1285</v>
      </c>
      <c r="AG468" s="791">
        <v>1</v>
      </c>
      <c r="AH468" s="783">
        <v>20000000</v>
      </c>
      <c r="AI468" s="783">
        <v>20000000</v>
      </c>
      <c r="AJ468" s="812" t="s">
        <v>263</v>
      </c>
      <c r="AK468" s="812" t="s">
        <v>281</v>
      </c>
      <c r="AL468" s="813">
        <v>8.3333333333333343E-2</v>
      </c>
      <c r="AM468" s="813">
        <v>8.3333333333333343E-2</v>
      </c>
      <c r="AN468" s="813">
        <v>8.3333333333333343E-2</v>
      </c>
      <c r="AO468" s="813">
        <v>8.3333333333333343E-2</v>
      </c>
      <c r="AP468" s="813">
        <v>8.3333333333333343E-2</v>
      </c>
      <c r="AQ468" s="813">
        <v>8.3333333333333343E-2</v>
      </c>
      <c r="AR468" s="813">
        <v>8.3333333333333343E-2</v>
      </c>
      <c r="AS468" s="813">
        <v>8.3333333333333343E-2</v>
      </c>
      <c r="AT468" s="813">
        <v>8.3333333333333343E-2</v>
      </c>
      <c r="AU468" s="813">
        <v>8.3333333333333343E-2</v>
      </c>
      <c r="AV468" s="813">
        <v>8.3333333333333343E-2</v>
      </c>
      <c r="AW468" s="813">
        <v>8.3333333333333343E-2</v>
      </c>
      <c r="AX468" s="807">
        <f t="shared" si="42"/>
        <v>1.0000000000000002</v>
      </c>
      <c r="AY468" s="811">
        <v>0.08</v>
      </c>
      <c r="AZ468" s="811">
        <v>0.08</v>
      </c>
      <c r="BA468" s="811">
        <v>0.08</v>
      </c>
      <c r="BB468" s="811">
        <v>0</v>
      </c>
      <c r="BC468" s="811">
        <v>0</v>
      </c>
      <c r="BD468" s="811">
        <v>0</v>
      </c>
      <c r="BE468" s="811">
        <v>0</v>
      </c>
      <c r="BF468" s="811">
        <v>0</v>
      </c>
      <c r="BG468" s="811">
        <v>0</v>
      </c>
      <c r="BH468" s="811">
        <v>0</v>
      </c>
      <c r="BI468" s="811">
        <v>0</v>
      </c>
      <c r="BJ468" s="811">
        <v>0</v>
      </c>
      <c r="BK468" s="807">
        <f t="shared" si="44"/>
        <v>0.24</v>
      </c>
      <c r="BL468" s="807">
        <f t="shared" si="43"/>
        <v>0.76000000000000023</v>
      </c>
    </row>
    <row r="469" spans="1:65" ht="27.95" customHeight="1" x14ac:dyDescent="0.2">
      <c r="A469" s="173"/>
      <c r="B469" s="671"/>
      <c r="C469" s="671"/>
      <c r="D469" s="181"/>
      <c r="E469" s="1092"/>
      <c r="F469" s="1101"/>
      <c r="G469" s="1096"/>
      <c r="H469" s="4"/>
      <c r="I469" s="1104"/>
      <c r="J469" s="1106"/>
      <c r="K469" s="1107"/>
      <c r="L469" s="35" t="s">
        <v>49</v>
      </c>
      <c r="M469" s="911" t="s">
        <v>1005</v>
      </c>
      <c r="N469" s="26">
        <v>1</v>
      </c>
      <c r="O469" s="26">
        <v>30000000</v>
      </c>
      <c r="P469" s="27">
        <v>30000000</v>
      </c>
      <c r="V469" s="803" t="s">
        <v>1463</v>
      </c>
      <c r="W469" s="803" t="s">
        <v>1283</v>
      </c>
      <c r="X469" s="818" t="s">
        <v>1220</v>
      </c>
      <c r="Y469" s="791" t="s">
        <v>972</v>
      </c>
      <c r="Z469" s="791" t="s">
        <v>1001</v>
      </c>
      <c r="AA469" s="791"/>
      <c r="AB469" s="782">
        <v>42376</v>
      </c>
      <c r="AC469" s="782">
        <v>42724</v>
      </c>
      <c r="AD469" s="791" t="s">
        <v>1002</v>
      </c>
      <c r="AE469" s="791" t="s">
        <v>49</v>
      </c>
      <c r="AF469" s="791" t="s">
        <v>1005</v>
      </c>
      <c r="AG469" s="791">
        <v>1</v>
      </c>
      <c r="AH469" s="783">
        <v>30000000</v>
      </c>
      <c r="AI469" s="783">
        <v>30000000</v>
      </c>
      <c r="AJ469" s="812" t="s">
        <v>263</v>
      </c>
      <c r="AK469" s="812" t="s">
        <v>281</v>
      </c>
      <c r="AL469" s="813">
        <v>8.3333333333333343E-2</v>
      </c>
      <c r="AM469" s="813">
        <v>8.3333333333333343E-2</v>
      </c>
      <c r="AN469" s="813">
        <v>8.3333333333333343E-2</v>
      </c>
      <c r="AO469" s="813">
        <v>8.3333333333333343E-2</v>
      </c>
      <c r="AP469" s="813">
        <v>8.3333333333333343E-2</v>
      </c>
      <c r="AQ469" s="813">
        <v>8.3333333333333343E-2</v>
      </c>
      <c r="AR469" s="813">
        <v>8.3333333333333343E-2</v>
      </c>
      <c r="AS469" s="813">
        <v>8.3333333333333343E-2</v>
      </c>
      <c r="AT469" s="813">
        <v>8.3333333333333343E-2</v>
      </c>
      <c r="AU469" s="813">
        <v>8.3333333333333343E-2</v>
      </c>
      <c r="AV469" s="813">
        <v>8.3333333333333343E-2</v>
      </c>
      <c r="AW469" s="813">
        <v>8.3333333333333343E-2</v>
      </c>
      <c r="AX469" s="807">
        <f t="shared" si="42"/>
        <v>1.0000000000000002</v>
      </c>
      <c r="AY469" s="811">
        <v>0.08</v>
      </c>
      <c r="AZ469" s="811">
        <v>0.08</v>
      </c>
      <c r="BA469" s="811">
        <v>0.08</v>
      </c>
      <c r="BB469" s="811">
        <v>0</v>
      </c>
      <c r="BC469" s="811">
        <v>0</v>
      </c>
      <c r="BD469" s="811">
        <v>0</v>
      </c>
      <c r="BE469" s="811">
        <v>0</v>
      </c>
      <c r="BF469" s="811">
        <v>0</v>
      </c>
      <c r="BG469" s="811">
        <v>0</v>
      </c>
      <c r="BH469" s="811">
        <v>0</v>
      </c>
      <c r="BI469" s="811">
        <v>0</v>
      </c>
      <c r="BJ469" s="811">
        <v>0</v>
      </c>
      <c r="BK469" s="807">
        <f t="shared" si="44"/>
        <v>0.24</v>
      </c>
      <c r="BL469" s="807">
        <f t="shared" si="43"/>
        <v>0.76000000000000023</v>
      </c>
    </row>
    <row r="470" spans="1:65" ht="27.95" customHeight="1" x14ac:dyDescent="0.2">
      <c r="A470" s="173"/>
      <c r="B470" s="572"/>
      <c r="C470" s="572"/>
      <c r="D470" s="181"/>
      <c r="E470" s="1092"/>
      <c r="F470" s="1101"/>
      <c r="G470" s="911" t="s">
        <v>1006</v>
      </c>
      <c r="H470" s="4"/>
      <c r="I470" s="182">
        <v>42376</v>
      </c>
      <c r="J470" s="590">
        <v>42724</v>
      </c>
      <c r="K470" s="920" t="s">
        <v>1007</v>
      </c>
      <c r="L470" s="35" t="s">
        <v>26</v>
      </c>
      <c r="M470" s="911" t="s">
        <v>1008</v>
      </c>
      <c r="N470" s="26">
        <v>11</v>
      </c>
      <c r="O470" s="26">
        <v>4500000</v>
      </c>
      <c r="P470" s="27">
        <v>49500000</v>
      </c>
      <c r="V470" s="803" t="s">
        <v>1463</v>
      </c>
      <c r="W470" s="803" t="s">
        <v>1283</v>
      </c>
      <c r="X470" s="818" t="s">
        <v>1220</v>
      </c>
      <c r="Y470" s="791" t="s">
        <v>972</v>
      </c>
      <c r="Z470" s="791" t="s">
        <v>1006</v>
      </c>
      <c r="AA470" s="791"/>
      <c r="AB470" s="782">
        <v>42376</v>
      </c>
      <c r="AC470" s="782">
        <v>42724</v>
      </c>
      <c r="AD470" s="791" t="s">
        <v>1007</v>
      </c>
      <c r="AE470" s="791" t="s">
        <v>26</v>
      </c>
      <c r="AF470" s="791" t="s">
        <v>1008</v>
      </c>
      <c r="AG470" s="791">
        <v>11</v>
      </c>
      <c r="AH470" s="783">
        <v>4500000</v>
      </c>
      <c r="AI470" s="783">
        <v>49500000</v>
      </c>
      <c r="AJ470" s="812" t="s">
        <v>263</v>
      </c>
      <c r="AK470" s="812" t="s">
        <v>263</v>
      </c>
      <c r="AL470" s="813">
        <v>1</v>
      </c>
      <c r="AM470" s="813">
        <v>0</v>
      </c>
      <c r="AN470" s="813">
        <v>0</v>
      </c>
      <c r="AO470" s="813">
        <v>0</v>
      </c>
      <c r="AP470" s="813">
        <v>0</v>
      </c>
      <c r="AQ470" s="813">
        <v>0</v>
      </c>
      <c r="AR470" s="813">
        <v>0</v>
      </c>
      <c r="AS470" s="813">
        <v>0</v>
      </c>
      <c r="AT470" s="813">
        <v>0</v>
      </c>
      <c r="AU470" s="813">
        <v>0</v>
      </c>
      <c r="AV470" s="813">
        <v>0</v>
      </c>
      <c r="AW470" s="813">
        <v>0</v>
      </c>
      <c r="AX470" s="807">
        <f t="shared" si="42"/>
        <v>1</v>
      </c>
      <c r="AY470" s="811">
        <v>0</v>
      </c>
      <c r="AZ470" s="811">
        <v>0</v>
      </c>
      <c r="BA470" s="811">
        <v>0</v>
      </c>
      <c r="BB470" s="811">
        <v>0</v>
      </c>
      <c r="BC470" s="811">
        <v>0</v>
      </c>
      <c r="BD470" s="811">
        <v>0</v>
      </c>
      <c r="BE470" s="811">
        <v>0</v>
      </c>
      <c r="BF470" s="811">
        <v>0</v>
      </c>
      <c r="BG470" s="811">
        <v>0</v>
      </c>
      <c r="BH470" s="811">
        <v>0</v>
      </c>
      <c r="BI470" s="811">
        <v>0</v>
      </c>
      <c r="BJ470" s="811">
        <v>0</v>
      </c>
      <c r="BK470" s="807">
        <f t="shared" si="44"/>
        <v>0</v>
      </c>
      <c r="BL470" s="807">
        <f t="shared" si="43"/>
        <v>1</v>
      </c>
      <c r="BM470" s="759" t="s">
        <v>1435</v>
      </c>
    </row>
    <row r="471" spans="1:65" ht="27.95" customHeight="1" x14ac:dyDescent="0.2">
      <c r="A471" s="173"/>
      <c r="B471" s="572"/>
      <c r="C471" s="572"/>
      <c r="D471" s="181"/>
      <c r="E471" s="1092"/>
      <c r="F471" s="1101"/>
      <c r="G471" s="911" t="s">
        <v>1009</v>
      </c>
      <c r="H471" s="4"/>
      <c r="I471" s="182">
        <v>42376</v>
      </c>
      <c r="J471" s="590">
        <v>42724</v>
      </c>
      <c r="K471" s="920" t="s">
        <v>1010</v>
      </c>
      <c r="L471" s="35" t="s">
        <v>26</v>
      </c>
      <c r="M471" s="911" t="s">
        <v>1011</v>
      </c>
      <c r="N471" s="26">
        <v>11</v>
      </c>
      <c r="O471" s="26">
        <v>4500000</v>
      </c>
      <c r="P471" s="27">
        <v>49500000</v>
      </c>
      <c r="V471" s="803" t="s">
        <v>1463</v>
      </c>
      <c r="W471" s="803" t="s">
        <v>1283</v>
      </c>
      <c r="X471" s="818" t="s">
        <v>1220</v>
      </c>
      <c r="Y471" s="791" t="s">
        <v>972</v>
      </c>
      <c r="Z471" s="791" t="s">
        <v>1009</v>
      </c>
      <c r="AA471" s="791"/>
      <c r="AB471" s="782">
        <v>42376</v>
      </c>
      <c r="AC471" s="782">
        <v>42724</v>
      </c>
      <c r="AD471" s="791" t="s">
        <v>1010</v>
      </c>
      <c r="AE471" s="791" t="s">
        <v>26</v>
      </c>
      <c r="AF471" s="791" t="s">
        <v>1011</v>
      </c>
      <c r="AG471" s="791">
        <v>11</v>
      </c>
      <c r="AH471" s="783">
        <v>4500000</v>
      </c>
      <c r="AI471" s="783">
        <v>49500000</v>
      </c>
      <c r="AJ471" s="812" t="s">
        <v>263</v>
      </c>
      <c r="AK471" s="812" t="s">
        <v>281</v>
      </c>
      <c r="AL471" s="813">
        <v>8.3333333333333343E-2</v>
      </c>
      <c r="AM471" s="813">
        <v>8.3333333333333343E-2</v>
      </c>
      <c r="AN471" s="813">
        <v>8.3333333333333343E-2</v>
      </c>
      <c r="AO471" s="813">
        <v>8.3333333333333343E-2</v>
      </c>
      <c r="AP471" s="813">
        <v>8.3333333333333343E-2</v>
      </c>
      <c r="AQ471" s="813">
        <v>8.3333333333333343E-2</v>
      </c>
      <c r="AR471" s="813">
        <v>8.3333333333333343E-2</v>
      </c>
      <c r="AS471" s="813">
        <v>8.3333333333333343E-2</v>
      </c>
      <c r="AT471" s="813">
        <v>8.3333333333333343E-2</v>
      </c>
      <c r="AU471" s="813">
        <v>8.3333333333333343E-2</v>
      </c>
      <c r="AV471" s="813">
        <v>8.3333333333333343E-2</v>
      </c>
      <c r="AW471" s="813">
        <v>8.3333333333333343E-2</v>
      </c>
      <c r="AX471" s="807">
        <f t="shared" si="42"/>
        <v>1.0000000000000002</v>
      </c>
      <c r="AY471" s="811">
        <v>0.08</v>
      </c>
      <c r="AZ471" s="811">
        <v>0.08</v>
      </c>
      <c r="BA471" s="811">
        <v>0.08</v>
      </c>
      <c r="BB471" s="811">
        <v>0</v>
      </c>
      <c r="BC471" s="811">
        <v>0</v>
      </c>
      <c r="BD471" s="811">
        <v>0</v>
      </c>
      <c r="BE471" s="811">
        <v>0</v>
      </c>
      <c r="BF471" s="811">
        <v>0</v>
      </c>
      <c r="BG471" s="811">
        <v>0</v>
      </c>
      <c r="BH471" s="811">
        <v>0</v>
      </c>
      <c r="BI471" s="811">
        <v>0</v>
      </c>
      <c r="BJ471" s="811">
        <v>0</v>
      </c>
      <c r="BK471" s="807">
        <f t="shared" si="44"/>
        <v>0.24</v>
      </c>
      <c r="BL471" s="807">
        <f t="shared" si="43"/>
        <v>0.76000000000000023</v>
      </c>
    </row>
    <row r="472" spans="1:65" ht="27.95" customHeight="1" x14ac:dyDescent="0.2">
      <c r="A472" s="184"/>
      <c r="B472" s="185"/>
      <c r="C472" s="185"/>
      <c r="D472" s="186"/>
      <c r="E472" s="1092"/>
      <c r="F472" s="1101"/>
      <c r="G472" s="1108" t="s">
        <v>984</v>
      </c>
      <c r="H472" s="4"/>
      <c r="I472" s="1111">
        <v>42420</v>
      </c>
      <c r="J472" s="1114">
        <v>42724</v>
      </c>
      <c r="K472" s="1117" t="s">
        <v>1012</v>
      </c>
      <c r="L472" s="35" t="s">
        <v>26</v>
      </c>
      <c r="M472" s="911" t="s">
        <v>1013</v>
      </c>
      <c r="N472" s="26">
        <v>11</v>
      </c>
      <c r="O472" s="26">
        <v>2400000</v>
      </c>
      <c r="P472" s="27">
        <v>26400000</v>
      </c>
      <c r="V472" s="803" t="s">
        <v>1463</v>
      </c>
      <c r="W472" s="803" t="s">
        <v>1283</v>
      </c>
      <c r="X472" s="818" t="s">
        <v>1220</v>
      </c>
      <c r="Y472" s="791" t="s">
        <v>972</v>
      </c>
      <c r="Z472" s="791" t="s">
        <v>984</v>
      </c>
      <c r="AA472" s="791"/>
      <c r="AB472" s="782">
        <v>42420</v>
      </c>
      <c r="AC472" s="782">
        <v>42724</v>
      </c>
      <c r="AD472" s="791" t="s">
        <v>1012</v>
      </c>
      <c r="AE472" s="791" t="s">
        <v>26</v>
      </c>
      <c r="AF472" s="791" t="s">
        <v>1013</v>
      </c>
      <c r="AG472" s="791">
        <v>11</v>
      </c>
      <c r="AH472" s="783">
        <v>2400000</v>
      </c>
      <c r="AI472" s="783">
        <v>26400000</v>
      </c>
      <c r="AJ472" s="812" t="s">
        <v>264</v>
      </c>
      <c r="AK472" s="812" t="s">
        <v>264</v>
      </c>
      <c r="AL472" s="813">
        <v>1</v>
      </c>
      <c r="AM472" s="813">
        <v>0</v>
      </c>
      <c r="AN472" s="813">
        <v>0</v>
      </c>
      <c r="AO472" s="813">
        <v>0</v>
      </c>
      <c r="AP472" s="813">
        <v>0</v>
      </c>
      <c r="AQ472" s="813">
        <v>0</v>
      </c>
      <c r="AR472" s="813">
        <v>0</v>
      </c>
      <c r="AS472" s="813">
        <v>0</v>
      </c>
      <c r="AT472" s="813">
        <v>0</v>
      </c>
      <c r="AU472" s="813">
        <v>0</v>
      </c>
      <c r="AV472" s="813">
        <v>0</v>
      </c>
      <c r="AW472" s="813">
        <v>0</v>
      </c>
      <c r="AX472" s="807">
        <f t="shared" si="42"/>
        <v>1</v>
      </c>
      <c r="AY472" s="811">
        <v>0</v>
      </c>
      <c r="AZ472" s="811">
        <v>1</v>
      </c>
      <c r="BA472" s="811">
        <v>0</v>
      </c>
      <c r="BB472" s="811">
        <v>0</v>
      </c>
      <c r="BC472" s="811">
        <v>0</v>
      </c>
      <c r="BD472" s="811">
        <v>0</v>
      </c>
      <c r="BE472" s="811">
        <v>0</v>
      </c>
      <c r="BF472" s="811">
        <v>0</v>
      </c>
      <c r="BG472" s="811">
        <v>0</v>
      </c>
      <c r="BH472" s="811">
        <v>0</v>
      </c>
      <c r="BI472" s="811">
        <v>0</v>
      </c>
      <c r="BJ472" s="811">
        <v>0</v>
      </c>
      <c r="BK472" s="807">
        <f t="shared" si="44"/>
        <v>1</v>
      </c>
      <c r="BL472" s="807">
        <f t="shared" si="43"/>
        <v>0</v>
      </c>
    </row>
    <row r="473" spans="1:65" ht="27.95" customHeight="1" x14ac:dyDescent="0.2">
      <c r="A473" s="184"/>
      <c r="B473" s="185"/>
      <c r="C473" s="185"/>
      <c r="D473" s="186"/>
      <c r="E473" s="1092"/>
      <c r="F473" s="1101"/>
      <c r="G473" s="1109"/>
      <c r="H473" s="4"/>
      <c r="I473" s="1112"/>
      <c r="J473" s="1115"/>
      <c r="K473" s="1045"/>
      <c r="L473" s="35" t="s">
        <v>26</v>
      </c>
      <c r="M473" s="911" t="s">
        <v>1014</v>
      </c>
      <c r="N473" s="26">
        <v>11</v>
      </c>
      <c r="O473" s="26">
        <v>2400000</v>
      </c>
      <c r="P473" s="27">
        <v>26400000</v>
      </c>
      <c r="V473" s="803" t="s">
        <v>1463</v>
      </c>
      <c r="W473" s="803" t="s">
        <v>1283</v>
      </c>
      <c r="X473" s="818" t="s">
        <v>1220</v>
      </c>
      <c r="Y473" s="791" t="s">
        <v>972</v>
      </c>
      <c r="Z473" s="791" t="s">
        <v>984</v>
      </c>
      <c r="AA473" s="791"/>
      <c r="AB473" s="782">
        <v>42420</v>
      </c>
      <c r="AC473" s="782">
        <v>42724</v>
      </c>
      <c r="AD473" s="791" t="s">
        <v>1012</v>
      </c>
      <c r="AE473" s="791" t="s">
        <v>26</v>
      </c>
      <c r="AF473" s="791" t="s">
        <v>1014</v>
      </c>
      <c r="AG473" s="791">
        <v>11</v>
      </c>
      <c r="AH473" s="783">
        <v>2400000</v>
      </c>
      <c r="AI473" s="783">
        <v>26400000</v>
      </c>
      <c r="AJ473" s="812" t="s">
        <v>264</v>
      </c>
      <c r="AK473" s="812" t="s">
        <v>264</v>
      </c>
      <c r="AL473" s="813">
        <v>0</v>
      </c>
      <c r="AM473" s="813">
        <v>1</v>
      </c>
      <c r="AN473" s="813">
        <v>0</v>
      </c>
      <c r="AO473" s="813">
        <v>0</v>
      </c>
      <c r="AP473" s="813">
        <v>0</v>
      </c>
      <c r="AQ473" s="813">
        <v>0</v>
      </c>
      <c r="AR473" s="813">
        <v>0</v>
      </c>
      <c r="AS473" s="813">
        <v>0</v>
      </c>
      <c r="AT473" s="813">
        <v>0</v>
      </c>
      <c r="AU473" s="813">
        <v>0</v>
      </c>
      <c r="AV473" s="813">
        <v>0</v>
      </c>
      <c r="AW473" s="813">
        <v>0</v>
      </c>
      <c r="AX473" s="807">
        <f t="shared" si="42"/>
        <v>1</v>
      </c>
      <c r="AY473" s="811">
        <v>0</v>
      </c>
      <c r="AZ473" s="811">
        <v>1</v>
      </c>
      <c r="BA473" s="811">
        <v>0</v>
      </c>
      <c r="BB473" s="811">
        <v>0</v>
      </c>
      <c r="BC473" s="811">
        <v>0</v>
      </c>
      <c r="BD473" s="811">
        <v>0</v>
      </c>
      <c r="BE473" s="811">
        <v>0</v>
      </c>
      <c r="BF473" s="811">
        <v>0</v>
      </c>
      <c r="BG473" s="811">
        <v>0</v>
      </c>
      <c r="BH473" s="811">
        <v>0</v>
      </c>
      <c r="BI473" s="811">
        <v>0</v>
      </c>
      <c r="BJ473" s="811">
        <v>0</v>
      </c>
      <c r="BK473" s="807">
        <f t="shared" si="44"/>
        <v>1</v>
      </c>
      <c r="BL473" s="807">
        <f t="shared" si="43"/>
        <v>0</v>
      </c>
    </row>
    <row r="474" spans="1:65" ht="27.95" customHeight="1" x14ac:dyDescent="0.2">
      <c r="A474" s="184"/>
      <c r="B474" s="185"/>
      <c r="C474" s="185"/>
      <c r="D474" s="186"/>
      <c r="E474" s="1092"/>
      <c r="F474" s="1101"/>
      <c r="G474" s="1109"/>
      <c r="H474" s="4"/>
      <c r="I474" s="1112"/>
      <c r="J474" s="1115"/>
      <c r="K474" s="1045"/>
      <c r="L474" s="35" t="s">
        <v>26</v>
      </c>
      <c r="M474" s="911" t="s">
        <v>1015</v>
      </c>
      <c r="N474" s="26">
        <v>11</v>
      </c>
      <c r="O474" s="26">
        <v>1750000</v>
      </c>
      <c r="P474" s="27">
        <v>19250000</v>
      </c>
      <c r="V474" s="803" t="s">
        <v>1463</v>
      </c>
      <c r="W474" s="803" t="s">
        <v>1283</v>
      </c>
      <c r="X474" s="818" t="s">
        <v>1220</v>
      </c>
      <c r="Y474" s="791" t="s">
        <v>972</v>
      </c>
      <c r="Z474" s="791" t="s">
        <v>984</v>
      </c>
      <c r="AA474" s="791"/>
      <c r="AB474" s="782">
        <v>42420</v>
      </c>
      <c r="AC474" s="782">
        <v>42724</v>
      </c>
      <c r="AD474" s="791" t="s">
        <v>1012</v>
      </c>
      <c r="AE474" s="791" t="s">
        <v>26</v>
      </c>
      <c r="AF474" s="791" t="s">
        <v>1015</v>
      </c>
      <c r="AG474" s="791">
        <v>11</v>
      </c>
      <c r="AH474" s="783">
        <v>1750000</v>
      </c>
      <c r="AI474" s="783">
        <v>19250000</v>
      </c>
      <c r="AJ474" s="812" t="s">
        <v>264</v>
      </c>
      <c r="AK474" s="812" t="s">
        <v>264</v>
      </c>
      <c r="AL474" s="813">
        <v>0</v>
      </c>
      <c r="AM474" s="813">
        <v>1</v>
      </c>
      <c r="AN474" s="813">
        <v>0</v>
      </c>
      <c r="AO474" s="813">
        <v>0</v>
      </c>
      <c r="AP474" s="813">
        <v>0</v>
      </c>
      <c r="AQ474" s="813">
        <v>0</v>
      </c>
      <c r="AR474" s="813">
        <v>0</v>
      </c>
      <c r="AS474" s="813">
        <v>0</v>
      </c>
      <c r="AT474" s="813">
        <v>0</v>
      </c>
      <c r="AU474" s="813">
        <v>0</v>
      </c>
      <c r="AV474" s="813">
        <v>0</v>
      </c>
      <c r="AW474" s="813">
        <v>0</v>
      </c>
      <c r="AX474" s="807">
        <f t="shared" si="42"/>
        <v>1</v>
      </c>
      <c r="AY474" s="811">
        <v>0</v>
      </c>
      <c r="AZ474" s="811">
        <v>1</v>
      </c>
      <c r="BA474" s="811">
        <v>0</v>
      </c>
      <c r="BB474" s="811">
        <v>0</v>
      </c>
      <c r="BC474" s="811">
        <v>0</v>
      </c>
      <c r="BD474" s="811">
        <v>0</v>
      </c>
      <c r="BE474" s="811">
        <v>0</v>
      </c>
      <c r="BF474" s="811">
        <v>0</v>
      </c>
      <c r="BG474" s="811">
        <v>0</v>
      </c>
      <c r="BH474" s="811">
        <v>0</v>
      </c>
      <c r="BI474" s="811">
        <v>0</v>
      </c>
      <c r="BJ474" s="811">
        <v>0</v>
      </c>
      <c r="BK474" s="807">
        <f t="shared" si="44"/>
        <v>1</v>
      </c>
      <c r="BL474" s="807">
        <f t="shared" si="43"/>
        <v>0</v>
      </c>
    </row>
    <row r="475" spans="1:65" ht="27.95" customHeight="1" x14ac:dyDescent="0.2">
      <c r="A475" s="184"/>
      <c r="B475" s="185"/>
      <c r="C475" s="185"/>
      <c r="D475" s="186"/>
      <c r="E475" s="1092"/>
      <c r="F475" s="1101"/>
      <c r="G475" s="1109"/>
      <c r="H475" s="4"/>
      <c r="I475" s="1112"/>
      <c r="J475" s="1115"/>
      <c r="K475" s="1045"/>
      <c r="L475" s="35" t="s">
        <v>26</v>
      </c>
      <c r="M475" s="911" t="s">
        <v>1016</v>
      </c>
      <c r="N475" s="26">
        <v>11</v>
      </c>
      <c r="O475" s="26">
        <v>1750000</v>
      </c>
      <c r="P475" s="27">
        <v>19250000</v>
      </c>
      <c r="V475" s="803" t="s">
        <v>1463</v>
      </c>
      <c r="W475" s="803" t="s">
        <v>1283</v>
      </c>
      <c r="X475" s="818" t="s">
        <v>1220</v>
      </c>
      <c r="Y475" s="791" t="s">
        <v>972</v>
      </c>
      <c r="Z475" s="791" t="s">
        <v>984</v>
      </c>
      <c r="AA475" s="791"/>
      <c r="AB475" s="782">
        <v>42420</v>
      </c>
      <c r="AC475" s="782">
        <v>42724</v>
      </c>
      <c r="AD475" s="791" t="s">
        <v>1012</v>
      </c>
      <c r="AE475" s="791" t="s">
        <v>26</v>
      </c>
      <c r="AF475" s="791" t="s">
        <v>1016</v>
      </c>
      <c r="AG475" s="791">
        <v>11</v>
      </c>
      <c r="AH475" s="783">
        <v>1750000</v>
      </c>
      <c r="AI475" s="783">
        <v>19250000</v>
      </c>
      <c r="AJ475" s="812" t="s">
        <v>264</v>
      </c>
      <c r="AK475" s="812" t="s">
        <v>264</v>
      </c>
      <c r="AL475" s="813">
        <v>0</v>
      </c>
      <c r="AM475" s="813">
        <v>1</v>
      </c>
      <c r="AN475" s="813">
        <v>0</v>
      </c>
      <c r="AO475" s="813">
        <v>0</v>
      </c>
      <c r="AP475" s="813">
        <v>0</v>
      </c>
      <c r="AQ475" s="813">
        <v>0</v>
      </c>
      <c r="AR475" s="813">
        <v>0</v>
      </c>
      <c r="AS475" s="813">
        <v>0</v>
      </c>
      <c r="AT475" s="813">
        <v>0</v>
      </c>
      <c r="AU475" s="813">
        <v>0</v>
      </c>
      <c r="AV475" s="813">
        <v>0</v>
      </c>
      <c r="AW475" s="813">
        <v>0</v>
      </c>
      <c r="AX475" s="807">
        <f t="shared" si="42"/>
        <v>1</v>
      </c>
      <c r="AY475" s="811">
        <v>0</v>
      </c>
      <c r="AZ475" s="811">
        <v>1</v>
      </c>
      <c r="BA475" s="811">
        <v>0</v>
      </c>
      <c r="BB475" s="811">
        <v>0</v>
      </c>
      <c r="BC475" s="811">
        <v>0</v>
      </c>
      <c r="BD475" s="811">
        <v>0</v>
      </c>
      <c r="BE475" s="811">
        <v>0</v>
      </c>
      <c r="BF475" s="811">
        <v>0</v>
      </c>
      <c r="BG475" s="811">
        <v>0</v>
      </c>
      <c r="BH475" s="811">
        <v>0</v>
      </c>
      <c r="BI475" s="811">
        <v>0</v>
      </c>
      <c r="BJ475" s="811">
        <v>0</v>
      </c>
      <c r="BK475" s="807">
        <f t="shared" si="44"/>
        <v>1</v>
      </c>
      <c r="BL475" s="807">
        <f t="shared" si="43"/>
        <v>0</v>
      </c>
    </row>
    <row r="476" spans="1:65" ht="27.95" customHeight="1" x14ac:dyDescent="0.2">
      <c r="A476" s="184"/>
      <c r="B476" s="185"/>
      <c r="C476" s="185"/>
      <c r="D476" s="186"/>
      <c r="E476" s="1092"/>
      <c r="F476" s="1101"/>
      <c r="G476" s="1109"/>
      <c r="H476" s="4"/>
      <c r="I476" s="1112"/>
      <c r="J476" s="1115"/>
      <c r="K476" s="1045"/>
      <c r="L476" s="35" t="s">
        <v>26</v>
      </c>
      <c r="M476" s="911" t="s">
        <v>1017</v>
      </c>
      <c r="N476" s="26">
        <v>11</v>
      </c>
      <c r="O476" s="26">
        <v>1750000</v>
      </c>
      <c r="P476" s="27">
        <v>19250000</v>
      </c>
      <c r="V476" s="803" t="s">
        <v>1463</v>
      </c>
      <c r="W476" s="803" t="s">
        <v>1283</v>
      </c>
      <c r="X476" s="818" t="s">
        <v>1220</v>
      </c>
      <c r="Y476" s="791" t="s">
        <v>972</v>
      </c>
      <c r="Z476" s="791" t="s">
        <v>984</v>
      </c>
      <c r="AA476" s="791"/>
      <c r="AB476" s="782">
        <v>42420</v>
      </c>
      <c r="AC476" s="782">
        <v>42724</v>
      </c>
      <c r="AD476" s="791" t="s">
        <v>1012</v>
      </c>
      <c r="AE476" s="791" t="s">
        <v>26</v>
      </c>
      <c r="AF476" s="791" t="s">
        <v>1017</v>
      </c>
      <c r="AG476" s="791">
        <v>11</v>
      </c>
      <c r="AH476" s="783">
        <v>1750000</v>
      </c>
      <c r="AI476" s="783">
        <v>19250000</v>
      </c>
      <c r="AJ476" s="812" t="s">
        <v>264</v>
      </c>
      <c r="AK476" s="812" t="s">
        <v>264</v>
      </c>
      <c r="AL476" s="813">
        <v>0</v>
      </c>
      <c r="AM476" s="813">
        <v>1</v>
      </c>
      <c r="AN476" s="813">
        <v>0</v>
      </c>
      <c r="AO476" s="813">
        <v>0</v>
      </c>
      <c r="AP476" s="813">
        <v>0</v>
      </c>
      <c r="AQ476" s="813">
        <v>0</v>
      </c>
      <c r="AR476" s="813">
        <v>0</v>
      </c>
      <c r="AS476" s="813">
        <v>0</v>
      </c>
      <c r="AT476" s="813">
        <v>0</v>
      </c>
      <c r="AU476" s="813">
        <v>0</v>
      </c>
      <c r="AV476" s="813">
        <v>0</v>
      </c>
      <c r="AW476" s="813">
        <v>0</v>
      </c>
      <c r="AX476" s="807">
        <f t="shared" si="42"/>
        <v>1</v>
      </c>
      <c r="AY476" s="811">
        <v>0</v>
      </c>
      <c r="AZ476" s="811">
        <v>0</v>
      </c>
      <c r="BA476" s="811">
        <v>0</v>
      </c>
      <c r="BB476" s="811">
        <v>0</v>
      </c>
      <c r="BC476" s="811">
        <v>0</v>
      </c>
      <c r="BD476" s="811">
        <v>0</v>
      </c>
      <c r="BE476" s="811">
        <v>0</v>
      </c>
      <c r="BF476" s="811">
        <v>0</v>
      </c>
      <c r="BG476" s="811">
        <v>0</v>
      </c>
      <c r="BH476" s="811">
        <v>0</v>
      </c>
      <c r="BI476" s="811">
        <v>0</v>
      </c>
      <c r="BJ476" s="811">
        <v>0</v>
      </c>
      <c r="BK476" s="807">
        <f t="shared" si="44"/>
        <v>0</v>
      </c>
      <c r="BL476" s="807">
        <f t="shared" si="43"/>
        <v>1</v>
      </c>
    </row>
    <row r="477" spans="1:65" ht="27.95" customHeight="1" x14ac:dyDescent="0.2">
      <c r="A477" s="184"/>
      <c r="B477" s="185"/>
      <c r="C477" s="185"/>
      <c r="D477" s="186"/>
      <c r="E477" s="1092"/>
      <c r="F477" s="1101"/>
      <c r="G477" s="1109"/>
      <c r="H477" s="4"/>
      <c r="I477" s="1112"/>
      <c r="J477" s="1115"/>
      <c r="K477" s="1045"/>
      <c r="L477" s="35" t="s">
        <v>26</v>
      </c>
      <c r="M477" s="911" t="s">
        <v>1018</v>
      </c>
      <c r="N477" s="26">
        <v>11</v>
      </c>
      <c r="O477" s="26">
        <v>1750000</v>
      </c>
      <c r="P477" s="27">
        <v>19250000</v>
      </c>
      <c r="V477" s="803" t="s">
        <v>1463</v>
      </c>
      <c r="W477" s="803" t="s">
        <v>1283</v>
      </c>
      <c r="X477" s="818" t="s">
        <v>1220</v>
      </c>
      <c r="Y477" s="791" t="s">
        <v>972</v>
      </c>
      <c r="Z477" s="791" t="s">
        <v>984</v>
      </c>
      <c r="AA477" s="791"/>
      <c r="AB477" s="782">
        <v>42420</v>
      </c>
      <c r="AC477" s="782">
        <v>42724</v>
      </c>
      <c r="AD477" s="791" t="s">
        <v>1012</v>
      </c>
      <c r="AE477" s="791" t="s">
        <v>26</v>
      </c>
      <c r="AF477" s="791" t="s">
        <v>1018</v>
      </c>
      <c r="AG477" s="791">
        <v>11</v>
      </c>
      <c r="AH477" s="783">
        <v>1750000</v>
      </c>
      <c r="AI477" s="783">
        <v>19250000</v>
      </c>
      <c r="AJ477" s="812" t="s">
        <v>1195</v>
      </c>
      <c r="AK477" s="812" t="s">
        <v>1195</v>
      </c>
      <c r="AL477" s="813">
        <v>0</v>
      </c>
      <c r="AM477" s="813">
        <v>0</v>
      </c>
      <c r="AN477" s="813">
        <v>0</v>
      </c>
      <c r="AO477" s="813">
        <v>0</v>
      </c>
      <c r="AP477" s="813">
        <v>0</v>
      </c>
      <c r="AQ477" s="813">
        <v>1</v>
      </c>
      <c r="AR477" s="813">
        <v>0</v>
      </c>
      <c r="AS477" s="813">
        <v>0</v>
      </c>
      <c r="AT477" s="813">
        <v>0</v>
      </c>
      <c r="AU477" s="813">
        <v>0</v>
      </c>
      <c r="AV477" s="813">
        <v>0</v>
      </c>
      <c r="AW477" s="813">
        <v>0</v>
      </c>
      <c r="AX477" s="807">
        <f t="shared" si="42"/>
        <v>1</v>
      </c>
      <c r="AY477" s="811">
        <v>0</v>
      </c>
      <c r="AZ477" s="811">
        <v>0</v>
      </c>
      <c r="BA477" s="811">
        <v>0</v>
      </c>
      <c r="BB477" s="811">
        <v>0</v>
      </c>
      <c r="BC477" s="811">
        <v>0</v>
      </c>
      <c r="BD477" s="811">
        <v>0</v>
      </c>
      <c r="BE477" s="811">
        <v>0</v>
      </c>
      <c r="BF477" s="811">
        <v>0</v>
      </c>
      <c r="BG477" s="811">
        <v>0</v>
      </c>
      <c r="BH477" s="811">
        <v>0</v>
      </c>
      <c r="BI477" s="811">
        <v>0</v>
      </c>
      <c r="BJ477" s="811">
        <v>0</v>
      </c>
      <c r="BK477" s="807">
        <f t="shared" si="44"/>
        <v>0</v>
      </c>
      <c r="BL477" s="807">
        <f t="shared" si="43"/>
        <v>1</v>
      </c>
    </row>
    <row r="478" spans="1:65" ht="27.95" customHeight="1" x14ac:dyDescent="0.2">
      <c r="A478" s="184"/>
      <c r="B478" s="185"/>
      <c r="C478" s="185"/>
      <c r="D478" s="186"/>
      <c r="E478" s="1092"/>
      <c r="F478" s="1101"/>
      <c r="G478" s="1109"/>
      <c r="H478" s="4"/>
      <c r="I478" s="1112"/>
      <c r="J478" s="1115"/>
      <c r="K478" s="1045"/>
      <c r="L478" s="35" t="s">
        <v>26</v>
      </c>
      <c r="M478" s="911" t="s">
        <v>1019</v>
      </c>
      <c r="N478" s="26">
        <v>11</v>
      </c>
      <c r="O478" s="26">
        <v>1750000</v>
      </c>
      <c r="P478" s="27">
        <v>19250000</v>
      </c>
      <c r="V478" s="803" t="s">
        <v>1463</v>
      </c>
      <c r="W478" s="803" t="s">
        <v>1283</v>
      </c>
      <c r="X478" s="818" t="s">
        <v>1220</v>
      </c>
      <c r="Y478" s="791" t="s">
        <v>972</v>
      </c>
      <c r="Z478" s="791" t="s">
        <v>984</v>
      </c>
      <c r="AA478" s="791"/>
      <c r="AB478" s="782">
        <v>42420</v>
      </c>
      <c r="AC478" s="782">
        <v>42724</v>
      </c>
      <c r="AD478" s="791" t="s">
        <v>1012</v>
      </c>
      <c r="AE478" s="791" t="s">
        <v>26</v>
      </c>
      <c r="AF478" s="791" t="s">
        <v>1019</v>
      </c>
      <c r="AG478" s="791">
        <v>11</v>
      </c>
      <c r="AH478" s="783">
        <v>1750000</v>
      </c>
      <c r="AI478" s="783">
        <v>19250000</v>
      </c>
      <c r="AJ478" s="812" t="s">
        <v>1195</v>
      </c>
      <c r="AK478" s="812" t="s">
        <v>1195</v>
      </c>
      <c r="AL478" s="813">
        <v>0</v>
      </c>
      <c r="AM478" s="813">
        <v>0</v>
      </c>
      <c r="AN478" s="813">
        <v>0</v>
      </c>
      <c r="AO478" s="813">
        <v>0</v>
      </c>
      <c r="AP478" s="813">
        <v>0</v>
      </c>
      <c r="AQ478" s="813">
        <v>1</v>
      </c>
      <c r="AR478" s="813">
        <v>0</v>
      </c>
      <c r="AS478" s="813">
        <v>0</v>
      </c>
      <c r="AT478" s="813">
        <v>0</v>
      </c>
      <c r="AU478" s="813">
        <v>0</v>
      </c>
      <c r="AV478" s="813">
        <v>0</v>
      </c>
      <c r="AW478" s="813">
        <v>0</v>
      </c>
      <c r="AX478" s="807">
        <f t="shared" si="42"/>
        <v>1</v>
      </c>
      <c r="AY478" s="811">
        <v>0</v>
      </c>
      <c r="AZ478" s="811">
        <v>0</v>
      </c>
      <c r="BA478" s="811">
        <v>0</v>
      </c>
      <c r="BB478" s="811">
        <v>0</v>
      </c>
      <c r="BC478" s="811">
        <v>0</v>
      </c>
      <c r="BD478" s="811">
        <v>0</v>
      </c>
      <c r="BE478" s="811">
        <v>0</v>
      </c>
      <c r="BF478" s="811">
        <v>0</v>
      </c>
      <c r="BG478" s="811">
        <v>0</v>
      </c>
      <c r="BH478" s="811">
        <v>0</v>
      </c>
      <c r="BI478" s="811">
        <v>0</v>
      </c>
      <c r="BJ478" s="811">
        <v>0</v>
      </c>
      <c r="BK478" s="807">
        <f t="shared" si="44"/>
        <v>0</v>
      </c>
      <c r="BL478" s="807">
        <f t="shared" si="43"/>
        <v>1</v>
      </c>
    </row>
    <row r="479" spans="1:65" ht="27.95" customHeight="1" x14ac:dyDescent="0.2">
      <c r="A479" s="184"/>
      <c r="B479" s="185"/>
      <c r="C479" s="185"/>
      <c r="D479" s="186"/>
      <c r="E479" s="1092"/>
      <c r="F479" s="1101"/>
      <c r="G479" s="1109"/>
      <c r="H479" s="4"/>
      <c r="I479" s="1112"/>
      <c r="J479" s="1115"/>
      <c r="K479" s="1045"/>
      <c r="L479" s="35" t="s">
        <v>26</v>
      </c>
      <c r="M479" s="911" t="s">
        <v>1020</v>
      </c>
      <c r="N479" s="26">
        <v>11</v>
      </c>
      <c r="O479" s="26">
        <v>1750000</v>
      </c>
      <c r="P479" s="27">
        <v>19250000</v>
      </c>
      <c r="V479" s="803" t="s">
        <v>1463</v>
      </c>
      <c r="W479" s="803" t="s">
        <v>1283</v>
      </c>
      <c r="X479" s="818" t="s">
        <v>1220</v>
      </c>
      <c r="Y479" s="791" t="s">
        <v>972</v>
      </c>
      <c r="Z479" s="791" t="s">
        <v>984</v>
      </c>
      <c r="AA479" s="791"/>
      <c r="AB479" s="782">
        <v>42420</v>
      </c>
      <c r="AC479" s="782">
        <v>42724</v>
      </c>
      <c r="AD479" s="791" t="s">
        <v>1012</v>
      </c>
      <c r="AE479" s="791" t="s">
        <v>26</v>
      </c>
      <c r="AF479" s="791" t="s">
        <v>1020</v>
      </c>
      <c r="AG479" s="791">
        <v>11</v>
      </c>
      <c r="AH479" s="783">
        <v>1750000</v>
      </c>
      <c r="AI479" s="783">
        <v>19250000</v>
      </c>
      <c r="AJ479" s="812" t="s">
        <v>1195</v>
      </c>
      <c r="AK479" s="812" t="s">
        <v>1195</v>
      </c>
      <c r="AL479" s="813">
        <v>0</v>
      </c>
      <c r="AM479" s="813">
        <v>0</v>
      </c>
      <c r="AN479" s="813">
        <v>0</v>
      </c>
      <c r="AO479" s="813">
        <v>0</v>
      </c>
      <c r="AP479" s="813">
        <v>0</v>
      </c>
      <c r="AQ479" s="813">
        <v>1</v>
      </c>
      <c r="AR479" s="813">
        <v>0</v>
      </c>
      <c r="AS479" s="813">
        <v>0</v>
      </c>
      <c r="AT479" s="813">
        <v>0</v>
      </c>
      <c r="AU479" s="813">
        <v>0</v>
      </c>
      <c r="AV479" s="813">
        <v>0</v>
      </c>
      <c r="AW479" s="813">
        <v>0</v>
      </c>
      <c r="AX479" s="807">
        <f t="shared" si="42"/>
        <v>1</v>
      </c>
      <c r="AY479" s="811">
        <v>0</v>
      </c>
      <c r="AZ479" s="811">
        <v>0</v>
      </c>
      <c r="BA479" s="811">
        <v>0</v>
      </c>
      <c r="BB479" s="811">
        <v>0</v>
      </c>
      <c r="BC479" s="811">
        <v>0</v>
      </c>
      <c r="BD479" s="811">
        <v>0</v>
      </c>
      <c r="BE479" s="811">
        <v>0</v>
      </c>
      <c r="BF479" s="811">
        <v>0</v>
      </c>
      <c r="BG479" s="811">
        <v>0</v>
      </c>
      <c r="BH479" s="811">
        <v>0</v>
      </c>
      <c r="BI479" s="811">
        <v>0</v>
      </c>
      <c r="BJ479" s="811">
        <v>0</v>
      </c>
      <c r="BK479" s="807">
        <f t="shared" si="44"/>
        <v>0</v>
      </c>
      <c r="BL479" s="807">
        <f t="shared" si="43"/>
        <v>1</v>
      </c>
    </row>
    <row r="480" spans="1:65" ht="27.95" customHeight="1" x14ac:dyDescent="0.2">
      <c r="A480" s="184"/>
      <c r="B480" s="185"/>
      <c r="C480" s="185"/>
      <c r="D480" s="186"/>
      <c r="E480" s="1092"/>
      <c r="F480" s="1101"/>
      <c r="G480" s="1109"/>
      <c r="H480" s="4"/>
      <c r="I480" s="1112"/>
      <c r="J480" s="1115"/>
      <c r="K480" s="1045"/>
      <c r="L480" s="35" t="s">
        <v>26</v>
      </c>
      <c r="M480" s="911" t="s">
        <v>1021</v>
      </c>
      <c r="N480" s="26">
        <v>11</v>
      </c>
      <c r="O480" s="26">
        <v>1400000</v>
      </c>
      <c r="P480" s="27">
        <v>15400000</v>
      </c>
      <c r="V480" s="803" t="s">
        <v>1463</v>
      </c>
      <c r="W480" s="803" t="s">
        <v>1283</v>
      </c>
      <c r="X480" s="818" t="s">
        <v>1220</v>
      </c>
      <c r="Y480" s="791" t="s">
        <v>972</v>
      </c>
      <c r="Z480" s="791" t="s">
        <v>984</v>
      </c>
      <c r="AA480" s="791"/>
      <c r="AB480" s="782">
        <v>42420</v>
      </c>
      <c r="AC480" s="782">
        <v>42724</v>
      </c>
      <c r="AD480" s="791" t="s">
        <v>1012</v>
      </c>
      <c r="AE480" s="791" t="s">
        <v>26</v>
      </c>
      <c r="AF480" s="791" t="s">
        <v>1021</v>
      </c>
      <c r="AG480" s="791">
        <v>11</v>
      </c>
      <c r="AH480" s="783">
        <v>1400000</v>
      </c>
      <c r="AI480" s="783">
        <v>15400000</v>
      </c>
      <c r="AJ480" s="812" t="s">
        <v>1195</v>
      </c>
      <c r="AK480" s="812" t="s">
        <v>1195</v>
      </c>
      <c r="AL480" s="813">
        <v>0</v>
      </c>
      <c r="AM480" s="813">
        <v>0</v>
      </c>
      <c r="AN480" s="813">
        <v>0</v>
      </c>
      <c r="AO480" s="813">
        <v>0</v>
      </c>
      <c r="AP480" s="813">
        <v>0</v>
      </c>
      <c r="AQ480" s="813">
        <v>1</v>
      </c>
      <c r="AR480" s="813">
        <v>0</v>
      </c>
      <c r="AS480" s="813">
        <v>0</v>
      </c>
      <c r="AT480" s="813">
        <v>0</v>
      </c>
      <c r="AU480" s="813">
        <v>0</v>
      </c>
      <c r="AV480" s="813">
        <v>0</v>
      </c>
      <c r="AW480" s="813">
        <v>0</v>
      </c>
      <c r="AX480" s="807">
        <f t="shared" si="42"/>
        <v>1</v>
      </c>
      <c r="AY480" s="811">
        <v>0</v>
      </c>
      <c r="AZ480" s="811">
        <v>0</v>
      </c>
      <c r="BA480" s="811">
        <v>0</v>
      </c>
      <c r="BB480" s="811">
        <v>0</v>
      </c>
      <c r="BC480" s="811">
        <v>0</v>
      </c>
      <c r="BD480" s="811">
        <v>0</v>
      </c>
      <c r="BE480" s="811">
        <v>0</v>
      </c>
      <c r="BF480" s="811">
        <v>0</v>
      </c>
      <c r="BG480" s="811">
        <v>0</v>
      </c>
      <c r="BH480" s="811">
        <v>0</v>
      </c>
      <c r="BI480" s="811">
        <v>0</v>
      </c>
      <c r="BJ480" s="811">
        <v>0</v>
      </c>
      <c r="BK480" s="807">
        <f t="shared" si="44"/>
        <v>0</v>
      </c>
      <c r="BL480" s="807">
        <f t="shared" si="43"/>
        <v>1</v>
      </c>
    </row>
    <row r="481" spans="1:65" ht="27.95" customHeight="1" thickBot="1" x14ac:dyDescent="0.25">
      <c r="A481" s="188"/>
      <c r="B481" s="189"/>
      <c r="C481" s="189"/>
      <c r="D481" s="190"/>
      <c r="E481" s="1099"/>
      <c r="F481" s="1102"/>
      <c r="G481" s="1110"/>
      <c r="H481" s="9"/>
      <c r="I481" s="1113"/>
      <c r="J481" s="1116"/>
      <c r="K481" s="1050"/>
      <c r="L481" s="36" t="s">
        <v>26</v>
      </c>
      <c r="M481" s="921" t="s">
        <v>1022</v>
      </c>
      <c r="N481" s="28">
        <v>11</v>
      </c>
      <c r="O481" s="28">
        <v>1400000</v>
      </c>
      <c r="P481" s="29">
        <v>15400000</v>
      </c>
      <c r="V481" s="803" t="s">
        <v>1463</v>
      </c>
      <c r="W481" s="803" t="s">
        <v>1283</v>
      </c>
      <c r="X481" s="818" t="s">
        <v>1220</v>
      </c>
      <c r="Y481" s="791" t="s">
        <v>972</v>
      </c>
      <c r="Z481" s="791" t="s">
        <v>984</v>
      </c>
      <c r="AA481" s="791"/>
      <c r="AB481" s="782">
        <v>42420</v>
      </c>
      <c r="AC481" s="782">
        <v>42724</v>
      </c>
      <c r="AD481" s="791" t="s">
        <v>1012</v>
      </c>
      <c r="AE481" s="791" t="s">
        <v>26</v>
      </c>
      <c r="AF481" s="791" t="s">
        <v>1022</v>
      </c>
      <c r="AG481" s="791">
        <v>11</v>
      </c>
      <c r="AH481" s="783">
        <v>1400000</v>
      </c>
      <c r="AI481" s="783">
        <v>15400000</v>
      </c>
      <c r="AJ481" s="812" t="s">
        <v>1195</v>
      </c>
      <c r="AK481" s="812" t="s">
        <v>1195</v>
      </c>
      <c r="AL481" s="813">
        <v>0</v>
      </c>
      <c r="AM481" s="813">
        <v>0</v>
      </c>
      <c r="AN481" s="813">
        <v>0</v>
      </c>
      <c r="AO481" s="813">
        <v>0</v>
      </c>
      <c r="AP481" s="813">
        <v>0</v>
      </c>
      <c r="AQ481" s="813">
        <v>1</v>
      </c>
      <c r="AR481" s="813">
        <v>0</v>
      </c>
      <c r="AS481" s="813">
        <v>0</v>
      </c>
      <c r="AT481" s="813">
        <v>0</v>
      </c>
      <c r="AU481" s="813">
        <v>0</v>
      </c>
      <c r="AV481" s="813">
        <v>0</v>
      </c>
      <c r="AW481" s="813">
        <v>0</v>
      </c>
      <c r="AX481" s="807">
        <f t="shared" si="42"/>
        <v>1</v>
      </c>
      <c r="AY481" s="811">
        <v>0</v>
      </c>
      <c r="AZ481" s="811">
        <v>0</v>
      </c>
      <c r="BA481" s="811">
        <v>0</v>
      </c>
      <c r="BB481" s="811">
        <v>0</v>
      </c>
      <c r="BC481" s="811">
        <v>0</v>
      </c>
      <c r="BD481" s="811">
        <v>0</v>
      </c>
      <c r="BE481" s="811">
        <v>0</v>
      </c>
      <c r="BF481" s="811">
        <v>0</v>
      </c>
      <c r="BG481" s="811">
        <v>0</v>
      </c>
      <c r="BH481" s="811">
        <v>0</v>
      </c>
      <c r="BI481" s="811">
        <v>0</v>
      </c>
      <c r="BJ481" s="811">
        <v>0</v>
      </c>
      <c r="BK481" s="807">
        <f t="shared" si="44"/>
        <v>0</v>
      </c>
      <c r="BL481" s="807">
        <f t="shared" si="43"/>
        <v>1</v>
      </c>
    </row>
    <row r="482" spans="1:65" ht="27.95" customHeight="1" x14ac:dyDescent="0.2">
      <c r="A482" s="191"/>
      <c r="B482" s="192"/>
      <c r="C482" s="192"/>
      <c r="D482" s="193"/>
      <c r="E482" s="1091" t="s">
        <v>1026</v>
      </c>
      <c r="F482" s="1094" t="s">
        <v>1027</v>
      </c>
      <c r="G482" s="1095" t="s">
        <v>1028</v>
      </c>
      <c r="H482" s="34"/>
      <c r="I482" s="194">
        <v>42402</v>
      </c>
      <c r="J482" s="583">
        <v>42724</v>
      </c>
      <c r="K482" s="1097" t="s">
        <v>1029</v>
      </c>
      <c r="L482" s="34" t="s">
        <v>26</v>
      </c>
      <c r="M482" s="910" t="s">
        <v>1030</v>
      </c>
      <c r="N482" s="21">
        <v>2</v>
      </c>
      <c r="O482" s="24">
        <v>24000000</v>
      </c>
      <c r="P482" s="25">
        <v>48000000</v>
      </c>
      <c r="V482" s="803" t="s">
        <v>1286</v>
      </c>
      <c r="W482" s="803" t="s">
        <v>192</v>
      </c>
      <c r="X482" s="818" t="s">
        <v>1220</v>
      </c>
      <c r="Y482" s="791" t="s">
        <v>1027</v>
      </c>
      <c r="Z482" s="791" t="s">
        <v>1028</v>
      </c>
      <c r="AA482" s="791"/>
      <c r="AB482" s="782">
        <v>42402</v>
      </c>
      <c r="AC482" s="782">
        <v>42724</v>
      </c>
      <c r="AD482" s="791" t="s">
        <v>1029</v>
      </c>
      <c r="AE482" s="791" t="s">
        <v>26</v>
      </c>
      <c r="AF482" s="791" t="s">
        <v>1030</v>
      </c>
      <c r="AG482" s="791">
        <v>2</v>
      </c>
      <c r="AH482" s="783">
        <v>24000000</v>
      </c>
      <c r="AI482" s="783">
        <v>48000000</v>
      </c>
      <c r="AJ482" s="812" t="s">
        <v>264</v>
      </c>
      <c r="AK482" s="812" t="s">
        <v>281</v>
      </c>
      <c r="AL482" s="813">
        <v>0</v>
      </c>
      <c r="AM482" s="813">
        <v>9.0909090909090912E-2</v>
      </c>
      <c r="AN482" s="813">
        <v>9.0909090909090912E-2</v>
      </c>
      <c r="AO482" s="813">
        <v>9.0909090909090912E-2</v>
      </c>
      <c r="AP482" s="813">
        <v>9.0909090909090912E-2</v>
      </c>
      <c r="AQ482" s="813">
        <v>9.0909090909090912E-2</v>
      </c>
      <c r="AR482" s="813">
        <v>9.0909090909090912E-2</v>
      </c>
      <c r="AS482" s="813">
        <v>9.0909090909090912E-2</v>
      </c>
      <c r="AT482" s="813">
        <v>9.0909090909090912E-2</v>
      </c>
      <c r="AU482" s="813">
        <v>9.0909090909090912E-2</v>
      </c>
      <c r="AV482" s="813">
        <v>9.0909090909090912E-2</v>
      </c>
      <c r="AW482" s="813">
        <v>9.0909090909090912E-2</v>
      </c>
      <c r="AX482" s="807">
        <f t="shared" si="42"/>
        <v>1.0000000000000002</v>
      </c>
      <c r="AY482" s="811">
        <v>0</v>
      </c>
      <c r="AZ482" s="811">
        <v>0</v>
      </c>
      <c r="BA482" s="811">
        <v>0</v>
      </c>
      <c r="BB482" s="811">
        <v>0</v>
      </c>
      <c r="BC482" s="811">
        <v>0</v>
      </c>
      <c r="BD482" s="811">
        <v>0</v>
      </c>
      <c r="BE482" s="811">
        <v>0</v>
      </c>
      <c r="BF482" s="811">
        <v>0</v>
      </c>
      <c r="BG482" s="811">
        <v>0</v>
      </c>
      <c r="BH482" s="811">
        <v>0</v>
      </c>
      <c r="BI482" s="811">
        <v>0</v>
      </c>
      <c r="BJ482" s="811">
        <v>0</v>
      </c>
      <c r="BK482" s="807">
        <f t="shared" si="44"/>
        <v>0</v>
      </c>
      <c r="BL482" s="807">
        <f t="shared" si="43"/>
        <v>1.0000000000000002</v>
      </c>
    </row>
    <row r="483" spans="1:65" ht="27.95" customHeight="1" x14ac:dyDescent="0.2">
      <c r="A483" s="184"/>
      <c r="B483" s="185"/>
      <c r="C483" s="185"/>
      <c r="D483" s="186"/>
      <c r="E483" s="1092"/>
      <c r="F483" s="1061"/>
      <c r="G483" s="1096"/>
      <c r="H483" s="35"/>
      <c r="I483" s="182">
        <v>42402</v>
      </c>
      <c r="J483" s="584">
        <v>42724</v>
      </c>
      <c r="K483" s="1098"/>
      <c r="L483" s="35" t="s">
        <v>49</v>
      </c>
      <c r="M483" s="911" t="s">
        <v>1031</v>
      </c>
      <c r="N483" s="22">
        <v>1</v>
      </c>
      <c r="O483" s="26">
        <v>25000000</v>
      </c>
      <c r="P483" s="27">
        <v>25000000</v>
      </c>
      <c r="V483" s="803" t="s">
        <v>1286</v>
      </c>
      <c r="W483" s="803" t="s">
        <v>192</v>
      </c>
      <c r="X483" s="818" t="s">
        <v>1220</v>
      </c>
      <c r="Y483" s="791" t="s">
        <v>1027</v>
      </c>
      <c r="Z483" s="791" t="s">
        <v>1028</v>
      </c>
      <c r="AA483" s="791"/>
      <c r="AB483" s="782">
        <v>42402</v>
      </c>
      <c r="AC483" s="782">
        <v>42724</v>
      </c>
      <c r="AD483" s="791" t="s">
        <v>1029</v>
      </c>
      <c r="AE483" s="791" t="s">
        <v>49</v>
      </c>
      <c r="AF483" s="791" t="s">
        <v>1031</v>
      </c>
      <c r="AG483" s="791">
        <v>1</v>
      </c>
      <c r="AH483" s="783">
        <v>25000000</v>
      </c>
      <c r="AI483" s="783">
        <v>25000000</v>
      </c>
      <c r="AJ483" s="812" t="s">
        <v>264</v>
      </c>
      <c r="AK483" s="812" t="s">
        <v>281</v>
      </c>
      <c r="AL483" s="813">
        <v>0</v>
      </c>
      <c r="AM483" s="813">
        <v>9.0909090909090912E-2</v>
      </c>
      <c r="AN483" s="813">
        <v>9.0909090909090912E-2</v>
      </c>
      <c r="AO483" s="813">
        <v>9.0909090909090912E-2</v>
      </c>
      <c r="AP483" s="813">
        <v>9.0909090909090912E-2</v>
      </c>
      <c r="AQ483" s="813">
        <v>9.0909090909090912E-2</v>
      </c>
      <c r="AR483" s="813">
        <v>9.0909090909090912E-2</v>
      </c>
      <c r="AS483" s="813">
        <v>9.0909090909090912E-2</v>
      </c>
      <c r="AT483" s="813">
        <v>9.0909090909090912E-2</v>
      </c>
      <c r="AU483" s="813">
        <v>9.0909090909090912E-2</v>
      </c>
      <c r="AV483" s="813">
        <v>9.0909090909090912E-2</v>
      </c>
      <c r="AW483" s="813">
        <v>9.0909090909090912E-2</v>
      </c>
      <c r="AX483" s="807">
        <f t="shared" si="42"/>
        <v>1.0000000000000002</v>
      </c>
      <c r="AY483" s="811">
        <v>0</v>
      </c>
      <c r="AZ483" s="811">
        <v>0</v>
      </c>
      <c r="BA483" s="811">
        <v>0</v>
      </c>
      <c r="BB483" s="811">
        <v>0</v>
      </c>
      <c r="BC483" s="811">
        <v>0</v>
      </c>
      <c r="BD483" s="811">
        <v>0</v>
      </c>
      <c r="BE483" s="811">
        <v>0</v>
      </c>
      <c r="BF483" s="811">
        <v>0</v>
      </c>
      <c r="BG483" s="811">
        <v>0</v>
      </c>
      <c r="BH483" s="811">
        <v>0</v>
      </c>
      <c r="BI483" s="811">
        <v>0</v>
      </c>
      <c r="BJ483" s="811">
        <v>0</v>
      </c>
      <c r="BK483" s="807">
        <f t="shared" si="44"/>
        <v>0</v>
      </c>
      <c r="BL483" s="807">
        <f t="shared" si="43"/>
        <v>1.0000000000000002</v>
      </c>
    </row>
    <row r="484" spans="1:65" ht="27.95" customHeight="1" x14ac:dyDescent="0.2">
      <c r="A484" s="184"/>
      <c r="B484" s="572"/>
      <c r="C484" s="572"/>
      <c r="D484" s="181"/>
      <c r="E484" s="1093"/>
      <c r="F484" s="1061"/>
      <c r="G484" s="911" t="s">
        <v>1032</v>
      </c>
      <c r="H484" s="35"/>
      <c r="I484" s="182">
        <v>42402</v>
      </c>
      <c r="J484" s="584">
        <v>42724</v>
      </c>
      <c r="K484" s="586" t="s">
        <v>1033</v>
      </c>
      <c r="L484" s="35" t="s">
        <v>49</v>
      </c>
      <c r="M484" s="911" t="s">
        <v>1032</v>
      </c>
      <c r="N484" s="22">
        <v>1</v>
      </c>
      <c r="O484" s="26">
        <v>3000000</v>
      </c>
      <c r="P484" s="27">
        <v>3000000</v>
      </c>
      <c r="V484" s="803" t="s">
        <v>1286</v>
      </c>
      <c r="W484" s="803" t="s">
        <v>192</v>
      </c>
      <c r="X484" s="818" t="s">
        <v>1220</v>
      </c>
      <c r="Y484" s="791" t="s">
        <v>1027</v>
      </c>
      <c r="Z484" s="791" t="s">
        <v>1032</v>
      </c>
      <c r="AA484" s="791"/>
      <c r="AB484" s="782">
        <v>42402</v>
      </c>
      <c r="AC484" s="782">
        <v>42724</v>
      </c>
      <c r="AD484" s="791" t="s">
        <v>1033</v>
      </c>
      <c r="AE484" s="791" t="s">
        <v>49</v>
      </c>
      <c r="AF484" s="791" t="s">
        <v>1032</v>
      </c>
      <c r="AG484" s="791">
        <v>1</v>
      </c>
      <c r="AH484" s="783">
        <v>3000000</v>
      </c>
      <c r="AI484" s="783">
        <v>3000000</v>
      </c>
      <c r="AJ484" s="812" t="s">
        <v>264</v>
      </c>
      <c r="AK484" s="812" t="s">
        <v>281</v>
      </c>
      <c r="AL484" s="813">
        <v>0</v>
      </c>
      <c r="AM484" s="813">
        <v>9.0909090909090912E-2</v>
      </c>
      <c r="AN484" s="813">
        <v>9.0909090909090912E-2</v>
      </c>
      <c r="AO484" s="813">
        <v>9.0909090909090912E-2</v>
      </c>
      <c r="AP484" s="813">
        <v>9.0909090909090912E-2</v>
      </c>
      <c r="AQ484" s="813">
        <v>9.0909090909090912E-2</v>
      </c>
      <c r="AR484" s="813">
        <v>9.0909090909090912E-2</v>
      </c>
      <c r="AS484" s="813">
        <v>9.0909090909090912E-2</v>
      </c>
      <c r="AT484" s="813">
        <v>9.0909090909090912E-2</v>
      </c>
      <c r="AU484" s="813">
        <v>9.0909090909090912E-2</v>
      </c>
      <c r="AV484" s="813">
        <v>9.0909090909090912E-2</v>
      </c>
      <c r="AW484" s="813">
        <v>9.0909090909090912E-2</v>
      </c>
      <c r="AX484" s="807">
        <f t="shared" si="42"/>
        <v>1.0000000000000002</v>
      </c>
      <c r="AY484" s="811">
        <v>0</v>
      </c>
      <c r="AZ484" s="811">
        <v>0</v>
      </c>
      <c r="BA484" s="811">
        <v>0</v>
      </c>
      <c r="BB484" s="811">
        <v>0</v>
      </c>
      <c r="BC484" s="811">
        <v>0</v>
      </c>
      <c r="BD484" s="811">
        <v>0</v>
      </c>
      <c r="BE484" s="811">
        <v>0</v>
      </c>
      <c r="BF484" s="811">
        <v>0</v>
      </c>
      <c r="BG484" s="811">
        <v>0</v>
      </c>
      <c r="BH484" s="811">
        <v>0</v>
      </c>
      <c r="BI484" s="811">
        <v>0</v>
      </c>
      <c r="BJ484" s="811">
        <v>0</v>
      </c>
      <c r="BK484" s="807">
        <f t="shared" si="44"/>
        <v>0</v>
      </c>
      <c r="BL484" s="807">
        <f t="shared" si="43"/>
        <v>1.0000000000000002</v>
      </c>
    </row>
    <row r="485" spans="1:65" ht="27.95" customHeight="1" x14ac:dyDescent="0.2">
      <c r="A485" s="173"/>
      <c r="B485" s="174"/>
      <c r="C485" s="431"/>
      <c r="D485" s="186"/>
      <c r="E485" s="1120" t="s">
        <v>1026</v>
      </c>
      <c r="F485" s="1061" t="s">
        <v>1034</v>
      </c>
      <c r="G485" s="911" t="s">
        <v>1035</v>
      </c>
      <c r="H485" s="35"/>
      <c r="I485" s="182">
        <v>42402</v>
      </c>
      <c r="J485" s="584">
        <v>42704</v>
      </c>
      <c r="K485" s="1117" t="s">
        <v>1036</v>
      </c>
      <c r="L485" s="35" t="s">
        <v>309</v>
      </c>
      <c r="M485" s="911" t="s">
        <v>1037</v>
      </c>
      <c r="N485" s="22">
        <v>1</v>
      </c>
      <c r="O485" s="26">
        <v>20000000</v>
      </c>
      <c r="P485" s="27">
        <f>20000000+IF('Plan de adquisiciones'!$D$6="Si",15000000,0)</f>
        <v>20000000</v>
      </c>
      <c r="V485" s="803" t="s">
        <v>1286</v>
      </c>
      <c r="W485" s="803" t="s">
        <v>192</v>
      </c>
      <c r="X485" s="818" t="s">
        <v>1220</v>
      </c>
      <c r="Y485" s="791" t="s">
        <v>1034</v>
      </c>
      <c r="Z485" s="791" t="s">
        <v>1035</v>
      </c>
      <c r="AA485" s="791"/>
      <c r="AB485" s="782">
        <v>42402</v>
      </c>
      <c r="AC485" s="782">
        <v>42704</v>
      </c>
      <c r="AD485" s="791" t="s">
        <v>1036</v>
      </c>
      <c r="AE485" s="791" t="s">
        <v>309</v>
      </c>
      <c r="AF485" s="791" t="s">
        <v>1037</v>
      </c>
      <c r="AG485" s="791">
        <v>1</v>
      </c>
      <c r="AH485" s="783">
        <v>20000000</v>
      </c>
      <c r="AI485" s="783">
        <f>20000000+IF('Plan de adquisiciones'!$D$6="Si",15000000,0)</f>
        <v>20000000</v>
      </c>
      <c r="AJ485" s="812" t="s">
        <v>264</v>
      </c>
      <c r="AK485" s="812" t="s">
        <v>268</v>
      </c>
      <c r="AL485" s="813">
        <v>0</v>
      </c>
      <c r="AM485" s="813">
        <v>0.1</v>
      </c>
      <c r="AN485" s="813">
        <v>0.1</v>
      </c>
      <c r="AO485" s="813">
        <v>0.1</v>
      </c>
      <c r="AP485" s="813">
        <v>0.1</v>
      </c>
      <c r="AQ485" s="813">
        <v>0.1</v>
      </c>
      <c r="AR485" s="813">
        <v>0.1</v>
      </c>
      <c r="AS485" s="813">
        <v>0.1</v>
      </c>
      <c r="AT485" s="813">
        <v>0.1</v>
      </c>
      <c r="AU485" s="813">
        <v>0.1</v>
      </c>
      <c r="AV485" s="813">
        <v>0.1</v>
      </c>
      <c r="AW485" s="813">
        <v>0</v>
      </c>
      <c r="AX485" s="807">
        <f t="shared" si="42"/>
        <v>0.99999999999999989</v>
      </c>
      <c r="AY485" s="811">
        <v>0</v>
      </c>
      <c r="AZ485" s="811">
        <v>0</v>
      </c>
      <c r="BA485" s="811">
        <v>0</v>
      </c>
      <c r="BB485" s="811">
        <v>0</v>
      </c>
      <c r="BC485" s="811">
        <v>0</v>
      </c>
      <c r="BD485" s="811">
        <v>0</v>
      </c>
      <c r="BE485" s="811">
        <v>0</v>
      </c>
      <c r="BF485" s="811">
        <v>0</v>
      </c>
      <c r="BG485" s="811">
        <v>0</v>
      </c>
      <c r="BH485" s="811">
        <v>0</v>
      </c>
      <c r="BI485" s="811">
        <v>0</v>
      </c>
      <c r="BJ485" s="811">
        <v>0</v>
      </c>
      <c r="BK485" s="807">
        <f t="shared" si="44"/>
        <v>0</v>
      </c>
      <c r="BL485" s="807">
        <f t="shared" si="43"/>
        <v>0.99999999999999989</v>
      </c>
    </row>
    <row r="486" spans="1:65" ht="27.95" customHeight="1" x14ac:dyDescent="0.2">
      <c r="A486" s="173"/>
      <c r="B486" s="174"/>
      <c r="C486" s="431"/>
      <c r="D486" s="186"/>
      <c r="E486" s="1093"/>
      <c r="F486" s="1061"/>
      <c r="G486" s="911" t="s">
        <v>1038</v>
      </c>
      <c r="H486" s="35"/>
      <c r="I486" s="182">
        <v>42402</v>
      </c>
      <c r="J486" s="584">
        <v>42704</v>
      </c>
      <c r="K486" s="1107"/>
      <c r="L486" s="35" t="s">
        <v>309</v>
      </c>
      <c r="M486" s="911" t="s">
        <v>1038</v>
      </c>
      <c r="N486" s="22">
        <v>1</v>
      </c>
      <c r="O486" s="26">
        <v>50000000</v>
      </c>
      <c r="P486" s="27">
        <f>50000000+IF('Plan de adquisiciones'!$D$6="Si",36000000,0)</f>
        <v>50000000</v>
      </c>
      <c r="V486" s="803" t="s">
        <v>1286</v>
      </c>
      <c r="W486" s="803" t="s">
        <v>192</v>
      </c>
      <c r="X486" s="818" t="s">
        <v>1220</v>
      </c>
      <c r="Y486" s="791" t="s">
        <v>1034</v>
      </c>
      <c r="Z486" s="791" t="s">
        <v>1038</v>
      </c>
      <c r="AA486" s="791"/>
      <c r="AB486" s="782">
        <v>42402</v>
      </c>
      <c r="AC486" s="782">
        <v>42704</v>
      </c>
      <c r="AD486" s="791" t="s">
        <v>1036</v>
      </c>
      <c r="AE486" s="791" t="s">
        <v>309</v>
      </c>
      <c r="AF486" s="791" t="s">
        <v>1038</v>
      </c>
      <c r="AG486" s="791">
        <v>1</v>
      </c>
      <c r="AH486" s="783">
        <v>50000000</v>
      </c>
      <c r="AI486" s="783">
        <f>50000000+IF('Plan de adquisiciones'!$D$6="Si",36000000,0)</f>
        <v>50000000</v>
      </c>
      <c r="AJ486" s="812" t="s">
        <v>264</v>
      </c>
      <c r="AK486" s="812" t="s">
        <v>268</v>
      </c>
      <c r="AL486" s="813">
        <v>0</v>
      </c>
      <c r="AM486" s="813">
        <v>0.1</v>
      </c>
      <c r="AN486" s="813">
        <v>0.1</v>
      </c>
      <c r="AO486" s="813">
        <v>0.1</v>
      </c>
      <c r="AP486" s="813">
        <v>0.1</v>
      </c>
      <c r="AQ486" s="813">
        <v>0.1</v>
      </c>
      <c r="AR486" s="813">
        <v>0.1</v>
      </c>
      <c r="AS486" s="813">
        <v>0.1</v>
      </c>
      <c r="AT486" s="813">
        <v>0.1</v>
      </c>
      <c r="AU486" s="813">
        <v>0.1</v>
      </c>
      <c r="AV486" s="813">
        <v>0.1</v>
      </c>
      <c r="AW486" s="813">
        <v>0</v>
      </c>
      <c r="AX486" s="807">
        <f t="shared" si="42"/>
        <v>0.99999999999999989</v>
      </c>
      <c r="AY486" s="811">
        <v>0</v>
      </c>
      <c r="AZ486" s="811">
        <v>0</v>
      </c>
      <c r="BA486" s="811">
        <v>0</v>
      </c>
      <c r="BB486" s="811">
        <v>0</v>
      </c>
      <c r="BC486" s="811">
        <v>0</v>
      </c>
      <c r="BD486" s="811">
        <v>0</v>
      </c>
      <c r="BE486" s="811">
        <v>0</v>
      </c>
      <c r="BF486" s="811">
        <v>0</v>
      </c>
      <c r="BG486" s="811">
        <v>0</v>
      </c>
      <c r="BH486" s="811">
        <v>0</v>
      </c>
      <c r="BI486" s="811">
        <v>0</v>
      </c>
      <c r="BJ486" s="811">
        <v>0</v>
      </c>
      <c r="BK486" s="807">
        <f t="shared" si="44"/>
        <v>0</v>
      </c>
      <c r="BL486" s="807">
        <f t="shared" si="43"/>
        <v>0.99999999999999989</v>
      </c>
    </row>
    <row r="487" spans="1:65" ht="27.95" customHeight="1" x14ac:dyDescent="0.2">
      <c r="A487" s="173"/>
      <c r="B487" s="174"/>
      <c r="C487" s="431"/>
      <c r="D487" s="186"/>
      <c r="E487" s="1120" t="s">
        <v>1039</v>
      </c>
      <c r="F487" s="1061" t="s">
        <v>1040</v>
      </c>
      <c r="G487" s="1108" t="s">
        <v>1041</v>
      </c>
      <c r="H487" s="35"/>
      <c r="I487" s="182">
        <v>42402</v>
      </c>
      <c r="J487" s="584">
        <v>42724</v>
      </c>
      <c r="K487" s="1117" t="s">
        <v>1042</v>
      </c>
      <c r="L487" s="35" t="s">
        <v>309</v>
      </c>
      <c r="M487" s="911" t="s">
        <v>1043</v>
      </c>
      <c r="N487" s="22">
        <v>1</v>
      </c>
      <c r="O487" s="26"/>
      <c r="P487" s="27"/>
      <c r="V487" s="803" t="s">
        <v>1286</v>
      </c>
      <c r="W487" s="803" t="s">
        <v>192</v>
      </c>
      <c r="X487" s="818" t="s">
        <v>1220</v>
      </c>
      <c r="Y487" s="791" t="s">
        <v>1040</v>
      </c>
      <c r="Z487" s="791" t="s">
        <v>1041</v>
      </c>
      <c r="AA487" s="791"/>
      <c r="AB487" s="782">
        <v>42402</v>
      </c>
      <c r="AC487" s="782">
        <v>42724</v>
      </c>
      <c r="AD487" s="791" t="s">
        <v>1042</v>
      </c>
      <c r="AE487" s="791" t="s">
        <v>309</v>
      </c>
      <c r="AF487" s="791" t="s">
        <v>1043</v>
      </c>
      <c r="AG487" s="791">
        <v>1</v>
      </c>
      <c r="AH487" s="783"/>
      <c r="AI487" s="783"/>
      <c r="AJ487" s="812" t="s">
        <v>264</v>
      </c>
      <c r="AK487" s="812" t="s">
        <v>281</v>
      </c>
      <c r="AL487" s="813">
        <v>0</v>
      </c>
      <c r="AM487" s="813">
        <v>9.0909090909090912E-2</v>
      </c>
      <c r="AN487" s="813">
        <v>9.0909090909090912E-2</v>
      </c>
      <c r="AO487" s="813">
        <v>9.0909090909090912E-2</v>
      </c>
      <c r="AP487" s="813">
        <v>9.0909090909090912E-2</v>
      </c>
      <c r="AQ487" s="813">
        <v>9.0909090909090912E-2</v>
      </c>
      <c r="AR487" s="813">
        <v>9.0909090909090912E-2</v>
      </c>
      <c r="AS487" s="813">
        <v>9.0909090909090912E-2</v>
      </c>
      <c r="AT487" s="813">
        <v>9.0909090909090912E-2</v>
      </c>
      <c r="AU487" s="813">
        <v>9.0909090909090912E-2</v>
      </c>
      <c r="AV487" s="813">
        <v>9.0909090909090912E-2</v>
      </c>
      <c r="AW487" s="813">
        <v>9.0909090909090912E-2</v>
      </c>
      <c r="AX487" s="807">
        <f t="shared" si="42"/>
        <v>1.0000000000000002</v>
      </c>
      <c r="AY487" s="811">
        <v>0</v>
      </c>
      <c r="AZ487" s="811">
        <v>0</v>
      </c>
      <c r="BA487" s="811">
        <v>0</v>
      </c>
      <c r="BB487" s="811">
        <v>0</v>
      </c>
      <c r="BC487" s="811">
        <v>0</v>
      </c>
      <c r="BD487" s="811">
        <v>0</v>
      </c>
      <c r="BE487" s="811">
        <v>0</v>
      </c>
      <c r="BF487" s="811">
        <v>0</v>
      </c>
      <c r="BG487" s="811">
        <v>0</v>
      </c>
      <c r="BH487" s="811">
        <v>0</v>
      </c>
      <c r="BI487" s="811">
        <v>0</v>
      </c>
      <c r="BJ487" s="811">
        <v>0</v>
      </c>
      <c r="BK487" s="807">
        <f t="shared" si="44"/>
        <v>0</v>
      </c>
      <c r="BL487" s="807">
        <f t="shared" si="43"/>
        <v>1.0000000000000002</v>
      </c>
    </row>
    <row r="488" spans="1:65" ht="27.95" customHeight="1" x14ac:dyDescent="0.2">
      <c r="A488" s="173"/>
      <c r="B488" s="174"/>
      <c r="C488" s="431"/>
      <c r="D488" s="186"/>
      <c r="E488" s="1092"/>
      <c r="F488" s="1061"/>
      <c r="G488" s="1096"/>
      <c r="H488" s="35"/>
      <c r="I488" s="182">
        <v>42402</v>
      </c>
      <c r="J488" s="584">
        <v>42724</v>
      </c>
      <c r="K488" s="1045"/>
      <c r="L488" s="35" t="s">
        <v>309</v>
      </c>
      <c r="M488" s="911" t="s">
        <v>1038</v>
      </c>
      <c r="N488" s="22">
        <v>1</v>
      </c>
      <c r="O488" s="26">
        <v>65000000</v>
      </c>
      <c r="P488" s="27">
        <f>65000000+IF('Plan de adquisiciones'!$D$6="Si",47000000,0)</f>
        <v>65000000</v>
      </c>
      <c r="V488" s="803" t="s">
        <v>1286</v>
      </c>
      <c r="W488" s="803" t="s">
        <v>192</v>
      </c>
      <c r="X488" s="818" t="s">
        <v>1220</v>
      </c>
      <c r="Y488" s="791" t="s">
        <v>1040</v>
      </c>
      <c r="Z488" s="791" t="s">
        <v>1041</v>
      </c>
      <c r="AA488" s="791"/>
      <c r="AB488" s="782">
        <v>42402</v>
      </c>
      <c r="AC488" s="782">
        <v>42724</v>
      </c>
      <c r="AD488" s="791" t="s">
        <v>1042</v>
      </c>
      <c r="AE488" s="791" t="s">
        <v>309</v>
      </c>
      <c r="AF488" s="791" t="s">
        <v>1038</v>
      </c>
      <c r="AG488" s="791">
        <v>1</v>
      </c>
      <c r="AH488" s="783">
        <v>65000000</v>
      </c>
      <c r="AI488" s="783">
        <f>65000000+IF('Plan de adquisiciones'!$D$6="Si",47000000,0)</f>
        <v>65000000</v>
      </c>
      <c r="AJ488" s="812" t="s">
        <v>264</v>
      </c>
      <c r="AK488" s="812" t="s">
        <v>281</v>
      </c>
      <c r="AL488" s="813">
        <v>0</v>
      </c>
      <c r="AM488" s="813">
        <v>9.0909090909090912E-2</v>
      </c>
      <c r="AN488" s="813">
        <v>9.0909090909090912E-2</v>
      </c>
      <c r="AO488" s="813">
        <v>9.0909090909090912E-2</v>
      </c>
      <c r="AP488" s="813">
        <v>9.0909090909090912E-2</v>
      </c>
      <c r="AQ488" s="813">
        <v>9.0909090909090912E-2</v>
      </c>
      <c r="AR488" s="813">
        <v>9.0909090909090912E-2</v>
      </c>
      <c r="AS488" s="813">
        <v>9.0909090909090912E-2</v>
      </c>
      <c r="AT488" s="813">
        <v>9.0909090909090912E-2</v>
      </c>
      <c r="AU488" s="813">
        <v>9.0909090909090912E-2</v>
      </c>
      <c r="AV488" s="813">
        <v>9.0909090909090912E-2</v>
      </c>
      <c r="AW488" s="813">
        <v>9.0909090909090912E-2</v>
      </c>
      <c r="AX488" s="807">
        <f t="shared" si="42"/>
        <v>1.0000000000000002</v>
      </c>
      <c r="AY488" s="811">
        <v>0</v>
      </c>
      <c r="AZ488" s="811">
        <v>0</v>
      </c>
      <c r="BA488" s="811">
        <v>0</v>
      </c>
      <c r="BB488" s="811">
        <v>0</v>
      </c>
      <c r="BC488" s="811">
        <v>0</v>
      </c>
      <c r="BD488" s="811">
        <v>0</v>
      </c>
      <c r="BE488" s="811">
        <v>0</v>
      </c>
      <c r="BF488" s="811">
        <v>0</v>
      </c>
      <c r="BG488" s="811">
        <v>0</v>
      </c>
      <c r="BH488" s="811">
        <v>0</v>
      </c>
      <c r="BI488" s="811">
        <v>0</v>
      </c>
      <c r="BJ488" s="811">
        <v>0</v>
      </c>
      <c r="BK488" s="807">
        <f t="shared" si="44"/>
        <v>0</v>
      </c>
      <c r="BL488" s="807">
        <f t="shared" si="43"/>
        <v>1.0000000000000002</v>
      </c>
    </row>
    <row r="489" spans="1:65" ht="27.95" customHeight="1" x14ac:dyDescent="0.2">
      <c r="A489" s="173"/>
      <c r="B489" s="174"/>
      <c r="C489" s="431"/>
      <c r="D489" s="186"/>
      <c r="E489" s="1093"/>
      <c r="F489" s="1061"/>
      <c r="G489" s="911" t="s">
        <v>1044</v>
      </c>
      <c r="H489" s="35"/>
      <c r="I489" s="182">
        <v>42402</v>
      </c>
      <c r="J489" s="584">
        <v>42724</v>
      </c>
      <c r="K489" s="1107"/>
      <c r="L489" s="35" t="s">
        <v>309</v>
      </c>
      <c r="M489" s="911" t="s">
        <v>1045</v>
      </c>
      <c r="N489" s="22">
        <v>1</v>
      </c>
      <c r="O489" s="26">
        <v>10000000</v>
      </c>
      <c r="P489" s="27">
        <f>10000000+IF('Plan de adquisiciones'!$D$6="Si",7000000,0)</f>
        <v>10000000</v>
      </c>
      <c r="V489" s="803" t="s">
        <v>1286</v>
      </c>
      <c r="W489" s="803" t="s">
        <v>192</v>
      </c>
      <c r="X489" s="818" t="s">
        <v>1220</v>
      </c>
      <c r="Y489" s="791" t="s">
        <v>1040</v>
      </c>
      <c r="Z489" s="791" t="s">
        <v>1044</v>
      </c>
      <c r="AA489" s="791"/>
      <c r="AB489" s="782">
        <v>42402</v>
      </c>
      <c r="AC489" s="782">
        <v>42724</v>
      </c>
      <c r="AD489" s="791" t="s">
        <v>1042</v>
      </c>
      <c r="AE489" s="791" t="s">
        <v>309</v>
      </c>
      <c r="AF489" s="791" t="s">
        <v>1045</v>
      </c>
      <c r="AG489" s="791">
        <v>1</v>
      </c>
      <c r="AH489" s="783">
        <v>10000000</v>
      </c>
      <c r="AI489" s="783">
        <f>10000000+IF('Plan de adquisiciones'!$D$6="Si",7000000,0)</f>
        <v>10000000</v>
      </c>
      <c r="AJ489" s="812" t="s">
        <v>264</v>
      </c>
      <c r="AK489" s="812" t="s">
        <v>281</v>
      </c>
      <c r="AL489" s="813">
        <v>0</v>
      </c>
      <c r="AM489" s="813">
        <v>9.0909090909090912E-2</v>
      </c>
      <c r="AN489" s="813">
        <v>9.0909090909090912E-2</v>
      </c>
      <c r="AO489" s="813">
        <v>9.0909090909090912E-2</v>
      </c>
      <c r="AP489" s="813">
        <v>9.0909090909090912E-2</v>
      </c>
      <c r="AQ489" s="813">
        <v>9.0909090909090912E-2</v>
      </c>
      <c r="AR489" s="813">
        <v>9.0909090909090912E-2</v>
      </c>
      <c r="AS489" s="813">
        <v>9.0909090909090912E-2</v>
      </c>
      <c r="AT489" s="813">
        <v>9.0909090909090912E-2</v>
      </c>
      <c r="AU489" s="813">
        <v>9.0909090909090912E-2</v>
      </c>
      <c r="AV489" s="813">
        <v>9.0909090909090912E-2</v>
      </c>
      <c r="AW489" s="813">
        <v>9.0909090909090912E-2</v>
      </c>
      <c r="AX489" s="807">
        <f t="shared" si="42"/>
        <v>1.0000000000000002</v>
      </c>
      <c r="AY489" s="811">
        <v>0</v>
      </c>
      <c r="AZ489" s="811">
        <v>0</v>
      </c>
      <c r="BA489" s="811">
        <v>0</v>
      </c>
      <c r="BB489" s="811">
        <v>0</v>
      </c>
      <c r="BC489" s="811">
        <v>0</v>
      </c>
      <c r="BD489" s="811">
        <v>0</v>
      </c>
      <c r="BE489" s="811">
        <v>0</v>
      </c>
      <c r="BF489" s="811">
        <v>0</v>
      </c>
      <c r="BG489" s="811">
        <v>0</v>
      </c>
      <c r="BH489" s="811">
        <v>0</v>
      </c>
      <c r="BI489" s="811">
        <v>0</v>
      </c>
      <c r="BJ489" s="811">
        <v>0</v>
      </c>
      <c r="BK489" s="807">
        <f t="shared" si="44"/>
        <v>0</v>
      </c>
      <c r="BL489" s="807">
        <f t="shared" si="43"/>
        <v>1.0000000000000002</v>
      </c>
    </row>
    <row r="490" spans="1:65" ht="27.95" customHeight="1" x14ac:dyDescent="0.2">
      <c r="A490" s="173"/>
      <c r="B490" s="174"/>
      <c r="C490" s="185"/>
      <c r="D490" s="186"/>
      <c r="E490" s="422" t="s">
        <v>305</v>
      </c>
      <c r="F490" s="961" t="s">
        <v>1046</v>
      </c>
      <c r="G490" s="961" t="s">
        <v>1047</v>
      </c>
      <c r="H490" s="574"/>
      <c r="I490" s="573">
        <v>42402</v>
      </c>
      <c r="J490" s="588">
        <v>42704</v>
      </c>
      <c r="K490" s="589"/>
      <c r="L490" s="574" t="s">
        <v>39</v>
      </c>
      <c r="M490" s="961" t="s">
        <v>1048</v>
      </c>
      <c r="N490" s="538"/>
      <c r="O490" s="534">
        <v>50000000</v>
      </c>
      <c r="P490" s="535">
        <v>50000000</v>
      </c>
      <c r="V490" s="803" t="s">
        <v>1286</v>
      </c>
      <c r="W490" s="803" t="s">
        <v>192</v>
      </c>
      <c r="X490" s="818" t="s">
        <v>1220</v>
      </c>
      <c r="Y490" s="791" t="s">
        <v>1046</v>
      </c>
      <c r="Z490" s="791" t="s">
        <v>1047</v>
      </c>
      <c r="AA490" s="791"/>
      <c r="AB490" s="782">
        <v>42402</v>
      </c>
      <c r="AC490" s="782">
        <v>42704</v>
      </c>
      <c r="AD490" s="791"/>
      <c r="AE490" s="791" t="s">
        <v>39</v>
      </c>
      <c r="AF490" s="791" t="s">
        <v>1048</v>
      </c>
      <c r="AG490" s="791"/>
      <c r="AH490" s="783">
        <v>50000000</v>
      </c>
      <c r="AI490" s="783">
        <v>50000000</v>
      </c>
      <c r="AJ490" s="812" t="s">
        <v>264</v>
      </c>
      <c r="AK490" s="812" t="s">
        <v>268</v>
      </c>
      <c r="AL490" s="813">
        <v>0</v>
      </c>
      <c r="AM490" s="813">
        <v>0.1</v>
      </c>
      <c r="AN490" s="813">
        <v>0.1</v>
      </c>
      <c r="AO490" s="813">
        <v>0.1</v>
      </c>
      <c r="AP490" s="813">
        <v>0.1</v>
      </c>
      <c r="AQ490" s="813">
        <v>0.1</v>
      </c>
      <c r="AR490" s="813">
        <v>0.1</v>
      </c>
      <c r="AS490" s="813">
        <v>0.1</v>
      </c>
      <c r="AT490" s="813">
        <v>0.1</v>
      </c>
      <c r="AU490" s="813">
        <v>0.1</v>
      </c>
      <c r="AV490" s="813">
        <v>0.1</v>
      </c>
      <c r="AW490" s="813">
        <v>0</v>
      </c>
      <c r="AX490" s="807">
        <f t="shared" si="42"/>
        <v>0.99999999999999989</v>
      </c>
      <c r="AY490" s="811">
        <v>0</v>
      </c>
      <c r="AZ490" s="811">
        <v>0</v>
      </c>
      <c r="BA490" s="811">
        <v>0</v>
      </c>
      <c r="BB490" s="811">
        <v>0</v>
      </c>
      <c r="BC490" s="811">
        <v>0</v>
      </c>
      <c r="BD490" s="811">
        <v>0</v>
      </c>
      <c r="BE490" s="811">
        <v>0</v>
      </c>
      <c r="BF490" s="811">
        <v>0</v>
      </c>
      <c r="BG490" s="811">
        <v>0</v>
      </c>
      <c r="BH490" s="811">
        <v>0</v>
      </c>
      <c r="BI490" s="811">
        <v>0</v>
      </c>
      <c r="BJ490" s="811">
        <v>0</v>
      </c>
      <c r="BK490" s="807">
        <f t="shared" si="44"/>
        <v>0</v>
      </c>
      <c r="BL490" s="807">
        <f t="shared" si="43"/>
        <v>0.99999999999999989</v>
      </c>
    </row>
    <row r="491" spans="1:65" ht="27.95" customHeight="1" x14ac:dyDescent="0.2">
      <c r="A491" s="173"/>
      <c r="B491" s="174"/>
      <c r="C491" s="185"/>
      <c r="D491" s="186"/>
      <c r="E491" s="1120" t="s">
        <v>305</v>
      </c>
      <c r="F491" s="1061" t="s">
        <v>1287</v>
      </c>
      <c r="G491" s="911" t="s">
        <v>1050</v>
      </c>
      <c r="H491" s="35"/>
      <c r="I491" s="182">
        <v>42402</v>
      </c>
      <c r="J491" s="584">
        <v>42704</v>
      </c>
      <c r="K491" s="586" t="s">
        <v>1051</v>
      </c>
      <c r="L491" s="35" t="s">
        <v>39</v>
      </c>
      <c r="M491" s="911" t="s">
        <v>1052</v>
      </c>
      <c r="N491" s="22"/>
      <c r="O491" s="26">
        <v>50000000</v>
      </c>
      <c r="P491" s="27">
        <v>50000000</v>
      </c>
      <c r="V491" s="803" t="s">
        <v>1286</v>
      </c>
      <c r="W491" s="803" t="s">
        <v>192</v>
      </c>
      <c r="X491" s="818" t="s">
        <v>1220</v>
      </c>
      <c r="Y491" s="791" t="s">
        <v>1287</v>
      </c>
      <c r="Z491" s="791" t="s">
        <v>1050</v>
      </c>
      <c r="AA491" s="791"/>
      <c r="AB491" s="782">
        <v>42402</v>
      </c>
      <c r="AC491" s="782">
        <v>42704</v>
      </c>
      <c r="AD491" s="791" t="s">
        <v>1051</v>
      </c>
      <c r="AE491" s="791" t="s">
        <v>39</v>
      </c>
      <c r="AF491" s="791" t="s">
        <v>1052</v>
      </c>
      <c r="AG491" s="791"/>
      <c r="AH491" s="783">
        <v>50000000</v>
      </c>
      <c r="AI491" s="783">
        <v>50000000</v>
      </c>
      <c r="AJ491" s="812" t="s">
        <v>264</v>
      </c>
      <c r="AK491" s="812" t="s">
        <v>268</v>
      </c>
      <c r="AL491" s="813">
        <v>0</v>
      </c>
      <c r="AM491" s="813">
        <v>0.1</v>
      </c>
      <c r="AN491" s="813">
        <v>0.1</v>
      </c>
      <c r="AO491" s="813">
        <v>0.1</v>
      </c>
      <c r="AP491" s="813">
        <v>0.1</v>
      </c>
      <c r="AQ491" s="813">
        <v>0.1</v>
      </c>
      <c r="AR491" s="813">
        <v>0.1</v>
      </c>
      <c r="AS491" s="813">
        <v>0.1</v>
      </c>
      <c r="AT491" s="813">
        <v>0.1</v>
      </c>
      <c r="AU491" s="813">
        <v>0.1</v>
      </c>
      <c r="AV491" s="813">
        <v>0.1</v>
      </c>
      <c r="AW491" s="813">
        <v>0</v>
      </c>
      <c r="AX491" s="807">
        <f t="shared" si="42"/>
        <v>0.99999999999999989</v>
      </c>
      <c r="AY491" s="811">
        <v>0</v>
      </c>
      <c r="AZ491" s="811">
        <v>0</v>
      </c>
      <c r="BA491" s="811">
        <v>0</v>
      </c>
      <c r="BB491" s="811">
        <v>0</v>
      </c>
      <c r="BC491" s="811">
        <v>0</v>
      </c>
      <c r="BD491" s="811">
        <v>0</v>
      </c>
      <c r="BE491" s="811">
        <v>0</v>
      </c>
      <c r="BF491" s="811">
        <v>0</v>
      </c>
      <c r="BG491" s="811">
        <v>0</v>
      </c>
      <c r="BH491" s="811">
        <v>0</v>
      </c>
      <c r="BI491" s="811">
        <v>0</v>
      </c>
      <c r="BJ491" s="811">
        <v>0</v>
      </c>
      <c r="BK491" s="807">
        <f t="shared" si="44"/>
        <v>0</v>
      </c>
      <c r="BL491" s="807">
        <f t="shared" si="43"/>
        <v>0.99999999999999989</v>
      </c>
    </row>
    <row r="492" spans="1:65" ht="27.95" customHeight="1" thickBot="1" x14ac:dyDescent="0.25">
      <c r="A492" s="175"/>
      <c r="B492" s="176"/>
      <c r="C492" s="189"/>
      <c r="D492" s="190"/>
      <c r="E492" s="1099"/>
      <c r="F492" s="1062"/>
      <c r="G492" s="921" t="s">
        <v>1053</v>
      </c>
      <c r="H492" s="36"/>
      <c r="I492" s="195">
        <v>42402</v>
      </c>
      <c r="J492" s="585">
        <v>42704</v>
      </c>
      <c r="K492" s="587" t="s">
        <v>1054</v>
      </c>
      <c r="L492" s="36" t="s">
        <v>39</v>
      </c>
      <c r="M492" s="921" t="s">
        <v>1052</v>
      </c>
      <c r="N492" s="23"/>
      <c r="O492" s="28">
        <v>7000000</v>
      </c>
      <c r="P492" s="29">
        <v>7000000</v>
      </c>
      <c r="V492" s="803" t="s">
        <v>1286</v>
      </c>
      <c r="W492" s="803" t="s">
        <v>192</v>
      </c>
      <c r="X492" s="818" t="s">
        <v>1220</v>
      </c>
      <c r="Y492" s="791" t="s">
        <v>1287</v>
      </c>
      <c r="Z492" s="791" t="s">
        <v>1053</v>
      </c>
      <c r="AA492" s="791"/>
      <c r="AB492" s="782">
        <v>42402</v>
      </c>
      <c r="AC492" s="782">
        <v>42704</v>
      </c>
      <c r="AD492" s="791" t="s">
        <v>1054</v>
      </c>
      <c r="AE492" s="791" t="s">
        <v>39</v>
      </c>
      <c r="AF492" s="791" t="s">
        <v>1052</v>
      </c>
      <c r="AG492" s="791"/>
      <c r="AH492" s="783">
        <v>7000000</v>
      </c>
      <c r="AI492" s="783">
        <v>7000000</v>
      </c>
      <c r="AJ492" s="812" t="s">
        <v>264</v>
      </c>
      <c r="AK492" s="812" t="s">
        <v>268</v>
      </c>
      <c r="AL492" s="813">
        <v>0</v>
      </c>
      <c r="AM492" s="813">
        <v>0.1</v>
      </c>
      <c r="AN492" s="813">
        <v>0.1</v>
      </c>
      <c r="AO492" s="813">
        <v>0.1</v>
      </c>
      <c r="AP492" s="813">
        <v>0.1</v>
      </c>
      <c r="AQ492" s="813">
        <v>0.1</v>
      </c>
      <c r="AR492" s="813">
        <v>0.1</v>
      </c>
      <c r="AS492" s="813">
        <v>0.1</v>
      </c>
      <c r="AT492" s="813">
        <v>0.1</v>
      </c>
      <c r="AU492" s="813">
        <v>0.1</v>
      </c>
      <c r="AV492" s="813">
        <v>0.1</v>
      </c>
      <c r="AW492" s="813">
        <v>0</v>
      </c>
      <c r="AX492" s="807">
        <f t="shared" si="42"/>
        <v>0.99999999999999989</v>
      </c>
      <c r="AY492" s="811">
        <v>0</v>
      </c>
      <c r="AZ492" s="811">
        <v>0</v>
      </c>
      <c r="BA492" s="811">
        <v>0</v>
      </c>
      <c r="BB492" s="811">
        <v>0</v>
      </c>
      <c r="BC492" s="811">
        <v>0</v>
      </c>
      <c r="BD492" s="811">
        <v>0</v>
      </c>
      <c r="BE492" s="811">
        <v>0</v>
      </c>
      <c r="BF492" s="811">
        <v>0</v>
      </c>
      <c r="BG492" s="811">
        <v>0</v>
      </c>
      <c r="BH492" s="811">
        <v>0</v>
      </c>
      <c r="BI492" s="811">
        <v>0</v>
      </c>
      <c r="BJ492" s="811">
        <v>0</v>
      </c>
      <c r="BK492" s="807">
        <f t="shared" si="44"/>
        <v>0</v>
      </c>
      <c r="BL492" s="807">
        <f t="shared" si="43"/>
        <v>0.99999999999999989</v>
      </c>
    </row>
    <row r="493" spans="1:65" ht="27.95" customHeight="1" x14ac:dyDescent="0.2">
      <c r="A493" s="681"/>
      <c r="B493" s="682"/>
      <c r="C493" s="682"/>
      <c r="D493" s="683"/>
      <c r="E493" s="977" t="s">
        <v>1058</v>
      </c>
      <c r="F493" s="298" t="s">
        <v>1059</v>
      </c>
      <c r="G493" s="298" t="s">
        <v>1060</v>
      </c>
      <c r="H493" s="299"/>
      <c r="I493" s="300">
        <v>42384</v>
      </c>
      <c r="J493" s="575">
        <v>42724</v>
      </c>
      <c r="K493" s="579" t="s">
        <v>1061</v>
      </c>
      <c r="L493" s="301" t="s">
        <v>26</v>
      </c>
      <c r="M493" s="461" t="s">
        <v>1062</v>
      </c>
      <c r="N493" s="868">
        <v>1</v>
      </c>
      <c r="O493" s="869">
        <v>45320000</v>
      </c>
      <c r="P493" s="7">
        <f>O493*N493</f>
        <v>45320000</v>
      </c>
      <c r="V493" s="803" t="s">
        <v>1286</v>
      </c>
      <c r="W493" s="803" t="s">
        <v>1288</v>
      </c>
      <c r="X493" s="818" t="s">
        <v>1220</v>
      </c>
      <c r="Y493" s="791" t="s">
        <v>1059</v>
      </c>
      <c r="Z493" s="791" t="s">
        <v>1060</v>
      </c>
      <c r="AA493" s="791"/>
      <c r="AB493" s="782">
        <v>42384</v>
      </c>
      <c r="AC493" s="782">
        <v>42724</v>
      </c>
      <c r="AD493" s="791" t="s">
        <v>1061</v>
      </c>
      <c r="AE493" s="791" t="s">
        <v>26</v>
      </c>
      <c r="AF493" s="791" t="s">
        <v>1062</v>
      </c>
      <c r="AG493" s="791">
        <v>1</v>
      </c>
      <c r="AH493" s="783">
        <v>45320000</v>
      </c>
      <c r="AI493" s="783">
        <f>AH493*AG493</f>
        <v>45320000</v>
      </c>
      <c r="AJ493" s="812" t="s">
        <v>1195</v>
      </c>
      <c r="AK493" s="812" t="s">
        <v>281</v>
      </c>
      <c r="AL493" s="813">
        <v>0.16666666666666669</v>
      </c>
      <c r="AM493" s="813">
        <v>0.16666666666666669</v>
      </c>
      <c r="AN493" s="813">
        <v>0.16666666666666669</v>
      </c>
      <c r="AO493" s="813">
        <v>0.16666666666666669</v>
      </c>
      <c r="AP493" s="813">
        <v>0.16666666666666669</v>
      </c>
      <c r="AQ493" s="813">
        <v>0.16666666666666669</v>
      </c>
      <c r="AR493" s="813">
        <v>0</v>
      </c>
      <c r="AS493" s="813">
        <v>0</v>
      </c>
      <c r="AT493" s="813">
        <v>0</v>
      </c>
      <c r="AU493" s="813">
        <v>0</v>
      </c>
      <c r="AV493" s="813">
        <v>0</v>
      </c>
      <c r="AW493" s="813">
        <v>0</v>
      </c>
      <c r="AX493" s="807">
        <f t="shared" si="42"/>
        <v>1.0000000000000002</v>
      </c>
      <c r="AY493" s="811">
        <v>0.16</v>
      </c>
      <c r="AZ493" s="811">
        <v>0.16</v>
      </c>
      <c r="BA493" s="811">
        <v>0.16</v>
      </c>
      <c r="BB493" s="811">
        <v>0</v>
      </c>
      <c r="BC493" s="811">
        <v>0</v>
      </c>
      <c r="BD493" s="811">
        <v>0</v>
      </c>
      <c r="BE493" s="811">
        <v>0</v>
      </c>
      <c r="BF493" s="811">
        <v>0</v>
      </c>
      <c r="BG493" s="811">
        <v>0</v>
      </c>
      <c r="BH493" s="811">
        <v>0</v>
      </c>
      <c r="BI493" s="811">
        <v>0</v>
      </c>
      <c r="BJ493" s="811">
        <v>0</v>
      </c>
      <c r="BK493" s="807">
        <f t="shared" si="44"/>
        <v>0.48</v>
      </c>
      <c r="BL493" s="807">
        <f t="shared" si="43"/>
        <v>0.52000000000000024</v>
      </c>
      <c r="BM493" s="759" t="s">
        <v>1455</v>
      </c>
    </row>
    <row r="494" spans="1:65" ht="27.95" customHeight="1" x14ac:dyDescent="0.2">
      <c r="A494" s="684"/>
      <c r="B494" s="685"/>
      <c r="C494" s="686"/>
      <c r="D494" s="687"/>
      <c r="E494" s="1120" t="s">
        <v>1063</v>
      </c>
      <c r="F494" s="1406" t="s">
        <v>1064</v>
      </c>
      <c r="G494" s="960" t="s">
        <v>1065</v>
      </c>
      <c r="H494" s="294"/>
      <c r="I494" s="297">
        <v>42401</v>
      </c>
      <c r="J494" s="576">
        <v>42719</v>
      </c>
      <c r="K494" s="1408" t="s">
        <v>1066</v>
      </c>
      <c r="L494" s="296" t="s">
        <v>49</v>
      </c>
      <c r="M494" s="293" t="s">
        <v>1067</v>
      </c>
      <c r="N494" s="858">
        <v>1</v>
      </c>
      <c r="O494" s="859">
        <v>300000000</v>
      </c>
      <c r="P494" s="8">
        <f>O494*N494</f>
        <v>300000000</v>
      </c>
      <c r="V494" s="803" t="s">
        <v>1286</v>
      </c>
      <c r="W494" s="803" t="s">
        <v>1288</v>
      </c>
      <c r="X494" s="818" t="s">
        <v>1220</v>
      </c>
      <c r="Y494" s="791" t="s">
        <v>1064</v>
      </c>
      <c r="Z494" s="791" t="s">
        <v>1065</v>
      </c>
      <c r="AA494" s="791"/>
      <c r="AB494" s="782">
        <v>42401</v>
      </c>
      <c r="AC494" s="782">
        <v>42719</v>
      </c>
      <c r="AD494" s="791" t="s">
        <v>1066</v>
      </c>
      <c r="AE494" s="791" t="s">
        <v>49</v>
      </c>
      <c r="AF494" s="791" t="s">
        <v>1067</v>
      </c>
      <c r="AG494" s="791">
        <v>1</v>
      </c>
      <c r="AH494" s="783">
        <v>300000000</v>
      </c>
      <c r="AI494" s="783">
        <f>AH494*AG494</f>
        <v>300000000</v>
      </c>
      <c r="AJ494" s="812" t="s">
        <v>264</v>
      </c>
      <c r="AK494" s="812" t="s">
        <v>281</v>
      </c>
      <c r="AL494" s="813">
        <v>0</v>
      </c>
      <c r="AM494" s="813">
        <v>0</v>
      </c>
      <c r="AN494" s="813">
        <v>0</v>
      </c>
      <c r="AO494" s="813">
        <v>0</v>
      </c>
      <c r="AP494" s="813">
        <v>0</v>
      </c>
      <c r="AQ494" s="813">
        <v>0</v>
      </c>
      <c r="AR494" s="813">
        <v>0</v>
      </c>
      <c r="AS494" s="813">
        <v>0</v>
      </c>
      <c r="AT494" s="813">
        <v>0.5</v>
      </c>
      <c r="AU494" s="813">
        <v>0.5</v>
      </c>
      <c r="AV494" s="813">
        <v>0</v>
      </c>
      <c r="AW494" s="813">
        <v>0</v>
      </c>
      <c r="AX494" s="807">
        <f t="shared" si="42"/>
        <v>1</v>
      </c>
      <c r="AY494" s="811">
        <v>0</v>
      </c>
      <c r="AZ494" s="811">
        <v>0</v>
      </c>
      <c r="BA494" s="811">
        <v>0</v>
      </c>
      <c r="BB494" s="811">
        <v>0</v>
      </c>
      <c r="BC494" s="811">
        <v>0</v>
      </c>
      <c r="BD494" s="811">
        <v>0</v>
      </c>
      <c r="BE494" s="811">
        <v>0</v>
      </c>
      <c r="BF494" s="811">
        <v>0</v>
      </c>
      <c r="BG494" s="811">
        <v>0</v>
      </c>
      <c r="BH494" s="811">
        <v>0</v>
      </c>
      <c r="BI494" s="811">
        <v>0</v>
      </c>
      <c r="BJ494" s="811">
        <v>0</v>
      </c>
      <c r="BK494" s="807">
        <f t="shared" si="44"/>
        <v>0</v>
      </c>
      <c r="BL494" s="807">
        <f t="shared" si="43"/>
        <v>1</v>
      </c>
      <c r="BM494" s="759" t="s">
        <v>1460</v>
      </c>
    </row>
    <row r="495" spans="1:65" ht="27.95" customHeight="1" x14ac:dyDescent="0.2">
      <c r="A495" s="684"/>
      <c r="B495" s="685"/>
      <c r="C495" s="686"/>
      <c r="D495" s="687"/>
      <c r="E495" s="1137"/>
      <c r="F495" s="1407"/>
      <c r="G495" s="497" t="s">
        <v>1068</v>
      </c>
      <c r="H495" s="294"/>
      <c r="I495" s="297">
        <v>42430</v>
      </c>
      <c r="J495" s="576">
        <v>42460</v>
      </c>
      <c r="K495" s="1409"/>
      <c r="L495" s="296" t="s">
        <v>26</v>
      </c>
      <c r="M495" s="498" t="s">
        <v>266</v>
      </c>
      <c r="N495" s="858">
        <v>0</v>
      </c>
      <c r="O495" s="859">
        <v>0</v>
      </c>
      <c r="P495" s="8">
        <v>0</v>
      </c>
      <c r="V495" s="803" t="s">
        <v>1286</v>
      </c>
      <c r="W495" s="803" t="s">
        <v>1288</v>
      </c>
      <c r="X495" s="818" t="s">
        <v>1220</v>
      </c>
      <c r="Y495" s="791" t="s">
        <v>1064</v>
      </c>
      <c r="Z495" s="791" t="s">
        <v>1068</v>
      </c>
      <c r="AA495" s="791"/>
      <c r="AB495" s="782">
        <v>42430</v>
      </c>
      <c r="AC495" s="782">
        <v>42460</v>
      </c>
      <c r="AD495" s="791" t="s">
        <v>1066</v>
      </c>
      <c r="AE495" s="791" t="s">
        <v>26</v>
      </c>
      <c r="AF495" s="791" t="s">
        <v>266</v>
      </c>
      <c r="AG495" s="791">
        <v>0</v>
      </c>
      <c r="AH495" s="783">
        <v>0</v>
      </c>
      <c r="AI495" s="783">
        <v>0</v>
      </c>
      <c r="AJ495" s="812" t="s">
        <v>276</v>
      </c>
      <c r="AK495" s="812" t="s">
        <v>1195</v>
      </c>
      <c r="AL495" s="813">
        <v>0</v>
      </c>
      <c r="AM495" s="813">
        <v>0</v>
      </c>
      <c r="AN495" s="813">
        <v>0</v>
      </c>
      <c r="AO495" s="813">
        <v>1</v>
      </c>
      <c r="AP495" s="813">
        <v>0</v>
      </c>
      <c r="AQ495" s="813">
        <v>0</v>
      </c>
      <c r="AR495" s="813">
        <v>0</v>
      </c>
      <c r="AS495" s="813">
        <v>0</v>
      </c>
      <c r="AT495" s="813">
        <v>0</v>
      </c>
      <c r="AU495" s="813">
        <v>0</v>
      </c>
      <c r="AV495" s="813">
        <v>0</v>
      </c>
      <c r="AW495" s="813">
        <v>0</v>
      </c>
      <c r="AX495" s="807">
        <f t="shared" si="42"/>
        <v>1</v>
      </c>
      <c r="AY495" s="811">
        <v>0</v>
      </c>
      <c r="AZ495" s="811">
        <v>0</v>
      </c>
      <c r="BA495" s="811">
        <v>0</v>
      </c>
      <c r="BB495" s="811">
        <v>0</v>
      </c>
      <c r="BC495" s="811">
        <v>0</v>
      </c>
      <c r="BD495" s="811">
        <v>0</v>
      </c>
      <c r="BE495" s="811">
        <v>0</v>
      </c>
      <c r="BF495" s="811">
        <v>0</v>
      </c>
      <c r="BG495" s="811">
        <v>0</v>
      </c>
      <c r="BH495" s="811">
        <v>0</v>
      </c>
      <c r="BI495" s="811">
        <v>0</v>
      </c>
      <c r="BJ495" s="811">
        <v>0</v>
      </c>
      <c r="BK495" s="807">
        <f t="shared" si="44"/>
        <v>0</v>
      </c>
      <c r="BL495" s="807">
        <f t="shared" si="43"/>
        <v>1</v>
      </c>
      <c r="BM495" s="759" t="s">
        <v>1456</v>
      </c>
    </row>
    <row r="496" spans="1:65" ht="27.95" customHeight="1" x14ac:dyDescent="0.2">
      <c r="A496" s="684"/>
      <c r="B496" s="685"/>
      <c r="C496" s="686"/>
      <c r="D496" s="687"/>
      <c r="E496" s="1137"/>
      <c r="F496" s="1407"/>
      <c r="G496" s="960" t="s">
        <v>1069</v>
      </c>
      <c r="H496" s="294"/>
      <c r="I496" s="297">
        <v>42382</v>
      </c>
      <c r="J496" s="576">
        <v>42429</v>
      </c>
      <c r="K496" s="1409"/>
      <c r="L496" s="296" t="s">
        <v>26</v>
      </c>
      <c r="M496" s="498" t="s">
        <v>266</v>
      </c>
      <c r="N496" s="858">
        <v>0</v>
      </c>
      <c r="O496" s="859">
        <v>0</v>
      </c>
      <c r="P496" s="8">
        <v>0</v>
      </c>
      <c r="V496" s="803" t="s">
        <v>1286</v>
      </c>
      <c r="W496" s="803" t="s">
        <v>1288</v>
      </c>
      <c r="X496" s="818" t="s">
        <v>1220</v>
      </c>
      <c r="Y496" s="791" t="s">
        <v>1064</v>
      </c>
      <c r="Z496" s="791" t="s">
        <v>1069</v>
      </c>
      <c r="AA496" s="791"/>
      <c r="AB496" s="782">
        <v>42382</v>
      </c>
      <c r="AC496" s="782">
        <v>42429</v>
      </c>
      <c r="AD496" s="791" t="s">
        <v>1066</v>
      </c>
      <c r="AE496" s="791" t="s">
        <v>26</v>
      </c>
      <c r="AF496" s="791" t="s">
        <v>266</v>
      </c>
      <c r="AG496" s="791">
        <v>0</v>
      </c>
      <c r="AH496" s="783">
        <v>0</v>
      </c>
      <c r="AI496" s="783">
        <v>30000000</v>
      </c>
      <c r="AJ496" s="812" t="s">
        <v>251</v>
      </c>
      <c r="AK496" s="812" t="s">
        <v>251</v>
      </c>
      <c r="AL496" s="813">
        <v>0</v>
      </c>
      <c r="AM496" s="813">
        <v>0</v>
      </c>
      <c r="AN496" s="813">
        <v>1</v>
      </c>
      <c r="AO496" s="813">
        <v>0</v>
      </c>
      <c r="AP496" s="813">
        <v>0</v>
      </c>
      <c r="AQ496" s="813">
        <v>0</v>
      </c>
      <c r="AR496" s="813">
        <v>0</v>
      </c>
      <c r="AS496" s="813">
        <v>0</v>
      </c>
      <c r="AT496" s="813">
        <v>0</v>
      </c>
      <c r="AU496" s="813">
        <v>0</v>
      </c>
      <c r="AV496" s="813">
        <v>0</v>
      </c>
      <c r="AW496" s="813">
        <v>0</v>
      </c>
      <c r="AX496" s="807">
        <f t="shared" si="42"/>
        <v>1</v>
      </c>
      <c r="AY496" s="811">
        <v>0</v>
      </c>
      <c r="AZ496" s="811">
        <v>0</v>
      </c>
      <c r="BA496" s="811">
        <v>0</v>
      </c>
      <c r="BB496" s="811">
        <v>0</v>
      </c>
      <c r="BC496" s="811">
        <v>0</v>
      </c>
      <c r="BD496" s="811">
        <v>0</v>
      </c>
      <c r="BE496" s="811">
        <v>0</v>
      </c>
      <c r="BF496" s="811">
        <v>0</v>
      </c>
      <c r="BG496" s="811">
        <v>0</v>
      </c>
      <c r="BH496" s="811">
        <v>0</v>
      </c>
      <c r="BI496" s="811">
        <v>0</v>
      </c>
      <c r="BJ496" s="811">
        <v>0</v>
      </c>
      <c r="BK496" s="807">
        <f t="shared" si="44"/>
        <v>0</v>
      </c>
      <c r="BL496" s="807">
        <f t="shared" si="43"/>
        <v>1</v>
      </c>
      <c r="BM496" s="759" t="s">
        <v>1457</v>
      </c>
    </row>
    <row r="497" spans="1:65" ht="27.95" customHeight="1" x14ac:dyDescent="0.2">
      <c r="A497" s="684"/>
      <c r="B497" s="685"/>
      <c r="C497" s="686"/>
      <c r="D497" s="687"/>
      <c r="E497" s="1092"/>
      <c r="F497" s="1407"/>
      <c r="G497" s="960" t="s">
        <v>1070</v>
      </c>
      <c r="H497" s="294"/>
      <c r="I497" s="297">
        <v>42401</v>
      </c>
      <c r="J497" s="576">
        <v>42719</v>
      </c>
      <c r="K497" s="1409"/>
      <c r="L497" s="296" t="s">
        <v>26</v>
      </c>
      <c r="M497" s="293" t="s">
        <v>1289</v>
      </c>
      <c r="N497" s="858">
        <v>3</v>
      </c>
      <c r="O497" s="859">
        <v>3000000</v>
      </c>
      <c r="P497" s="8">
        <f>O497*N497</f>
        <v>9000000</v>
      </c>
      <c r="V497" s="803" t="s">
        <v>1286</v>
      </c>
      <c r="W497" s="803" t="s">
        <v>1288</v>
      </c>
      <c r="X497" s="818" t="s">
        <v>1220</v>
      </c>
      <c r="Y497" s="791" t="s">
        <v>1064</v>
      </c>
      <c r="Z497" s="791" t="s">
        <v>1070</v>
      </c>
      <c r="AA497" s="791"/>
      <c r="AB497" s="782">
        <v>42401</v>
      </c>
      <c r="AC497" s="782">
        <v>42719</v>
      </c>
      <c r="AD497" s="791" t="s">
        <v>1066</v>
      </c>
      <c r="AE497" s="791" t="s">
        <v>26</v>
      </c>
      <c r="AF497" s="791" t="s">
        <v>1289</v>
      </c>
      <c r="AG497" s="791">
        <v>3</v>
      </c>
      <c r="AH497" s="783">
        <v>3000000</v>
      </c>
      <c r="AI497" s="783">
        <f>AH497*AG497</f>
        <v>9000000</v>
      </c>
      <c r="AJ497" s="812" t="s">
        <v>264</v>
      </c>
      <c r="AK497" s="812" t="s">
        <v>264</v>
      </c>
      <c r="AL497" s="813">
        <v>0</v>
      </c>
      <c r="AM497" s="813">
        <v>1</v>
      </c>
      <c r="AN497" s="813">
        <v>0</v>
      </c>
      <c r="AO497" s="813">
        <v>0</v>
      </c>
      <c r="AP497" s="813">
        <v>0</v>
      </c>
      <c r="AQ497" s="813">
        <v>0</v>
      </c>
      <c r="AR497" s="813">
        <v>0</v>
      </c>
      <c r="AS497" s="813">
        <v>0</v>
      </c>
      <c r="AT497" s="813">
        <v>0</v>
      </c>
      <c r="AU497" s="813">
        <v>0</v>
      </c>
      <c r="AV497" s="813">
        <v>0</v>
      </c>
      <c r="AW497" s="813">
        <v>0</v>
      </c>
      <c r="AX497" s="807">
        <f t="shared" si="42"/>
        <v>1</v>
      </c>
      <c r="AY497" s="811">
        <v>0</v>
      </c>
      <c r="AZ497" s="811">
        <v>1</v>
      </c>
      <c r="BA497" s="811">
        <v>0</v>
      </c>
      <c r="BB497" s="811">
        <v>0</v>
      </c>
      <c r="BC497" s="811">
        <v>0</v>
      </c>
      <c r="BD497" s="811">
        <v>0</v>
      </c>
      <c r="BE497" s="811">
        <v>0</v>
      </c>
      <c r="BF497" s="811">
        <v>0</v>
      </c>
      <c r="BG497" s="811">
        <v>0</v>
      </c>
      <c r="BH497" s="811">
        <v>0</v>
      </c>
      <c r="BI497" s="811">
        <v>0</v>
      </c>
      <c r="BJ497" s="811">
        <v>0</v>
      </c>
      <c r="BK497" s="807">
        <f t="shared" si="44"/>
        <v>1</v>
      </c>
      <c r="BL497" s="807">
        <f t="shared" si="43"/>
        <v>0</v>
      </c>
      <c r="BM497" s="759" t="s">
        <v>1458</v>
      </c>
    </row>
    <row r="498" spans="1:65" ht="27.95" customHeight="1" x14ac:dyDescent="0.2">
      <c r="A498" s="684"/>
      <c r="B498" s="685"/>
      <c r="C498" s="686"/>
      <c r="D498" s="687"/>
      <c r="E498" s="1093"/>
      <c r="F498" s="1407"/>
      <c r="G498" s="960" t="s">
        <v>1072</v>
      </c>
      <c r="H498" s="294"/>
      <c r="I498" s="297">
        <v>42401</v>
      </c>
      <c r="J498" s="576">
        <v>42719</v>
      </c>
      <c r="K498" s="1410"/>
      <c r="L498" s="296" t="s">
        <v>54</v>
      </c>
      <c r="M498" s="293" t="s">
        <v>1290</v>
      </c>
      <c r="N498" s="858">
        <v>3</v>
      </c>
      <c r="O498" s="859">
        <v>3500000</v>
      </c>
      <c r="P498" s="8">
        <f>O498*3</f>
        <v>10500000</v>
      </c>
      <c r="V498" s="803" t="s">
        <v>1286</v>
      </c>
      <c r="W498" s="803" t="s">
        <v>1288</v>
      </c>
      <c r="X498" s="818" t="s">
        <v>1220</v>
      </c>
      <c r="Y498" s="791" t="s">
        <v>1064</v>
      </c>
      <c r="Z498" s="791" t="s">
        <v>1072</v>
      </c>
      <c r="AA498" s="791"/>
      <c r="AB498" s="782">
        <v>42401</v>
      </c>
      <c r="AC498" s="782">
        <v>42719</v>
      </c>
      <c r="AD498" s="791" t="s">
        <v>1066</v>
      </c>
      <c r="AE498" s="791" t="s">
        <v>54</v>
      </c>
      <c r="AF498" s="791" t="s">
        <v>1290</v>
      </c>
      <c r="AG498" s="791">
        <v>3</v>
      </c>
      <c r="AH498" s="783">
        <v>3500000</v>
      </c>
      <c r="AI498" s="783">
        <f>AH498*3</f>
        <v>10500000</v>
      </c>
      <c r="AJ498" s="812" t="s">
        <v>264</v>
      </c>
      <c r="AK498" s="812" t="s">
        <v>281</v>
      </c>
      <c r="AL498" s="813">
        <v>0</v>
      </c>
      <c r="AM498" s="813">
        <v>9.0909090909090912E-2</v>
      </c>
      <c r="AN498" s="813">
        <v>9.0909090909090912E-2</v>
      </c>
      <c r="AO498" s="813">
        <v>9.0909090909090912E-2</v>
      </c>
      <c r="AP498" s="813">
        <v>9.0909090909090912E-2</v>
      </c>
      <c r="AQ498" s="813">
        <v>9.0909090909090912E-2</v>
      </c>
      <c r="AR498" s="813">
        <v>9.0909090909090912E-2</v>
      </c>
      <c r="AS498" s="813">
        <v>9.0909090909090912E-2</v>
      </c>
      <c r="AT498" s="813">
        <v>9.0909090909090912E-2</v>
      </c>
      <c r="AU498" s="813">
        <v>9.0909090909090912E-2</v>
      </c>
      <c r="AV498" s="813">
        <v>9.0909090909090912E-2</v>
      </c>
      <c r="AW498" s="813">
        <v>9.0909090909090912E-2</v>
      </c>
      <c r="AX498" s="807">
        <f t="shared" si="42"/>
        <v>1.0000000000000002</v>
      </c>
      <c r="AY498" s="811">
        <v>0</v>
      </c>
      <c r="AZ498" s="811">
        <v>0</v>
      </c>
      <c r="BA498" s="811">
        <v>0</v>
      </c>
      <c r="BB498" s="811">
        <v>0</v>
      </c>
      <c r="BC498" s="811">
        <v>0</v>
      </c>
      <c r="BD498" s="811">
        <v>0</v>
      </c>
      <c r="BE498" s="811">
        <v>0</v>
      </c>
      <c r="BF498" s="811">
        <v>0</v>
      </c>
      <c r="BG498" s="811">
        <v>0</v>
      </c>
      <c r="BH498" s="811">
        <v>0</v>
      </c>
      <c r="BI498" s="811">
        <v>0</v>
      </c>
      <c r="BJ498" s="811">
        <v>0</v>
      </c>
      <c r="BK498" s="807">
        <f t="shared" si="44"/>
        <v>0</v>
      </c>
      <c r="BL498" s="807">
        <f t="shared" si="43"/>
        <v>1.0000000000000002</v>
      </c>
      <c r="BM498" s="759" t="s">
        <v>1459</v>
      </c>
    </row>
    <row r="499" spans="1:65" ht="27.95" customHeight="1" x14ac:dyDescent="0.2">
      <c r="A499" s="1411"/>
      <c r="B499" s="1414"/>
      <c r="C499" s="1417"/>
      <c r="D499" s="1420"/>
      <c r="E499" s="1076" t="s">
        <v>1074</v>
      </c>
      <c r="F499" s="960" t="s">
        <v>1075</v>
      </c>
      <c r="G499" s="960" t="s">
        <v>1076</v>
      </c>
      <c r="H499" s="294"/>
      <c r="I499" s="499">
        <v>42401</v>
      </c>
      <c r="J499" s="577">
        <v>42551</v>
      </c>
      <c r="K499" s="580" t="s">
        <v>1077</v>
      </c>
      <c r="L499" s="296" t="s">
        <v>94</v>
      </c>
      <c r="M499" s="498" t="s">
        <v>1291</v>
      </c>
      <c r="N499" s="858">
        <v>1</v>
      </c>
      <c r="O499" s="859">
        <v>100000000</v>
      </c>
      <c r="P499" s="8">
        <v>100000000</v>
      </c>
      <c r="V499" s="803" t="s">
        <v>1286</v>
      </c>
      <c r="W499" s="803" t="s">
        <v>1288</v>
      </c>
      <c r="X499" s="818" t="s">
        <v>1220</v>
      </c>
      <c r="Y499" s="791" t="s">
        <v>1075</v>
      </c>
      <c r="Z499" s="791" t="s">
        <v>1076</v>
      </c>
      <c r="AA499" s="791"/>
      <c r="AB499" s="782">
        <v>42401</v>
      </c>
      <c r="AC499" s="782">
        <v>42551</v>
      </c>
      <c r="AD499" s="791" t="s">
        <v>1077</v>
      </c>
      <c r="AE499" s="791" t="s">
        <v>94</v>
      </c>
      <c r="AF499" s="791" t="s">
        <v>1291</v>
      </c>
      <c r="AG499" s="791">
        <v>1</v>
      </c>
      <c r="AH499" s="783">
        <v>100000000</v>
      </c>
      <c r="AI499" s="783">
        <v>100000000</v>
      </c>
      <c r="AJ499" s="812" t="s">
        <v>264</v>
      </c>
      <c r="AK499" s="812" t="s">
        <v>1195</v>
      </c>
      <c r="AL499" s="813">
        <v>0</v>
      </c>
      <c r="AM499" s="813">
        <v>0.2</v>
      </c>
      <c r="AN499" s="813">
        <v>0.2</v>
      </c>
      <c r="AO499" s="813">
        <v>0.2</v>
      </c>
      <c r="AP499" s="813">
        <v>0.2</v>
      </c>
      <c r="AQ499" s="813">
        <v>0.2</v>
      </c>
      <c r="AR499" s="813">
        <v>0</v>
      </c>
      <c r="AS499" s="813">
        <v>0</v>
      </c>
      <c r="AT499" s="813">
        <v>0</v>
      </c>
      <c r="AU499" s="813">
        <v>0</v>
      </c>
      <c r="AV499" s="813">
        <v>0</v>
      </c>
      <c r="AW499" s="813">
        <v>0</v>
      </c>
      <c r="AX499" s="807">
        <f t="shared" si="42"/>
        <v>1</v>
      </c>
      <c r="AY499" s="811">
        <v>0</v>
      </c>
      <c r="AZ499" s="811">
        <v>0</v>
      </c>
      <c r="BA499" s="811">
        <v>0</v>
      </c>
      <c r="BB499" s="811">
        <v>0</v>
      </c>
      <c r="BC499" s="811">
        <v>0</v>
      </c>
      <c r="BD499" s="811">
        <v>0</v>
      </c>
      <c r="BE499" s="811">
        <v>0</v>
      </c>
      <c r="BF499" s="811">
        <v>0</v>
      </c>
      <c r="BG499" s="811">
        <v>0</v>
      </c>
      <c r="BH499" s="811">
        <v>0</v>
      </c>
      <c r="BI499" s="811">
        <v>0</v>
      </c>
      <c r="BJ499" s="811">
        <v>0</v>
      </c>
      <c r="BK499" s="807">
        <f t="shared" si="44"/>
        <v>0</v>
      </c>
      <c r="BL499" s="807">
        <f t="shared" si="43"/>
        <v>1</v>
      </c>
    </row>
    <row r="500" spans="1:65" ht="27.95" customHeight="1" x14ac:dyDescent="0.2">
      <c r="A500" s="1412"/>
      <c r="B500" s="1415"/>
      <c r="C500" s="1418"/>
      <c r="D500" s="1421"/>
      <c r="E500" s="1076"/>
      <c r="F500" s="1431" t="s">
        <v>1079</v>
      </c>
      <c r="G500" s="497" t="s">
        <v>1080</v>
      </c>
      <c r="H500" s="296"/>
      <c r="I500" s="297">
        <v>42384</v>
      </c>
      <c r="J500" s="576">
        <v>42398</v>
      </c>
      <c r="K500" s="675"/>
      <c r="L500" s="296" t="s">
        <v>26</v>
      </c>
      <c r="M500" s="294" t="s">
        <v>266</v>
      </c>
      <c r="N500" s="294">
        <v>0</v>
      </c>
      <c r="O500" s="294">
        <v>0</v>
      </c>
      <c r="P500" s="500">
        <v>0</v>
      </c>
      <c r="V500" s="803" t="s">
        <v>1286</v>
      </c>
      <c r="W500" s="803" t="s">
        <v>1288</v>
      </c>
      <c r="X500" s="818" t="s">
        <v>1220</v>
      </c>
      <c r="Y500" s="791" t="s">
        <v>1079</v>
      </c>
      <c r="Z500" s="791" t="s">
        <v>1080</v>
      </c>
      <c r="AA500" s="791"/>
      <c r="AB500" s="782">
        <v>42384</v>
      </c>
      <c r="AC500" s="782">
        <v>42398</v>
      </c>
      <c r="AD500" s="791"/>
      <c r="AE500" s="791" t="s">
        <v>26</v>
      </c>
      <c r="AF500" s="791" t="s">
        <v>266</v>
      </c>
      <c r="AG500" s="791">
        <v>0</v>
      </c>
      <c r="AH500" s="783">
        <v>0</v>
      </c>
      <c r="AI500" s="783">
        <v>0</v>
      </c>
      <c r="AJ500" s="812" t="s">
        <v>263</v>
      </c>
      <c r="AK500" s="812" t="s">
        <v>263</v>
      </c>
      <c r="AL500" s="813">
        <v>1</v>
      </c>
      <c r="AM500" s="813">
        <v>0</v>
      </c>
      <c r="AN500" s="813">
        <v>0</v>
      </c>
      <c r="AO500" s="813">
        <v>0</v>
      </c>
      <c r="AP500" s="813">
        <v>0</v>
      </c>
      <c r="AQ500" s="813">
        <v>0</v>
      </c>
      <c r="AR500" s="813">
        <v>0</v>
      </c>
      <c r="AS500" s="813">
        <v>0</v>
      </c>
      <c r="AT500" s="813">
        <v>0</v>
      </c>
      <c r="AU500" s="813">
        <v>0</v>
      </c>
      <c r="AV500" s="813">
        <v>0</v>
      </c>
      <c r="AW500" s="813">
        <v>0</v>
      </c>
      <c r="AX500" s="807">
        <f t="shared" si="42"/>
        <v>1</v>
      </c>
      <c r="AY500" s="811">
        <v>0</v>
      </c>
      <c r="AZ500" s="811">
        <v>0</v>
      </c>
      <c r="BA500" s="811">
        <v>0</v>
      </c>
      <c r="BB500" s="811">
        <v>0</v>
      </c>
      <c r="BC500" s="811">
        <v>0</v>
      </c>
      <c r="BD500" s="811">
        <v>0</v>
      </c>
      <c r="BE500" s="811">
        <v>0</v>
      </c>
      <c r="BF500" s="811">
        <v>0</v>
      </c>
      <c r="BG500" s="811">
        <v>0</v>
      </c>
      <c r="BH500" s="811">
        <v>0</v>
      </c>
      <c r="BI500" s="811">
        <v>0</v>
      </c>
      <c r="BJ500" s="811">
        <v>0</v>
      </c>
      <c r="BK500" s="807">
        <f t="shared" si="44"/>
        <v>0</v>
      </c>
      <c r="BL500" s="807">
        <f t="shared" si="43"/>
        <v>1</v>
      </c>
    </row>
    <row r="501" spans="1:65" ht="27.95" customHeight="1" x14ac:dyDescent="0.2">
      <c r="A501" s="1412"/>
      <c r="B501" s="1415"/>
      <c r="C501" s="1418"/>
      <c r="D501" s="1421"/>
      <c r="E501" s="1076"/>
      <c r="F501" s="1431"/>
      <c r="G501" s="497" t="s">
        <v>1081</v>
      </c>
      <c r="H501" s="296"/>
      <c r="I501" s="297">
        <v>42401</v>
      </c>
      <c r="J501" s="576">
        <v>42405</v>
      </c>
      <c r="K501" s="675"/>
      <c r="L501" s="296" t="s">
        <v>26</v>
      </c>
      <c r="M501" s="294" t="s">
        <v>266</v>
      </c>
      <c r="N501" s="294">
        <v>0</v>
      </c>
      <c r="O501" s="294">
        <v>0</v>
      </c>
      <c r="P501" s="500">
        <v>0</v>
      </c>
      <c r="V501" s="803" t="s">
        <v>1286</v>
      </c>
      <c r="W501" s="803" t="s">
        <v>1288</v>
      </c>
      <c r="X501" s="818" t="s">
        <v>1220</v>
      </c>
      <c r="Y501" s="791" t="s">
        <v>1079</v>
      </c>
      <c r="Z501" s="791" t="s">
        <v>1081</v>
      </c>
      <c r="AA501" s="791"/>
      <c r="AB501" s="782">
        <v>42401</v>
      </c>
      <c r="AC501" s="782">
        <v>42405</v>
      </c>
      <c r="AD501" s="791"/>
      <c r="AE501" s="791" t="s">
        <v>26</v>
      </c>
      <c r="AF501" s="791" t="s">
        <v>266</v>
      </c>
      <c r="AG501" s="791">
        <v>0</v>
      </c>
      <c r="AH501" s="783">
        <v>0</v>
      </c>
      <c r="AI501" s="783">
        <v>0</v>
      </c>
      <c r="AJ501" s="812" t="s">
        <v>264</v>
      </c>
      <c r="AK501" s="812" t="s">
        <v>264</v>
      </c>
      <c r="AL501" s="813">
        <v>0</v>
      </c>
      <c r="AM501" s="813">
        <v>1</v>
      </c>
      <c r="AN501" s="813">
        <v>0</v>
      </c>
      <c r="AO501" s="813">
        <v>0</v>
      </c>
      <c r="AP501" s="813">
        <v>0</v>
      </c>
      <c r="AQ501" s="813">
        <v>0</v>
      </c>
      <c r="AR501" s="813">
        <v>0</v>
      </c>
      <c r="AS501" s="813">
        <v>0</v>
      </c>
      <c r="AT501" s="813">
        <v>0</v>
      </c>
      <c r="AU501" s="813">
        <v>0</v>
      </c>
      <c r="AV501" s="813">
        <v>0</v>
      </c>
      <c r="AW501" s="813">
        <v>0</v>
      </c>
      <c r="AX501" s="807">
        <f t="shared" si="42"/>
        <v>1</v>
      </c>
      <c r="AY501" s="811">
        <v>0</v>
      </c>
      <c r="AZ501" s="811">
        <v>0</v>
      </c>
      <c r="BA501" s="811">
        <v>0</v>
      </c>
      <c r="BB501" s="811">
        <v>0</v>
      </c>
      <c r="BC501" s="811">
        <v>0</v>
      </c>
      <c r="BD501" s="811">
        <v>0</v>
      </c>
      <c r="BE501" s="811">
        <v>0</v>
      </c>
      <c r="BF501" s="811">
        <v>0</v>
      </c>
      <c r="BG501" s="811">
        <v>0</v>
      </c>
      <c r="BH501" s="811">
        <v>0</v>
      </c>
      <c r="BI501" s="811">
        <v>0</v>
      </c>
      <c r="BJ501" s="811">
        <v>0</v>
      </c>
      <c r="BK501" s="807">
        <f t="shared" si="44"/>
        <v>0</v>
      </c>
      <c r="BL501" s="807">
        <f t="shared" si="43"/>
        <v>1</v>
      </c>
    </row>
    <row r="502" spans="1:65" ht="27.95" customHeight="1" x14ac:dyDescent="0.2">
      <c r="A502" s="1412"/>
      <c r="B502" s="1415"/>
      <c r="C502" s="1418"/>
      <c r="D502" s="1421"/>
      <c r="E502" s="1076"/>
      <c r="F502" s="1431"/>
      <c r="G502" s="497" t="s">
        <v>1082</v>
      </c>
      <c r="H502" s="296"/>
      <c r="I502" s="297">
        <v>42408</v>
      </c>
      <c r="J502" s="576">
        <v>42412</v>
      </c>
      <c r="K502" s="675"/>
      <c r="L502" s="296" t="s">
        <v>26</v>
      </c>
      <c r="M502" s="294" t="s">
        <v>266</v>
      </c>
      <c r="N502" s="294">
        <v>0</v>
      </c>
      <c r="O502" s="294">
        <v>0</v>
      </c>
      <c r="P502" s="500">
        <v>0</v>
      </c>
      <c r="V502" s="803" t="s">
        <v>1286</v>
      </c>
      <c r="W502" s="803" t="s">
        <v>1288</v>
      </c>
      <c r="X502" s="818" t="s">
        <v>1220</v>
      </c>
      <c r="Y502" s="791" t="s">
        <v>1079</v>
      </c>
      <c r="Z502" s="791" t="s">
        <v>1082</v>
      </c>
      <c r="AA502" s="791"/>
      <c r="AB502" s="782">
        <v>42408</v>
      </c>
      <c r="AC502" s="782">
        <v>42412</v>
      </c>
      <c r="AD502" s="791"/>
      <c r="AE502" s="791" t="s">
        <v>26</v>
      </c>
      <c r="AF502" s="791" t="s">
        <v>266</v>
      </c>
      <c r="AG502" s="791">
        <v>0</v>
      </c>
      <c r="AH502" s="783">
        <v>0</v>
      </c>
      <c r="AI502" s="783">
        <v>0</v>
      </c>
      <c r="AJ502" s="812" t="s">
        <v>264</v>
      </c>
      <c r="AK502" s="812" t="s">
        <v>264</v>
      </c>
      <c r="AL502" s="813">
        <v>0</v>
      </c>
      <c r="AM502" s="813">
        <v>1</v>
      </c>
      <c r="AN502" s="813">
        <v>0</v>
      </c>
      <c r="AO502" s="813">
        <v>0</v>
      </c>
      <c r="AP502" s="813">
        <v>0</v>
      </c>
      <c r="AQ502" s="813">
        <v>0</v>
      </c>
      <c r="AR502" s="813">
        <v>0</v>
      </c>
      <c r="AS502" s="813">
        <v>0</v>
      </c>
      <c r="AT502" s="813">
        <v>0</v>
      </c>
      <c r="AU502" s="813">
        <v>0</v>
      </c>
      <c r="AV502" s="813">
        <v>0</v>
      </c>
      <c r="AW502" s="813">
        <v>0</v>
      </c>
      <c r="AX502" s="807">
        <f t="shared" si="42"/>
        <v>1</v>
      </c>
      <c r="AY502" s="811">
        <v>0</v>
      </c>
      <c r="AZ502" s="811">
        <v>0</v>
      </c>
      <c r="BA502" s="811">
        <v>0</v>
      </c>
      <c r="BB502" s="811">
        <v>0</v>
      </c>
      <c r="BC502" s="811">
        <v>0</v>
      </c>
      <c r="BD502" s="811">
        <v>0</v>
      </c>
      <c r="BE502" s="811">
        <v>0</v>
      </c>
      <c r="BF502" s="811">
        <v>0</v>
      </c>
      <c r="BG502" s="811">
        <v>0</v>
      </c>
      <c r="BH502" s="811">
        <v>0</v>
      </c>
      <c r="BI502" s="811">
        <v>0</v>
      </c>
      <c r="BJ502" s="811">
        <v>0</v>
      </c>
      <c r="BK502" s="807">
        <f t="shared" si="44"/>
        <v>0</v>
      </c>
      <c r="BL502" s="807">
        <f t="shared" si="43"/>
        <v>1</v>
      </c>
    </row>
    <row r="503" spans="1:65" ht="27.95" customHeight="1" x14ac:dyDescent="0.2">
      <c r="A503" s="1412"/>
      <c r="B503" s="1415"/>
      <c r="C503" s="1418"/>
      <c r="D503" s="1421"/>
      <c r="E503" s="1076"/>
      <c r="F503" s="1431"/>
      <c r="G503" s="497" t="s">
        <v>1083</v>
      </c>
      <c r="H503" s="296"/>
      <c r="I503" s="297">
        <v>42414</v>
      </c>
      <c r="J503" s="576">
        <v>42426</v>
      </c>
      <c r="K503" s="675"/>
      <c r="L503" s="296" t="s">
        <v>26</v>
      </c>
      <c r="M503" s="294" t="s">
        <v>266</v>
      </c>
      <c r="N503" s="294">
        <v>0</v>
      </c>
      <c r="O503" s="294">
        <v>0</v>
      </c>
      <c r="P503" s="500">
        <v>0</v>
      </c>
      <c r="V503" s="803" t="s">
        <v>1286</v>
      </c>
      <c r="W503" s="803" t="s">
        <v>1288</v>
      </c>
      <c r="X503" s="818" t="s">
        <v>1220</v>
      </c>
      <c r="Y503" s="791" t="s">
        <v>1079</v>
      </c>
      <c r="Z503" s="791" t="s">
        <v>1083</v>
      </c>
      <c r="AA503" s="791"/>
      <c r="AB503" s="782">
        <v>42414</v>
      </c>
      <c r="AC503" s="782">
        <v>42426</v>
      </c>
      <c r="AD503" s="791"/>
      <c r="AE503" s="791" t="s">
        <v>26</v>
      </c>
      <c r="AF503" s="791" t="s">
        <v>266</v>
      </c>
      <c r="AG503" s="791">
        <v>0</v>
      </c>
      <c r="AH503" s="783">
        <v>0</v>
      </c>
      <c r="AI503" s="783">
        <v>0</v>
      </c>
      <c r="AJ503" s="812" t="s">
        <v>264</v>
      </c>
      <c r="AK503" s="812" t="s">
        <v>264</v>
      </c>
      <c r="AL503" s="813">
        <v>0</v>
      </c>
      <c r="AM503" s="813">
        <v>1</v>
      </c>
      <c r="AN503" s="813">
        <v>0</v>
      </c>
      <c r="AO503" s="813">
        <v>0</v>
      </c>
      <c r="AP503" s="813">
        <v>0</v>
      </c>
      <c r="AQ503" s="813">
        <v>0</v>
      </c>
      <c r="AR503" s="813">
        <v>0</v>
      </c>
      <c r="AS503" s="813">
        <v>0</v>
      </c>
      <c r="AT503" s="813">
        <v>0</v>
      </c>
      <c r="AU503" s="813">
        <v>0</v>
      </c>
      <c r="AV503" s="813">
        <v>0</v>
      </c>
      <c r="AW503" s="813">
        <v>0</v>
      </c>
      <c r="AX503" s="807">
        <f t="shared" si="42"/>
        <v>1</v>
      </c>
      <c r="AY503" s="811">
        <v>0</v>
      </c>
      <c r="AZ503" s="811">
        <v>0</v>
      </c>
      <c r="BA503" s="811">
        <v>0</v>
      </c>
      <c r="BB503" s="811">
        <v>0</v>
      </c>
      <c r="BC503" s="811">
        <v>0</v>
      </c>
      <c r="BD503" s="811">
        <v>0</v>
      </c>
      <c r="BE503" s="811">
        <v>0</v>
      </c>
      <c r="BF503" s="811">
        <v>0</v>
      </c>
      <c r="BG503" s="811">
        <v>0</v>
      </c>
      <c r="BH503" s="811">
        <v>0</v>
      </c>
      <c r="BI503" s="811">
        <v>0</v>
      </c>
      <c r="BJ503" s="811">
        <v>0</v>
      </c>
      <c r="BK503" s="807">
        <f t="shared" si="44"/>
        <v>0</v>
      </c>
      <c r="BL503" s="807">
        <f t="shared" si="43"/>
        <v>1</v>
      </c>
    </row>
    <row r="504" spans="1:65" ht="27.95" customHeight="1" x14ac:dyDescent="0.2">
      <c r="A504" s="1412"/>
      <c r="B504" s="1415"/>
      <c r="C504" s="1418"/>
      <c r="D504" s="1421"/>
      <c r="E504" s="1120"/>
      <c r="F504" s="1406"/>
      <c r="G504" s="503" t="s">
        <v>1084</v>
      </c>
      <c r="H504" s="676"/>
      <c r="I504" s="496">
        <v>42403</v>
      </c>
      <c r="J504" s="578"/>
      <c r="K504" s="677"/>
      <c r="L504" s="676" t="s">
        <v>26</v>
      </c>
      <c r="M504" s="495" t="s">
        <v>266</v>
      </c>
      <c r="N504" s="495">
        <v>0</v>
      </c>
      <c r="O504" s="495">
        <v>0</v>
      </c>
      <c r="P504" s="504">
        <v>0</v>
      </c>
      <c r="V504" s="803" t="s">
        <v>1286</v>
      </c>
      <c r="W504" s="803" t="s">
        <v>1288</v>
      </c>
      <c r="X504" s="818" t="s">
        <v>1220</v>
      </c>
      <c r="Y504" s="791" t="s">
        <v>1079</v>
      </c>
      <c r="Z504" s="791" t="s">
        <v>1084</v>
      </c>
      <c r="AA504" s="791"/>
      <c r="AB504" s="782">
        <v>42403</v>
      </c>
      <c r="AC504" s="782">
        <v>42429</v>
      </c>
      <c r="AD504" s="791"/>
      <c r="AE504" s="791" t="s">
        <v>26</v>
      </c>
      <c r="AF504" s="791" t="s">
        <v>266</v>
      </c>
      <c r="AG504" s="791">
        <v>0</v>
      </c>
      <c r="AH504" s="783">
        <v>0</v>
      </c>
      <c r="AI504" s="783">
        <v>0</v>
      </c>
      <c r="AJ504" s="812" t="s">
        <v>264</v>
      </c>
      <c r="AK504" s="812" t="s">
        <v>264</v>
      </c>
      <c r="AL504" s="813">
        <v>0</v>
      </c>
      <c r="AM504" s="813">
        <v>1</v>
      </c>
      <c r="AN504" s="813">
        <v>0</v>
      </c>
      <c r="AO504" s="813">
        <v>0</v>
      </c>
      <c r="AP504" s="813">
        <v>0</v>
      </c>
      <c r="AQ504" s="813">
        <v>0</v>
      </c>
      <c r="AR504" s="813">
        <v>0</v>
      </c>
      <c r="AS504" s="813">
        <v>0</v>
      </c>
      <c r="AT504" s="813">
        <v>0</v>
      </c>
      <c r="AU504" s="813">
        <v>0</v>
      </c>
      <c r="AV504" s="813">
        <v>0</v>
      </c>
      <c r="AW504" s="813">
        <v>0</v>
      </c>
      <c r="AX504" s="807">
        <f t="shared" si="42"/>
        <v>1</v>
      </c>
      <c r="AY504" s="811">
        <v>0</v>
      </c>
      <c r="AZ504" s="811">
        <v>0</v>
      </c>
      <c r="BA504" s="811">
        <v>0</v>
      </c>
      <c r="BB504" s="811">
        <v>0</v>
      </c>
      <c r="BC504" s="811">
        <v>0</v>
      </c>
      <c r="BD504" s="811">
        <v>0</v>
      </c>
      <c r="BE504" s="811">
        <v>0</v>
      </c>
      <c r="BF504" s="811">
        <v>0</v>
      </c>
      <c r="BG504" s="811">
        <v>0</v>
      </c>
      <c r="BH504" s="811">
        <v>0</v>
      </c>
      <c r="BI504" s="811">
        <v>0</v>
      </c>
      <c r="BJ504" s="811">
        <v>0</v>
      </c>
      <c r="BK504" s="807">
        <f t="shared" si="44"/>
        <v>0</v>
      </c>
      <c r="BL504" s="807">
        <f t="shared" si="43"/>
        <v>1</v>
      </c>
    </row>
    <row r="505" spans="1:65" ht="27.95" customHeight="1" x14ac:dyDescent="0.2">
      <c r="A505" s="1412"/>
      <c r="B505" s="1415"/>
      <c r="C505" s="1418"/>
      <c r="D505" s="1421"/>
      <c r="E505" s="1120"/>
      <c r="F505" s="1406"/>
      <c r="G505" s="503" t="s">
        <v>1292</v>
      </c>
      <c r="H505" s="676"/>
      <c r="I505" s="496">
        <v>42475</v>
      </c>
      <c r="J505" s="578">
        <v>42750</v>
      </c>
      <c r="K505" s="677"/>
      <c r="L505" s="676"/>
      <c r="M505" s="495"/>
      <c r="N505" s="495"/>
      <c r="O505" s="495"/>
      <c r="P505" s="504"/>
      <c r="V505" s="803" t="s">
        <v>1286</v>
      </c>
      <c r="W505" s="803" t="s">
        <v>1288</v>
      </c>
      <c r="X505" s="818" t="s">
        <v>1220</v>
      </c>
      <c r="Y505" s="791" t="s">
        <v>1079</v>
      </c>
      <c r="Z505" s="791" t="s">
        <v>1292</v>
      </c>
      <c r="AA505" s="791"/>
      <c r="AB505" s="782">
        <v>42475</v>
      </c>
      <c r="AC505" s="782">
        <v>42735</v>
      </c>
      <c r="AD505" s="791"/>
      <c r="AE505" s="791"/>
      <c r="AF505" s="791"/>
      <c r="AG505" s="791"/>
      <c r="AH505" s="783"/>
      <c r="AI505" s="783"/>
      <c r="AJ505" s="812" t="s">
        <v>272</v>
      </c>
      <c r="AK505" s="812" t="s">
        <v>281</v>
      </c>
      <c r="AL505" s="813">
        <v>0</v>
      </c>
      <c r="AM505" s="813">
        <v>0</v>
      </c>
      <c r="AN505" s="813">
        <v>0</v>
      </c>
      <c r="AO505" s="813">
        <v>0.1111111111111111</v>
      </c>
      <c r="AP505" s="813">
        <v>0.1111111111111111</v>
      </c>
      <c r="AQ505" s="813">
        <v>0.1111111111111111</v>
      </c>
      <c r="AR505" s="813">
        <v>0.1111111111111111</v>
      </c>
      <c r="AS505" s="813">
        <v>0.1111111111111111</v>
      </c>
      <c r="AT505" s="813">
        <v>0.1111111111111111</v>
      </c>
      <c r="AU505" s="813">
        <v>0.1111111111111111</v>
      </c>
      <c r="AV505" s="813">
        <v>0.1111111111111111</v>
      </c>
      <c r="AW505" s="813">
        <v>0.1111111111111111</v>
      </c>
      <c r="AX505" s="807">
        <f t="shared" si="42"/>
        <v>1.0000000000000002</v>
      </c>
      <c r="AY505" s="811">
        <v>0</v>
      </c>
      <c r="AZ505" s="811">
        <v>0</v>
      </c>
      <c r="BA505" s="811">
        <v>0</v>
      </c>
      <c r="BB505" s="811">
        <v>0</v>
      </c>
      <c r="BC505" s="811">
        <v>0</v>
      </c>
      <c r="BD505" s="811">
        <v>0</v>
      </c>
      <c r="BE505" s="811">
        <v>0</v>
      </c>
      <c r="BF505" s="811">
        <v>0</v>
      </c>
      <c r="BG505" s="811">
        <v>0</v>
      </c>
      <c r="BH505" s="811">
        <v>0</v>
      </c>
      <c r="BI505" s="811">
        <v>0</v>
      </c>
      <c r="BJ505" s="811">
        <v>0</v>
      </c>
      <c r="BK505" s="807">
        <f t="shared" si="44"/>
        <v>0</v>
      </c>
      <c r="BL505" s="807">
        <f t="shared" si="43"/>
        <v>1.0000000000000002</v>
      </c>
    </row>
    <row r="506" spans="1:65" ht="27.95" customHeight="1" thickBot="1" x14ac:dyDescent="0.25">
      <c r="A506" s="1413"/>
      <c r="B506" s="1416"/>
      <c r="C506" s="1419"/>
      <c r="D506" s="1422"/>
      <c r="E506" s="1077"/>
      <c r="F506" s="1432"/>
      <c r="G506" s="501" t="s">
        <v>1086</v>
      </c>
      <c r="H506" s="678"/>
      <c r="I506" s="581">
        <v>42401</v>
      </c>
      <c r="J506" s="582">
        <v>42719</v>
      </c>
      <c r="K506" s="679"/>
      <c r="L506" s="678" t="s">
        <v>26</v>
      </c>
      <c r="M506" s="295" t="s">
        <v>266</v>
      </c>
      <c r="N506" s="295">
        <v>0</v>
      </c>
      <c r="O506" s="295">
        <v>0</v>
      </c>
      <c r="P506" s="502">
        <v>0</v>
      </c>
      <c r="V506" s="803" t="s">
        <v>1286</v>
      </c>
      <c r="W506" s="803" t="s">
        <v>1288</v>
      </c>
      <c r="X506" s="818" t="s">
        <v>1220</v>
      </c>
      <c r="Y506" s="791" t="s">
        <v>1079</v>
      </c>
      <c r="Z506" s="791" t="s">
        <v>1086</v>
      </c>
      <c r="AA506" s="791"/>
      <c r="AB506" s="782">
        <v>42401</v>
      </c>
      <c r="AC506" s="782">
        <v>42719</v>
      </c>
      <c r="AD506" s="791"/>
      <c r="AE506" s="791" t="s">
        <v>26</v>
      </c>
      <c r="AF506" s="791" t="s">
        <v>266</v>
      </c>
      <c r="AG506" s="791">
        <v>0</v>
      </c>
      <c r="AH506" s="783">
        <v>0</v>
      </c>
      <c r="AI506" s="783">
        <v>0</v>
      </c>
      <c r="AJ506" s="812" t="s">
        <v>264</v>
      </c>
      <c r="AK506" s="812" t="s">
        <v>281</v>
      </c>
      <c r="AL506" s="813">
        <v>0</v>
      </c>
      <c r="AM506" s="813">
        <v>9.0909090909090912E-2</v>
      </c>
      <c r="AN506" s="813">
        <v>9.0909090909090912E-2</v>
      </c>
      <c r="AO506" s="813">
        <v>9.0909090909090912E-2</v>
      </c>
      <c r="AP506" s="813">
        <v>9.0909090909090912E-2</v>
      </c>
      <c r="AQ506" s="813">
        <v>9.0909090909090912E-2</v>
      </c>
      <c r="AR506" s="813">
        <v>9.0909090909090912E-2</v>
      </c>
      <c r="AS506" s="813">
        <v>9.0909090909090912E-2</v>
      </c>
      <c r="AT506" s="813">
        <v>9.0909090909090912E-2</v>
      </c>
      <c r="AU506" s="813">
        <v>9.0909090909090912E-2</v>
      </c>
      <c r="AV506" s="813">
        <v>9.0909090909090912E-2</v>
      </c>
      <c r="AW506" s="813">
        <v>9.0909090909090912E-2</v>
      </c>
      <c r="AX506" s="807">
        <f t="shared" si="42"/>
        <v>1.0000000000000002</v>
      </c>
      <c r="AY506" s="811">
        <v>0</v>
      </c>
      <c r="AZ506" s="811">
        <v>0</v>
      </c>
      <c r="BA506" s="811">
        <v>0</v>
      </c>
      <c r="BB506" s="811">
        <v>0</v>
      </c>
      <c r="BC506" s="811">
        <v>0</v>
      </c>
      <c r="BD506" s="811">
        <v>0</v>
      </c>
      <c r="BE506" s="811">
        <v>0</v>
      </c>
      <c r="BF506" s="811">
        <v>0</v>
      </c>
      <c r="BG506" s="811">
        <v>0</v>
      </c>
      <c r="BH506" s="811">
        <v>0</v>
      </c>
      <c r="BI506" s="811">
        <v>0</v>
      </c>
      <c r="BJ506" s="811">
        <v>0</v>
      </c>
      <c r="BK506" s="807">
        <f t="shared" si="44"/>
        <v>0</v>
      </c>
      <c r="BL506" s="807">
        <f t="shared" si="43"/>
        <v>1.0000000000000002</v>
      </c>
    </row>
    <row r="507" spans="1:65" ht="27.95" customHeight="1" x14ac:dyDescent="0.2">
      <c r="A507" s="1377"/>
      <c r="B507" s="1380"/>
      <c r="C507" s="1383"/>
      <c r="D507" s="1386"/>
      <c r="E507" s="1339" t="s">
        <v>1134</v>
      </c>
      <c r="F507" s="1391" t="s">
        <v>1135</v>
      </c>
      <c r="G507" s="1394" t="s">
        <v>1136</v>
      </c>
      <c r="H507" s="1396" t="s">
        <v>199</v>
      </c>
      <c r="I507" s="1398">
        <v>42371</v>
      </c>
      <c r="J507" s="1400">
        <v>42719</v>
      </c>
      <c r="K507" s="1402" t="s">
        <v>1137</v>
      </c>
      <c r="L507" s="1404" t="s">
        <v>26</v>
      </c>
      <c r="M507" s="968" t="s">
        <v>1138</v>
      </c>
      <c r="N507" s="257">
        <v>1</v>
      </c>
      <c r="O507" s="258">
        <v>3627382.5</v>
      </c>
      <c r="P507" s="259">
        <f>O507*12</f>
        <v>43528590</v>
      </c>
      <c r="V507" s="803" t="s">
        <v>1286</v>
      </c>
      <c r="W507" s="803" t="s">
        <v>195</v>
      </c>
      <c r="X507" s="818" t="s">
        <v>1220</v>
      </c>
      <c r="Y507" s="791" t="s">
        <v>1363</v>
      </c>
      <c r="Z507" s="791" t="s">
        <v>1136</v>
      </c>
      <c r="AA507" s="791" t="s">
        <v>199</v>
      </c>
      <c r="AB507" s="782">
        <v>42371</v>
      </c>
      <c r="AC507" s="782">
        <v>42719</v>
      </c>
      <c r="AD507" s="791" t="s">
        <v>1137</v>
      </c>
      <c r="AE507" s="791" t="s">
        <v>26</v>
      </c>
      <c r="AF507" s="791" t="s">
        <v>1138</v>
      </c>
      <c r="AG507" s="791">
        <v>1</v>
      </c>
      <c r="AH507" s="783">
        <v>3627382.5</v>
      </c>
      <c r="AI507" s="783">
        <f>AH507*12</f>
        <v>43528590</v>
      </c>
      <c r="AJ507" s="812" t="s">
        <v>263</v>
      </c>
      <c r="AK507" s="812" t="s">
        <v>281</v>
      </c>
      <c r="AL507" s="813">
        <v>8.3333333333333343E-2</v>
      </c>
      <c r="AM507" s="813">
        <v>8.3333333333333343E-2</v>
      </c>
      <c r="AN507" s="813">
        <v>8.3333333333333343E-2</v>
      </c>
      <c r="AO507" s="813">
        <v>8.3333333333333343E-2</v>
      </c>
      <c r="AP507" s="813">
        <v>8.3333333333333343E-2</v>
      </c>
      <c r="AQ507" s="813">
        <v>8.3333333333333343E-2</v>
      </c>
      <c r="AR507" s="813">
        <v>8.3333333333333343E-2</v>
      </c>
      <c r="AS507" s="813">
        <v>8.3333333333333343E-2</v>
      </c>
      <c r="AT507" s="813">
        <v>8.3333333333333343E-2</v>
      </c>
      <c r="AU507" s="813">
        <v>8.3333333333333343E-2</v>
      </c>
      <c r="AV507" s="813">
        <v>8.3333333333333343E-2</v>
      </c>
      <c r="AW507" s="813">
        <v>8.3333333333333343E-2</v>
      </c>
      <c r="AX507" s="807">
        <f t="shared" si="42"/>
        <v>1.0000000000000002</v>
      </c>
      <c r="AY507" s="811">
        <v>0.08</v>
      </c>
      <c r="AZ507" s="811">
        <v>0.08</v>
      </c>
      <c r="BA507" s="811">
        <v>0.08</v>
      </c>
      <c r="BB507" s="811">
        <v>0</v>
      </c>
      <c r="BC507" s="811">
        <v>0</v>
      </c>
      <c r="BD507" s="811">
        <v>0</v>
      </c>
      <c r="BE507" s="811">
        <v>0</v>
      </c>
      <c r="BF507" s="811">
        <v>0</v>
      </c>
      <c r="BG507" s="811">
        <v>0</v>
      </c>
      <c r="BH507" s="811">
        <v>0</v>
      </c>
      <c r="BI507" s="811">
        <v>0</v>
      </c>
      <c r="BJ507" s="811">
        <v>0</v>
      </c>
      <c r="BK507" s="807">
        <f t="shared" si="44"/>
        <v>0.24</v>
      </c>
      <c r="BL507" s="807">
        <f t="shared" si="43"/>
        <v>0.76000000000000023</v>
      </c>
    </row>
    <row r="508" spans="1:65" ht="27.95" customHeight="1" x14ac:dyDescent="0.2">
      <c r="A508" s="1378"/>
      <c r="B508" s="1381"/>
      <c r="C508" s="1384"/>
      <c r="D508" s="1387"/>
      <c r="E508" s="1389"/>
      <c r="F508" s="1392"/>
      <c r="G508" s="1395"/>
      <c r="H508" s="1397"/>
      <c r="I508" s="1399"/>
      <c r="J508" s="1401"/>
      <c r="K508" s="1403"/>
      <c r="L508" s="1405"/>
      <c r="M508" s="969" t="s">
        <v>1139</v>
      </c>
      <c r="N508" s="260">
        <v>1</v>
      </c>
      <c r="O508" s="261">
        <v>2929206</v>
      </c>
      <c r="P508" s="262">
        <f>+O508*12</f>
        <v>35150472</v>
      </c>
      <c r="V508" s="803" t="s">
        <v>1286</v>
      </c>
      <c r="W508" s="803" t="s">
        <v>195</v>
      </c>
      <c r="X508" s="818" t="s">
        <v>1220</v>
      </c>
      <c r="Y508" s="791" t="s">
        <v>1135</v>
      </c>
      <c r="Z508" s="791" t="s">
        <v>1136</v>
      </c>
      <c r="AA508" s="791" t="s">
        <v>199</v>
      </c>
      <c r="AB508" s="782">
        <v>42371</v>
      </c>
      <c r="AC508" s="782">
        <v>42719</v>
      </c>
      <c r="AD508" s="791" t="s">
        <v>1137</v>
      </c>
      <c r="AE508" s="791" t="s">
        <v>26</v>
      </c>
      <c r="AF508" s="791" t="s">
        <v>1139</v>
      </c>
      <c r="AG508" s="791">
        <v>1</v>
      </c>
      <c r="AH508" s="783">
        <v>2929206</v>
      </c>
      <c r="AI508" s="783">
        <f>+AH508*12</f>
        <v>35150472</v>
      </c>
      <c r="AJ508" s="812" t="s">
        <v>263</v>
      </c>
      <c r="AK508" s="812" t="s">
        <v>281</v>
      </c>
      <c r="AL508" s="813">
        <v>8.3333333333333343E-2</v>
      </c>
      <c r="AM508" s="813">
        <v>8.3333333333333343E-2</v>
      </c>
      <c r="AN508" s="813">
        <v>8.3333333333333343E-2</v>
      </c>
      <c r="AO508" s="813">
        <v>8.3333333333333343E-2</v>
      </c>
      <c r="AP508" s="813">
        <v>8.3333333333333343E-2</v>
      </c>
      <c r="AQ508" s="813">
        <v>8.3333333333333343E-2</v>
      </c>
      <c r="AR508" s="813">
        <v>8.3333333333333343E-2</v>
      </c>
      <c r="AS508" s="813">
        <v>8.3333333333333343E-2</v>
      </c>
      <c r="AT508" s="813">
        <v>8.3333333333333343E-2</v>
      </c>
      <c r="AU508" s="813">
        <v>8.3333333333333343E-2</v>
      </c>
      <c r="AV508" s="813">
        <v>8.3333333333333343E-2</v>
      </c>
      <c r="AW508" s="813">
        <v>8.3333333333333343E-2</v>
      </c>
      <c r="AX508" s="807">
        <f t="shared" si="42"/>
        <v>1.0000000000000002</v>
      </c>
      <c r="AY508" s="811">
        <v>0.08</v>
      </c>
      <c r="AZ508" s="811">
        <v>0.08</v>
      </c>
      <c r="BA508" s="811">
        <v>0.08</v>
      </c>
      <c r="BB508" s="811">
        <v>0</v>
      </c>
      <c r="BC508" s="811">
        <v>0</v>
      </c>
      <c r="BD508" s="811">
        <v>0</v>
      </c>
      <c r="BE508" s="811">
        <v>0</v>
      </c>
      <c r="BF508" s="811">
        <v>0</v>
      </c>
      <c r="BG508" s="811">
        <v>0</v>
      </c>
      <c r="BH508" s="811">
        <v>0</v>
      </c>
      <c r="BI508" s="811">
        <v>0</v>
      </c>
      <c r="BJ508" s="811">
        <v>0</v>
      </c>
      <c r="BK508" s="807">
        <f t="shared" si="44"/>
        <v>0.24</v>
      </c>
      <c r="BL508" s="807">
        <f t="shared" si="43"/>
        <v>0.76000000000000023</v>
      </c>
    </row>
    <row r="509" spans="1:65" ht="27.95" customHeight="1" x14ac:dyDescent="0.2">
      <c r="A509" s="1378"/>
      <c r="B509" s="1381"/>
      <c r="C509" s="1384"/>
      <c r="D509" s="1387"/>
      <c r="E509" s="1389"/>
      <c r="F509" s="1392"/>
      <c r="G509" s="970" t="s">
        <v>1140</v>
      </c>
      <c r="H509" s="970" t="s">
        <v>204</v>
      </c>
      <c r="I509" s="965">
        <v>42371</v>
      </c>
      <c r="J509" s="966">
        <v>42719</v>
      </c>
      <c r="K509" s="967" t="s">
        <v>1141</v>
      </c>
      <c r="L509" s="969"/>
      <c r="M509" s="969"/>
      <c r="N509" s="260">
        <v>0</v>
      </c>
      <c r="O509" s="261">
        <v>0</v>
      </c>
      <c r="P509" s="262">
        <v>0</v>
      </c>
      <c r="V509" s="803" t="s">
        <v>1286</v>
      </c>
      <c r="W509" s="803" t="s">
        <v>195</v>
      </c>
      <c r="X509" s="818" t="s">
        <v>1220</v>
      </c>
      <c r="Y509" s="791" t="s">
        <v>1135</v>
      </c>
      <c r="Z509" s="791" t="s">
        <v>1140</v>
      </c>
      <c r="AA509" s="791" t="s">
        <v>204</v>
      </c>
      <c r="AB509" s="782">
        <v>42371</v>
      </c>
      <c r="AC509" s="782">
        <v>42719</v>
      </c>
      <c r="AD509" s="791" t="s">
        <v>1141</v>
      </c>
      <c r="AE509" s="791"/>
      <c r="AF509" s="791"/>
      <c r="AG509" s="791">
        <v>0</v>
      </c>
      <c r="AH509" s="783">
        <v>0</v>
      </c>
      <c r="AI509" s="783">
        <v>0</v>
      </c>
      <c r="AJ509" s="812" t="s">
        <v>263</v>
      </c>
      <c r="AK509" s="812" t="s">
        <v>281</v>
      </c>
      <c r="AL509" s="813">
        <v>8.3333333333333343E-2</v>
      </c>
      <c r="AM509" s="813">
        <v>8.3333333333333343E-2</v>
      </c>
      <c r="AN509" s="813">
        <v>8.3333333333333343E-2</v>
      </c>
      <c r="AO509" s="813">
        <v>8.3333333333333343E-2</v>
      </c>
      <c r="AP509" s="813">
        <v>8.3333333333333343E-2</v>
      </c>
      <c r="AQ509" s="813">
        <v>8.3333333333333343E-2</v>
      </c>
      <c r="AR509" s="813">
        <v>8.3333333333333343E-2</v>
      </c>
      <c r="AS509" s="813">
        <v>8.3333333333333343E-2</v>
      </c>
      <c r="AT509" s="813">
        <v>8.3333333333333343E-2</v>
      </c>
      <c r="AU509" s="813">
        <v>8.3333333333333343E-2</v>
      </c>
      <c r="AV509" s="813">
        <v>8.3333333333333343E-2</v>
      </c>
      <c r="AW509" s="813">
        <v>8.3333333333333343E-2</v>
      </c>
      <c r="AX509" s="807">
        <f t="shared" si="42"/>
        <v>1.0000000000000002</v>
      </c>
      <c r="AY509" s="811">
        <v>0.08</v>
      </c>
      <c r="AZ509" s="811">
        <v>0.08</v>
      </c>
      <c r="BA509" s="811">
        <v>0.08</v>
      </c>
      <c r="BB509" s="811">
        <v>0</v>
      </c>
      <c r="BC509" s="811">
        <v>0</v>
      </c>
      <c r="BD509" s="811">
        <v>0</v>
      </c>
      <c r="BE509" s="811">
        <v>0</v>
      </c>
      <c r="BF509" s="811">
        <v>0</v>
      </c>
      <c r="BG509" s="811">
        <v>0</v>
      </c>
      <c r="BH509" s="811">
        <v>0</v>
      </c>
      <c r="BI509" s="811">
        <v>0</v>
      </c>
      <c r="BJ509" s="811">
        <v>0</v>
      </c>
      <c r="BK509" s="807">
        <f t="shared" si="44"/>
        <v>0.24</v>
      </c>
      <c r="BL509" s="807">
        <f t="shared" si="43"/>
        <v>0.76000000000000023</v>
      </c>
    </row>
    <row r="510" spans="1:65" ht="27.95" customHeight="1" x14ac:dyDescent="0.2">
      <c r="A510" s="1378"/>
      <c r="B510" s="1381"/>
      <c r="C510" s="1384"/>
      <c r="D510" s="1387"/>
      <c r="E510" s="1389"/>
      <c r="F510" s="1392"/>
      <c r="G510" s="970" t="s">
        <v>1142</v>
      </c>
      <c r="H510" s="970" t="s">
        <v>1274</v>
      </c>
      <c r="I510" s="965">
        <v>42371</v>
      </c>
      <c r="J510" s="966">
        <v>42719</v>
      </c>
      <c r="K510" s="967" t="s">
        <v>1143</v>
      </c>
      <c r="L510" s="969"/>
      <c r="M510" s="969"/>
      <c r="N510" s="260">
        <v>0</v>
      </c>
      <c r="O510" s="261">
        <v>0</v>
      </c>
      <c r="P510" s="262">
        <v>0</v>
      </c>
      <c r="V510" s="803" t="s">
        <v>1286</v>
      </c>
      <c r="W510" s="803" t="s">
        <v>195</v>
      </c>
      <c r="X510" s="818" t="s">
        <v>1220</v>
      </c>
      <c r="Y510" s="791" t="s">
        <v>1135</v>
      </c>
      <c r="Z510" s="791" t="s">
        <v>1142</v>
      </c>
      <c r="AA510" s="791" t="s">
        <v>1274</v>
      </c>
      <c r="AB510" s="782">
        <v>42371</v>
      </c>
      <c r="AC510" s="782">
        <v>42719</v>
      </c>
      <c r="AD510" s="791" t="s">
        <v>1143</v>
      </c>
      <c r="AE510" s="791"/>
      <c r="AF510" s="791"/>
      <c r="AG510" s="791">
        <v>0</v>
      </c>
      <c r="AH510" s="783">
        <v>0</v>
      </c>
      <c r="AI510" s="783">
        <v>0</v>
      </c>
      <c r="AJ510" s="812" t="s">
        <v>263</v>
      </c>
      <c r="AK510" s="812" t="s">
        <v>281</v>
      </c>
      <c r="AL510" s="813">
        <v>8.3333333333333343E-2</v>
      </c>
      <c r="AM510" s="813">
        <v>8.3333333333333343E-2</v>
      </c>
      <c r="AN510" s="813">
        <v>8.3333333333333343E-2</v>
      </c>
      <c r="AO510" s="813">
        <v>8.3333333333333343E-2</v>
      </c>
      <c r="AP510" s="813">
        <v>8.3333333333333343E-2</v>
      </c>
      <c r="AQ510" s="813">
        <v>8.3333333333333343E-2</v>
      </c>
      <c r="AR510" s="813">
        <v>8.3333333333333343E-2</v>
      </c>
      <c r="AS510" s="813">
        <v>8.3333333333333343E-2</v>
      </c>
      <c r="AT510" s="813">
        <v>8.3333333333333343E-2</v>
      </c>
      <c r="AU510" s="813">
        <v>8.3333333333333343E-2</v>
      </c>
      <c r="AV510" s="813">
        <v>8.3333333333333343E-2</v>
      </c>
      <c r="AW510" s="813">
        <v>8.3333333333333343E-2</v>
      </c>
      <c r="AX510" s="807">
        <f t="shared" si="42"/>
        <v>1.0000000000000002</v>
      </c>
      <c r="AY510" s="811">
        <v>0</v>
      </c>
      <c r="AZ510" s="811">
        <v>0</v>
      </c>
      <c r="BA510" s="811">
        <v>0</v>
      </c>
      <c r="BB510" s="811">
        <v>0</v>
      </c>
      <c r="BC510" s="811">
        <v>0</v>
      </c>
      <c r="BD510" s="811">
        <v>0</v>
      </c>
      <c r="BE510" s="811">
        <v>0</v>
      </c>
      <c r="BF510" s="811">
        <v>0</v>
      </c>
      <c r="BG510" s="811">
        <v>0</v>
      </c>
      <c r="BH510" s="811">
        <v>0</v>
      </c>
      <c r="BI510" s="811">
        <v>0</v>
      </c>
      <c r="BJ510" s="811">
        <v>0</v>
      </c>
      <c r="BK510" s="807">
        <f t="shared" si="44"/>
        <v>0</v>
      </c>
      <c r="BL510" s="807">
        <f t="shared" si="43"/>
        <v>1.0000000000000002</v>
      </c>
    </row>
    <row r="511" spans="1:65" ht="27.95" customHeight="1" thickBot="1" x14ac:dyDescent="0.25">
      <c r="A511" s="1379"/>
      <c r="B511" s="1382"/>
      <c r="C511" s="1385"/>
      <c r="D511" s="1388"/>
      <c r="E511" s="1390"/>
      <c r="F511" s="1393"/>
      <c r="G511" s="263" t="s">
        <v>1144</v>
      </c>
      <c r="H511" s="263"/>
      <c r="I511" s="264">
        <v>42371</v>
      </c>
      <c r="J511" s="569">
        <v>42353</v>
      </c>
      <c r="K511" s="570" t="s">
        <v>1145</v>
      </c>
      <c r="L511" s="265"/>
      <c r="M511" s="265"/>
      <c r="N511" s="266">
        <v>0</v>
      </c>
      <c r="O511" s="267">
        <v>0</v>
      </c>
      <c r="P511" s="268">
        <v>0</v>
      </c>
      <c r="V511" s="803" t="s">
        <v>1286</v>
      </c>
      <c r="W511" s="803" t="s">
        <v>195</v>
      </c>
      <c r="X511" s="818" t="s">
        <v>1220</v>
      </c>
      <c r="Y511" s="791" t="s">
        <v>1135</v>
      </c>
      <c r="Z511" s="791" t="s">
        <v>1144</v>
      </c>
      <c r="AA511" s="791"/>
      <c r="AB511" s="782">
        <v>42371</v>
      </c>
      <c r="AC511" s="782">
        <v>42353</v>
      </c>
      <c r="AD511" s="791" t="s">
        <v>1145</v>
      </c>
      <c r="AE511" s="791"/>
      <c r="AF511" s="791"/>
      <c r="AG511" s="791">
        <v>0</v>
      </c>
      <c r="AH511" s="783">
        <v>0</v>
      </c>
      <c r="AI511" s="783">
        <v>0</v>
      </c>
      <c r="AJ511" s="812" t="s">
        <v>263</v>
      </c>
      <c r="AK511" s="812" t="s">
        <v>281</v>
      </c>
      <c r="AL511" s="813">
        <v>8.3333333333333343E-2</v>
      </c>
      <c r="AM511" s="813">
        <v>8.3333333333333343E-2</v>
      </c>
      <c r="AN511" s="813">
        <v>8.3333333333333343E-2</v>
      </c>
      <c r="AO511" s="813">
        <v>8.3333333333333343E-2</v>
      </c>
      <c r="AP511" s="813">
        <v>8.3333333333333343E-2</v>
      </c>
      <c r="AQ511" s="813">
        <v>8.3333333333333343E-2</v>
      </c>
      <c r="AR511" s="813">
        <v>8.3333333333333343E-2</v>
      </c>
      <c r="AS511" s="813">
        <v>8.3333333333333343E-2</v>
      </c>
      <c r="AT511" s="813">
        <v>8.3333333333333343E-2</v>
      </c>
      <c r="AU511" s="813">
        <v>8.3333333333333343E-2</v>
      </c>
      <c r="AV511" s="813">
        <v>8.3333333333333343E-2</v>
      </c>
      <c r="AW511" s="813">
        <v>8.3333333333333343E-2</v>
      </c>
      <c r="AX511" s="807">
        <f t="shared" ref="AX511:AX551" si="45">SUM(AL511:AW511)</f>
        <v>1.0000000000000002</v>
      </c>
      <c r="AY511" s="811">
        <v>0</v>
      </c>
      <c r="AZ511" s="811">
        <v>0</v>
      </c>
      <c r="BA511" s="811">
        <v>0</v>
      </c>
      <c r="BB511" s="811">
        <v>0</v>
      </c>
      <c r="BC511" s="811">
        <v>0</v>
      </c>
      <c r="BD511" s="811">
        <v>0</v>
      </c>
      <c r="BE511" s="811">
        <v>0</v>
      </c>
      <c r="BF511" s="811">
        <v>0</v>
      </c>
      <c r="BG511" s="811">
        <v>0</v>
      </c>
      <c r="BH511" s="811">
        <v>0</v>
      </c>
      <c r="BI511" s="811">
        <v>0</v>
      </c>
      <c r="BJ511" s="811">
        <v>0</v>
      </c>
      <c r="BK511" s="807">
        <f t="shared" ref="BK511:BK551" si="46">SUM(AY511:BJ511)</f>
        <v>0</v>
      </c>
      <c r="BL511" s="807">
        <f t="shared" ref="BL511:BL551" si="47">+AX511-BK511</f>
        <v>1.0000000000000002</v>
      </c>
    </row>
    <row r="512" spans="1:65" ht="27.95" customHeight="1" x14ac:dyDescent="0.2">
      <c r="A512" s="272"/>
      <c r="B512" s="273"/>
      <c r="C512" s="274"/>
      <c r="D512" s="275"/>
      <c r="E512" s="1433" t="s">
        <v>1091</v>
      </c>
      <c r="F512" s="1436" t="s">
        <v>1092</v>
      </c>
      <c r="G512" s="6" t="s">
        <v>1093</v>
      </c>
      <c r="H512" s="562"/>
      <c r="I512" s="1438">
        <v>42381</v>
      </c>
      <c r="J512" s="1441">
        <v>42642</v>
      </c>
      <c r="K512" s="1444" t="s">
        <v>1094</v>
      </c>
      <c r="L512" s="1447" t="s">
        <v>256</v>
      </c>
      <c r="M512" s="1447" t="s">
        <v>1095</v>
      </c>
      <c r="N512" s="1448">
        <v>1</v>
      </c>
      <c r="O512" s="1423">
        <f>1762000*11</f>
        <v>19382000</v>
      </c>
      <c r="P512" s="1424">
        <f>+N512*O512</f>
        <v>19382000</v>
      </c>
      <c r="V512" s="803" t="s">
        <v>1286</v>
      </c>
      <c r="W512" s="803" t="s">
        <v>194</v>
      </c>
      <c r="X512" s="818" t="s">
        <v>1220</v>
      </c>
      <c r="Y512" s="791" t="s">
        <v>1092</v>
      </c>
      <c r="Z512" s="791" t="s">
        <v>1093</v>
      </c>
      <c r="AA512" s="791"/>
      <c r="AB512" s="782">
        <v>42381</v>
      </c>
      <c r="AC512" s="782">
        <v>42642</v>
      </c>
      <c r="AD512" s="791" t="s">
        <v>1094</v>
      </c>
      <c r="AE512" s="791" t="s">
        <v>256</v>
      </c>
      <c r="AF512" s="791" t="s">
        <v>1095</v>
      </c>
      <c r="AG512" s="791">
        <v>1</v>
      </c>
      <c r="AH512" s="783">
        <f>1762000*11</f>
        <v>19382000</v>
      </c>
      <c r="AI512" s="783">
        <f>+AG512*AH512</f>
        <v>19382000</v>
      </c>
      <c r="AJ512" s="812" t="s">
        <v>263</v>
      </c>
      <c r="AK512" s="812" t="s">
        <v>267</v>
      </c>
      <c r="AL512" s="813">
        <v>0.1111111111111111</v>
      </c>
      <c r="AM512" s="813">
        <v>0.1111111111111111</v>
      </c>
      <c r="AN512" s="813">
        <v>0.1111111111111111</v>
      </c>
      <c r="AO512" s="813">
        <v>0.1111111111111111</v>
      </c>
      <c r="AP512" s="813">
        <v>0.1111111111111111</v>
      </c>
      <c r="AQ512" s="813">
        <v>0.1111111111111111</v>
      </c>
      <c r="AR512" s="813">
        <v>0.1111111111111111</v>
      </c>
      <c r="AS512" s="813">
        <v>0.1111111111111111</v>
      </c>
      <c r="AT512" s="813">
        <v>0.1111111111111111</v>
      </c>
      <c r="AU512" s="813">
        <v>0</v>
      </c>
      <c r="AV512" s="813">
        <v>0</v>
      </c>
      <c r="AW512" s="813">
        <v>0</v>
      </c>
      <c r="AX512" s="807">
        <f t="shared" si="45"/>
        <v>1.0000000000000002</v>
      </c>
      <c r="AY512" s="811">
        <v>0</v>
      </c>
      <c r="AZ512" s="811">
        <v>0</v>
      </c>
      <c r="BA512" s="811">
        <v>0</v>
      </c>
      <c r="BB512" s="811">
        <v>0</v>
      </c>
      <c r="BC512" s="811">
        <v>0</v>
      </c>
      <c r="BD512" s="811">
        <v>0</v>
      </c>
      <c r="BE512" s="811">
        <v>0</v>
      </c>
      <c r="BF512" s="811">
        <v>0</v>
      </c>
      <c r="BG512" s="811">
        <v>0</v>
      </c>
      <c r="BH512" s="811">
        <v>0</v>
      </c>
      <c r="BI512" s="811">
        <v>0</v>
      </c>
      <c r="BJ512" s="811">
        <v>0</v>
      </c>
      <c r="BK512" s="807">
        <f t="shared" si="46"/>
        <v>0</v>
      </c>
      <c r="BL512" s="807">
        <f t="shared" si="47"/>
        <v>1.0000000000000002</v>
      </c>
      <c r="BM512" s="759" t="s">
        <v>1348</v>
      </c>
    </row>
    <row r="513" spans="1:65" ht="27.95" customHeight="1" x14ac:dyDescent="0.2">
      <c r="A513" s="276"/>
      <c r="B513" s="277"/>
      <c r="C513" s="278"/>
      <c r="D513" s="279"/>
      <c r="E513" s="1434"/>
      <c r="F513" s="1042"/>
      <c r="G513" s="1" t="s">
        <v>1096</v>
      </c>
      <c r="H513" s="563"/>
      <c r="I513" s="1439"/>
      <c r="J513" s="1442"/>
      <c r="K513" s="1445"/>
      <c r="L513" s="1046"/>
      <c r="M513" s="1046"/>
      <c r="N513" s="1047"/>
      <c r="O513" s="1048"/>
      <c r="P513" s="1049"/>
      <c r="V513" s="803" t="s">
        <v>1286</v>
      </c>
      <c r="W513" s="803" t="s">
        <v>194</v>
      </c>
      <c r="X513" s="818" t="s">
        <v>1220</v>
      </c>
      <c r="Y513" s="791" t="s">
        <v>1092</v>
      </c>
      <c r="Z513" s="791" t="s">
        <v>1096</v>
      </c>
      <c r="AA513" s="791"/>
      <c r="AB513" s="782">
        <v>42381</v>
      </c>
      <c r="AC513" s="782">
        <v>42642</v>
      </c>
      <c r="AD513" s="791" t="s">
        <v>1094</v>
      </c>
      <c r="AE513" s="791" t="s">
        <v>256</v>
      </c>
      <c r="AF513" s="791" t="s">
        <v>1095</v>
      </c>
      <c r="AG513" s="791"/>
      <c r="AH513" s="783"/>
      <c r="AI513" s="783"/>
      <c r="AJ513" s="812" t="s">
        <v>1195</v>
      </c>
      <c r="AK513" s="812" t="s">
        <v>252</v>
      </c>
      <c r="AL513" s="813">
        <v>0</v>
      </c>
      <c r="AM513" s="813">
        <v>0</v>
      </c>
      <c r="AN513" s="813">
        <v>0</v>
      </c>
      <c r="AO513" s="813">
        <v>0</v>
      </c>
      <c r="AP513" s="813">
        <v>0</v>
      </c>
      <c r="AQ513" s="813">
        <v>0.5</v>
      </c>
      <c r="AR513" s="813">
        <v>0.5</v>
      </c>
      <c r="AS513" s="813">
        <v>0</v>
      </c>
      <c r="AT513" s="813">
        <v>0</v>
      </c>
      <c r="AU513" s="813">
        <v>0</v>
      </c>
      <c r="AV513" s="813">
        <v>0</v>
      </c>
      <c r="AW513" s="813">
        <v>0</v>
      </c>
      <c r="AX513" s="807">
        <f t="shared" si="45"/>
        <v>1</v>
      </c>
      <c r="AY513" s="811">
        <v>0</v>
      </c>
      <c r="AZ513" s="811">
        <v>0</v>
      </c>
      <c r="BA513" s="811">
        <v>0</v>
      </c>
      <c r="BB513" s="811">
        <v>0</v>
      </c>
      <c r="BC513" s="811">
        <v>0</v>
      </c>
      <c r="BD513" s="811">
        <v>0</v>
      </c>
      <c r="BE513" s="811">
        <v>0</v>
      </c>
      <c r="BF513" s="811">
        <v>0</v>
      </c>
      <c r="BG513" s="811">
        <v>0</v>
      </c>
      <c r="BH513" s="811">
        <v>0</v>
      </c>
      <c r="BI513" s="811">
        <v>0</v>
      </c>
      <c r="BJ513" s="811">
        <v>0</v>
      </c>
      <c r="BK513" s="807">
        <f t="shared" si="46"/>
        <v>0</v>
      </c>
      <c r="BL513" s="807">
        <f t="shared" si="47"/>
        <v>1</v>
      </c>
    </row>
    <row r="514" spans="1:65" ht="27.95" customHeight="1" x14ac:dyDescent="0.2">
      <c r="A514" s="276"/>
      <c r="B514" s="277"/>
      <c r="C514" s="278"/>
      <c r="D514" s="279"/>
      <c r="E514" s="1434"/>
      <c r="F514" s="1042"/>
      <c r="G514" s="1" t="s">
        <v>1097</v>
      </c>
      <c r="H514" s="564"/>
      <c r="I514" s="1439"/>
      <c r="J514" s="1442"/>
      <c r="K514" s="1445"/>
      <c r="L514" s="1212" t="s">
        <v>1098</v>
      </c>
      <c r="M514" s="1212" t="s">
        <v>1099</v>
      </c>
      <c r="N514" s="1425">
        <v>1</v>
      </c>
      <c r="O514" s="1427">
        <v>30000000</v>
      </c>
      <c r="P514" s="1429">
        <f>+N514*O514</f>
        <v>30000000</v>
      </c>
      <c r="V514" s="803" t="s">
        <v>1286</v>
      </c>
      <c r="W514" s="803" t="s">
        <v>194</v>
      </c>
      <c r="X514" s="818" t="s">
        <v>1220</v>
      </c>
      <c r="Y514" s="791" t="s">
        <v>1092</v>
      </c>
      <c r="Z514" s="791" t="s">
        <v>1347</v>
      </c>
      <c r="AA514" s="791"/>
      <c r="AB514" s="782">
        <v>42381</v>
      </c>
      <c r="AC514" s="782">
        <v>42642</v>
      </c>
      <c r="AD514" s="791" t="s">
        <v>1094</v>
      </c>
      <c r="AE514" s="791" t="s">
        <v>1098</v>
      </c>
      <c r="AF514" s="791" t="s">
        <v>1099</v>
      </c>
      <c r="AG514" s="791">
        <v>1</v>
      </c>
      <c r="AH514" s="783">
        <v>30000000</v>
      </c>
      <c r="AI514" s="783">
        <f>+AG514*AH514</f>
        <v>30000000</v>
      </c>
      <c r="AJ514" s="812" t="s">
        <v>263</v>
      </c>
      <c r="AK514" s="812" t="s">
        <v>267</v>
      </c>
      <c r="AL514" s="813">
        <v>0.5</v>
      </c>
      <c r="AM514" s="813">
        <v>0</v>
      </c>
      <c r="AN514" s="813">
        <v>0</v>
      </c>
      <c r="AO514" s="813">
        <v>0</v>
      </c>
      <c r="AP514" s="813">
        <v>0</v>
      </c>
      <c r="AQ514" s="813">
        <v>0</v>
      </c>
      <c r="AR514" s="813">
        <v>0</v>
      </c>
      <c r="AS514" s="813">
        <v>0</v>
      </c>
      <c r="AT514" s="813">
        <v>0</v>
      </c>
      <c r="AU514" s="813">
        <v>0</v>
      </c>
      <c r="AV514" s="813">
        <v>0</v>
      </c>
      <c r="AW514" s="813">
        <v>0.5</v>
      </c>
      <c r="AX514" s="807">
        <f t="shared" si="45"/>
        <v>1</v>
      </c>
      <c r="AY514" s="811">
        <v>0.5</v>
      </c>
      <c r="AZ514" s="811">
        <v>0</v>
      </c>
      <c r="BA514" s="811">
        <v>0</v>
      </c>
      <c r="BB514" s="811">
        <v>0</v>
      </c>
      <c r="BC514" s="811">
        <v>0</v>
      </c>
      <c r="BD514" s="811">
        <v>0</v>
      </c>
      <c r="BE514" s="811">
        <v>0</v>
      </c>
      <c r="BF514" s="811">
        <v>0</v>
      </c>
      <c r="BG514" s="811">
        <v>0</v>
      </c>
      <c r="BH514" s="811">
        <v>0</v>
      </c>
      <c r="BI514" s="811">
        <v>0</v>
      </c>
      <c r="BJ514" s="811">
        <v>0</v>
      </c>
      <c r="BK514" s="807">
        <f t="shared" si="46"/>
        <v>0.5</v>
      </c>
      <c r="BL514" s="807">
        <f t="shared" si="47"/>
        <v>0.5</v>
      </c>
    </row>
    <row r="515" spans="1:65" ht="27.95" customHeight="1" x14ac:dyDescent="0.2">
      <c r="A515" s="276"/>
      <c r="B515" s="277"/>
      <c r="C515" s="278"/>
      <c r="D515" s="279"/>
      <c r="E515" s="1434"/>
      <c r="F515" s="1042"/>
      <c r="G515" s="1" t="s">
        <v>1100</v>
      </c>
      <c r="H515" s="564"/>
      <c r="I515" s="1439"/>
      <c r="J515" s="1442"/>
      <c r="K515" s="1445"/>
      <c r="L515" s="1213"/>
      <c r="M515" s="1213"/>
      <c r="N515" s="1426"/>
      <c r="O515" s="1428"/>
      <c r="P515" s="1430"/>
      <c r="V515" s="803" t="s">
        <v>1286</v>
      </c>
      <c r="W515" s="803" t="s">
        <v>194</v>
      </c>
      <c r="X515" s="818" t="s">
        <v>1220</v>
      </c>
      <c r="Y515" s="791" t="s">
        <v>1092</v>
      </c>
      <c r="Z515" s="791" t="s">
        <v>1100</v>
      </c>
      <c r="AA515" s="791"/>
      <c r="AB515" s="782">
        <v>42381</v>
      </c>
      <c r="AC515" s="782">
        <v>42642</v>
      </c>
      <c r="AD515" s="791" t="s">
        <v>1094</v>
      </c>
      <c r="AE515" s="791" t="s">
        <v>1098</v>
      </c>
      <c r="AF515" s="791" t="s">
        <v>1099</v>
      </c>
      <c r="AG515" s="791">
        <v>0</v>
      </c>
      <c r="AH515" s="783"/>
      <c r="AI515" s="783"/>
      <c r="AJ515" s="812" t="s">
        <v>276</v>
      </c>
      <c r="AK515" s="812" t="s">
        <v>272</v>
      </c>
      <c r="AL515" s="813">
        <v>0</v>
      </c>
      <c r="AM515" s="813">
        <v>0</v>
      </c>
      <c r="AN515" s="813">
        <v>0.25</v>
      </c>
      <c r="AO515" s="813">
        <v>0.25</v>
      </c>
      <c r="AP515" s="813">
        <v>0</v>
      </c>
      <c r="AQ515" s="813">
        <v>0</v>
      </c>
      <c r="AR515" s="813">
        <v>0.25</v>
      </c>
      <c r="AS515" s="813">
        <v>0.25</v>
      </c>
      <c r="AT515" s="813">
        <v>0</v>
      </c>
      <c r="AU515" s="813">
        <v>0</v>
      </c>
      <c r="AV515" s="813">
        <v>0</v>
      </c>
      <c r="AW515" s="813">
        <v>0</v>
      </c>
      <c r="AX515" s="807">
        <f t="shared" si="45"/>
        <v>1</v>
      </c>
      <c r="AY515" s="811">
        <v>0</v>
      </c>
      <c r="AZ515" s="811">
        <v>0</v>
      </c>
      <c r="BA515" s="811">
        <v>0</v>
      </c>
      <c r="BB515" s="811">
        <v>0</v>
      </c>
      <c r="BC515" s="811">
        <v>0</v>
      </c>
      <c r="BD515" s="811">
        <v>0</v>
      </c>
      <c r="BE515" s="811">
        <v>0</v>
      </c>
      <c r="BF515" s="811">
        <v>0</v>
      </c>
      <c r="BG515" s="811">
        <v>0</v>
      </c>
      <c r="BH515" s="811">
        <v>0</v>
      </c>
      <c r="BI515" s="811">
        <v>0</v>
      </c>
      <c r="BJ515" s="811">
        <v>0</v>
      </c>
      <c r="BK515" s="807">
        <f t="shared" si="46"/>
        <v>0</v>
      </c>
      <c r="BL515" s="807">
        <f t="shared" si="47"/>
        <v>1</v>
      </c>
      <c r="BM515" s="759" t="s">
        <v>1350</v>
      </c>
    </row>
    <row r="516" spans="1:65" ht="27.95" customHeight="1" x14ac:dyDescent="0.2">
      <c r="A516" s="276"/>
      <c r="B516" s="277"/>
      <c r="C516" s="278"/>
      <c r="D516" s="279"/>
      <c r="E516" s="1434"/>
      <c r="F516" s="1042"/>
      <c r="G516" s="1" t="s">
        <v>1101</v>
      </c>
      <c r="H516" s="564"/>
      <c r="I516" s="1439"/>
      <c r="J516" s="1442"/>
      <c r="K516" s="1445"/>
      <c r="L516" s="1213"/>
      <c r="M516" s="1213"/>
      <c r="N516" s="1426"/>
      <c r="O516" s="1428"/>
      <c r="P516" s="1430"/>
      <c r="V516" s="803" t="s">
        <v>1286</v>
      </c>
      <c r="W516" s="803" t="s">
        <v>194</v>
      </c>
      <c r="X516" s="818" t="s">
        <v>1220</v>
      </c>
      <c r="Y516" s="791" t="s">
        <v>1092</v>
      </c>
      <c r="Z516" s="791" t="s">
        <v>1101</v>
      </c>
      <c r="AA516" s="791"/>
      <c r="AB516" s="782">
        <v>42381</v>
      </c>
      <c r="AC516" s="782">
        <v>42642</v>
      </c>
      <c r="AD516" s="791" t="s">
        <v>1094</v>
      </c>
      <c r="AE516" s="791"/>
      <c r="AF516" s="791"/>
      <c r="AG516" s="791">
        <v>0</v>
      </c>
      <c r="AH516" s="783"/>
      <c r="AI516" s="783"/>
      <c r="AJ516" s="812" t="s">
        <v>276</v>
      </c>
      <c r="AK516" s="812" t="s">
        <v>252</v>
      </c>
      <c r="AL516" s="813">
        <v>0</v>
      </c>
      <c r="AM516" s="813">
        <v>0</v>
      </c>
      <c r="AN516" s="813">
        <v>0.5</v>
      </c>
      <c r="AO516" s="813">
        <v>0</v>
      </c>
      <c r="AP516" s="813">
        <v>0</v>
      </c>
      <c r="AQ516" s="813">
        <v>0.25</v>
      </c>
      <c r="AR516" s="813">
        <v>0</v>
      </c>
      <c r="AS516" s="813">
        <v>0.25</v>
      </c>
      <c r="AT516" s="813">
        <v>0</v>
      </c>
      <c r="AU516" s="813">
        <v>0</v>
      </c>
      <c r="AV516" s="813">
        <v>0</v>
      </c>
      <c r="AW516" s="813">
        <v>0</v>
      </c>
      <c r="AX516" s="807">
        <f t="shared" si="45"/>
        <v>1</v>
      </c>
      <c r="AY516" s="811">
        <v>0</v>
      </c>
      <c r="AZ516" s="811">
        <v>0</v>
      </c>
      <c r="BA516" s="811">
        <v>0</v>
      </c>
      <c r="BB516" s="811">
        <v>0</v>
      </c>
      <c r="BC516" s="811">
        <v>0</v>
      </c>
      <c r="BD516" s="811">
        <v>0</v>
      </c>
      <c r="BE516" s="811">
        <v>0</v>
      </c>
      <c r="BF516" s="811">
        <v>0</v>
      </c>
      <c r="BG516" s="811">
        <v>0</v>
      </c>
      <c r="BH516" s="811">
        <v>0</v>
      </c>
      <c r="BI516" s="811">
        <v>0</v>
      </c>
      <c r="BJ516" s="811">
        <v>0</v>
      </c>
      <c r="BK516" s="807">
        <f t="shared" si="46"/>
        <v>0</v>
      </c>
      <c r="BL516" s="807">
        <f t="shared" si="47"/>
        <v>1</v>
      </c>
      <c r="BM516" s="759" t="s">
        <v>1349</v>
      </c>
    </row>
    <row r="517" spans="1:65" ht="27.95" customHeight="1" x14ac:dyDescent="0.2">
      <c r="A517" s="276"/>
      <c r="B517" s="277"/>
      <c r="C517" s="278"/>
      <c r="D517" s="279"/>
      <c r="E517" s="1434"/>
      <c r="F517" s="1042"/>
      <c r="G517" s="1" t="s">
        <v>1102</v>
      </c>
      <c r="H517" s="564"/>
      <c r="I517" s="1439"/>
      <c r="J517" s="1442"/>
      <c r="K517" s="1446"/>
      <c r="L517" s="1213"/>
      <c r="M517" s="1213"/>
      <c r="N517" s="1426"/>
      <c r="O517" s="1428"/>
      <c r="P517" s="1430"/>
      <c r="V517" s="803" t="s">
        <v>1286</v>
      </c>
      <c r="W517" s="803" t="s">
        <v>194</v>
      </c>
      <c r="X517" s="818" t="s">
        <v>1220</v>
      </c>
      <c r="Y517" s="791" t="s">
        <v>1092</v>
      </c>
      <c r="Z517" s="791" t="s">
        <v>1102</v>
      </c>
      <c r="AA517" s="791"/>
      <c r="AB517" s="782">
        <v>42381</v>
      </c>
      <c r="AC517" s="782">
        <v>42642</v>
      </c>
      <c r="AD517" s="791" t="s">
        <v>1094</v>
      </c>
      <c r="AE517" s="791" t="s">
        <v>1098</v>
      </c>
      <c r="AF517" s="791" t="s">
        <v>1099</v>
      </c>
      <c r="AG517" s="791">
        <v>0</v>
      </c>
      <c r="AH517" s="783"/>
      <c r="AI517" s="783"/>
      <c r="AJ517" s="812" t="s">
        <v>1196</v>
      </c>
      <c r="AK517" s="812" t="s">
        <v>267</v>
      </c>
      <c r="AL517" s="813">
        <v>0</v>
      </c>
      <c r="AM517" s="813">
        <v>0</v>
      </c>
      <c r="AN517" s="813">
        <v>0</v>
      </c>
      <c r="AO517" s="813">
        <v>0</v>
      </c>
      <c r="AP517" s="813">
        <v>0</v>
      </c>
      <c r="AQ517" s="813">
        <v>0</v>
      </c>
      <c r="AR517" s="813">
        <v>0.1</v>
      </c>
      <c r="AS517" s="813">
        <v>0</v>
      </c>
      <c r="AT517" s="813">
        <v>0.9</v>
      </c>
      <c r="AU517" s="813">
        <v>0</v>
      </c>
      <c r="AV517" s="813">
        <v>0</v>
      </c>
      <c r="AW517" s="813">
        <v>0</v>
      </c>
      <c r="AX517" s="807">
        <f t="shared" si="45"/>
        <v>1</v>
      </c>
      <c r="AY517" s="811">
        <v>0</v>
      </c>
      <c r="AZ517" s="811">
        <v>0</v>
      </c>
      <c r="BA517" s="811">
        <v>0</v>
      </c>
      <c r="BB517" s="811">
        <v>0</v>
      </c>
      <c r="BC517" s="811">
        <v>0</v>
      </c>
      <c r="BD517" s="811">
        <v>0</v>
      </c>
      <c r="BE517" s="811">
        <v>0</v>
      </c>
      <c r="BF517" s="811">
        <v>0</v>
      </c>
      <c r="BG517" s="811">
        <v>0</v>
      </c>
      <c r="BH517" s="811">
        <v>0</v>
      </c>
      <c r="BI517" s="811">
        <v>0</v>
      </c>
      <c r="BJ517" s="811">
        <v>0</v>
      </c>
      <c r="BK517" s="807">
        <f t="shared" si="46"/>
        <v>0</v>
      </c>
      <c r="BL517" s="807">
        <f t="shared" si="47"/>
        <v>1</v>
      </c>
      <c r="BM517" s="759" t="s">
        <v>1352</v>
      </c>
    </row>
    <row r="518" spans="1:65" ht="27.95" customHeight="1" x14ac:dyDescent="0.2">
      <c r="A518" s="276"/>
      <c r="B518" s="277"/>
      <c r="C518" s="278"/>
      <c r="D518" s="279"/>
      <c r="E518" s="1434"/>
      <c r="F518" s="1042"/>
      <c r="G518" s="1" t="s">
        <v>1198</v>
      </c>
      <c r="H518" s="564"/>
      <c r="I518" s="1439"/>
      <c r="J518" s="1442"/>
      <c r="K518" s="567" t="s">
        <v>1104</v>
      </c>
      <c r="L518" s="1"/>
      <c r="M518" s="1"/>
      <c r="N518" s="665"/>
      <c r="O518" s="666"/>
      <c r="P518" s="667"/>
      <c r="V518" s="803" t="s">
        <v>1286</v>
      </c>
      <c r="W518" s="803" t="s">
        <v>194</v>
      </c>
      <c r="X518" s="818" t="s">
        <v>1220</v>
      </c>
      <c r="Y518" s="791" t="s">
        <v>1092</v>
      </c>
      <c r="Z518" s="791" t="s">
        <v>1198</v>
      </c>
      <c r="AA518" s="791"/>
      <c r="AB518" s="782">
        <v>42381</v>
      </c>
      <c r="AC518" s="782">
        <v>42642</v>
      </c>
      <c r="AD518" s="791" t="s">
        <v>1104</v>
      </c>
      <c r="AE518" s="791"/>
      <c r="AF518" s="791"/>
      <c r="AG518" s="791"/>
      <c r="AH518" s="783"/>
      <c r="AI518" s="783"/>
      <c r="AJ518" s="812" t="s">
        <v>263</v>
      </c>
      <c r="AK518" s="812" t="s">
        <v>267</v>
      </c>
      <c r="AL518" s="813">
        <v>0</v>
      </c>
      <c r="AM518" s="813">
        <v>0</v>
      </c>
      <c r="AN518" s="813">
        <v>0.1111111111111111</v>
      </c>
      <c r="AO518" s="813">
        <v>0.1111111111111111</v>
      </c>
      <c r="AP518" s="813">
        <v>0.1111111111111111</v>
      </c>
      <c r="AQ518" s="813">
        <v>0.1111111111111111</v>
      </c>
      <c r="AR518" s="813">
        <v>0.1111111111111111</v>
      </c>
      <c r="AS518" s="813">
        <v>0.1111111111111111</v>
      </c>
      <c r="AT518" s="813">
        <v>0.1111111111111111</v>
      </c>
      <c r="AU518" s="813">
        <v>0</v>
      </c>
      <c r="AV518" s="813">
        <v>0</v>
      </c>
      <c r="AW518" s="813">
        <v>0</v>
      </c>
      <c r="AX518" s="807">
        <f t="shared" si="45"/>
        <v>0.7777777777777779</v>
      </c>
      <c r="AY518" s="811">
        <v>0</v>
      </c>
      <c r="AZ518" s="811">
        <v>0</v>
      </c>
      <c r="BA518" s="811">
        <v>0</v>
      </c>
      <c r="BB518" s="811">
        <v>0</v>
      </c>
      <c r="BC518" s="811">
        <v>0</v>
      </c>
      <c r="BD518" s="811">
        <v>0</v>
      </c>
      <c r="BE518" s="811">
        <v>0</v>
      </c>
      <c r="BF518" s="811">
        <v>0</v>
      </c>
      <c r="BG518" s="811">
        <v>0</v>
      </c>
      <c r="BH518" s="811">
        <v>0</v>
      </c>
      <c r="BI518" s="811">
        <v>0</v>
      </c>
      <c r="BJ518" s="811">
        <v>0</v>
      </c>
      <c r="BK518" s="807">
        <f t="shared" si="46"/>
        <v>0</v>
      </c>
      <c r="BL518" s="807">
        <f t="shared" si="47"/>
        <v>0.7777777777777779</v>
      </c>
      <c r="BM518" s="759" t="s">
        <v>1351</v>
      </c>
    </row>
    <row r="519" spans="1:65" ht="27.95" customHeight="1" thickBot="1" x14ac:dyDescent="0.25">
      <c r="A519" s="280"/>
      <c r="B519" s="281"/>
      <c r="C519" s="282"/>
      <c r="D519" s="283"/>
      <c r="E519" s="1435"/>
      <c r="F519" s="1437"/>
      <c r="G519" s="10" t="s">
        <v>1105</v>
      </c>
      <c r="H519" s="565"/>
      <c r="I519" s="1440"/>
      <c r="J519" s="1443"/>
      <c r="K519" s="566" t="s">
        <v>1106</v>
      </c>
      <c r="L519" s="10"/>
      <c r="M519" s="10"/>
      <c r="N519" s="668"/>
      <c r="O519" s="669"/>
      <c r="P519" s="670"/>
      <c r="V519" s="803" t="s">
        <v>1286</v>
      </c>
      <c r="W519" s="803" t="s">
        <v>194</v>
      </c>
      <c r="X519" s="818" t="s">
        <v>1220</v>
      </c>
      <c r="Y519" s="791" t="s">
        <v>1092</v>
      </c>
      <c r="Z519" s="791" t="s">
        <v>1105</v>
      </c>
      <c r="AA519" s="791"/>
      <c r="AB519" s="782">
        <v>42381</v>
      </c>
      <c r="AC519" s="782">
        <v>42642</v>
      </c>
      <c r="AD519" s="791" t="s">
        <v>1106</v>
      </c>
      <c r="AE519" s="791"/>
      <c r="AF519" s="791"/>
      <c r="AG519" s="791"/>
      <c r="AH519" s="783"/>
      <c r="AI519" s="783"/>
      <c r="AJ519" s="812" t="s">
        <v>263</v>
      </c>
      <c r="AK519" s="812" t="s">
        <v>267</v>
      </c>
      <c r="AL519" s="813">
        <v>0.25</v>
      </c>
      <c r="AM519" s="813">
        <v>0.25</v>
      </c>
      <c r="AN519" s="813">
        <v>0.3</v>
      </c>
      <c r="AO519" s="813">
        <v>0</v>
      </c>
      <c r="AP519" s="813">
        <v>0</v>
      </c>
      <c r="AQ519" s="813">
        <v>0</v>
      </c>
      <c r="AR519" s="813">
        <v>0</v>
      </c>
      <c r="AS519" s="813">
        <v>0</v>
      </c>
      <c r="AT519" s="813">
        <v>0</v>
      </c>
      <c r="AU519" s="813">
        <v>0</v>
      </c>
      <c r="AV519" s="813">
        <v>0</v>
      </c>
      <c r="AW519" s="813">
        <v>0.2</v>
      </c>
      <c r="AX519" s="807">
        <f t="shared" si="45"/>
        <v>1</v>
      </c>
      <c r="AY519" s="811">
        <v>0.25</v>
      </c>
      <c r="AZ519" s="811">
        <v>0.25</v>
      </c>
      <c r="BA519" s="811">
        <v>0.15</v>
      </c>
      <c r="BB519" s="811">
        <v>0</v>
      </c>
      <c r="BC519" s="811">
        <v>0</v>
      </c>
      <c r="BD519" s="811">
        <v>0</v>
      </c>
      <c r="BE519" s="811">
        <v>0</v>
      </c>
      <c r="BF519" s="811">
        <v>0</v>
      </c>
      <c r="BG519" s="811">
        <v>0</v>
      </c>
      <c r="BH519" s="811">
        <v>0</v>
      </c>
      <c r="BI519" s="811">
        <v>0</v>
      </c>
      <c r="BJ519" s="811">
        <v>0</v>
      </c>
      <c r="BK519" s="807">
        <f t="shared" si="46"/>
        <v>0.65</v>
      </c>
      <c r="BL519" s="807">
        <f t="shared" si="47"/>
        <v>0.35</v>
      </c>
      <c r="BM519" s="759" t="s">
        <v>1349</v>
      </c>
    </row>
    <row r="520" spans="1:65" ht="27.95" customHeight="1" x14ac:dyDescent="0.2">
      <c r="A520" s="721"/>
      <c r="B520" s="217"/>
      <c r="C520" s="217"/>
      <c r="D520" s="217"/>
      <c r="E520" s="1040" t="s">
        <v>1107</v>
      </c>
      <c r="F520" s="1041" t="s">
        <v>1108</v>
      </c>
      <c r="G520" s="722" t="s">
        <v>249</v>
      </c>
      <c r="H520" s="931"/>
      <c r="I520" s="712">
        <v>42143</v>
      </c>
      <c r="J520" s="713">
        <v>42219</v>
      </c>
      <c r="K520" s="1044" t="s">
        <v>250</v>
      </c>
      <c r="L520" s="1033" t="s">
        <v>256</v>
      </c>
      <c r="M520" s="1033" t="s">
        <v>257</v>
      </c>
      <c r="N520" s="1035">
        <v>1</v>
      </c>
      <c r="O520" s="1037">
        <f>2500000*11</f>
        <v>27500000</v>
      </c>
      <c r="P520" s="1039">
        <f>+N520*O520</f>
        <v>27500000</v>
      </c>
      <c r="V520" s="803" t="s">
        <v>1286</v>
      </c>
      <c r="W520" s="803" t="s">
        <v>194</v>
      </c>
      <c r="X520" s="818" t="s">
        <v>1220</v>
      </c>
      <c r="Y520" s="791" t="s">
        <v>1108</v>
      </c>
      <c r="Z520" s="791" t="s">
        <v>249</v>
      </c>
      <c r="AA520" s="791"/>
      <c r="AB520" s="782">
        <v>42143</v>
      </c>
      <c r="AC520" s="782">
        <v>42219</v>
      </c>
      <c r="AD520" s="791" t="s">
        <v>250</v>
      </c>
      <c r="AE520" s="791" t="s">
        <v>256</v>
      </c>
      <c r="AF520" s="791" t="s">
        <v>257</v>
      </c>
      <c r="AG520" s="791">
        <v>1</v>
      </c>
      <c r="AH520" s="783">
        <f>2500000*11</f>
        <v>27500000</v>
      </c>
      <c r="AI520" s="783">
        <f>+AG520*AH520</f>
        <v>27500000</v>
      </c>
      <c r="AJ520" s="812" t="s">
        <v>251</v>
      </c>
      <c r="AK520" s="812" t="s">
        <v>252</v>
      </c>
      <c r="AL520" s="813">
        <v>0</v>
      </c>
      <c r="AM520" s="813">
        <v>0</v>
      </c>
      <c r="AN520" s="813">
        <v>0</v>
      </c>
      <c r="AO520" s="813">
        <v>0</v>
      </c>
      <c r="AP520" s="813">
        <v>0.25</v>
      </c>
      <c r="AQ520" s="813">
        <v>0.25</v>
      </c>
      <c r="AR520" s="813">
        <v>0.25</v>
      </c>
      <c r="AS520" s="813">
        <v>0.25</v>
      </c>
      <c r="AT520" s="813">
        <v>0</v>
      </c>
      <c r="AU520" s="813">
        <v>0</v>
      </c>
      <c r="AV520" s="813">
        <v>0</v>
      </c>
      <c r="AW520" s="813">
        <v>0</v>
      </c>
      <c r="AX520" s="807">
        <f t="shared" si="45"/>
        <v>1</v>
      </c>
      <c r="AY520" s="1008">
        <v>1</v>
      </c>
      <c r="AZ520" s="1008">
        <v>0</v>
      </c>
      <c r="BA520" s="1008">
        <v>0</v>
      </c>
      <c r="BB520" s="1008">
        <v>0</v>
      </c>
      <c r="BC520" s="1008">
        <v>0</v>
      </c>
      <c r="BD520" s="1008">
        <v>0</v>
      </c>
      <c r="BE520" s="1008">
        <v>0</v>
      </c>
      <c r="BF520" s="1008">
        <v>0</v>
      </c>
      <c r="BG520" s="1008">
        <v>0</v>
      </c>
      <c r="BH520" s="1008">
        <v>0</v>
      </c>
      <c r="BI520" s="1008">
        <v>0</v>
      </c>
      <c r="BJ520" s="1008">
        <v>0</v>
      </c>
      <c r="BK520" s="807">
        <f t="shared" si="46"/>
        <v>1</v>
      </c>
      <c r="BL520" s="807">
        <f t="shared" si="47"/>
        <v>0</v>
      </c>
    </row>
    <row r="521" spans="1:65" ht="27.95" customHeight="1" x14ac:dyDescent="0.2">
      <c r="A521" s="723"/>
      <c r="B521" s="232"/>
      <c r="C521" s="232"/>
      <c r="D521" s="232"/>
      <c r="E521" s="1025"/>
      <c r="F521" s="1042"/>
      <c r="G521" s="724" t="s">
        <v>253</v>
      </c>
      <c r="H521" s="956"/>
      <c r="I521" s="714" t="s">
        <v>254</v>
      </c>
      <c r="J521" s="715" t="s">
        <v>255</v>
      </c>
      <c r="K521" s="1045"/>
      <c r="L521" s="1046"/>
      <c r="M521" s="1046"/>
      <c r="N521" s="1047"/>
      <c r="O521" s="1048"/>
      <c r="P521" s="1049"/>
      <c r="V521" s="803" t="s">
        <v>1286</v>
      </c>
      <c r="W521" s="803" t="s">
        <v>194</v>
      </c>
      <c r="X521" s="818" t="s">
        <v>1220</v>
      </c>
      <c r="Y521" s="791" t="s">
        <v>1108</v>
      </c>
      <c r="Z521" s="791" t="s">
        <v>253</v>
      </c>
      <c r="AA521" s="791"/>
      <c r="AB521" s="782" t="s">
        <v>254</v>
      </c>
      <c r="AC521" s="782" t="s">
        <v>255</v>
      </c>
      <c r="AD521" s="791" t="s">
        <v>250</v>
      </c>
      <c r="AE521" s="791" t="s">
        <v>256</v>
      </c>
      <c r="AF521" s="791" t="s">
        <v>257</v>
      </c>
      <c r="AG521" s="791"/>
      <c r="AH521" s="783"/>
      <c r="AI521" s="783"/>
      <c r="AJ521" s="812" t="s">
        <v>263</v>
      </c>
      <c r="AK521" s="812" t="s">
        <v>263</v>
      </c>
      <c r="AL521" s="813">
        <v>1</v>
      </c>
      <c r="AM521" s="813">
        <v>0</v>
      </c>
      <c r="AN521" s="813">
        <v>0</v>
      </c>
      <c r="AO521" s="813">
        <v>0</v>
      </c>
      <c r="AP521" s="813">
        <v>0</v>
      </c>
      <c r="AQ521" s="813">
        <v>0</v>
      </c>
      <c r="AR521" s="813">
        <v>0</v>
      </c>
      <c r="AS521" s="813">
        <v>0</v>
      </c>
      <c r="AT521" s="813">
        <v>0</v>
      </c>
      <c r="AU521" s="813">
        <v>0</v>
      </c>
      <c r="AV521" s="813">
        <v>0</v>
      </c>
      <c r="AW521" s="813">
        <v>0</v>
      </c>
      <c r="AX521" s="807">
        <f t="shared" si="45"/>
        <v>1</v>
      </c>
      <c r="AY521" s="1008">
        <v>0</v>
      </c>
      <c r="AZ521" s="1008">
        <v>0.5</v>
      </c>
      <c r="BA521" s="1008">
        <v>0</v>
      </c>
      <c r="BB521" s="1008">
        <v>0</v>
      </c>
      <c r="BC521" s="1008">
        <v>0</v>
      </c>
      <c r="BD521" s="1008">
        <v>0</v>
      </c>
      <c r="BE521" s="1008">
        <v>0</v>
      </c>
      <c r="BF521" s="1008">
        <v>0</v>
      </c>
      <c r="BG521" s="1008">
        <v>0</v>
      </c>
      <c r="BH521" s="1008">
        <v>0</v>
      </c>
      <c r="BI521" s="1008">
        <v>0</v>
      </c>
      <c r="BJ521" s="1008">
        <v>0</v>
      </c>
      <c r="BK521" s="807">
        <f t="shared" si="46"/>
        <v>0.5</v>
      </c>
      <c r="BL521" s="807">
        <f t="shared" si="47"/>
        <v>0.5</v>
      </c>
    </row>
    <row r="522" spans="1:65" ht="27.95" customHeight="1" x14ac:dyDescent="0.2">
      <c r="A522" s="723"/>
      <c r="B522" s="232"/>
      <c r="C522" s="232"/>
      <c r="D522" s="232"/>
      <c r="E522" s="1025"/>
      <c r="F522" s="1042"/>
      <c r="G522" s="724" t="s">
        <v>259</v>
      </c>
      <c r="H522" s="956"/>
      <c r="I522" s="714" t="s">
        <v>255</v>
      </c>
      <c r="J522" s="715" t="s">
        <v>260</v>
      </c>
      <c r="K522" s="1045"/>
      <c r="L522" s="728"/>
      <c r="M522" s="956"/>
      <c r="N522" s="956"/>
      <c r="O522" s="45"/>
      <c r="P522" s="46"/>
      <c r="V522" s="803" t="s">
        <v>1286</v>
      </c>
      <c r="W522" s="803" t="s">
        <v>194</v>
      </c>
      <c r="X522" s="818" t="s">
        <v>1220</v>
      </c>
      <c r="Y522" s="791" t="s">
        <v>1108</v>
      </c>
      <c r="Z522" s="791" t="s">
        <v>259</v>
      </c>
      <c r="AA522" s="791"/>
      <c r="AB522" s="782" t="s">
        <v>255</v>
      </c>
      <c r="AC522" s="782" t="s">
        <v>260</v>
      </c>
      <c r="AD522" s="791" t="s">
        <v>250</v>
      </c>
      <c r="AE522" s="791" t="s">
        <v>256</v>
      </c>
      <c r="AF522" s="791" t="s">
        <v>257</v>
      </c>
      <c r="AG522" s="791"/>
      <c r="AH522" s="783"/>
      <c r="AI522" s="783"/>
      <c r="AJ522" s="812" t="s">
        <v>263</v>
      </c>
      <c r="AK522" s="812" t="s">
        <v>264</v>
      </c>
      <c r="AL522" s="813">
        <v>0.5</v>
      </c>
      <c r="AM522" s="813">
        <v>0.5</v>
      </c>
      <c r="AN522" s="813">
        <v>0</v>
      </c>
      <c r="AO522" s="813">
        <v>0</v>
      </c>
      <c r="AP522" s="813">
        <v>0</v>
      </c>
      <c r="AQ522" s="813">
        <v>0</v>
      </c>
      <c r="AR522" s="813">
        <v>0</v>
      </c>
      <c r="AS522" s="813">
        <v>0</v>
      </c>
      <c r="AT522" s="813">
        <v>0</v>
      </c>
      <c r="AU522" s="813">
        <v>0</v>
      </c>
      <c r="AV522" s="813">
        <v>0</v>
      </c>
      <c r="AW522" s="813">
        <v>0</v>
      </c>
      <c r="AX522" s="807">
        <f t="shared" si="45"/>
        <v>1</v>
      </c>
      <c r="AY522" s="1008">
        <v>0.28999999999999998</v>
      </c>
      <c r="AZ522" s="1008">
        <v>0</v>
      </c>
      <c r="BA522" s="1008">
        <v>0</v>
      </c>
      <c r="BB522" s="1008">
        <v>0</v>
      </c>
      <c r="BC522" s="1008">
        <v>0</v>
      </c>
      <c r="BD522" s="1008">
        <v>0</v>
      </c>
      <c r="BE522" s="1008">
        <v>0</v>
      </c>
      <c r="BF522" s="1008">
        <v>0</v>
      </c>
      <c r="BG522" s="1008">
        <v>0</v>
      </c>
      <c r="BH522" s="1008">
        <v>0</v>
      </c>
      <c r="BI522" s="1008">
        <v>0</v>
      </c>
      <c r="BJ522" s="1008">
        <v>0</v>
      </c>
      <c r="BK522" s="807">
        <f t="shared" si="46"/>
        <v>0.28999999999999998</v>
      </c>
      <c r="BL522" s="807">
        <f t="shared" si="47"/>
        <v>0.71</v>
      </c>
    </row>
    <row r="523" spans="1:65" ht="27.95" customHeight="1" x14ac:dyDescent="0.2">
      <c r="A523" s="723"/>
      <c r="B523" s="232"/>
      <c r="C523" s="232"/>
      <c r="D523" s="232"/>
      <c r="E523" s="1025"/>
      <c r="F523" s="1042"/>
      <c r="G523" s="724" t="s">
        <v>265</v>
      </c>
      <c r="H523" s="956"/>
      <c r="I523" s="714">
        <v>42275</v>
      </c>
      <c r="J523" s="715">
        <v>42320</v>
      </c>
      <c r="K523" s="1045"/>
      <c r="L523" s="728"/>
      <c r="M523" s="956"/>
      <c r="N523" s="956"/>
      <c r="O523" s="45"/>
      <c r="P523" s="46"/>
      <c r="V523" s="803" t="s">
        <v>1286</v>
      </c>
      <c r="W523" s="803" t="s">
        <v>194</v>
      </c>
      <c r="X523" s="818" t="s">
        <v>1220</v>
      </c>
      <c r="Y523" s="791" t="s">
        <v>1108</v>
      </c>
      <c r="Z523" s="791" t="s">
        <v>265</v>
      </c>
      <c r="AA523" s="791"/>
      <c r="AB523" s="782">
        <v>42275</v>
      </c>
      <c r="AC523" s="782">
        <v>42320</v>
      </c>
      <c r="AD523" s="791" t="s">
        <v>250</v>
      </c>
      <c r="AE523" s="791" t="s">
        <v>256</v>
      </c>
      <c r="AF523" s="791" t="s">
        <v>257</v>
      </c>
      <c r="AG523" s="791"/>
      <c r="AH523" s="783"/>
      <c r="AI523" s="783"/>
      <c r="AJ523" s="812" t="s">
        <v>267</v>
      </c>
      <c r="AK523" s="812" t="s">
        <v>268</v>
      </c>
      <c r="AL523" s="813">
        <v>0</v>
      </c>
      <c r="AM523" s="813">
        <v>0</v>
      </c>
      <c r="AN523" s="813">
        <v>0</v>
      </c>
      <c r="AO523" s="813">
        <v>0</v>
      </c>
      <c r="AP523" s="813">
        <v>0</v>
      </c>
      <c r="AQ523" s="813">
        <v>0</v>
      </c>
      <c r="AR523" s="813">
        <v>0</v>
      </c>
      <c r="AS523" s="813">
        <v>0</v>
      </c>
      <c r="AT523" s="813">
        <v>0.33</v>
      </c>
      <c r="AU523" s="813">
        <v>0.33</v>
      </c>
      <c r="AV523" s="813">
        <v>0.34</v>
      </c>
      <c r="AW523" s="813">
        <v>0</v>
      </c>
      <c r="AX523" s="807">
        <f t="shared" si="45"/>
        <v>1</v>
      </c>
      <c r="AY523" s="1008">
        <v>0</v>
      </c>
      <c r="AZ523" s="1008">
        <v>0</v>
      </c>
      <c r="BA523" s="1008">
        <v>0</v>
      </c>
      <c r="BB523" s="1008">
        <v>0</v>
      </c>
      <c r="BC523" s="1008">
        <v>0</v>
      </c>
      <c r="BD523" s="1008">
        <v>0</v>
      </c>
      <c r="BE523" s="1008">
        <v>0</v>
      </c>
      <c r="BF523" s="1008">
        <v>0</v>
      </c>
      <c r="BG523" s="1008">
        <v>0</v>
      </c>
      <c r="BH523" s="1008">
        <v>0</v>
      </c>
      <c r="BI523" s="1008">
        <v>0</v>
      </c>
      <c r="BJ523" s="1008">
        <v>0</v>
      </c>
      <c r="BK523" s="807">
        <f t="shared" si="46"/>
        <v>0</v>
      </c>
      <c r="BL523" s="807">
        <f t="shared" si="47"/>
        <v>1</v>
      </c>
    </row>
    <row r="524" spans="1:65" ht="27.95" customHeight="1" x14ac:dyDescent="0.2">
      <c r="A524" s="723"/>
      <c r="B524" s="232"/>
      <c r="C524" s="232"/>
      <c r="D524" s="232"/>
      <c r="E524" s="1025"/>
      <c r="F524" s="1042"/>
      <c r="G524" s="724" t="s">
        <v>269</v>
      </c>
      <c r="H524" s="956"/>
      <c r="I524" s="714" t="s">
        <v>270</v>
      </c>
      <c r="J524" s="715" t="s">
        <v>271</v>
      </c>
      <c r="K524" s="1045"/>
      <c r="L524" s="728"/>
      <c r="M524" s="956"/>
      <c r="N524" s="956"/>
      <c r="O524" s="45"/>
      <c r="P524" s="46"/>
      <c r="V524" s="803" t="s">
        <v>1286</v>
      </c>
      <c r="W524" s="803" t="s">
        <v>194</v>
      </c>
      <c r="X524" s="818" t="s">
        <v>1220</v>
      </c>
      <c r="Y524" s="791" t="s">
        <v>1108</v>
      </c>
      <c r="Z524" s="791" t="s">
        <v>269</v>
      </c>
      <c r="AA524" s="791"/>
      <c r="AB524" s="782" t="s">
        <v>270</v>
      </c>
      <c r="AC524" s="782" t="s">
        <v>271</v>
      </c>
      <c r="AD524" s="791" t="s">
        <v>250</v>
      </c>
      <c r="AE524" s="791" t="s">
        <v>256</v>
      </c>
      <c r="AF524" s="791" t="s">
        <v>257</v>
      </c>
      <c r="AG524" s="791"/>
      <c r="AH524" s="783"/>
      <c r="AI524" s="783"/>
      <c r="AJ524" s="812" t="s">
        <v>264</v>
      </c>
      <c r="AK524" s="812" t="s">
        <v>272</v>
      </c>
      <c r="AL524" s="813">
        <v>0</v>
      </c>
      <c r="AM524" s="813">
        <v>0.33</v>
      </c>
      <c r="AN524" s="813">
        <v>0.33</v>
      </c>
      <c r="AO524" s="813">
        <v>0.34</v>
      </c>
      <c r="AP524" s="813">
        <v>0</v>
      </c>
      <c r="AQ524" s="813">
        <v>0</v>
      </c>
      <c r="AR524" s="813">
        <v>0</v>
      </c>
      <c r="AS524" s="813">
        <v>0</v>
      </c>
      <c r="AT524" s="813">
        <v>0</v>
      </c>
      <c r="AU524" s="813">
        <v>0</v>
      </c>
      <c r="AV524" s="813">
        <v>0</v>
      </c>
      <c r="AW524" s="813">
        <v>0</v>
      </c>
      <c r="AX524" s="807">
        <f t="shared" si="45"/>
        <v>1</v>
      </c>
      <c r="AY524" s="1008">
        <v>0</v>
      </c>
      <c r="AZ524" s="1008">
        <v>1</v>
      </c>
      <c r="BA524" s="1008">
        <v>0</v>
      </c>
      <c r="BB524" s="1008">
        <v>0</v>
      </c>
      <c r="BC524" s="1008">
        <v>0</v>
      </c>
      <c r="BD524" s="1008">
        <v>0</v>
      </c>
      <c r="BE524" s="1008">
        <v>0</v>
      </c>
      <c r="BF524" s="1008">
        <v>0</v>
      </c>
      <c r="BG524" s="1008">
        <v>0</v>
      </c>
      <c r="BH524" s="1008">
        <v>0</v>
      </c>
      <c r="BI524" s="1008">
        <v>0</v>
      </c>
      <c r="BJ524" s="1008">
        <v>0</v>
      </c>
      <c r="BK524" s="807">
        <f t="shared" si="46"/>
        <v>1</v>
      </c>
      <c r="BL524" s="807">
        <f t="shared" si="47"/>
        <v>0</v>
      </c>
    </row>
    <row r="525" spans="1:65" ht="27.95" customHeight="1" x14ac:dyDescent="0.2">
      <c r="A525" s="723"/>
      <c r="B525" s="232"/>
      <c r="C525" s="232"/>
      <c r="D525" s="232"/>
      <c r="E525" s="1025"/>
      <c r="F525" s="1042"/>
      <c r="G525" s="724" t="s">
        <v>273</v>
      </c>
      <c r="H525" s="956"/>
      <c r="I525" s="714" t="s">
        <v>274</v>
      </c>
      <c r="J525" s="715" t="s">
        <v>275</v>
      </c>
      <c r="K525" s="1045"/>
      <c r="L525" s="728"/>
      <c r="M525" s="956"/>
      <c r="N525" s="956"/>
      <c r="O525" s="45"/>
      <c r="P525" s="46"/>
      <c r="V525" s="803" t="s">
        <v>1286</v>
      </c>
      <c r="W525" s="803" t="s">
        <v>194</v>
      </c>
      <c r="X525" s="818" t="s">
        <v>1220</v>
      </c>
      <c r="Y525" s="791" t="s">
        <v>1108</v>
      </c>
      <c r="Z525" s="791" t="s">
        <v>273</v>
      </c>
      <c r="AA525" s="791"/>
      <c r="AB525" s="782" t="s">
        <v>274</v>
      </c>
      <c r="AC525" s="782" t="s">
        <v>275</v>
      </c>
      <c r="AD525" s="791" t="s">
        <v>250</v>
      </c>
      <c r="AE525" s="791" t="s">
        <v>256</v>
      </c>
      <c r="AF525" s="791" t="s">
        <v>257</v>
      </c>
      <c r="AG525" s="791"/>
      <c r="AH525" s="783"/>
      <c r="AI525" s="783"/>
      <c r="AJ525" s="812" t="s">
        <v>264</v>
      </c>
      <c r="AK525" s="812" t="s">
        <v>276</v>
      </c>
      <c r="AL525" s="813">
        <v>0</v>
      </c>
      <c r="AM525" s="813">
        <v>0.5</v>
      </c>
      <c r="AN525" s="813">
        <v>0.5</v>
      </c>
      <c r="AO525" s="813">
        <v>0</v>
      </c>
      <c r="AP525" s="813">
        <v>0</v>
      </c>
      <c r="AQ525" s="813">
        <v>0</v>
      </c>
      <c r="AR525" s="813">
        <v>0</v>
      </c>
      <c r="AS525" s="813">
        <v>0</v>
      </c>
      <c r="AT525" s="813">
        <v>0</v>
      </c>
      <c r="AU525" s="813">
        <v>0</v>
      </c>
      <c r="AV525" s="813">
        <v>0</v>
      </c>
      <c r="AW525" s="813">
        <v>0</v>
      </c>
      <c r="AX525" s="807">
        <f t="shared" si="45"/>
        <v>1</v>
      </c>
      <c r="AY525" s="1008">
        <v>0</v>
      </c>
      <c r="AZ525" s="1008">
        <v>0</v>
      </c>
      <c r="BA525" s="1008">
        <v>0</v>
      </c>
      <c r="BB525" s="1008">
        <v>0</v>
      </c>
      <c r="BC525" s="1008">
        <v>0</v>
      </c>
      <c r="BD525" s="1008">
        <v>0</v>
      </c>
      <c r="BE525" s="1008">
        <v>0</v>
      </c>
      <c r="BF525" s="1008">
        <v>0</v>
      </c>
      <c r="BG525" s="1008">
        <v>0</v>
      </c>
      <c r="BH525" s="1008">
        <v>0</v>
      </c>
      <c r="BI525" s="1008">
        <v>0</v>
      </c>
      <c r="BJ525" s="1008">
        <v>0</v>
      </c>
      <c r="BK525" s="807">
        <f t="shared" si="46"/>
        <v>0</v>
      </c>
      <c r="BL525" s="807">
        <f t="shared" si="47"/>
        <v>1</v>
      </c>
    </row>
    <row r="526" spans="1:65" ht="27.95" customHeight="1" x14ac:dyDescent="0.2">
      <c r="A526" s="723"/>
      <c r="B526" s="232"/>
      <c r="C526" s="232"/>
      <c r="D526" s="232"/>
      <c r="E526" s="1025"/>
      <c r="F526" s="1043"/>
      <c r="G526" s="724" t="s">
        <v>277</v>
      </c>
      <c r="H526" s="956"/>
      <c r="I526" s="714">
        <v>42401</v>
      </c>
      <c r="J526" s="715" t="s">
        <v>278</v>
      </c>
      <c r="K526" s="1045"/>
      <c r="L526" s="728"/>
      <c r="M526" s="956"/>
      <c r="N526" s="956"/>
      <c r="O526" s="45"/>
      <c r="P526" s="46"/>
      <c r="V526" s="803" t="s">
        <v>1286</v>
      </c>
      <c r="W526" s="803" t="s">
        <v>194</v>
      </c>
      <c r="X526" s="818" t="s">
        <v>1220</v>
      </c>
      <c r="Y526" s="791" t="s">
        <v>1108</v>
      </c>
      <c r="Z526" s="791" t="s">
        <v>277</v>
      </c>
      <c r="AA526" s="791"/>
      <c r="AB526" s="782">
        <v>42401</v>
      </c>
      <c r="AC526" s="782" t="s">
        <v>278</v>
      </c>
      <c r="AD526" s="791" t="s">
        <v>250</v>
      </c>
      <c r="AE526" s="791" t="s">
        <v>256</v>
      </c>
      <c r="AF526" s="791" t="s">
        <v>257</v>
      </c>
      <c r="AG526" s="791"/>
      <c r="AH526" s="783"/>
      <c r="AI526" s="783"/>
      <c r="AJ526" s="812" t="s">
        <v>264</v>
      </c>
      <c r="AK526" s="812" t="s">
        <v>272</v>
      </c>
      <c r="AL526" s="813">
        <v>0</v>
      </c>
      <c r="AM526" s="813">
        <v>0.33</v>
      </c>
      <c r="AN526" s="813">
        <v>0.33</v>
      </c>
      <c r="AO526" s="813">
        <v>0.34</v>
      </c>
      <c r="AP526" s="813">
        <v>0</v>
      </c>
      <c r="AQ526" s="813">
        <v>0</v>
      </c>
      <c r="AR526" s="813">
        <v>0</v>
      </c>
      <c r="AS526" s="813">
        <v>0</v>
      </c>
      <c r="AT526" s="813">
        <v>0</v>
      </c>
      <c r="AU526" s="813">
        <v>0</v>
      </c>
      <c r="AV526" s="813">
        <v>0</v>
      </c>
      <c r="AW526" s="813">
        <v>0</v>
      </c>
      <c r="AX526" s="807">
        <f t="shared" si="45"/>
        <v>1</v>
      </c>
      <c r="AY526" s="1008">
        <v>0</v>
      </c>
      <c r="AZ526" s="1008">
        <v>0</v>
      </c>
      <c r="BA526" s="1008">
        <v>0</v>
      </c>
      <c r="BB526" s="1008">
        <v>0</v>
      </c>
      <c r="BC526" s="1008">
        <v>0</v>
      </c>
      <c r="BD526" s="1008">
        <v>0</v>
      </c>
      <c r="BE526" s="1008">
        <v>0</v>
      </c>
      <c r="BF526" s="1008">
        <v>0</v>
      </c>
      <c r="BG526" s="1008">
        <v>0</v>
      </c>
      <c r="BH526" s="1008">
        <v>0</v>
      </c>
      <c r="BI526" s="1008">
        <v>0</v>
      </c>
      <c r="BJ526" s="1008">
        <v>0</v>
      </c>
      <c r="BK526" s="807">
        <f t="shared" si="46"/>
        <v>0</v>
      </c>
      <c r="BL526" s="807">
        <f t="shared" si="47"/>
        <v>1</v>
      </c>
    </row>
    <row r="527" spans="1:65" ht="27.95" customHeight="1" x14ac:dyDescent="0.2">
      <c r="A527" s="723"/>
      <c r="B527" s="232"/>
      <c r="C527" s="232"/>
      <c r="D527" s="232"/>
      <c r="E527" s="1025"/>
      <c r="F527" s="1043"/>
      <c r="G527" s="724" t="s">
        <v>279</v>
      </c>
      <c r="H527" s="956"/>
      <c r="I527" s="714" t="s">
        <v>280</v>
      </c>
      <c r="J527" s="715" t="s">
        <v>280</v>
      </c>
      <c r="K527" s="1045"/>
      <c r="L527" s="728"/>
      <c r="M527" s="956"/>
      <c r="N527" s="956"/>
      <c r="O527" s="45"/>
      <c r="P527" s="46"/>
      <c r="V527" s="803" t="s">
        <v>1286</v>
      </c>
      <c r="W527" s="803" t="s">
        <v>194</v>
      </c>
      <c r="X527" s="818" t="s">
        <v>1220</v>
      </c>
      <c r="Y527" s="791" t="s">
        <v>1108</v>
      </c>
      <c r="Z527" s="791" t="s">
        <v>279</v>
      </c>
      <c r="AA527" s="791"/>
      <c r="AB527" s="782" t="s">
        <v>280</v>
      </c>
      <c r="AC527" s="782" t="s">
        <v>280</v>
      </c>
      <c r="AD527" s="791" t="s">
        <v>250</v>
      </c>
      <c r="AE527" s="791" t="s">
        <v>256</v>
      </c>
      <c r="AF527" s="791" t="s">
        <v>257</v>
      </c>
      <c r="AG527" s="791"/>
      <c r="AH527" s="783"/>
      <c r="AI527" s="783"/>
      <c r="AJ527" s="812" t="s">
        <v>263</v>
      </c>
      <c r="AK527" s="812" t="s">
        <v>281</v>
      </c>
      <c r="AL527" s="813">
        <v>8.3333333333333343E-2</v>
      </c>
      <c r="AM527" s="813">
        <v>8.3333333333333343E-2</v>
      </c>
      <c r="AN527" s="813">
        <v>8.3333333333333343E-2</v>
      </c>
      <c r="AO527" s="813">
        <v>8.3333333333333343E-2</v>
      </c>
      <c r="AP527" s="813">
        <v>8.3333333333333343E-2</v>
      </c>
      <c r="AQ527" s="813">
        <v>8.3333333333333343E-2</v>
      </c>
      <c r="AR527" s="813">
        <v>8.3333333333333343E-2</v>
      </c>
      <c r="AS527" s="813">
        <v>8.3333333333333343E-2</v>
      </c>
      <c r="AT527" s="813">
        <v>8.3333333333333343E-2</v>
      </c>
      <c r="AU527" s="813">
        <v>8.3333333333333343E-2</v>
      </c>
      <c r="AV527" s="813">
        <v>8.3333333333333343E-2</v>
      </c>
      <c r="AW527" s="813">
        <v>8.3333333333333343E-2</v>
      </c>
      <c r="AX527" s="807">
        <f t="shared" si="45"/>
        <v>1.0000000000000002</v>
      </c>
      <c r="AY527" s="1008">
        <v>0</v>
      </c>
      <c r="AZ527" s="1008">
        <v>0</v>
      </c>
      <c r="BA527" s="1008">
        <v>0</v>
      </c>
      <c r="BB527" s="1008">
        <v>0</v>
      </c>
      <c r="BC527" s="1008">
        <v>0</v>
      </c>
      <c r="BD527" s="1008">
        <v>0</v>
      </c>
      <c r="BE527" s="1008">
        <v>0</v>
      </c>
      <c r="BF527" s="1008">
        <v>0</v>
      </c>
      <c r="BG527" s="1008">
        <v>0</v>
      </c>
      <c r="BH527" s="1008">
        <v>0</v>
      </c>
      <c r="BI527" s="1008">
        <v>0</v>
      </c>
      <c r="BJ527" s="1008">
        <v>0</v>
      </c>
      <c r="BK527" s="807">
        <f t="shared" si="46"/>
        <v>0</v>
      </c>
      <c r="BL527" s="807">
        <f t="shared" si="47"/>
        <v>1.0000000000000002</v>
      </c>
    </row>
    <row r="528" spans="1:65" ht="27.95" customHeight="1" x14ac:dyDescent="0.2">
      <c r="A528" s="723"/>
      <c r="B528" s="232"/>
      <c r="C528" s="232"/>
      <c r="D528" s="232"/>
      <c r="E528" s="1025"/>
      <c r="F528" s="1043"/>
      <c r="G528" s="724" t="s">
        <v>282</v>
      </c>
      <c r="H528" s="956"/>
      <c r="I528" s="714" t="s">
        <v>280</v>
      </c>
      <c r="J528" s="715" t="s">
        <v>280</v>
      </c>
      <c r="K528" s="1045"/>
      <c r="L528" s="728"/>
      <c r="M528" s="956"/>
      <c r="N528" s="956"/>
      <c r="O528" s="45"/>
      <c r="P528" s="46"/>
      <c r="V528" s="803" t="s">
        <v>1286</v>
      </c>
      <c r="W528" s="803" t="s">
        <v>194</v>
      </c>
      <c r="X528" s="818" t="s">
        <v>1220</v>
      </c>
      <c r="Y528" s="791" t="s">
        <v>1108</v>
      </c>
      <c r="Z528" s="791" t="s">
        <v>282</v>
      </c>
      <c r="AA528" s="791"/>
      <c r="AB528" s="782" t="s">
        <v>280</v>
      </c>
      <c r="AC528" s="782" t="s">
        <v>280</v>
      </c>
      <c r="AD528" s="791" t="s">
        <v>250</v>
      </c>
      <c r="AE528" s="791" t="s">
        <v>256</v>
      </c>
      <c r="AF528" s="791" t="s">
        <v>257</v>
      </c>
      <c r="AG528" s="791"/>
      <c r="AH528" s="783"/>
      <c r="AI528" s="783"/>
      <c r="AJ528" s="812" t="s">
        <v>263</v>
      </c>
      <c r="AK528" s="812" t="s">
        <v>281</v>
      </c>
      <c r="AL528" s="813">
        <v>8.3333333333333343E-2</v>
      </c>
      <c r="AM528" s="813">
        <v>8.3333333333333343E-2</v>
      </c>
      <c r="AN528" s="813">
        <v>8.3333333333333343E-2</v>
      </c>
      <c r="AO528" s="813">
        <v>8.3333333333333343E-2</v>
      </c>
      <c r="AP528" s="813">
        <v>8.3333333333333343E-2</v>
      </c>
      <c r="AQ528" s="813">
        <v>8.3333333333333343E-2</v>
      </c>
      <c r="AR528" s="813">
        <v>8.3333333333333343E-2</v>
      </c>
      <c r="AS528" s="813">
        <v>8.3333333333333343E-2</v>
      </c>
      <c r="AT528" s="813">
        <v>8.3333333333333343E-2</v>
      </c>
      <c r="AU528" s="813">
        <v>8.3333333333333343E-2</v>
      </c>
      <c r="AV528" s="813">
        <v>8.3333333333333343E-2</v>
      </c>
      <c r="AW528" s="813">
        <v>8.3333333333333343E-2</v>
      </c>
      <c r="AX528" s="807">
        <f t="shared" si="45"/>
        <v>1.0000000000000002</v>
      </c>
      <c r="AY528" s="1008">
        <v>0</v>
      </c>
      <c r="AZ528" s="1008">
        <v>0</v>
      </c>
      <c r="BA528" s="1008">
        <v>0</v>
      </c>
      <c r="BB528" s="1008">
        <v>0</v>
      </c>
      <c r="BC528" s="1008">
        <v>0</v>
      </c>
      <c r="BD528" s="1008">
        <v>0</v>
      </c>
      <c r="BE528" s="1008">
        <v>0</v>
      </c>
      <c r="BF528" s="1008">
        <v>0</v>
      </c>
      <c r="BG528" s="1008">
        <v>0</v>
      </c>
      <c r="BH528" s="1008">
        <v>0</v>
      </c>
      <c r="BI528" s="1008">
        <v>0</v>
      </c>
      <c r="BJ528" s="1008">
        <v>0</v>
      </c>
      <c r="BK528" s="807">
        <f t="shared" si="46"/>
        <v>0</v>
      </c>
      <c r="BL528" s="807">
        <f t="shared" si="47"/>
        <v>1.0000000000000002</v>
      </c>
    </row>
    <row r="529" spans="1:65" ht="27.95" customHeight="1" x14ac:dyDescent="0.2">
      <c r="A529" s="723"/>
      <c r="B529" s="232"/>
      <c r="C529" s="232"/>
      <c r="D529" s="232"/>
      <c r="E529" s="1025"/>
      <c r="F529" s="1043"/>
      <c r="G529" s="724" t="s">
        <v>283</v>
      </c>
      <c r="H529" s="956"/>
      <c r="I529" s="714">
        <v>42095</v>
      </c>
      <c r="J529" s="714">
        <v>42241</v>
      </c>
      <c r="K529" s="1045"/>
      <c r="L529" s="728"/>
      <c r="M529" s="956"/>
      <c r="N529" s="956"/>
      <c r="O529" s="45"/>
      <c r="P529" s="46"/>
      <c r="V529" s="803" t="s">
        <v>1286</v>
      </c>
      <c r="W529" s="803" t="s">
        <v>194</v>
      </c>
      <c r="X529" s="818" t="s">
        <v>1220</v>
      </c>
      <c r="Y529" s="791" t="s">
        <v>1108</v>
      </c>
      <c r="Z529" s="791" t="s">
        <v>283</v>
      </c>
      <c r="AA529" s="791"/>
      <c r="AB529" s="782">
        <v>42461</v>
      </c>
      <c r="AC529" s="782">
        <v>42607</v>
      </c>
      <c r="AD529" s="791" t="s">
        <v>250</v>
      </c>
      <c r="AE529" s="791" t="s">
        <v>256</v>
      </c>
      <c r="AF529" s="791" t="s">
        <v>257</v>
      </c>
      <c r="AG529" s="791"/>
      <c r="AH529" s="783"/>
      <c r="AI529" s="783"/>
      <c r="AJ529" s="812" t="s">
        <v>272</v>
      </c>
      <c r="AK529" s="812" t="s">
        <v>252</v>
      </c>
      <c r="AL529" s="813">
        <v>0</v>
      </c>
      <c r="AM529" s="813">
        <v>0</v>
      </c>
      <c r="AN529" s="813">
        <v>0</v>
      </c>
      <c r="AO529" s="813">
        <v>0.2</v>
      </c>
      <c r="AP529" s="813">
        <v>0.2</v>
      </c>
      <c r="AQ529" s="813">
        <v>0.2</v>
      </c>
      <c r="AR529" s="813">
        <v>0.2</v>
      </c>
      <c r="AS529" s="813">
        <v>0.2</v>
      </c>
      <c r="AT529" s="813">
        <v>0</v>
      </c>
      <c r="AU529" s="813">
        <v>0</v>
      </c>
      <c r="AV529" s="813">
        <v>0</v>
      </c>
      <c r="AW529" s="813">
        <v>0</v>
      </c>
      <c r="AX529" s="807">
        <f t="shared" si="45"/>
        <v>1</v>
      </c>
      <c r="AY529" s="1008">
        <v>0</v>
      </c>
      <c r="AZ529" s="1008">
        <v>0</v>
      </c>
      <c r="BA529" s="1008">
        <v>0</v>
      </c>
      <c r="BB529" s="1008">
        <v>0</v>
      </c>
      <c r="BC529" s="1008">
        <v>0</v>
      </c>
      <c r="BD529" s="1008">
        <v>0</v>
      </c>
      <c r="BE529" s="1008">
        <v>0</v>
      </c>
      <c r="BF529" s="1008">
        <v>0</v>
      </c>
      <c r="BG529" s="1008">
        <v>0</v>
      </c>
      <c r="BH529" s="1008">
        <v>0</v>
      </c>
      <c r="BI529" s="1008">
        <v>0</v>
      </c>
      <c r="BJ529" s="1008">
        <v>0</v>
      </c>
      <c r="BK529" s="807">
        <f t="shared" si="46"/>
        <v>0</v>
      </c>
      <c r="BL529" s="807">
        <f t="shared" si="47"/>
        <v>1</v>
      </c>
    </row>
    <row r="530" spans="1:65" ht="27.95" customHeight="1" x14ac:dyDescent="0.2">
      <c r="A530" s="723"/>
      <c r="B530" s="232"/>
      <c r="C530" s="232"/>
      <c r="D530" s="232"/>
      <c r="E530" s="1025"/>
      <c r="F530" s="1043"/>
      <c r="G530" s="724" t="s">
        <v>1199</v>
      </c>
      <c r="H530" s="956"/>
      <c r="I530" s="714" t="s">
        <v>285</v>
      </c>
      <c r="J530" s="714">
        <v>42411</v>
      </c>
      <c r="K530" s="1045"/>
      <c r="L530" s="728"/>
      <c r="M530" s="956"/>
      <c r="N530" s="956"/>
      <c r="O530" s="45"/>
      <c r="P530" s="46"/>
      <c r="V530" s="803" t="s">
        <v>1286</v>
      </c>
      <c r="W530" s="803" t="s">
        <v>194</v>
      </c>
      <c r="X530" s="818" t="s">
        <v>1220</v>
      </c>
      <c r="Y530" s="791" t="s">
        <v>1108</v>
      </c>
      <c r="Z530" s="791" t="s">
        <v>1199</v>
      </c>
      <c r="AA530" s="791"/>
      <c r="AB530" s="782" t="s">
        <v>285</v>
      </c>
      <c r="AC530" s="782">
        <v>42411</v>
      </c>
      <c r="AD530" s="791" t="s">
        <v>250</v>
      </c>
      <c r="AE530" s="791" t="s">
        <v>256</v>
      </c>
      <c r="AF530" s="791" t="s">
        <v>257</v>
      </c>
      <c r="AG530" s="791"/>
      <c r="AH530" s="783"/>
      <c r="AI530" s="783"/>
      <c r="AJ530" s="812" t="s">
        <v>264</v>
      </c>
      <c r="AK530" s="812" t="s">
        <v>264</v>
      </c>
      <c r="AL530" s="813">
        <v>0</v>
      </c>
      <c r="AM530" s="813">
        <v>1</v>
      </c>
      <c r="AN530" s="813">
        <v>0</v>
      </c>
      <c r="AO530" s="813">
        <v>0</v>
      </c>
      <c r="AP530" s="813">
        <v>0</v>
      </c>
      <c r="AQ530" s="813">
        <v>0</v>
      </c>
      <c r="AR530" s="813">
        <v>0</v>
      </c>
      <c r="AS530" s="813">
        <v>0</v>
      </c>
      <c r="AT530" s="813">
        <v>0</v>
      </c>
      <c r="AU530" s="813">
        <v>0</v>
      </c>
      <c r="AV530" s="813">
        <v>0</v>
      </c>
      <c r="AW530" s="813">
        <v>0</v>
      </c>
      <c r="AX530" s="807">
        <f t="shared" si="45"/>
        <v>1</v>
      </c>
      <c r="AY530" s="1008">
        <v>0</v>
      </c>
      <c r="AZ530" s="1008">
        <v>0.33</v>
      </c>
      <c r="BA530" s="1008">
        <v>0</v>
      </c>
      <c r="BB530" s="1008">
        <v>0</v>
      </c>
      <c r="BC530" s="1008">
        <v>0</v>
      </c>
      <c r="BD530" s="1008">
        <v>0</v>
      </c>
      <c r="BE530" s="1008">
        <v>0</v>
      </c>
      <c r="BF530" s="1008">
        <v>0</v>
      </c>
      <c r="BG530" s="1008">
        <v>0</v>
      </c>
      <c r="BH530" s="1008">
        <v>0</v>
      </c>
      <c r="BI530" s="1008">
        <v>0</v>
      </c>
      <c r="BJ530" s="1008">
        <v>0</v>
      </c>
      <c r="BK530" s="807">
        <f t="shared" si="46"/>
        <v>0.33</v>
      </c>
      <c r="BL530" s="807">
        <f t="shared" si="47"/>
        <v>0.66999999999999993</v>
      </c>
    </row>
    <row r="531" spans="1:65" ht="27.95" customHeight="1" x14ac:dyDescent="0.2">
      <c r="A531" s="723"/>
      <c r="B531" s="232"/>
      <c r="C531" s="232"/>
      <c r="D531" s="232"/>
      <c r="E531" s="1025"/>
      <c r="F531" s="1043"/>
      <c r="G531" s="724" t="s">
        <v>1200</v>
      </c>
      <c r="H531" s="956"/>
      <c r="I531" s="714">
        <v>42275</v>
      </c>
      <c r="J531" s="714">
        <v>42429</v>
      </c>
      <c r="K531" s="1045"/>
      <c r="L531" s="728"/>
      <c r="M531" s="956"/>
      <c r="N531" s="956"/>
      <c r="O531" s="45"/>
      <c r="P531" s="46"/>
      <c r="V531" s="803" t="s">
        <v>1286</v>
      </c>
      <c r="W531" s="803" t="s">
        <v>194</v>
      </c>
      <c r="X531" s="818" t="s">
        <v>1220</v>
      </c>
      <c r="Y531" s="791" t="s">
        <v>1108</v>
      </c>
      <c r="Z531" s="791" t="s">
        <v>1200</v>
      </c>
      <c r="AA531" s="791"/>
      <c r="AB531" s="782">
        <v>42384</v>
      </c>
      <c r="AC531" s="782">
        <v>42429</v>
      </c>
      <c r="AD531" s="791" t="s">
        <v>250</v>
      </c>
      <c r="AE531" s="791" t="s">
        <v>256</v>
      </c>
      <c r="AF531" s="791" t="s">
        <v>257</v>
      </c>
      <c r="AG531" s="791"/>
      <c r="AH531" s="783"/>
      <c r="AI531" s="783"/>
      <c r="AJ531" s="812" t="s">
        <v>263</v>
      </c>
      <c r="AK531" s="812" t="s">
        <v>264</v>
      </c>
      <c r="AL531" s="813">
        <v>0.5</v>
      </c>
      <c r="AM531" s="813">
        <v>0.5</v>
      </c>
      <c r="AN531" s="813">
        <v>0</v>
      </c>
      <c r="AO531" s="813">
        <v>0</v>
      </c>
      <c r="AP531" s="813">
        <v>0</v>
      </c>
      <c r="AQ531" s="813">
        <v>0</v>
      </c>
      <c r="AR531" s="813">
        <v>0</v>
      </c>
      <c r="AS531" s="813">
        <v>0</v>
      </c>
      <c r="AT531" s="813">
        <v>0</v>
      </c>
      <c r="AU531" s="813">
        <v>0</v>
      </c>
      <c r="AV531" s="813">
        <v>0</v>
      </c>
      <c r="AW531" s="813">
        <v>0</v>
      </c>
      <c r="AX531" s="807">
        <f t="shared" si="45"/>
        <v>1</v>
      </c>
      <c r="AY531" s="1008">
        <v>0</v>
      </c>
      <c r="AZ531" s="1008">
        <v>0</v>
      </c>
      <c r="BA531" s="1008">
        <v>0</v>
      </c>
      <c r="BB531" s="1008">
        <v>0</v>
      </c>
      <c r="BC531" s="1008">
        <v>0</v>
      </c>
      <c r="BD531" s="1008">
        <v>0</v>
      </c>
      <c r="BE531" s="1008">
        <v>0</v>
      </c>
      <c r="BF531" s="1008">
        <v>0</v>
      </c>
      <c r="BG531" s="1008">
        <v>0</v>
      </c>
      <c r="BH531" s="1008">
        <v>0</v>
      </c>
      <c r="BI531" s="1008">
        <v>0</v>
      </c>
      <c r="BJ531" s="1008">
        <v>0</v>
      </c>
      <c r="BK531" s="807">
        <f t="shared" si="46"/>
        <v>0</v>
      </c>
      <c r="BL531" s="807">
        <f t="shared" si="47"/>
        <v>1</v>
      </c>
    </row>
    <row r="532" spans="1:65" ht="27.95" customHeight="1" x14ac:dyDescent="0.2">
      <c r="A532" s="723"/>
      <c r="B532" s="232"/>
      <c r="C532" s="232"/>
      <c r="D532" s="232"/>
      <c r="E532" s="1025"/>
      <c r="F532" s="1043"/>
      <c r="G532" s="724" t="s">
        <v>1201</v>
      </c>
      <c r="H532" s="956"/>
      <c r="I532" s="714">
        <v>42429</v>
      </c>
      <c r="J532" s="714">
        <v>42433</v>
      </c>
      <c r="K532" s="1045"/>
      <c r="L532" s="728"/>
      <c r="M532" s="956"/>
      <c r="N532" s="956"/>
      <c r="O532" s="45"/>
      <c r="P532" s="46"/>
      <c r="V532" s="803" t="s">
        <v>1286</v>
      </c>
      <c r="W532" s="803" t="s">
        <v>194</v>
      </c>
      <c r="X532" s="818" t="s">
        <v>1220</v>
      </c>
      <c r="Y532" s="791" t="s">
        <v>1108</v>
      </c>
      <c r="Z532" s="791" t="s">
        <v>1201</v>
      </c>
      <c r="AA532" s="791"/>
      <c r="AB532" s="782">
        <v>42429</v>
      </c>
      <c r="AC532" s="782">
        <v>42433</v>
      </c>
      <c r="AD532" s="791" t="s">
        <v>250</v>
      </c>
      <c r="AE532" s="791" t="s">
        <v>256</v>
      </c>
      <c r="AF532" s="791" t="s">
        <v>257</v>
      </c>
      <c r="AG532" s="791"/>
      <c r="AH532" s="783"/>
      <c r="AI532" s="783"/>
      <c r="AJ532" s="812" t="s">
        <v>264</v>
      </c>
      <c r="AK532" s="812" t="s">
        <v>276</v>
      </c>
      <c r="AL532" s="813">
        <v>0</v>
      </c>
      <c r="AM532" s="813">
        <v>0.5</v>
      </c>
      <c r="AN532" s="813">
        <v>0.5</v>
      </c>
      <c r="AO532" s="813">
        <v>0</v>
      </c>
      <c r="AP532" s="813">
        <v>0</v>
      </c>
      <c r="AQ532" s="813">
        <v>0</v>
      </c>
      <c r="AR532" s="813">
        <v>0</v>
      </c>
      <c r="AS532" s="813">
        <v>0</v>
      </c>
      <c r="AT532" s="813">
        <v>0</v>
      </c>
      <c r="AU532" s="813">
        <v>0</v>
      </c>
      <c r="AV532" s="813">
        <v>0</v>
      </c>
      <c r="AW532" s="813">
        <v>0</v>
      </c>
      <c r="AX532" s="807">
        <f t="shared" si="45"/>
        <v>1</v>
      </c>
      <c r="AY532" s="1008">
        <v>0</v>
      </c>
      <c r="AZ532" s="1008">
        <v>0</v>
      </c>
      <c r="BA532" s="1008">
        <v>0</v>
      </c>
      <c r="BB532" s="1008">
        <v>0</v>
      </c>
      <c r="BC532" s="1008">
        <v>0</v>
      </c>
      <c r="BD532" s="1008">
        <v>0</v>
      </c>
      <c r="BE532" s="1008">
        <v>0</v>
      </c>
      <c r="BF532" s="1008">
        <v>0</v>
      </c>
      <c r="BG532" s="1008">
        <v>0</v>
      </c>
      <c r="BH532" s="1008">
        <v>0</v>
      </c>
      <c r="BI532" s="1008">
        <v>0</v>
      </c>
      <c r="BJ532" s="1008">
        <v>0</v>
      </c>
      <c r="BK532" s="807">
        <f t="shared" si="46"/>
        <v>0</v>
      </c>
      <c r="BL532" s="807">
        <f t="shared" si="47"/>
        <v>1</v>
      </c>
    </row>
    <row r="533" spans="1:65" ht="27.95" customHeight="1" x14ac:dyDescent="0.2">
      <c r="A533" s="723"/>
      <c r="B533" s="232"/>
      <c r="C533" s="232"/>
      <c r="D533" s="232"/>
      <c r="E533" s="1025"/>
      <c r="F533" s="1043"/>
      <c r="G533" s="724" t="s">
        <v>1202</v>
      </c>
      <c r="H533" s="956"/>
      <c r="I533" s="714">
        <v>42429</v>
      </c>
      <c r="J533" s="714" t="s">
        <v>289</v>
      </c>
      <c r="K533" s="1045"/>
      <c r="L533" s="728"/>
      <c r="M533" s="956"/>
      <c r="N533" s="956"/>
      <c r="O533" s="45"/>
      <c r="P533" s="46"/>
      <c r="V533" s="803" t="s">
        <v>1286</v>
      </c>
      <c r="W533" s="803" t="s">
        <v>194</v>
      </c>
      <c r="X533" s="818" t="s">
        <v>1220</v>
      </c>
      <c r="Y533" s="791" t="s">
        <v>1108</v>
      </c>
      <c r="Z533" s="791" t="s">
        <v>1202</v>
      </c>
      <c r="AA533" s="791"/>
      <c r="AB533" s="782">
        <v>42429</v>
      </c>
      <c r="AC533" s="782" t="s">
        <v>289</v>
      </c>
      <c r="AD533" s="791" t="s">
        <v>250</v>
      </c>
      <c r="AE533" s="791" t="s">
        <v>256</v>
      </c>
      <c r="AF533" s="791" t="s">
        <v>257</v>
      </c>
      <c r="AG533" s="791"/>
      <c r="AH533" s="783"/>
      <c r="AI533" s="783"/>
      <c r="AJ533" s="812" t="s">
        <v>264</v>
      </c>
      <c r="AK533" s="812" t="s">
        <v>276</v>
      </c>
      <c r="AL533" s="813">
        <v>0</v>
      </c>
      <c r="AM533" s="813">
        <v>0.5</v>
      </c>
      <c r="AN533" s="813">
        <v>0.5</v>
      </c>
      <c r="AO533" s="813">
        <v>0</v>
      </c>
      <c r="AP533" s="813">
        <v>0</v>
      </c>
      <c r="AQ533" s="813">
        <v>0</v>
      </c>
      <c r="AR533" s="813">
        <v>0</v>
      </c>
      <c r="AS533" s="813">
        <v>0</v>
      </c>
      <c r="AT533" s="813">
        <v>0</v>
      </c>
      <c r="AU533" s="813">
        <v>0</v>
      </c>
      <c r="AV533" s="813">
        <v>0</v>
      </c>
      <c r="AW533" s="813">
        <v>0</v>
      </c>
      <c r="AX533" s="807">
        <f t="shared" si="45"/>
        <v>1</v>
      </c>
      <c r="AY533" s="1008">
        <v>0</v>
      </c>
      <c r="AZ533" s="1008">
        <v>0</v>
      </c>
      <c r="BA533" s="1008">
        <v>0</v>
      </c>
      <c r="BB533" s="1008">
        <v>0</v>
      </c>
      <c r="BC533" s="1008">
        <v>0</v>
      </c>
      <c r="BD533" s="1008">
        <v>0</v>
      </c>
      <c r="BE533" s="1008">
        <v>0</v>
      </c>
      <c r="BF533" s="1008">
        <v>0</v>
      </c>
      <c r="BG533" s="1008">
        <v>0</v>
      </c>
      <c r="BH533" s="1008">
        <v>0</v>
      </c>
      <c r="BI533" s="1008">
        <v>0</v>
      </c>
      <c r="BJ533" s="1008">
        <v>0</v>
      </c>
      <c r="BK533" s="807">
        <f t="shared" si="46"/>
        <v>0</v>
      </c>
      <c r="BL533" s="807">
        <f t="shared" si="47"/>
        <v>1</v>
      </c>
    </row>
    <row r="534" spans="1:65" ht="27.95" customHeight="1" x14ac:dyDescent="0.2">
      <c r="A534" s="723"/>
      <c r="B534" s="232"/>
      <c r="C534" s="232"/>
      <c r="D534" s="232"/>
      <c r="E534" s="1025"/>
      <c r="F534" s="1043"/>
      <c r="G534" s="724" t="s">
        <v>290</v>
      </c>
      <c r="H534" s="956"/>
      <c r="I534" s="714">
        <v>42401</v>
      </c>
      <c r="J534" s="714">
        <v>42460</v>
      </c>
      <c r="K534" s="1045"/>
      <c r="L534" s="728"/>
      <c r="M534" s="956"/>
      <c r="N534" s="956"/>
      <c r="O534" s="45"/>
      <c r="P534" s="46"/>
      <c r="V534" s="803" t="s">
        <v>1286</v>
      </c>
      <c r="W534" s="803" t="s">
        <v>194</v>
      </c>
      <c r="X534" s="818" t="s">
        <v>1220</v>
      </c>
      <c r="Y534" s="791" t="s">
        <v>1108</v>
      </c>
      <c r="Z534" s="791" t="s">
        <v>290</v>
      </c>
      <c r="AA534" s="791"/>
      <c r="AB534" s="782">
        <v>42401</v>
      </c>
      <c r="AC534" s="782">
        <v>42460</v>
      </c>
      <c r="AD534" s="791" t="s">
        <v>250</v>
      </c>
      <c r="AE534" s="791" t="s">
        <v>256</v>
      </c>
      <c r="AF534" s="791" t="s">
        <v>257</v>
      </c>
      <c r="AG534" s="791"/>
      <c r="AH534" s="783"/>
      <c r="AI534" s="783"/>
      <c r="AJ534" s="812" t="s">
        <v>264</v>
      </c>
      <c r="AK534" s="812" t="s">
        <v>276</v>
      </c>
      <c r="AL534" s="813">
        <v>0</v>
      </c>
      <c r="AM534" s="813">
        <v>0.5</v>
      </c>
      <c r="AN534" s="813">
        <v>0.5</v>
      </c>
      <c r="AO534" s="813">
        <v>0</v>
      </c>
      <c r="AP534" s="813">
        <v>0</v>
      </c>
      <c r="AQ534" s="813">
        <v>0</v>
      </c>
      <c r="AR534" s="813">
        <v>0</v>
      </c>
      <c r="AS534" s="813">
        <v>0</v>
      </c>
      <c r="AT534" s="813">
        <v>0</v>
      </c>
      <c r="AU534" s="813">
        <v>0</v>
      </c>
      <c r="AV534" s="813">
        <v>0</v>
      </c>
      <c r="AW534" s="813">
        <v>0</v>
      </c>
      <c r="AX534" s="807">
        <f t="shared" si="45"/>
        <v>1</v>
      </c>
      <c r="AY534" s="1008">
        <v>0</v>
      </c>
      <c r="AZ534" s="1008">
        <v>0.15</v>
      </c>
      <c r="BA534" s="1008">
        <v>0</v>
      </c>
      <c r="BB534" s="1008">
        <v>0</v>
      </c>
      <c r="BC534" s="1008">
        <v>0</v>
      </c>
      <c r="BD534" s="1008">
        <v>0</v>
      </c>
      <c r="BE534" s="1008">
        <v>0</v>
      </c>
      <c r="BF534" s="1008">
        <v>0</v>
      </c>
      <c r="BG534" s="1008">
        <v>0</v>
      </c>
      <c r="BH534" s="1008">
        <v>0</v>
      </c>
      <c r="BI534" s="1008">
        <v>0</v>
      </c>
      <c r="BJ534" s="1008">
        <v>0</v>
      </c>
      <c r="BK534" s="807">
        <f t="shared" si="46"/>
        <v>0.15</v>
      </c>
      <c r="BL534" s="807">
        <f t="shared" si="47"/>
        <v>0.85</v>
      </c>
    </row>
    <row r="535" spans="1:65" ht="27.95" customHeight="1" x14ac:dyDescent="0.2">
      <c r="A535" s="725"/>
      <c r="B535" s="220"/>
      <c r="C535" s="220"/>
      <c r="D535" s="220"/>
      <c r="E535" s="1025"/>
      <c r="F535" s="1043"/>
      <c r="G535" s="724" t="s">
        <v>291</v>
      </c>
      <c r="H535" s="956"/>
      <c r="I535" s="714" t="s">
        <v>292</v>
      </c>
      <c r="J535" s="714">
        <v>42468</v>
      </c>
      <c r="K535" s="1045"/>
      <c r="L535" s="728"/>
      <c r="M535" s="956"/>
      <c r="N535" s="956"/>
      <c r="O535" s="45"/>
      <c r="P535" s="46"/>
      <c r="V535" s="803" t="s">
        <v>1286</v>
      </c>
      <c r="W535" s="803" t="s">
        <v>194</v>
      </c>
      <c r="X535" s="818" t="s">
        <v>1220</v>
      </c>
      <c r="Y535" s="791" t="s">
        <v>1108</v>
      </c>
      <c r="Z535" s="791" t="s">
        <v>291</v>
      </c>
      <c r="AA535" s="791"/>
      <c r="AB535" s="782" t="s">
        <v>292</v>
      </c>
      <c r="AC535" s="782">
        <v>42468</v>
      </c>
      <c r="AD535" s="791" t="s">
        <v>250</v>
      </c>
      <c r="AE535" s="791" t="s">
        <v>256</v>
      </c>
      <c r="AF535" s="791" t="s">
        <v>257</v>
      </c>
      <c r="AG535" s="791"/>
      <c r="AH535" s="783"/>
      <c r="AI535" s="783"/>
      <c r="AJ535" s="812" t="s">
        <v>272</v>
      </c>
      <c r="AK535" s="812" t="s">
        <v>272</v>
      </c>
      <c r="AL535" s="813">
        <v>0</v>
      </c>
      <c r="AM535" s="813">
        <v>0</v>
      </c>
      <c r="AN535" s="813">
        <v>0</v>
      </c>
      <c r="AO535" s="813">
        <v>1</v>
      </c>
      <c r="AP535" s="813">
        <v>0</v>
      </c>
      <c r="AQ535" s="813">
        <v>0</v>
      </c>
      <c r="AR535" s="813">
        <v>0</v>
      </c>
      <c r="AS535" s="813">
        <v>0</v>
      </c>
      <c r="AT535" s="813">
        <v>0</v>
      </c>
      <c r="AU535" s="813">
        <v>0</v>
      </c>
      <c r="AV535" s="813">
        <v>0</v>
      </c>
      <c r="AW535" s="813">
        <v>0</v>
      </c>
      <c r="AX535" s="807">
        <f t="shared" si="45"/>
        <v>1</v>
      </c>
      <c r="AY535" s="1008">
        <v>0</v>
      </c>
      <c r="AZ535" s="1008">
        <v>0</v>
      </c>
      <c r="BA535" s="1008">
        <v>0.15</v>
      </c>
      <c r="BB535" s="1008">
        <v>0</v>
      </c>
      <c r="BC535" s="1008">
        <v>0</v>
      </c>
      <c r="BD535" s="1008">
        <v>0</v>
      </c>
      <c r="BE535" s="1008">
        <v>0</v>
      </c>
      <c r="BF535" s="1008">
        <v>0</v>
      </c>
      <c r="BG535" s="1008">
        <v>0</v>
      </c>
      <c r="BH535" s="1008">
        <v>0</v>
      </c>
      <c r="BI535" s="1008">
        <v>0</v>
      </c>
      <c r="BJ535" s="1008">
        <v>0</v>
      </c>
      <c r="BK535" s="807">
        <f t="shared" si="46"/>
        <v>0.15</v>
      </c>
      <c r="BL535" s="807">
        <f t="shared" si="47"/>
        <v>0.85</v>
      </c>
    </row>
    <row r="536" spans="1:65" ht="27.95" customHeight="1" x14ac:dyDescent="0.2">
      <c r="A536" s="726"/>
      <c r="B536" s="230"/>
      <c r="C536" s="230"/>
      <c r="D536" s="230"/>
      <c r="E536" s="1025"/>
      <c r="F536" s="1043"/>
      <c r="G536" s="724" t="s">
        <v>294</v>
      </c>
      <c r="H536" s="956"/>
      <c r="I536" s="714">
        <v>42469</v>
      </c>
      <c r="J536" s="714">
        <v>42470</v>
      </c>
      <c r="K536" s="1045"/>
      <c r="L536" s="728"/>
      <c r="M536" s="956"/>
      <c r="N536" s="956"/>
      <c r="O536" s="45"/>
      <c r="P536" s="46"/>
      <c r="V536" s="803" t="s">
        <v>1286</v>
      </c>
      <c r="W536" s="803" t="s">
        <v>194</v>
      </c>
      <c r="X536" s="818" t="s">
        <v>1220</v>
      </c>
      <c r="Y536" s="791" t="s">
        <v>1108</v>
      </c>
      <c r="Z536" s="791" t="s">
        <v>294</v>
      </c>
      <c r="AA536" s="791"/>
      <c r="AB536" s="782">
        <v>42469</v>
      </c>
      <c r="AC536" s="782">
        <v>42470</v>
      </c>
      <c r="AD536" s="791" t="s">
        <v>250</v>
      </c>
      <c r="AE536" s="791" t="s">
        <v>256</v>
      </c>
      <c r="AF536" s="791" t="s">
        <v>257</v>
      </c>
      <c r="AG536" s="791"/>
      <c r="AH536" s="783"/>
      <c r="AI536" s="783"/>
      <c r="AJ536" s="812" t="s">
        <v>272</v>
      </c>
      <c r="AK536" s="812" t="s">
        <v>272</v>
      </c>
      <c r="AL536" s="813">
        <v>0</v>
      </c>
      <c r="AM536" s="813">
        <v>0</v>
      </c>
      <c r="AN536" s="813">
        <v>0</v>
      </c>
      <c r="AO536" s="813">
        <v>1</v>
      </c>
      <c r="AP536" s="813">
        <v>0</v>
      </c>
      <c r="AQ536" s="813">
        <v>0</v>
      </c>
      <c r="AR536" s="813">
        <v>0</v>
      </c>
      <c r="AS536" s="813">
        <v>0</v>
      </c>
      <c r="AT536" s="813">
        <v>0</v>
      </c>
      <c r="AU536" s="813">
        <v>0</v>
      </c>
      <c r="AV536" s="813">
        <v>0</v>
      </c>
      <c r="AW536" s="813">
        <v>0</v>
      </c>
      <c r="AX536" s="807">
        <f t="shared" si="45"/>
        <v>1</v>
      </c>
      <c r="AY536" s="1008">
        <v>0</v>
      </c>
      <c r="AZ536" s="1008">
        <v>0</v>
      </c>
      <c r="BA536" s="1008">
        <v>0.15</v>
      </c>
      <c r="BB536" s="1008">
        <v>0</v>
      </c>
      <c r="BC536" s="1008">
        <v>0</v>
      </c>
      <c r="BD536" s="1008">
        <v>0</v>
      </c>
      <c r="BE536" s="1008">
        <v>0</v>
      </c>
      <c r="BF536" s="1008">
        <v>0</v>
      </c>
      <c r="BG536" s="1008">
        <v>0</v>
      </c>
      <c r="BH536" s="1008">
        <v>0</v>
      </c>
      <c r="BI536" s="1008">
        <v>0</v>
      </c>
      <c r="BJ536" s="1008">
        <v>0</v>
      </c>
      <c r="BK536" s="807">
        <f t="shared" si="46"/>
        <v>0.15</v>
      </c>
      <c r="BL536" s="807">
        <f t="shared" si="47"/>
        <v>0.85</v>
      </c>
    </row>
    <row r="537" spans="1:65" ht="27.95" customHeight="1" x14ac:dyDescent="0.2">
      <c r="A537" s="726"/>
      <c r="B537" s="230"/>
      <c r="C537" s="230"/>
      <c r="D537" s="230"/>
      <c r="E537" s="1025"/>
      <c r="F537" s="1043"/>
      <c r="G537" s="724" t="s">
        <v>295</v>
      </c>
      <c r="H537" s="956"/>
      <c r="I537" s="714" t="s">
        <v>296</v>
      </c>
      <c r="J537" s="715" t="s">
        <v>297</v>
      </c>
      <c r="K537" s="737" t="s">
        <v>298</v>
      </c>
      <c r="L537" s="728"/>
      <c r="M537" s="956"/>
      <c r="N537" s="956"/>
      <c r="O537" s="45"/>
      <c r="P537" s="46"/>
      <c r="V537" s="803" t="s">
        <v>1286</v>
      </c>
      <c r="W537" s="803" t="s">
        <v>194</v>
      </c>
      <c r="X537" s="818" t="s">
        <v>1220</v>
      </c>
      <c r="Y537" s="791" t="s">
        <v>1108</v>
      </c>
      <c r="Z537" s="791" t="s">
        <v>295</v>
      </c>
      <c r="AA537" s="791"/>
      <c r="AB537" s="782" t="s">
        <v>296</v>
      </c>
      <c r="AC537" s="782" t="s">
        <v>297</v>
      </c>
      <c r="AD537" s="791" t="s">
        <v>298</v>
      </c>
      <c r="AE537" s="791"/>
      <c r="AF537" s="791"/>
      <c r="AG537" s="791"/>
      <c r="AH537" s="783"/>
      <c r="AI537" s="783"/>
      <c r="AJ537" s="812" t="s">
        <v>276</v>
      </c>
      <c r="AK537" s="812" t="s">
        <v>272</v>
      </c>
      <c r="AL537" s="813">
        <v>0</v>
      </c>
      <c r="AM537" s="813">
        <v>0</v>
      </c>
      <c r="AN537" s="813">
        <v>0.5</v>
      </c>
      <c r="AO537" s="813">
        <v>0.5</v>
      </c>
      <c r="AP537" s="813">
        <v>0</v>
      </c>
      <c r="AQ537" s="813">
        <v>0</v>
      </c>
      <c r="AR537" s="813">
        <v>0</v>
      </c>
      <c r="AS537" s="813">
        <v>0</v>
      </c>
      <c r="AT537" s="813">
        <v>0</v>
      </c>
      <c r="AU537" s="813">
        <v>0</v>
      </c>
      <c r="AV537" s="813">
        <v>0</v>
      </c>
      <c r="AW537" s="813">
        <v>0</v>
      </c>
      <c r="AX537" s="807">
        <f t="shared" si="45"/>
        <v>1</v>
      </c>
      <c r="AY537" s="1008">
        <v>0</v>
      </c>
      <c r="AZ537" s="1008">
        <v>0</v>
      </c>
      <c r="BA537" s="1009"/>
      <c r="BB537" s="1008">
        <v>0</v>
      </c>
      <c r="BC537" s="1008">
        <v>0</v>
      </c>
      <c r="BD537" s="1008">
        <v>0</v>
      </c>
      <c r="BE537" s="1008">
        <v>0</v>
      </c>
      <c r="BF537" s="1008">
        <v>0</v>
      </c>
      <c r="BG537" s="1008">
        <v>0</v>
      </c>
      <c r="BH537" s="1008">
        <v>0</v>
      </c>
      <c r="BI537" s="1008">
        <v>0</v>
      </c>
      <c r="BJ537" s="1008">
        <v>0</v>
      </c>
      <c r="BK537" s="807">
        <f t="shared" si="46"/>
        <v>0</v>
      </c>
      <c r="BL537" s="807">
        <f t="shared" si="47"/>
        <v>1</v>
      </c>
    </row>
    <row r="538" spans="1:65" ht="27.95" customHeight="1" x14ac:dyDescent="0.2">
      <c r="A538" s="726"/>
      <c r="B538" s="230"/>
      <c r="C538" s="230"/>
      <c r="D538" s="230"/>
      <c r="E538" s="1025"/>
      <c r="F538" s="1043"/>
      <c r="G538" s="724" t="s">
        <v>299</v>
      </c>
      <c r="H538" s="956"/>
      <c r="I538" s="714" t="s">
        <v>280</v>
      </c>
      <c r="J538" s="715" t="s">
        <v>280</v>
      </c>
      <c r="K538" s="1045" t="s">
        <v>300</v>
      </c>
      <c r="L538" s="728"/>
      <c r="M538" s="956"/>
      <c r="N538" s="956"/>
      <c r="O538" s="45"/>
      <c r="P538" s="46"/>
      <c r="V538" s="803" t="s">
        <v>1286</v>
      </c>
      <c r="W538" s="803" t="s">
        <v>194</v>
      </c>
      <c r="X538" s="818" t="s">
        <v>1220</v>
      </c>
      <c r="Y538" s="791" t="s">
        <v>1108</v>
      </c>
      <c r="Z538" s="791" t="s">
        <v>299</v>
      </c>
      <c r="AA538" s="791"/>
      <c r="AB538" s="782" t="s">
        <v>280</v>
      </c>
      <c r="AC538" s="782" t="s">
        <v>280</v>
      </c>
      <c r="AD538" s="791" t="s">
        <v>300</v>
      </c>
      <c r="AE538" s="791"/>
      <c r="AF538" s="791"/>
      <c r="AG538" s="791"/>
      <c r="AH538" s="783"/>
      <c r="AI538" s="783"/>
      <c r="AJ538" s="812" t="s">
        <v>263</v>
      </c>
      <c r="AK538" s="812" t="s">
        <v>281</v>
      </c>
      <c r="AL538" s="813">
        <v>8.3333333333333343E-2</v>
      </c>
      <c r="AM538" s="813">
        <v>8.3333333333333343E-2</v>
      </c>
      <c r="AN538" s="813">
        <v>8.3333333333333343E-2</v>
      </c>
      <c r="AO538" s="813">
        <v>8.3333333333333343E-2</v>
      </c>
      <c r="AP538" s="813">
        <v>8.3333333333333343E-2</v>
      </c>
      <c r="AQ538" s="813">
        <v>8.3333333333333343E-2</v>
      </c>
      <c r="AR538" s="813">
        <v>8.3333333333333343E-2</v>
      </c>
      <c r="AS538" s="813">
        <v>8.3333333333333343E-2</v>
      </c>
      <c r="AT538" s="813">
        <v>8.3333333333333343E-2</v>
      </c>
      <c r="AU538" s="813">
        <v>8.3333333333333343E-2</v>
      </c>
      <c r="AV538" s="813">
        <v>8.3333333333333343E-2</v>
      </c>
      <c r="AW538" s="813">
        <v>8.3333333333333343E-2</v>
      </c>
      <c r="AX538" s="807">
        <f t="shared" si="45"/>
        <v>1.0000000000000002</v>
      </c>
      <c r="AY538" s="1008">
        <v>0</v>
      </c>
      <c r="AZ538" s="1008">
        <v>0</v>
      </c>
      <c r="BA538" s="1008">
        <v>0</v>
      </c>
      <c r="BB538" s="1008">
        <v>0</v>
      </c>
      <c r="BC538" s="1008">
        <v>0</v>
      </c>
      <c r="BD538" s="1008">
        <v>0</v>
      </c>
      <c r="BE538" s="1008">
        <v>0</v>
      </c>
      <c r="BF538" s="1008">
        <v>0</v>
      </c>
      <c r="BG538" s="1008">
        <v>0</v>
      </c>
      <c r="BH538" s="1008">
        <v>0</v>
      </c>
      <c r="BI538" s="1008">
        <v>0</v>
      </c>
      <c r="BJ538" s="1008">
        <v>0</v>
      </c>
      <c r="BK538" s="807">
        <f t="shared" si="46"/>
        <v>0</v>
      </c>
      <c r="BL538" s="807">
        <f t="shared" si="47"/>
        <v>1.0000000000000002</v>
      </c>
    </row>
    <row r="539" spans="1:65" ht="27.95" customHeight="1" x14ac:dyDescent="0.2">
      <c r="A539" s="726"/>
      <c r="B539" s="230"/>
      <c r="C539" s="230"/>
      <c r="D539" s="230"/>
      <c r="E539" s="1025"/>
      <c r="F539" s="1043"/>
      <c r="G539" s="724" t="s">
        <v>301</v>
      </c>
      <c r="H539" s="956"/>
      <c r="I539" s="714" t="s">
        <v>280</v>
      </c>
      <c r="J539" s="715" t="s">
        <v>280</v>
      </c>
      <c r="K539" s="1045"/>
      <c r="L539" s="728"/>
      <c r="M539" s="956"/>
      <c r="N539" s="956"/>
      <c r="O539" s="45"/>
      <c r="P539" s="46"/>
      <c r="V539" s="803" t="s">
        <v>1286</v>
      </c>
      <c r="W539" s="803" t="s">
        <v>194</v>
      </c>
      <c r="X539" s="818" t="s">
        <v>1220</v>
      </c>
      <c r="Y539" s="791" t="s">
        <v>1108</v>
      </c>
      <c r="Z539" s="791" t="s">
        <v>301</v>
      </c>
      <c r="AA539" s="791"/>
      <c r="AB539" s="782" t="s">
        <v>280</v>
      </c>
      <c r="AC539" s="782" t="s">
        <v>280</v>
      </c>
      <c r="AD539" s="791" t="s">
        <v>300</v>
      </c>
      <c r="AE539" s="791"/>
      <c r="AF539" s="791"/>
      <c r="AG539" s="791"/>
      <c r="AH539" s="783"/>
      <c r="AI539" s="783"/>
      <c r="AJ539" s="812" t="s">
        <v>263</v>
      </c>
      <c r="AK539" s="812" t="s">
        <v>281</v>
      </c>
      <c r="AL539" s="813">
        <v>8.3333333333333343E-2</v>
      </c>
      <c r="AM539" s="813">
        <v>8.3333333333333343E-2</v>
      </c>
      <c r="AN539" s="813">
        <v>8.3333333333333343E-2</v>
      </c>
      <c r="AO539" s="813">
        <v>8.3333333333333343E-2</v>
      </c>
      <c r="AP539" s="813">
        <v>8.3333333333333343E-2</v>
      </c>
      <c r="AQ539" s="813">
        <v>8.3333333333333343E-2</v>
      </c>
      <c r="AR539" s="813">
        <v>8.3333333333333343E-2</v>
      </c>
      <c r="AS539" s="813">
        <v>8.3333333333333343E-2</v>
      </c>
      <c r="AT539" s="813">
        <v>8.3333333333333343E-2</v>
      </c>
      <c r="AU539" s="813">
        <v>8.3333333333333343E-2</v>
      </c>
      <c r="AV539" s="813">
        <v>8.3333333333333343E-2</v>
      </c>
      <c r="AW539" s="813">
        <v>8.3333333333333343E-2</v>
      </c>
      <c r="AX539" s="807">
        <f t="shared" si="45"/>
        <v>1.0000000000000002</v>
      </c>
      <c r="AY539" s="1008">
        <v>0</v>
      </c>
      <c r="AZ539" s="1008">
        <v>0</v>
      </c>
      <c r="BA539" s="1008">
        <v>0</v>
      </c>
      <c r="BB539" s="1008">
        <v>0</v>
      </c>
      <c r="BC539" s="1008">
        <v>0</v>
      </c>
      <c r="BD539" s="1008">
        <v>0</v>
      </c>
      <c r="BE539" s="1008">
        <v>0</v>
      </c>
      <c r="BF539" s="1008">
        <v>0</v>
      </c>
      <c r="BG539" s="1008">
        <v>0</v>
      </c>
      <c r="BH539" s="1008">
        <v>0</v>
      </c>
      <c r="BI539" s="1008">
        <v>0</v>
      </c>
      <c r="BJ539" s="1008">
        <v>0</v>
      </c>
      <c r="BK539" s="807">
        <f t="shared" si="46"/>
        <v>0</v>
      </c>
      <c r="BL539" s="807">
        <f t="shared" si="47"/>
        <v>1.0000000000000002</v>
      </c>
    </row>
    <row r="540" spans="1:65" ht="27.95" customHeight="1" x14ac:dyDescent="0.2">
      <c r="A540" s="726"/>
      <c r="B540" s="230"/>
      <c r="C540" s="230"/>
      <c r="D540" s="230"/>
      <c r="E540" s="1025"/>
      <c r="F540" s="1043"/>
      <c r="G540" s="724" t="s">
        <v>302</v>
      </c>
      <c r="H540" s="956"/>
      <c r="I540" s="714" t="s">
        <v>280</v>
      </c>
      <c r="J540" s="715" t="s">
        <v>280</v>
      </c>
      <c r="K540" s="1045"/>
      <c r="L540" s="728"/>
      <c r="M540" s="956"/>
      <c r="N540" s="956"/>
      <c r="O540" s="45"/>
      <c r="P540" s="46"/>
      <c r="V540" s="803" t="s">
        <v>1286</v>
      </c>
      <c r="W540" s="803" t="s">
        <v>194</v>
      </c>
      <c r="X540" s="818" t="s">
        <v>1220</v>
      </c>
      <c r="Y540" s="791" t="s">
        <v>1108</v>
      </c>
      <c r="Z540" s="791" t="s">
        <v>302</v>
      </c>
      <c r="AA540" s="791"/>
      <c r="AB540" s="782" t="s">
        <v>280</v>
      </c>
      <c r="AC540" s="782" t="s">
        <v>280</v>
      </c>
      <c r="AD540" s="791" t="s">
        <v>300</v>
      </c>
      <c r="AE540" s="791"/>
      <c r="AF540" s="791"/>
      <c r="AG540" s="791"/>
      <c r="AH540" s="783"/>
      <c r="AI540" s="783"/>
      <c r="AJ540" s="812" t="s">
        <v>263</v>
      </c>
      <c r="AK540" s="812" t="s">
        <v>281</v>
      </c>
      <c r="AL540" s="813">
        <v>8.3333333333333343E-2</v>
      </c>
      <c r="AM540" s="813">
        <v>8.3333333333333343E-2</v>
      </c>
      <c r="AN540" s="813">
        <v>8.3333333333333343E-2</v>
      </c>
      <c r="AO540" s="813">
        <v>8.3333333333333343E-2</v>
      </c>
      <c r="AP540" s="813">
        <v>8.3333333333333343E-2</v>
      </c>
      <c r="AQ540" s="813">
        <v>8.3333333333333343E-2</v>
      </c>
      <c r="AR540" s="813">
        <v>8.3333333333333343E-2</v>
      </c>
      <c r="AS540" s="813">
        <v>8.3333333333333343E-2</v>
      </c>
      <c r="AT540" s="813">
        <v>8.3333333333333343E-2</v>
      </c>
      <c r="AU540" s="813">
        <v>8.3333333333333343E-2</v>
      </c>
      <c r="AV540" s="813">
        <v>8.3333333333333343E-2</v>
      </c>
      <c r="AW540" s="813">
        <v>8.3333333333333343E-2</v>
      </c>
      <c r="AX540" s="807">
        <f t="shared" si="45"/>
        <v>1.0000000000000002</v>
      </c>
      <c r="AY540" s="1008">
        <v>0</v>
      </c>
      <c r="AZ540" s="1008">
        <v>0</v>
      </c>
      <c r="BA540" s="1008">
        <v>0</v>
      </c>
      <c r="BB540" s="1008">
        <v>0</v>
      </c>
      <c r="BC540" s="1008">
        <v>0</v>
      </c>
      <c r="BD540" s="1008">
        <v>0</v>
      </c>
      <c r="BE540" s="1008">
        <v>0</v>
      </c>
      <c r="BF540" s="1008">
        <v>0</v>
      </c>
      <c r="BG540" s="1008">
        <v>0</v>
      </c>
      <c r="BH540" s="1008">
        <v>0</v>
      </c>
      <c r="BI540" s="1008">
        <v>0</v>
      </c>
      <c r="BJ540" s="1008">
        <v>0</v>
      </c>
      <c r="BK540" s="807">
        <f t="shared" si="46"/>
        <v>0</v>
      </c>
      <c r="BL540" s="807">
        <f t="shared" si="47"/>
        <v>1.0000000000000002</v>
      </c>
    </row>
    <row r="541" spans="1:65" ht="27.95" customHeight="1" x14ac:dyDescent="0.2">
      <c r="A541" s="726"/>
      <c r="B541" s="230"/>
      <c r="C541" s="230"/>
      <c r="D541" s="230"/>
      <c r="E541" s="1025"/>
      <c r="F541" s="1043"/>
      <c r="G541" s="724" t="s">
        <v>303</v>
      </c>
      <c r="H541" s="956"/>
      <c r="I541" s="714" t="s">
        <v>280</v>
      </c>
      <c r="J541" s="715" t="s">
        <v>280</v>
      </c>
      <c r="K541" s="1045"/>
      <c r="L541" s="728"/>
      <c r="M541" s="956"/>
      <c r="N541" s="956"/>
      <c r="O541" s="45"/>
      <c r="P541" s="46"/>
      <c r="V541" s="803" t="s">
        <v>1286</v>
      </c>
      <c r="W541" s="803" t="s">
        <v>194</v>
      </c>
      <c r="X541" s="818" t="s">
        <v>1220</v>
      </c>
      <c r="Y541" s="791" t="s">
        <v>1108</v>
      </c>
      <c r="Z541" s="791" t="s">
        <v>303</v>
      </c>
      <c r="AA541" s="791"/>
      <c r="AB541" s="782" t="s">
        <v>280</v>
      </c>
      <c r="AC541" s="782" t="s">
        <v>280</v>
      </c>
      <c r="AD541" s="791" t="s">
        <v>300</v>
      </c>
      <c r="AE541" s="791"/>
      <c r="AF541" s="791"/>
      <c r="AG541" s="791"/>
      <c r="AH541" s="783"/>
      <c r="AI541" s="783"/>
      <c r="AJ541" s="812" t="s">
        <v>263</v>
      </c>
      <c r="AK541" s="812" t="s">
        <v>281</v>
      </c>
      <c r="AL541" s="813">
        <v>8.3333333333333343E-2</v>
      </c>
      <c r="AM541" s="813">
        <v>8.3333333333333343E-2</v>
      </c>
      <c r="AN541" s="813">
        <v>8.3333333333333343E-2</v>
      </c>
      <c r="AO541" s="813">
        <v>8.3333333333333343E-2</v>
      </c>
      <c r="AP541" s="813">
        <v>8.3333333333333343E-2</v>
      </c>
      <c r="AQ541" s="813">
        <v>8.3333333333333343E-2</v>
      </c>
      <c r="AR541" s="813">
        <v>8.3333333333333343E-2</v>
      </c>
      <c r="AS541" s="813">
        <v>8.3333333333333343E-2</v>
      </c>
      <c r="AT541" s="813">
        <v>8.3333333333333343E-2</v>
      </c>
      <c r="AU541" s="813">
        <v>8.3333333333333343E-2</v>
      </c>
      <c r="AV541" s="813">
        <v>8.3333333333333343E-2</v>
      </c>
      <c r="AW541" s="813">
        <v>8.3333333333333343E-2</v>
      </c>
      <c r="AX541" s="807">
        <f t="shared" si="45"/>
        <v>1.0000000000000002</v>
      </c>
      <c r="AY541" s="1008">
        <v>0</v>
      </c>
      <c r="AZ541" s="1008">
        <v>0</v>
      </c>
      <c r="BA541" s="1008">
        <v>0</v>
      </c>
      <c r="BB541" s="1008">
        <v>0</v>
      </c>
      <c r="BC541" s="1008">
        <v>0</v>
      </c>
      <c r="BD541" s="1008">
        <v>0</v>
      </c>
      <c r="BE541" s="1008">
        <v>0</v>
      </c>
      <c r="BF541" s="1008">
        <v>0</v>
      </c>
      <c r="BG541" s="1008">
        <v>0</v>
      </c>
      <c r="BH541" s="1008">
        <v>0</v>
      </c>
      <c r="BI541" s="1008">
        <v>0</v>
      </c>
      <c r="BJ541" s="1008">
        <v>0</v>
      </c>
      <c r="BK541" s="807">
        <f t="shared" si="46"/>
        <v>0</v>
      </c>
      <c r="BL541" s="807">
        <f t="shared" si="47"/>
        <v>1.0000000000000002</v>
      </c>
    </row>
    <row r="542" spans="1:65" ht="27.95" customHeight="1" thickBot="1" x14ac:dyDescent="0.25">
      <c r="A542" s="726"/>
      <c r="B542" s="230"/>
      <c r="C542" s="230"/>
      <c r="D542" s="230"/>
      <c r="E542" s="1025"/>
      <c r="F542" s="1043"/>
      <c r="G542" s="727" t="s">
        <v>304</v>
      </c>
      <c r="H542" s="957"/>
      <c r="I542" s="716" t="s">
        <v>280</v>
      </c>
      <c r="J542" s="717" t="s">
        <v>280</v>
      </c>
      <c r="K542" s="1050"/>
      <c r="L542" s="729"/>
      <c r="M542" s="957"/>
      <c r="N542" s="957"/>
      <c r="O542" s="47"/>
      <c r="P542" s="48"/>
      <c r="V542" s="803" t="s">
        <v>1286</v>
      </c>
      <c r="W542" s="803" t="s">
        <v>194</v>
      </c>
      <c r="X542" s="818" t="s">
        <v>1220</v>
      </c>
      <c r="Y542" s="791" t="s">
        <v>1108</v>
      </c>
      <c r="Z542" s="791" t="s">
        <v>304</v>
      </c>
      <c r="AA542" s="791"/>
      <c r="AB542" s="782" t="s">
        <v>280</v>
      </c>
      <c r="AC542" s="782" t="s">
        <v>280</v>
      </c>
      <c r="AD542" s="791" t="s">
        <v>300</v>
      </c>
      <c r="AE542" s="791"/>
      <c r="AF542" s="791"/>
      <c r="AG542" s="791"/>
      <c r="AH542" s="783"/>
      <c r="AI542" s="783"/>
      <c r="AJ542" s="812" t="s">
        <v>263</v>
      </c>
      <c r="AK542" s="812" t="s">
        <v>281</v>
      </c>
      <c r="AL542" s="813">
        <v>8.3333333333333343E-2</v>
      </c>
      <c r="AM542" s="813">
        <v>8.3333333333333343E-2</v>
      </c>
      <c r="AN542" s="813">
        <v>8.3333333333333343E-2</v>
      </c>
      <c r="AO542" s="813">
        <v>8.3333333333333343E-2</v>
      </c>
      <c r="AP542" s="813">
        <v>8.3333333333333343E-2</v>
      </c>
      <c r="AQ542" s="813">
        <v>8.3333333333333343E-2</v>
      </c>
      <c r="AR542" s="813">
        <v>8.3333333333333343E-2</v>
      </c>
      <c r="AS542" s="813">
        <v>8.3333333333333343E-2</v>
      </c>
      <c r="AT542" s="813">
        <v>8.3333333333333343E-2</v>
      </c>
      <c r="AU542" s="813">
        <v>8.3333333333333343E-2</v>
      </c>
      <c r="AV542" s="813">
        <v>8.3333333333333343E-2</v>
      </c>
      <c r="AW542" s="813">
        <v>8.3333333333333343E-2</v>
      </c>
      <c r="AX542" s="807">
        <f t="shared" si="45"/>
        <v>1.0000000000000002</v>
      </c>
      <c r="AY542" s="1008">
        <v>0</v>
      </c>
      <c r="AZ542" s="1008">
        <v>0</v>
      </c>
      <c r="BA542" s="1008">
        <v>0</v>
      </c>
      <c r="BB542" s="1008">
        <v>0</v>
      </c>
      <c r="BC542" s="1008">
        <v>0</v>
      </c>
      <c r="BD542" s="1008">
        <v>0</v>
      </c>
      <c r="BE542" s="1008">
        <v>0</v>
      </c>
      <c r="BF542" s="1008">
        <v>0</v>
      </c>
      <c r="BG542" s="1008">
        <v>0</v>
      </c>
      <c r="BH542" s="1008">
        <v>0</v>
      </c>
      <c r="BI542" s="1008">
        <v>0</v>
      </c>
      <c r="BJ542" s="1008">
        <v>0</v>
      </c>
      <c r="BK542" s="807">
        <f t="shared" si="46"/>
        <v>0</v>
      </c>
      <c r="BL542" s="807">
        <f t="shared" si="47"/>
        <v>1.0000000000000002</v>
      </c>
    </row>
    <row r="543" spans="1:65" ht="27.95" customHeight="1" x14ac:dyDescent="0.2">
      <c r="A543" s="171"/>
      <c r="B543" s="192"/>
      <c r="C543" s="286"/>
      <c r="D543" s="289"/>
      <c r="E543" s="1024" t="s">
        <v>1109</v>
      </c>
      <c r="F543" s="1027" t="s">
        <v>1110</v>
      </c>
      <c r="G543" s="6" t="s">
        <v>1111</v>
      </c>
      <c r="H543" s="269"/>
      <c r="I543" s="91">
        <v>42400</v>
      </c>
      <c r="J543" s="546">
        <v>42740</v>
      </c>
      <c r="K543" s="542" t="s">
        <v>1112</v>
      </c>
      <c r="L543" s="1032" t="s">
        <v>26</v>
      </c>
      <c r="M543" s="1032" t="s">
        <v>1113</v>
      </c>
      <c r="N543" s="1034">
        <v>1</v>
      </c>
      <c r="O543" s="1036">
        <f>11*3000000</f>
        <v>33000000</v>
      </c>
      <c r="P543" s="1038">
        <f>+N543*O543</f>
        <v>33000000</v>
      </c>
      <c r="V543" s="803" t="s">
        <v>1286</v>
      </c>
      <c r="W543" s="803" t="s">
        <v>194</v>
      </c>
      <c r="X543" s="818" t="s">
        <v>1220</v>
      </c>
      <c r="Y543" s="791" t="s">
        <v>1110</v>
      </c>
      <c r="Z543" s="791" t="s">
        <v>1111</v>
      </c>
      <c r="AA543" s="791"/>
      <c r="AB543" s="782">
        <v>42400</v>
      </c>
      <c r="AC543" s="782">
        <v>42740</v>
      </c>
      <c r="AD543" s="791" t="s">
        <v>1112</v>
      </c>
      <c r="AE543" s="791" t="s">
        <v>26</v>
      </c>
      <c r="AF543" s="791" t="s">
        <v>1113</v>
      </c>
      <c r="AG543" s="791">
        <v>1</v>
      </c>
      <c r="AH543" s="783">
        <f>11*3000000</f>
        <v>33000000</v>
      </c>
      <c r="AI543" s="783">
        <f>+AG543*AH543</f>
        <v>33000000</v>
      </c>
      <c r="AJ543" s="812" t="s">
        <v>263</v>
      </c>
      <c r="AK543" s="812" t="s">
        <v>281</v>
      </c>
      <c r="AL543" s="813">
        <v>0</v>
      </c>
      <c r="AM543" s="813">
        <v>9.0909090909090912E-2</v>
      </c>
      <c r="AN543" s="813">
        <v>9.0909090909090912E-2</v>
      </c>
      <c r="AO543" s="813">
        <v>9.0909090909090912E-2</v>
      </c>
      <c r="AP543" s="813">
        <v>9.0909090909090912E-2</v>
      </c>
      <c r="AQ543" s="813">
        <v>9.0909090909090912E-2</v>
      </c>
      <c r="AR543" s="813">
        <v>9.0909090909090912E-2</v>
      </c>
      <c r="AS543" s="813">
        <v>9.0909090909090912E-2</v>
      </c>
      <c r="AT543" s="813">
        <v>9.0909090909090912E-2</v>
      </c>
      <c r="AU543" s="813">
        <v>9.0909090909090912E-2</v>
      </c>
      <c r="AV543" s="813">
        <v>9.0909090909090912E-2</v>
      </c>
      <c r="AW543" s="813">
        <v>9.0909090909090912E-2</v>
      </c>
      <c r="AX543" s="807">
        <f t="shared" si="45"/>
        <v>1.0000000000000002</v>
      </c>
      <c r="AY543" s="811">
        <v>0</v>
      </c>
      <c r="AZ543" s="811">
        <v>7.0000000000000007E-2</v>
      </c>
      <c r="BA543" s="811">
        <v>0.09</v>
      </c>
      <c r="BB543" s="811">
        <v>0</v>
      </c>
      <c r="BC543" s="811">
        <v>0</v>
      </c>
      <c r="BD543" s="811">
        <v>0</v>
      </c>
      <c r="BE543" s="811">
        <v>0</v>
      </c>
      <c r="BF543" s="811">
        <v>0</v>
      </c>
      <c r="BG543" s="811">
        <v>0</v>
      </c>
      <c r="BH543" s="811">
        <v>0</v>
      </c>
      <c r="BI543" s="811">
        <v>0</v>
      </c>
      <c r="BJ543" s="811">
        <v>0</v>
      </c>
      <c r="BK543" s="807">
        <f t="shared" si="46"/>
        <v>0.16</v>
      </c>
      <c r="BL543" s="807">
        <f t="shared" si="47"/>
        <v>0.84000000000000019</v>
      </c>
    </row>
    <row r="544" spans="1:65" ht="27.95" customHeight="1" x14ac:dyDescent="0.2">
      <c r="A544" s="177"/>
      <c r="B544" s="285"/>
      <c r="C544" s="287"/>
      <c r="D544" s="290"/>
      <c r="E544" s="1025"/>
      <c r="F544" s="1028"/>
      <c r="G544" s="674" t="s">
        <v>1114</v>
      </c>
      <c r="H544" s="270"/>
      <c r="I544" s="95">
        <v>42374</v>
      </c>
      <c r="J544" s="547">
        <v>42734</v>
      </c>
      <c r="K544" s="543" t="s">
        <v>1115</v>
      </c>
      <c r="L544" s="1033"/>
      <c r="M544" s="1033"/>
      <c r="N544" s="1035"/>
      <c r="O544" s="1037"/>
      <c r="P544" s="1039"/>
      <c r="V544" s="803" t="s">
        <v>1286</v>
      </c>
      <c r="W544" s="803" t="s">
        <v>194</v>
      </c>
      <c r="X544" s="818" t="s">
        <v>1220</v>
      </c>
      <c r="Y544" s="791" t="s">
        <v>1110</v>
      </c>
      <c r="Z544" s="791" t="s">
        <v>1114</v>
      </c>
      <c r="AA544" s="791"/>
      <c r="AB544" s="782">
        <v>42374</v>
      </c>
      <c r="AC544" s="782">
        <v>42734</v>
      </c>
      <c r="AD544" s="791" t="s">
        <v>1115</v>
      </c>
      <c r="AE544" s="791" t="s">
        <v>26</v>
      </c>
      <c r="AF544" s="791" t="s">
        <v>1113</v>
      </c>
      <c r="AG544" s="791">
        <v>1</v>
      </c>
      <c r="AH544" s="783"/>
      <c r="AI544" s="783"/>
      <c r="AJ544" s="812" t="s">
        <v>263</v>
      </c>
      <c r="AK544" s="812" t="s">
        <v>281</v>
      </c>
      <c r="AL544" s="813">
        <v>8.3333333333333343E-2</v>
      </c>
      <c r="AM544" s="813">
        <v>8.3333333333333343E-2</v>
      </c>
      <c r="AN544" s="813">
        <v>8.3333333333333343E-2</v>
      </c>
      <c r="AO544" s="813">
        <v>8.3333333333333343E-2</v>
      </c>
      <c r="AP544" s="813">
        <v>8.3333333333333343E-2</v>
      </c>
      <c r="AQ544" s="813">
        <v>8.3333333333333343E-2</v>
      </c>
      <c r="AR544" s="813">
        <v>8.3333333333333343E-2</v>
      </c>
      <c r="AS544" s="813">
        <v>8.3333333333333343E-2</v>
      </c>
      <c r="AT544" s="813">
        <v>8.3333333333333343E-2</v>
      </c>
      <c r="AU544" s="813">
        <v>8.3333333333333343E-2</v>
      </c>
      <c r="AV544" s="813">
        <v>8.3333333333333343E-2</v>
      </c>
      <c r="AW544" s="813">
        <v>8.3333333333333343E-2</v>
      </c>
      <c r="AX544" s="807">
        <f t="shared" si="45"/>
        <v>1.0000000000000002</v>
      </c>
      <c r="AY544" s="811">
        <v>0.08</v>
      </c>
      <c r="AZ544" s="811">
        <v>0.08</v>
      </c>
      <c r="BA544" s="811">
        <v>0.08</v>
      </c>
      <c r="BB544" s="811">
        <v>0</v>
      </c>
      <c r="BC544" s="811">
        <v>0</v>
      </c>
      <c r="BD544" s="811">
        <v>0</v>
      </c>
      <c r="BE544" s="811">
        <v>0</v>
      </c>
      <c r="BF544" s="811">
        <v>0</v>
      </c>
      <c r="BG544" s="811">
        <v>0</v>
      </c>
      <c r="BH544" s="811">
        <v>0</v>
      </c>
      <c r="BI544" s="811">
        <v>0</v>
      </c>
      <c r="BJ544" s="811">
        <v>0</v>
      </c>
      <c r="BK544" s="807">
        <f t="shared" si="46"/>
        <v>0.24</v>
      </c>
      <c r="BL544" s="807">
        <f t="shared" si="47"/>
        <v>0.76000000000000023</v>
      </c>
      <c r="BM544" s="759" t="s">
        <v>1353</v>
      </c>
    </row>
    <row r="545" spans="1:65" ht="27.95" customHeight="1" x14ac:dyDescent="0.2">
      <c r="A545" s="177"/>
      <c r="B545" s="285"/>
      <c r="C545" s="287"/>
      <c r="D545" s="290"/>
      <c r="E545" s="1025"/>
      <c r="F545" s="1028"/>
      <c r="G545" s="674" t="s">
        <v>1116</v>
      </c>
      <c r="H545" s="270"/>
      <c r="I545" s="95">
        <v>42401</v>
      </c>
      <c r="J545" s="547">
        <v>42429</v>
      </c>
      <c r="K545" s="543" t="s">
        <v>1117</v>
      </c>
      <c r="L545" s="861" t="s">
        <v>1118</v>
      </c>
      <c r="M545" s="861" t="s">
        <v>266</v>
      </c>
      <c r="N545" s="862">
        <v>0</v>
      </c>
      <c r="O545" s="863">
        <v>0</v>
      </c>
      <c r="P545" s="864">
        <v>0</v>
      </c>
      <c r="V545" s="803" t="s">
        <v>1286</v>
      </c>
      <c r="W545" s="803" t="s">
        <v>194</v>
      </c>
      <c r="X545" s="818" t="s">
        <v>1220</v>
      </c>
      <c r="Y545" s="791" t="s">
        <v>1110</v>
      </c>
      <c r="Z545" s="791" t="s">
        <v>1116</v>
      </c>
      <c r="AA545" s="791"/>
      <c r="AB545" s="782">
        <v>42401</v>
      </c>
      <c r="AC545" s="782">
        <v>42429</v>
      </c>
      <c r="AD545" s="791" t="s">
        <v>1117</v>
      </c>
      <c r="AE545" s="791" t="s">
        <v>1118</v>
      </c>
      <c r="AF545" s="791" t="s">
        <v>266</v>
      </c>
      <c r="AG545" s="791">
        <v>0</v>
      </c>
      <c r="AH545" s="783">
        <v>0</v>
      </c>
      <c r="AI545" s="783">
        <v>0</v>
      </c>
      <c r="AJ545" s="812" t="s">
        <v>264</v>
      </c>
      <c r="AK545" s="812" t="s">
        <v>276</v>
      </c>
      <c r="AL545" s="813">
        <v>0</v>
      </c>
      <c r="AM545" s="813">
        <v>0.5</v>
      </c>
      <c r="AN545" s="813">
        <v>0.5</v>
      </c>
      <c r="AO545" s="813">
        <v>0</v>
      </c>
      <c r="AP545" s="813">
        <v>0</v>
      </c>
      <c r="AQ545" s="813">
        <v>0</v>
      </c>
      <c r="AR545" s="813">
        <v>0</v>
      </c>
      <c r="AS545" s="813">
        <v>0</v>
      </c>
      <c r="AT545" s="813">
        <v>0</v>
      </c>
      <c r="AU545" s="813">
        <v>0</v>
      </c>
      <c r="AV545" s="813">
        <v>0</v>
      </c>
      <c r="AW545" s="813">
        <v>0</v>
      </c>
      <c r="AX545" s="807">
        <f t="shared" si="45"/>
        <v>1</v>
      </c>
      <c r="AY545" s="811">
        <v>0</v>
      </c>
      <c r="AZ545" s="811">
        <v>0.5</v>
      </c>
      <c r="BA545" s="811">
        <v>0.5</v>
      </c>
      <c r="BB545" s="811">
        <v>0</v>
      </c>
      <c r="BC545" s="811">
        <v>0</v>
      </c>
      <c r="BD545" s="811">
        <v>0</v>
      </c>
      <c r="BE545" s="811">
        <v>0</v>
      </c>
      <c r="BF545" s="811">
        <v>0</v>
      </c>
      <c r="BG545" s="811">
        <v>0</v>
      </c>
      <c r="BH545" s="811">
        <v>0</v>
      </c>
      <c r="BI545" s="811">
        <v>0</v>
      </c>
      <c r="BJ545" s="811">
        <v>0</v>
      </c>
      <c r="BK545" s="807">
        <f t="shared" si="46"/>
        <v>1</v>
      </c>
      <c r="BL545" s="807">
        <f t="shared" si="47"/>
        <v>0</v>
      </c>
      <c r="BM545" s="759" t="s">
        <v>1354</v>
      </c>
    </row>
    <row r="546" spans="1:65" ht="27.95" customHeight="1" x14ac:dyDescent="0.2">
      <c r="A546" s="173"/>
      <c r="B546" s="185"/>
      <c r="C546" s="288"/>
      <c r="D546" s="291"/>
      <c r="E546" s="1025"/>
      <c r="F546" s="1029"/>
      <c r="G546" s="1" t="s">
        <v>1119</v>
      </c>
      <c r="H546" s="270"/>
      <c r="I546" s="95">
        <v>42374</v>
      </c>
      <c r="J546" s="547">
        <v>42734</v>
      </c>
      <c r="K546" s="544" t="s">
        <v>1120</v>
      </c>
      <c r="L546" s="1"/>
      <c r="M546" s="1"/>
      <c r="N546" s="858">
        <v>0</v>
      </c>
      <c r="O546" s="859">
        <v>0</v>
      </c>
      <c r="P546" s="8">
        <f>+N546*O546</f>
        <v>0</v>
      </c>
      <c r="V546" s="803" t="s">
        <v>1286</v>
      </c>
      <c r="W546" s="803" t="s">
        <v>194</v>
      </c>
      <c r="X546" s="818" t="s">
        <v>1220</v>
      </c>
      <c r="Y546" s="791" t="s">
        <v>1110</v>
      </c>
      <c r="Z546" s="791" t="s">
        <v>1119</v>
      </c>
      <c r="AA546" s="791"/>
      <c r="AB546" s="782">
        <v>42374</v>
      </c>
      <c r="AC546" s="782">
        <v>42734</v>
      </c>
      <c r="AD546" s="791" t="s">
        <v>1120</v>
      </c>
      <c r="AE546" s="791"/>
      <c r="AF546" s="791"/>
      <c r="AG546" s="791">
        <v>0</v>
      </c>
      <c r="AH546" s="783">
        <v>0</v>
      </c>
      <c r="AI546" s="783">
        <f>+AG546*AH546</f>
        <v>0</v>
      </c>
      <c r="AJ546" s="812" t="s">
        <v>263</v>
      </c>
      <c r="AK546" s="812" t="s">
        <v>281</v>
      </c>
      <c r="AL546" s="813">
        <v>0</v>
      </c>
      <c r="AM546" s="813">
        <v>0</v>
      </c>
      <c r="AN546" s="813">
        <v>0.1</v>
      </c>
      <c r="AO546" s="813">
        <v>0.1</v>
      </c>
      <c r="AP546" s="813">
        <v>0.1</v>
      </c>
      <c r="AQ546" s="813">
        <v>0.1</v>
      </c>
      <c r="AR546" s="813">
        <v>0.1</v>
      </c>
      <c r="AS546" s="813">
        <v>0.1</v>
      </c>
      <c r="AT546" s="813">
        <v>0.1</v>
      </c>
      <c r="AU546" s="813">
        <v>0.1</v>
      </c>
      <c r="AV546" s="813">
        <v>0.1</v>
      </c>
      <c r="AW546" s="813">
        <v>0.1</v>
      </c>
      <c r="AX546" s="807">
        <f t="shared" si="45"/>
        <v>0.99999999999999989</v>
      </c>
      <c r="AY546" s="811">
        <v>0</v>
      </c>
      <c r="AZ546" s="811">
        <v>0</v>
      </c>
      <c r="BA546" s="811">
        <v>0</v>
      </c>
      <c r="BB546" s="811">
        <v>0</v>
      </c>
      <c r="BC546" s="811">
        <v>0</v>
      </c>
      <c r="BD546" s="811">
        <v>0</v>
      </c>
      <c r="BE546" s="811">
        <v>0</v>
      </c>
      <c r="BF546" s="811">
        <v>0</v>
      </c>
      <c r="BG546" s="811">
        <v>0</v>
      </c>
      <c r="BH546" s="811">
        <v>0</v>
      </c>
      <c r="BI546" s="811">
        <v>0</v>
      </c>
      <c r="BJ546" s="811">
        <v>0</v>
      </c>
      <c r="BK546" s="807">
        <f t="shared" si="46"/>
        <v>0</v>
      </c>
      <c r="BL546" s="807">
        <f t="shared" si="47"/>
        <v>0.99999999999999989</v>
      </c>
      <c r="BM546" s="759" t="s">
        <v>1355</v>
      </c>
    </row>
    <row r="547" spans="1:65" ht="27.95" customHeight="1" x14ac:dyDescent="0.2">
      <c r="A547" s="173"/>
      <c r="B547" s="185"/>
      <c r="C547" s="288"/>
      <c r="D547" s="291"/>
      <c r="E547" s="1025"/>
      <c r="F547" s="1029"/>
      <c r="G547" s="1" t="s">
        <v>1121</v>
      </c>
      <c r="H547" s="270"/>
      <c r="I547" s="95">
        <v>42374</v>
      </c>
      <c r="J547" s="547">
        <v>42734</v>
      </c>
      <c r="K547" s="544" t="s">
        <v>1122</v>
      </c>
      <c r="L547" s="1"/>
      <c r="M547" s="1"/>
      <c r="N547" s="858">
        <v>0</v>
      </c>
      <c r="O547" s="859">
        <v>0</v>
      </c>
      <c r="P547" s="8">
        <f>+N547*O547</f>
        <v>0</v>
      </c>
      <c r="V547" s="803" t="s">
        <v>1286</v>
      </c>
      <c r="W547" s="803" t="s">
        <v>194</v>
      </c>
      <c r="X547" s="818" t="s">
        <v>1220</v>
      </c>
      <c r="Y547" s="791" t="s">
        <v>1110</v>
      </c>
      <c r="Z547" s="791" t="s">
        <v>1121</v>
      </c>
      <c r="AA547" s="791"/>
      <c r="AB547" s="782">
        <v>42374</v>
      </c>
      <c r="AC547" s="782">
        <v>42734</v>
      </c>
      <c r="AD547" s="791" t="s">
        <v>1356</v>
      </c>
      <c r="AE547" s="791"/>
      <c r="AF547" s="791"/>
      <c r="AG547" s="791">
        <v>0</v>
      </c>
      <c r="AH547" s="783">
        <v>0</v>
      </c>
      <c r="AI547" s="783">
        <f>+AG547*AH547</f>
        <v>0</v>
      </c>
      <c r="AJ547" s="812" t="s">
        <v>263</v>
      </c>
      <c r="AK547" s="812" t="s">
        <v>281</v>
      </c>
      <c r="AL547" s="813">
        <v>0</v>
      </c>
      <c r="AM547" s="813">
        <v>9.0909090909090912E-2</v>
      </c>
      <c r="AN547" s="813">
        <v>9.0909090909090912E-2</v>
      </c>
      <c r="AO547" s="813">
        <v>9.0909090909090912E-2</v>
      </c>
      <c r="AP547" s="813">
        <v>9.0909090909090912E-2</v>
      </c>
      <c r="AQ547" s="813">
        <v>9.0909090909090912E-2</v>
      </c>
      <c r="AR547" s="813">
        <v>9.0909090909090912E-2</v>
      </c>
      <c r="AS547" s="813">
        <v>9.0909090909090912E-2</v>
      </c>
      <c r="AT547" s="813">
        <v>9.0909090909090912E-2</v>
      </c>
      <c r="AU547" s="813">
        <v>9.0909090909090912E-2</v>
      </c>
      <c r="AV547" s="813">
        <v>9.0909090909090912E-2</v>
      </c>
      <c r="AW547" s="813">
        <v>9.0909090909090912E-2</v>
      </c>
      <c r="AX547" s="807">
        <f t="shared" si="45"/>
        <v>1.0000000000000002</v>
      </c>
      <c r="AY547" s="811">
        <v>0</v>
      </c>
      <c r="AZ547" s="811">
        <v>0.08</v>
      </c>
      <c r="BA547" s="811">
        <v>0.08</v>
      </c>
      <c r="BB547" s="811">
        <v>0</v>
      </c>
      <c r="BC547" s="811">
        <v>0</v>
      </c>
      <c r="BD547" s="811">
        <v>0</v>
      </c>
      <c r="BE547" s="811">
        <v>0</v>
      </c>
      <c r="BF547" s="811">
        <v>0</v>
      </c>
      <c r="BG547" s="811">
        <v>0</v>
      </c>
      <c r="BH547" s="811">
        <v>0</v>
      </c>
      <c r="BI547" s="811">
        <v>0</v>
      </c>
      <c r="BJ547" s="811">
        <v>0</v>
      </c>
      <c r="BK547" s="807">
        <f t="shared" si="46"/>
        <v>0.16</v>
      </c>
      <c r="BL547" s="807">
        <f t="shared" si="47"/>
        <v>0.84000000000000019</v>
      </c>
    </row>
    <row r="548" spans="1:65" ht="27.95" customHeight="1" x14ac:dyDescent="0.2">
      <c r="A548" s="173"/>
      <c r="B548" s="185"/>
      <c r="C548" s="288"/>
      <c r="D548" s="291"/>
      <c r="E548" s="1025"/>
      <c r="F548" s="1029"/>
      <c r="G548" s="1" t="s">
        <v>1123</v>
      </c>
      <c r="H548" s="270"/>
      <c r="I548" s="95">
        <v>42374</v>
      </c>
      <c r="J548" s="547">
        <v>42734</v>
      </c>
      <c r="K548" s="544" t="s">
        <v>1124</v>
      </c>
      <c r="L548" s="1"/>
      <c r="M548" s="1"/>
      <c r="N548" s="858">
        <v>0</v>
      </c>
      <c r="O548" s="859">
        <v>0</v>
      </c>
      <c r="P548" s="8">
        <f>+N548*O548</f>
        <v>0</v>
      </c>
      <c r="V548" s="803" t="s">
        <v>1286</v>
      </c>
      <c r="W548" s="803" t="s">
        <v>194</v>
      </c>
      <c r="X548" s="818" t="s">
        <v>1220</v>
      </c>
      <c r="Y548" s="791" t="s">
        <v>1110</v>
      </c>
      <c r="Z548" s="791" t="s">
        <v>1123</v>
      </c>
      <c r="AA548" s="791"/>
      <c r="AB548" s="782">
        <v>42374</v>
      </c>
      <c r="AC548" s="782">
        <v>42734</v>
      </c>
      <c r="AD548" s="791" t="s">
        <v>1124</v>
      </c>
      <c r="AE548" s="791"/>
      <c r="AF548" s="791"/>
      <c r="AG548" s="791">
        <v>0</v>
      </c>
      <c r="AH548" s="783">
        <v>0</v>
      </c>
      <c r="AI548" s="783">
        <f>+AG548*AH548</f>
        <v>0</v>
      </c>
      <c r="AJ548" s="812" t="s">
        <v>263</v>
      </c>
      <c r="AK548" s="812" t="s">
        <v>281</v>
      </c>
      <c r="AL548" s="813">
        <v>8.3333333333333343E-2</v>
      </c>
      <c r="AM548" s="813">
        <v>8.3333333333333343E-2</v>
      </c>
      <c r="AN548" s="813">
        <v>8.3333333333333343E-2</v>
      </c>
      <c r="AO548" s="813">
        <v>8.3333333333333343E-2</v>
      </c>
      <c r="AP548" s="813">
        <v>8.3333333333333343E-2</v>
      </c>
      <c r="AQ548" s="813">
        <v>8.3333333333333343E-2</v>
      </c>
      <c r="AR548" s="813">
        <v>8.3333333333333343E-2</v>
      </c>
      <c r="AS548" s="813">
        <v>8.3333333333333343E-2</v>
      </c>
      <c r="AT548" s="813">
        <v>8.3333333333333343E-2</v>
      </c>
      <c r="AU548" s="813">
        <v>8.3333333333333343E-2</v>
      </c>
      <c r="AV548" s="813">
        <v>8.3333333333333343E-2</v>
      </c>
      <c r="AW548" s="813">
        <v>8.3333333333333343E-2</v>
      </c>
      <c r="AX548" s="807">
        <f t="shared" si="45"/>
        <v>1.0000000000000002</v>
      </c>
      <c r="AY548" s="811">
        <v>0.08</v>
      </c>
      <c r="AZ548" s="811">
        <v>0.08</v>
      </c>
      <c r="BA548" s="811">
        <v>0.08</v>
      </c>
      <c r="BB548" s="811">
        <v>0</v>
      </c>
      <c r="BC548" s="811">
        <v>0</v>
      </c>
      <c r="BD548" s="811">
        <v>0</v>
      </c>
      <c r="BE548" s="811">
        <v>0</v>
      </c>
      <c r="BF548" s="811">
        <v>0</v>
      </c>
      <c r="BG548" s="811">
        <v>0</v>
      </c>
      <c r="BH548" s="811">
        <v>0</v>
      </c>
      <c r="BI548" s="811">
        <v>0</v>
      </c>
      <c r="BJ548" s="811">
        <v>0</v>
      </c>
      <c r="BK548" s="807">
        <f t="shared" si="46"/>
        <v>0.24</v>
      </c>
      <c r="BL548" s="807">
        <f t="shared" si="47"/>
        <v>0.76000000000000023</v>
      </c>
      <c r="BM548" s="759" t="s">
        <v>1357</v>
      </c>
    </row>
    <row r="549" spans="1:65" ht="27.95" customHeight="1" x14ac:dyDescent="0.2">
      <c r="A549" s="173"/>
      <c r="B549" s="185"/>
      <c r="C549" s="288"/>
      <c r="D549" s="291"/>
      <c r="E549" s="1025"/>
      <c r="F549" s="1029"/>
      <c r="G549" s="1" t="s">
        <v>1125</v>
      </c>
      <c r="H549" s="270"/>
      <c r="I549" s="95">
        <v>42374</v>
      </c>
      <c r="J549" s="547">
        <v>42734</v>
      </c>
      <c r="K549" s="544" t="s">
        <v>1126</v>
      </c>
      <c r="L549" s="1" t="s">
        <v>49</v>
      </c>
      <c r="M549" s="1" t="s">
        <v>1127</v>
      </c>
      <c r="N549" s="858">
        <v>1</v>
      </c>
      <c r="O549" s="859">
        <v>50000000</v>
      </c>
      <c r="P549" s="8">
        <f>+N549*O549</f>
        <v>50000000</v>
      </c>
      <c r="V549" s="803" t="s">
        <v>1286</v>
      </c>
      <c r="W549" s="803" t="s">
        <v>194</v>
      </c>
      <c r="X549" s="818" t="s">
        <v>1220</v>
      </c>
      <c r="Y549" s="791" t="s">
        <v>1110</v>
      </c>
      <c r="Z549" s="791" t="s">
        <v>1125</v>
      </c>
      <c r="AA549" s="791"/>
      <c r="AB549" s="782">
        <v>42374</v>
      </c>
      <c r="AC549" s="782">
        <v>42734</v>
      </c>
      <c r="AD549" s="791" t="s">
        <v>1126</v>
      </c>
      <c r="AE549" s="791" t="s">
        <v>49</v>
      </c>
      <c r="AF549" s="791" t="s">
        <v>1127</v>
      </c>
      <c r="AG549" s="791">
        <v>1</v>
      </c>
      <c r="AH549" s="783">
        <v>50000000</v>
      </c>
      <c r="AI549" s="783">
        <f>+AG549*AH549</f>
        <v>50000000</v>
      </c>
      <c r="AJ549" s="812" t="s">
        <v>263</v>
      </c>
      <c r="AK549" s="812" t="s">
        <v>281</v>
      </c>
      <c r="AL549" s="813">
        <v>8.3333333333333343E-2</v>
      </c>
      <c r="AM549" s="813">
        <v>8.3333333333333343E-2</v>
      </c>
      <c r="AN549" s="813">
        <v>8.3333333333333343E-2</v>
      </c>
      <c r="AO549" s="813">
        <v>8.3333333333333343E-2</v>
      </c>
      <c r="AP549" s="813">
        <v>8.3333333333333343E-2</v>
      </c>
      <c r="AQ549" s="813">
        <v>8.3333333333333343E-2</v>
      </c>
      <c r="AR549" s="813">
        <v>8.3333333333333343E-2</v>
      </c>
      <c r="AS549" s="813">
        <v>8.3333333333333343E-2</v>
      </c>
      <c r="AT549" s="813">
        <v>8.3333333333333343E-2</v>
      </c>
      <c r="AU549" s="813">
        <v>8.3333333333333343E-2</v>
      </c>
      <c r="AV549" s="813">
        <v>8.3333333333333343E-2</v>
      </c>
      <c r="AW549" s="813">
        <v>8.3333333333333343E-2</v>
      </c>
      <c r="AX549" s="807">
        <f t="shared" si="45"/>
        <v>1.0000000000000002</v>
      </c>
      <c r="AY549" s="811">
        <v>0</v>
      </c>
      <c r="AZ549" s="811">
        <v>0.08</v>
      </c>
      <c r="BA549" s="811">
        <v>0.08</v>
      </c>
      <c r="BB549" s="811">
        <v>0.08</v>
      </c>
      <c r="BC549" s="811">
        <v>0</v>
      </c>
      <c r="BD549" s="811">
        <v>0</v>
      </c>
      <c r="BE549" s="811">
        <v>0</v>
      </c>
      <c r="BF549" s="811">
        <v>0</v>
      </c>
      <c r="BG549" s="811">
        <v>0</v>
      </c>
      <c r="BH549" s="811">
        <v>0</v>
      </c>
      <c r="BI549" s="811">
        <v>0</v>
      </c>
      <c r="BJ549" s="811">
        <v>0</v>
      </c>
      <c r="BK549" s="807">
        <f t="shared" si="46"/>
        <v>0.24</v>
      </c>
      <c r="BL549" s="807">
        <f t="shared" si="47"/>
        <v>0.76000000000000023</v>
      </c>
    </row>
    <row r="550" spans="1:65" ht="27.95" customHeight="1" x14ac:dyDescent="0.2">
      <c r="A550" s="209"/>
      <c r="B550" s="203"/>
      <c r="C550" s="556"/>
      <c r="D550" s="557"/>
      <c r="E550" s="1025"/>
      <c r="F550" s="1030"/>
      <c r="G550" s="674" t="s">
        <v>1128</v>
      </c>
      <c r="H550" s="270"/>
      <c r="I550" s="558">
        <v>42381</v>
      </c>
      <c r="J550" s="559">
        <v>42444</v>
      </c>
      <c r="K550" s="543" t="s">
        <v>1129</v>
      </c>
      <c r="L550" s="674"/>
      <c r="M550" s="674"/>
      <c r="N550" s="963"/>
      <c r="O550" s="964"/>
      <c r="P550" s="51"/>
      <c r="V550" s="803" t="s">
        <v>1286</v>
      </c>
      <c r="W550" s="803" t="s">
        <v>194</v>
      </c>
      <c r="X550" s="818" t="s">
        <v>1220</v>
      </c>
      <c r="Y550" s="791" t="s">
        <v>1110</v>
      </c>
      <c r="Z550" s="791" t="s">
        <v>1128</v>
      </c>
      <c r="AA550" s="791"/>
      <c r="AB550" s="782">
        <v>42381</v>
      </c>
      <c r="AC550" s="782">
        <v>42444</v>
      </c>
      <c r="AD550" s="791" t="s">
        <v>1129</v>
      </c>
      <c r="AE550" s="791"/>
      <c r="AF550" s="791"/>
      <c r="AG550" s="791"/>
      <c r="AH550" s="783"/>
      <c r="AI550" s="783"/>
      <c r="AJ550" s="812" t="s">
        <v>263</v>
      </c>
      <c r="AK550" s="812" t="s">
        <v>276</v>
      </c>
      <c r="AL550" s="813">
        <v>0.33</v>
      </c>
      <c r="AM550" s="813">
        <v>0.33</v>
      </c>
      <c r="AN550" s="813">
        <v>0.34</v>
      </c>
      <c r="AO550" s="813">
        <v>0</v>
      </c>
      <c r="AP550" s="813">
        <v>0</v>
      </c>
      <c r="AQ550" s="813">
        <v>0</v>
      </c>
      <c r="AR550" s="813">
        <v>0</v>
      </c>
      <c r="AS550" s="813">
        <v>0</v>
      </c>
      <c r="AT550" s="813">
        <v>0</v>
      </c>
      <c r="AU550" s="813">
        <v>0</v>
      </c>
      <c r="AV550" s="813">
        <v>0</v>
      </c>
      <c r="AW550" s="813">
        <v>0</v>
      </c>
      <c r="AX550" s="807">
        <f t="shared" si="45"/>
        <v>1</v>
      </c>
      <c r="AY550" s="811">
        <v>0.33</v>
      </c>
      <c r="AZ550" s="811">
        <v>0.33</v>
      </c>
      <c r="BA550" s="811">
        <v>0.34</v>
      </c>
      <c r="BB550" s="811">
        <v>0</v>
      </c>
      <c r="BC550" s="811">
        <v>0</v>
      </c>
      <c r="BD550" s="811">
        <v>0</v>
      </c>
      <c r="BE550" s="811">
        <v>0</v>
      </c>
      <c r="BF550" s="811">
        <v>0</v>
      </c>
      <c r="BG550" s="811">
        <v>0</v>
      </c>
      <c r="BH550" s="811">
        <v>0</v>
      </c>
      <c r="BI550" s="811">
        <v>0</v>
      </c>
      <c r="BJ550" s="811">
        <v>0</v>
      </c>
      <c r="BK550" s="807">
        <f t="shared" si="46"/>
        <v>1</v>
      </c>
      <c r="BL550" s="807">
        <f t="shared" si="47"/>
        <v>0</v>
      </c>
      <c r="BM550" s="759" t="s">
        <v>1358</v>
      </c>
    </row>
    <row r="551" spans="1:65" ht="27.95" customHeight="1" thickBot="1" x14ac:dyDescent="0.25">
      <c r="A551" s="175"/>
      <c r="B551" s="189"/>
      <c r="C551" s="284"/>
      <c r="D551" s="292"/>
      <c r="E551" s="1026"/>
      <c r="F551" s="1031"/>
      <c r="G551" s="10" t="s">
        <v>1293</v>
      </c>
      <c r="H551" s="271"/>
      <c r="I551" s="560">
        <v>42374</v>
      </c>
      <c r="J551" s="561">
        <v>42734</v>
      </c>
      <c r="K551" s="545" t="s">
        <v>1131</v>
      </c>
      <c r="L551" s="10"/>
      <c r="M551" s="10"/>
      <c r="N551" s="872">
        <v>0</v>
      </c>
      <c r="O551" s="873">
        <v>0</v>
      </c>
      <c r="P551" s="11">
        <v>0</v>
      </c>
      <c r="V551" s="803" t="s">
        <v>1286</v>
      </c>
      <c r="W551" s="803" t="s">
        <v>194</v>
      </c>
      <c r="X551" s="818" t="s">
        <v>1220</v>
      </c>
      <c r="Y551" s="791" t="s">
        <v>1110</v>
      </c>
      <c r="Z551" s="791" t="s">
        <v>1293</v>
      </c>
      <c r="AA551" s="791"/>
      <c r="AB551" s="782">
        <v>42374</v>
      </c>
      <c r="AC551" s="782">
        <v>42734</v>
      </c>
      <c r="AD551" s="791" t="s">
        <v>1131</v>
      </c>
      <c r="AE551" s="791"/>
      <c r="AF551" s="791"/>
      <c r="AG551" s="791">
        <v>0</v>
      </c>
      <c r="AH551" s="783">
        <v>0</v>
      </c>
      <c r="AI551" s="783">
        <v>0</v>
      </c>
      <c r="AJ551" s="812" t="s">
        <v>263</v>
      </c>
      <c r="AK551" s="812" t="s">
        <v>281</v>
      </c>
      <c r="AL551" s="813">
        <v>8.3333333333333343E-2</v>
      </c>
      <c r="AM551" s="813">
        <v>8.3333333333333343E-2</v>
      </c>
      <c r="AN551" s="813">
        <v>8.3333333333333343E-2</v>
      </c>
      <c r="AO551" s="813">
        <v>8.3333333333333343E-2</v>
      </c>
      <c r="AP551" s="813">
        <v>8.3333333333333343E-2</v>
      </c>
      <c r="AQ551" s="813">
        <v>8.3333333333333343E-2</v>
      </c>
      <c r="AR551" s="813">
        <v>8.3333333333333343E-2</v>
      </c>
      <c r="AS551" s="813">
        <v>8.3333333333333343E-2</v>
      </c>
      <c r="AT551" s="813">
        <v>8.3333333333333343E-2</v>
      </c>
      <c r="AU551" s="813">
        <v>8.3333333333333343E-2</v>
      </c>
      <c r="AV551" s="813">
        <v>8.3333333333333343E-2</v>
      </c>
      <c r="AW551" s="813">
        <v>8.3333333333333343E-2</v>
      </c>
      <c r="AX551" s="807">
        <f t="shared" si="45"/>
        <v>1.0000000000000002</v>
      </c>
      <c r="AY551" s="811">
        <v>0.08</v>
      </c>
      <c r="AZ551" s="811">
        <v>0.08</v>
      </c>
      <c r="BA551" s="811">
        <v>0.08</v>
      </c>
      <c r="BB551" s="811">
        <v>0</v>
      </c>
      <c r="BC551" s="811">
        <v>0</v>
      </c>
      <c r="BD551" s="811">
        <v>0</v>
      </c>
      <c r="BE551" s="811">
        <v>0</v>
      </c>
      <c r="BF551" s="811">
        <v>0</v>
      </c>
      <c r="BG551" s="811">
        <v>0</v>
      </c>
      <c r="BH551" s="811">
        <v>0</v>
      </c>
      <c r="BI551" s="811">
        <v>0</v>
      </c>
      <c r="BJ551" s="811">
        <v>0</v>
      </c>
      <c r="BK551" s="807">
        <f t="shared" si="46"/>
        <v>0.24</v>
      </c>
      <c r="BL551" s="807">
        <f t="shared" si="47"/>
        <v>0.76000000000000023</v>
      </c>
    </row>
    <row r="552" spans="1:65" ht="27.95" customHeight="1" x14ac:dyDescent="0.2">
      <c r="V552" s="803" t="s">
        <v>1463</v>
      </c>
      <c r="W552" s="803" t="s">
        <v>90</v>
      </c>
      <c r="Y552" s="995" t="s">
        <v>1302</v>
      </c>
      <c r="Z552" s="791" t="s">
        <v>1303</v>
      </c>
      <c r="AA552" s="791"/>
      <c r="AB552" s="791"/>
      <c r="AC552" s="791"/>
      <c r="AD552" s="791" t="s">
        <v>1300</v>
      </c>
      <c r="AE552" s="791"/>
      <c r="AJ552" s="812" t="s">
        <v>263</v>
      </c>
      <c r="AK552" s="812" t="s">
        <v>1196</v>
      </c>
      <c r="AL552" s="994">
        <f>100%/7</f>
        <v>0.14285714285714285</v>
      </c>
      <c r="AM552" s="994">
        <f t="shared" ref="AM552:AR552" si="48">100%/7</f>
        <v>0.14285714285714285</v>
      </c>
      <c r="AN552" s="994">
        <f t="shared" si="48"/>
        <v>0.14285714285714285</v>
      </c>
      <c r="AO552" s="994">
        <f t="shared" si="48"/>
        <v>0.14285714285714285</v>
      </c>
      <c r="AP552" s="994">
        <f t="shared" si="48"/>
        <v>0.14285714285714285</v>
      </c>
      <c r="AQ552" s="994">
        <f t="shared" si="48"/>
        <v>0.14285714285714285</v>
      </c>
      <c r="AR552" s="994">
        <f t="shared" si="48"/>
        <v>0.14285714285714285</v>
      </c>
      <c r="AS552" s="813">
        <v>0</v>
      </c>
      <c r="AT552" s="813">
        <v>0</v>
      </c>
      <c r="AU552" s="813">
        <v>0</v>
      </c>
      <c r="AV552" s="813">
        <v>0</v>
      </c>
      <c r="AW552" s="813">
        <v>0</v>
      </c>
      <c r="AX552" s="807">
        <f>SUM(AL552:AW552)</f>
        <v>0.99999999999999978</v>
      </c>
      <c r="AY552" s="811">
        <v>2.5000000000000001E-2</v>
      </c>
      <c r="AZ552" s="811">
        <v>2.5000000000000001E-2</v>
      </c>
      <c r="BA552" s="811">
        <v>0</v>
      </c>
      <c r="BB552" s="811">
        <v>0</v>
      </c>
      <c r="BC552" s="811">
        <v>0</v>
      </c>
      <c r="BD552" s="811">
        <v>0</v>
      </c>
      <c r="BE552" s="811">
        <v>0</v>
      </c>
      <c r="BF552" s="811">
        <v>0</v>
      </c>
      <c r="BG552" s="811">
        <v>0</v>
      </c>
      <c r="BH552" s="811">
        <v>0</v>
      </c>
      <c r="BI552" s="811">
        <v>0</v>
      </c>
      <c r="BJ552" s="811">
        <v>0</v>
      </c>
      <c r="BK552" s="807">
        <f>SUM(AY552:BJ552)</f>
        <v>0.05</v>
      </c>
      <c r="BL552" s="807">
        <f>+AX552-BK552</f>
        <v>0.94999999999999973</v>
      </c>
      <c r="BM552" s="759" t="s">
        <v>1325</v>
      </c>
    </row>
    <row r="553" spans="1:65" ht="27.95" customHeight="1" x14ac:dyDescent="0.2">
      <c r="V553" s="803" t="s">
        <v>1462</v>
      </c>
      <c r="W553" s="803" t="s">
        <v>1194</v>
      </c>
      <c r="X553" s="791" t="s">
        <v>439</v>
      </c>
      <c r="Y553" s="791" t="s">
        <v>439</v>
      </c>
      <c r="Z553" s="791" t="s">
        <v>1432</v>
      </c>
      <c r="AD553" s="791" t="s">
        <v>1431</v>
      </c>
      <c r="AJ553" s="812" t="s">
        <v>263</v>
      </c>
      <c r="AK553" s="812" t="s">
        <v>251</v>
      </c>
      <c r="AL553" s="813">
        <v>0.25</v>
      </c>
      <c r="AM553" s="813">
        <v>0.25</v>
      </c>
      <c r="AN553" s="813">
        <v>0.25</v>
      </c>
      <c r="AO553" s="813">
        <v>0.25</v>
      </c>
      <c r="AP553" s="813">
        <v>0</v>
      </c>
      <c r="AQ553" s="813">
        <v>0</v>
      </c>
      <c r="AR553" s="813">
        <v>0</v>
      </c>
      <c r="AS553" s="813">
        <v>0</v>
      </c>
      <c r="AT553" s="813">
        <v>0</v>
      </c>
      <c r="AU553" s="813">
        <v>0</v>
      </c>
      <c r="AV553" s="813">
        <v>0</v>
      </c>
      <c r="AW553" s="813">
        <v>0</v>
      </c>
      <c r="AX553" s="807">
        <f>SUM(AL553:AW553)</f>
        <v>1</v>
      </c>
      <c r="AY553" s="811">
        <v>0.2</v>
      </c>
      <c r="AZ553" s="811">
        <v>0.2</v>
      </c>
      <c r="BA553" s="811">
        <v>0.2</v>
      </c>
      <c r="BB553" s="811">
        <v>0</v>
      </c>
      <c r="BC553" s="811">
        <v>0</v>
      </c>
      <c r="BD553" s="811">
        <v>0</v>
      </c>
      <c r="BE553" s="811">
        <v>0</v>
      </c>
      <c r="BF553" s="811">
        <v>0</v>
      </c>
      <c r="BG553" s="811">
        <v>0</v>
      </c>
      <c r="BH553" s="811">
        <v>0</v>
      </c>
      <c r="BI553" s="811">
        <v>0</v>
      </c>
      <c r="BJ553" s="811">
        <v>0</v>
      </c>
      <c r="BK553" s="807">
        <f>SUM(AY553:BJ553)</f>
        <v>0.60000000000000009</v>
      </c>
      <c r="BL553" s="807">
        <f>+AX553-BK553</f>
        <v>0.39999999999999991</v>
      </c>
      <c r="BM553" s="759" t="s">
        <v>1434</v>
      </c>
    </row>
    <row r="554" spans="1:65" ht="27.95" customHeight="1" x14ac:dyDescent="0.2">
      <c r="V554" s="803" t="s">
        <v>1286</v>
      </c>
      <c r="W554" s="803" t="s">
        <v>195</v>
      </c>
      <c r="Y554" s="759" t="s">
        <v>1363</v>
      </c>
      <c r="Z554" s="759" t="s">
        <v>1364</v>
      </c>
      <c r="AA554" s="803" t="s">
        <v>195</v>
      </c>
      <c r="AD554" s="791" t="s">
        <v>1374</v>
      </c>
      <c r="AE554" s="791" t="s">
        <v>26</v>
      </c>
      <c r="AF554" s="791" t="s">
        <v>1138</v>
      </c>
      <c r="AG554" s="791">
        <v>1</v>
      </c>
      <c r="AH554" s="783">
        <v>3627382.5</v>
      </c>
      <c r="AI554" s="783">
        <f>AH554*12</f>
        <v>43528590</v>
      </c>
      <c r="AJ554" s="812" t="s">
        <v>276</v>
      </c>
      <c r="AK554" s="812" t="s">
        <v>1197</v>
      </c>
      <c r="AL554" s="813">
        <v>0</v>
      </c>
      <c r="AM554" s="813">
        <v>0</v>
      </c>
      <c r="AN554" s="813">
        <v>0.5</v>
      </c>
      <c r="AO554" s="813">
        <v>0</v>
      </c>
      <c r="AP554" s="813">
        <v>0</v>
      </c>
      <c r="AQ554" s="813">
        <v>0</v>
      </c>
      <c r="AR554" s="813">
        <v>0</v>
      </c>
      <c r="AS554" s="813">
        <v>0</v>
      </c>
      <c r="AT554" s="813">
        <v>0</v>
      </c>
      <c r="AU554" s="813">
        <v>0.5</v>
      </c>
      <c r="AV554" s="813">
        <v>0</v>
      </c>
      <c r="AW554" s="813">
        <v>0</v>
      </c>
      <c r="AX554" s="807">
        <f>SUM(AL554:AW554)</f>
        <v>1</v>
      </c>
      <c r="AY554" s="813">
        <v>0</v>
      </c>
      <c r="AZ554" s="813">
        <v>0</v>
      </c>
      <c r="BA554" s="813">
        <v>0</v>
      </c>
      <c r="BB554" s="813">
        <v>0</v>
      </c>
      <c r="BC554" s="813">
        <v>0</v>
      </c>
      <c r="BD554" s="813">
        <v>0</v>
      </c>
      <c r="BE554" s="813">
        <v>0</v>
      </c>
      <c r="BF554" s="813">
        <v>0</v>
      </c>
      <c r="BG554" s="813">
        <v>0</v>
      </c>
      <c r="BH554" s="813">
        <v>0</v>
      </c>
      <c r="BI554" s="813">
        <v>0</v>
      </c>
      <c r="BJ554" s="813">
        <v>0</v>
      </c>
      <c r="BK554" s="807">
        <f>SUM(AY554:BJ554)</f>
        <v>0</v>
      </c>
      <c r="BL554" s="807">
        <f>+AX554-BK554</f>
        <v>1</v>
      </c>
      <c r="BM554" s="759" t="s">
        <v>1376</v>
      </c>
    </row>
    <row r="555" spans="1:65" ht="27.95" customHeight="1" x14ac:dyDescent="0.2">
      <c r="V555" s="803" t="s">
        <v>1286</v>
      </c>
      <c r="W555" s="803" t="s">
        <v>195</v>
      </c>
      <c r="Y555" s="759" t="s">
        <v>1363</v>
      </c>
      <c r="Z555" s="759" t="s">
        <v>1365</v>
      </c>
      <c r="AD555" s="791" t="s">
        <v>1375</v>
      </c>
      <c r="AE555" s="791" t="s">
        <v>26</v>
      </c>
      <c r="AF555" s="791" t="s">
        <v>1139</v>
      </c>
      <c r="AG555" s="791">
        <v>1</v>
      </c>
      <c r="AH555" s="783">
        <v>2929206</v>
      </c>
      <c r="AI555" s="783">
        <f>+AH555*12</f>
        <v>35150472</v>
      </c>
      <c r="AJ555" s="812" t="s">
        <v>1196</v>
      </c>
      <c r="AK555" s="812" t="s">
        <v>1196</v>
      </c>
      <c r="AL555" s="813">
        <v>0</v>
      </c>
      <c r="AM555" s="813">
        <v>0</v>
      </c>
      <c r="AN555" s="813">
        <v>0</v>
      </c>
      <c r="AO555" s="813">
        <v>0</v>
      </c>
      <c r="AP555" s="813">
        <v>0</v>
      </c>
      <c r="AQ555" s="813">
        <v>0</v>
      </c>
      <c r="AR555" s="813">
        <v>1</v>
      </c>
      <c r="AS555" s="813">
        <v>0</v>
      </c>
      <c r="AT555" s="813">
        <v>0</v>
      </c>
      <c r="AU555" s="813">
        <v>0</v>
      </c>
      <c r="AV555" s="813">
        <v>0</v>
      </c>
      <c r="AW555" s="813">
        <v>0</v>
      </c>
      <c r="AX555" s="807">
        <f t="shared" ref="AX555:AX573" si="49">SUM(AL555:AW555)</f>
        <v>1</v>
      </c>
      <c r="AY555" s="813">
        <v>0</v>
      </c>
      <c r="AZ555" s="813">
        <v>0</v>
      </c>
      <c r="BA555" s="813">
        <v>0</v>
      </c>
      <c r="BB555" s="813">
        <v>0</v>
      </c>
      <c r="BC555" s="813">
        <v>0</v>
      </c>
      <c r="BD555" s="813">
        <v>0</v>
      </c>
      <c r="BE555" s="813">
        <v>0</v>
      </c>
      <c r="BF555" s="813">
        <v>0</v>
      </c>
      <c r="BG555" s="813">
        <v>0</v>
      </c>
      <c r="BH555" s="813">
        <v>0</v>
      </c>
      <c r="BI555" s="813">
        <v>0</v>
      </c>
      <c r="BJ555" s="813">
        <v>0</v>
      </c>
      <c r="BK555" s="807">
        <f t="shared" ref="BK555:BK563" si="50">SUM(AY555:BJ555)</f>
        <v>0</v>
      </c>
      <c r="BL555" s="807">
        <f t="shared" ref="BL555:BL563" si="51">+AX555-BK555</f>
        <v>1</v>
      </c>
      <c r="BM555" s="759" t="s">
        <v>1376</v>
      </c>
    </row>
    <row r="556" spans="1:65" ht="27.95" customHeight="1" x14ac:dyDescent="0.2">
      <c r="V556" s="803" t="s">
        <v>1286</v>
      </c>
      <c r="W556" s="803" t="s">
        <v>195</v>
      </c>
      <c r="Y556" s="759" t="s">
        <v>1363</v>
      </c>
      <c r="Z556" s="759" t="s">
        <v>1366</v>
      </c>
      <c r="AD556" s="791" t="s">
        <v>1374</v>
      </c>
      <c r="AJ556" s="812" t="s">
        <v>272</v>
      </c>
      <c r="AK556" s="812" t="s">
        <v>1197</v>
      </c>
      <c r="AL556" s="813">
        <v>0</v>
      </c>
      <c r="AM556" s="813">
        <v>0</v>
      </c>
      <c r="AN556" s="813">
        <v>0</v>
      </c>
      <c r="AO556" s="813">
        <v>0.5</v>
      </c>
      <c r="AP556" s="813">
        <v>0</v>
      </c>
      <c r="AQ556" s="813">
        <v>0</v>
      </c>
      <c r="AR556" s="813">
        <v>0</v>
      </c>
      <c r="AS556" s="813">
        <v>0</v>
      </c>
      <c r="AT556" s="813">
        <v>0</v>
      </c>
      <c r="AU556" s="813">
        <v>0.5</v>
      </c>
      <c r="AV556" s="813">
        <v>0</v>
      </c>
      <c r="AW556" s="813">
        <v>0</v>
      </c>
      <c r="AX556" s="807">
        <f t="shared" si="49"/>
        <v>1</v>
      </c>
      <c r="AY556" s="813">
        <v>0</v>
      </c>
      <c r="AZ556" s="813">
        <v>0</v>
      </c>
      <c r="BA556" s="813">
        <v>0</v>
      </c>
      <c r="BB556" s="813">
        <v>0</v>
      </c>
      <c r="BC556" s="813">
        <v>0</v>
      </c>
      <c r="BD556" s="813">
        <v>0</v>
      </c>
      <c r="BE556" s="813">
        <v>0</v>
      </c>
      <c r="BF556" s="813">
        <v>0</v>
      </c>
      <c r="BG556" s="813">
        <v>0</v>
      </c>
      <c r="BH556" s="813">
        <v>0</v>
      </c>
      <c r="BI556" s="813">
        <v>0</v>
      </c>
      <c r="BJ556" s="813">
        <v>0</v>
      </c>
      <c r="BK556" s="807">
        <f t="shared" si="50"/>
        <v>0</v>
      </c>
      <c r="BL556" s="807">
        <f t="shared" si="51"/>
        <v>1</v>
      </c>
      <c r="BM556" s="759" t="s">
        <v>1376</v>
      </c>
    </row>
    <row r="557" spans="1:65" ht="27.95" customHeight="1" x14ac:dyDescent="0.2">
      <c r="V557" s="803" t="s">
        <v>1286</v>
      </c>
      <c r="W557" s="803" t="s">
        <v>195</v>
      </c>
      <c r="Y557" s="759" t="s">
        <v>1363</v>
      </c>
      <c r="Z557" s="759" t="s">
        <v>1367</v>
      </c>
      <c r="AD557" s="791" t="s">
        <v>1375</v>
      </c>
      <c r="AJ557" s="812" t="s">
        <v>1195</v>
      </c>
      <c r="AK557" s="812" t="s">
        <v>1195</v>
      </c>
      <c r="AL557" s="813">
        <v>0</v>
      </c>
      <c r="AM557" s="813">
        <v>0</v>
      </c>
      <c r="AN557" s="813">
        <v>0</v>
      </c>
      <c r="AO557" s="813">
        <v>0</v>
      </c>
      <c r="AP557" s="813">
        <v>0</v>
      </c>
      <c r="AQ557" s="813">
        <v>1</v>
      </c>
      <c r="AR557" s="813">
        <v>0</v>
      </c>
      <c r="AS557" s="813">
        <v>0</v>
      </c>
      <c r="AT557" s="813">
        <v>0</v>
      </c>
      <c r="AU557" s="813">
        <v>0</v>
      </c>
      <c r="AV557" s="813">
        <v>0</v>
      </c>
      <c r="AW557" s="813">
        <v>0</v>
      </c>
      <c r="AX557" s="807">
        <f t="shared" si="49"/>
        <v>1</v>
      </c>
      <c r="AY557" s="813">
        <v>0</v>
      </c>
      <c r="AZ557" s="813">
        <v>0</v>
      </c>
      <c r="BA557" s="813">
        <v>0</v>
      </c>
      <c r="BB557" s="813">
        <v>0</v>
      </c>
      <c r="BC557" s="813">
        <v>0</v>
      </c>
      <c r="BD557" s="813">
        <v>0</v>
      </c>
      <c r="BE557" s="813">
        <v>0</v>
      </c>
      <c r="BF557" s="813">
        <v>0</v>
      </c>
      <c r="BG557" s="813">
        <v>0</v>
      </c>
      <c r="BH557" s="813">
        <v>0</v>
      </c>
      <c r="BI557" s="813">
        <v>0</v>
      </c>
      <c r="BJ557" s="813">
        <v>0</v>
      </c>
      <c r="BK557" s="807">
        <f t="shared" si="50"/>
        <v>0</v>
      </c>
      <c r="BL557" s="807">
        <f t="shared" si="51"/>
        <v>1</v>
      </c>
      <c r="BM557" s="759" t="s">
        <v>1376</v>
      </c>
    </row>
    <row r="558" spans="1:65" ht="27.95" customHeight="1" x14ac:dyDescent="0.2">
      <c r="V558" s="803" t="s">
        <v>1286</v>
      </c>
      <c r="W558" s="803" t="s">
        <v>195</v>
      </c>
      <c r="Y558" s="759" t="s">
        <v>1363</v>
      </c>
      <c r="Z558" s="759" t="s">
        <v>1368</v>
      </c>
      <c r="AD558" s="791" t="s">
        <v>1375</v>
      </c>
      <c r="AJ558" s="812" t="s">
        <v>267</v>
      </c>
      <c r="AK558" s="812" t="s">
        <v>267</v>
      </c>
      <c r="AL558" s="813">
        <v>0</v>
      </c>
      <c r="AM558" s="813">
        <v>0</v>
      </c>
      <c r="AN558" s="813">
        <v>0</v>
      </c>
      <c r="AO558" s="813">
        <v>0</v>
      </c>
      <c r="AP558" s="813">
        <v>0</v>
      </c>
      <c r="AQ558" s="813">
        <v>0</v>
      </c>
      <c r="AR558" s="813">
        <v>0</v>
      </c>
      <c r="AS558" s="813">
        <v>0</v>
      </c>
      <c r="AT558" s="813">
        <v>1</v>
      </c>
      <c r="AU558" s="813">
        <v>0</v>
      </c>
      <c r="AV558" s="813">
        <v>0</v>
      </c>
      <c r="AW558" s="813">
        <v>0</v>
      </c>
      <c r="AX558" s="807">
        <f t="shared" si="49"/>
        <v>1</v>
      </c>
      <c r="AY558" s="813">
        <v>0</v>
      </c>
      <c r="AZ558" s="813">
        <v>0</v>
      </c>
      <c r="BA558" s="813">
        <v>0</v>
      </c>
      <c r="BB558" s="813">
        <v>0</v>
      </c>
      <c r="BC558" s="813">
        <v>0</v>
      </c>
      <c r="BD558" s="813">
        <v>0</v>
      </c>
      <c r="BE558" s="813">
        <v>0</v>
      </c>
      <c r="BF558" s="813">
        <v>0</v>
      </c>
      <c r="BG558" s="813">
        <v>0</v>
      </c>
      <c r="BH558" s="813">
        <v>0</v>
      </c>
      <c r="BI558" s="813">
        <v>0</v>
      </c>
      <c r="BJ558" s="813">
        <v>0</v>
      </c>
      <c r="BK558" s="807">
        <f t="shared" si="50"/>
        <v>0</v>
      </c>
      <c r="BL558" s="807">
        <f t="shared" si="51"/>
        <v>1</v>
      </c>
      <c r="BM558" s="759" t="s">
        <v>1376</v>
      </c>
    </row>
    <row r="559" spans="1:65" ht="27.95" customHeight="1" x14ac:dyDescent="0.2">
      <c r="V559" s="803" t="s">
        <v>1286</v>
      </c>
      <c r="W559" s="803" t="s">
        <v>195</v>
      </c>
      <c r="Y559" s="759" t="s">
        <v>1363</v>
      </c>
      <c r="Z559" s="759" t="s">
        <v>1369</v>
      </c>
      <c r="AD559" s="791" t="s">
        <v>1375</v>
      </c>
      <c r="AJ559" s="812" t="s">
        <v>1195</v>
      </c>
      <c r="AK559" s="812" t="s">
        <v>1195</v>
      </c>
      <c r="AL559" s="813">
        <v>0</v>
      </c>
      <c r="AM559" s="813">
        <v>0</v>
      </c>
      <c r="AN559" s="813">
        <v>0</v>
      </c>
      <c r="AO559" s="813">
        <v>0</v>
      </c>
      <c r="AP559" s="813">
        <v>0</v>
      </c>
      <c r="AQ559" s="813">
        <v>1</v>
      </c>
      <c r="AR559" s="813">
        <v>0</v>
      </c>
      <c r="AS559" s="813">
        <v>0</v>
      </c>
      <c r="AT559" s="813">
        <v>0</v>
      </c>
      <c r="AU559" s="813">
        <v>0</v>
      </c>
      <c r="AV559" s="813">
        <v>0</v>
      </c>
      <c r="AW559" s="813">
        <v>0</v>
      </c>
      <c r="AX559" s="807">
        <f t="shared" si="49"/>
        <v>1</v>
      </c>
      <c r="AY559" s="813">
        <v>0</v>
      </c>
      <c r="AZ559" s="813">
        <v>0</v>
      </c>
      <c r="BA559" s="813">
        <v>0</v>
      </c>
      <c r="BB559" s="813">
        <v>0</v>
      </c>
      <c r="BC559" s="813">
        <v>0</v>
      </c>
      <c r="BD559" s="813">
        <v>0</v>
      </c>
      <c r="BE559" s="813">
        <v>0</v>
      </c>
      <c r="BF559" s="813">
        <v>0</v>
      </c>
      <c r="BG559" s="813">
        <v>0</v>
      </c>
      <c r="BH559" s="813">
        <v>0</v>
      </c>
      <c r="BI559" s="813">
        <v>0</v>
      </c>
      <c r="BJ559" s="813">
        <v>0</v>
      </c>
      <c r="BK559" s="807">
        <f t="shared" si="50"/>
        <v>0</v>
      </c>
      <c r="BL559" s="807">
        <f t="shared" si="51"/>
        <v>1</v>
      </c>
      <c r="BM559" s="759" t="s">
        <v>1376</v>
      </c>
    </row>
    <row r="560" spans="1:65" ht="27.95" customHeight="1" x14ac:dyDescent="0.2">
      <c r="V560" s="803" t="s">
        <v>1286</v>
      </c>
      <c r="W560" s="803" t="s">
        <v>195</v>
      </c>
      <c r="Y560" s="759" t="s">
        <v>1363</v>
      </c>
      <c r="Z560" s="759" t="s">
        <v>1370</v>
      </c>
      <c r="AD560" s="1004" t="s">
        <v>1375</v>
      </c>
      <c r="AJ560" s="812" t="s">
        <v>1196</v>
      </c>
      <c r="AK560" s="812" t="s">
        <v>1196</v>
      </c>
      <c r="AL560" s="813">
        <v>0</v>
      </c>
      <c r="AM560" s="813">
        <v>0</v>
      </c>
      <c r="AN560" s="813">
        <v>0</v>
      </c>
      <c r="AO560" s="813">
        <v>0</v>
      </c>
      <c r="AP560" s="813">
        <v>0</v>
      </c>
      <c r="AQ560" s="813">
        <v>0</v>
      </c>
      <c r="AR560" s="813">
        <v>1</v>
      </c>
      <c r="AS560" s="813">
        <v>0</v>
      </c>
      <c r="AT560" s="813">
        <v>0</v>
      </c>
      <c r="AU560" s="813">
        <v>0</v>
      </c>
      <c r="AV560" s="813">
        <v>0</v>
      </c>
      <c r="AW560" s="813">
        <v>0</v>
      </c>
      <c r="AX560" s="807">
        <f t="shared" si="49"/>
        <v>1</v>
      </c>
      <c r="AY560" s="813">
        <v>0</v>
      </c>
      <c r="AZ560" s="813">
        <v>0</v>
      </c>
      <c r="BA560" s="813">
        <v>0</v>
      </c>
      <c r="BB560" s="813">
        <v>0</v>
      </c>
      <c r="BC560" s="813">
        <v>0</v>
      </c>
      <c r="BD560" s="813">
        <v>0</v>
      </c>
      <c r="BE560" s="813">
        <v>0</v>
      </c>
      <c r="BF560" s="813">
        <v>0</v>
      </c>
      <c r="BG560" s="813">
        <v>0</v>
      </c>
      <c r="BH560" s="813">
        <v>0</v>
      </c>
      <c r="BI560" s="813">
        <v>0</v>
      </c>
      <c r="BJ560" s="813">
        <v>0</v>
      </c>
      <c r="BK560" s="807">
        <f t="shared" si="50"/>
        <v>0</v>
      </c>
      <c r="BL560" s="807">
        <f t="shared" si="51"/>
        <v>1</v>
      </c>
      <c r="BM560" s="759" t="s">
        <v>1376</v>
      </c>
    </row>
    <row r="561" spans="22:65" ht="27.95" customHeight="1" x14ac:dyDescent="0.2">
      <c r="V561" s="803" t="s">
        <v>1286</v>
      </c>
      <c r="W561" s="803" t="s">
        <v>195</v>
      </c>
      <c r="Y561" s="759" t="s">
        <v>1363</v>
      </c>
      <c r="Z561" s="759" t="s">
        <v>1371</v>
      </c>
      <c r="AD561" s="791" t="s">
        <v>1374</v>
      </c>
      <c r="AJ561" s="812" t="s">
        <v>272</v>
      </c>
      <c r="AK561" s="812" t="s">
        <v>1197</v>
      </c>
      <c r="AL561" s="813">
        <v>0</v>
      </c>
      <c r="AM561" s="813">
        <v>0</v>
      </c>
      <c r="AN561" s="813">
        <v>0</v>
      </c>
      <c r="AO561" s="813">
        <v>0.5</v>
      </c>
      <c r="AP561" s="813">
        <v>0</v>
      </c>
      <c r="AQ561" s="813">
        <v>0</v>
      </c>
      <c r="AR561" s="813">
        <v>0</v>
      </c>
      <c r="AS561" s="813">
        <v>0</v>
      </c>
      <c r="AT561" s="813">
        <v>0</v>
      </c>
      <c r="AU561" s="813">
        <v>0.5</v>
      </c>
      <c r="AV561" s="813">
        <v>0</v>
      </c>
      <c r="AW561" s="813">
        <v>0</v>
      </c>
      <c r="AX561" s="807">
        <f t="shared" si="49"/>
        <v>1</v>
      </c>
      <c r="AY561" s="813">
        <v>0</v>
      </c>
      <c r="AZ561" s="813">
        <v>0</v>
      </c>
      <c r="BA561" s="813">
        <v>0</v>
      </c>
      <c r="BB561" s="813">
        <v>0</v>
      </c>
      <c r="BC561" s="813">
        <v>0</v>
      </c>
      <c r="BD561" s="813">
        <v>0</v>
      </c>
      <c r="BE561" s="813">
        <v>0</v>
      </c>
      <c r="BF561" s="813">
        <v>0</v>
      </c>
      <c r="BG561" s="813">
        <v>0</v>
      </c>
      <c r="BH561" s="813">
        <v>0</v>
      </c>
      <c r="BI561" s="813">
        <v>0</v>
      </c>
      <c r="BJ561" s="813">
        <v>0</v>
      </c>
      <c r="BK561" s="807">
        <f t="shared" si="50"/>
        <v>0</v>
      </c>
      <c r="BL561" s="807">
        <f t="shared" si="51"/>
        <v>1</v>
      </c>
      <c r="BM561" s="759" t="s">
        <v>1376</v>
      </c>
    </row>
    <row r="562" spans="22:65" ht="27.95" customHeight="1" x14ac:dyDescent="0.2">
      <c r="V562" s="803" t="s">
        <v>1286</v>
      </c>
      <c r="W562" s="803" t="s">
        <v>195</v>
      </c>
      <c r="Y562" s="759" t="s">
        <v>1363</v>
      </c>
      <c r="Z562" s="759" t="s">
        <v>1372</v>
      </c>
      <c r="AD562" s="791" t="s">
        <v>1374</v>
      </c>
      <c r="AJ562" s="812" t="s">
        <v>272</v>
      </c>
      <c r="AK562" s="812" t="s">
        <v>1197</v>
      </c>
      <c r="AL562" s="813">
        <v>0</v>
      </c>
      <c r="AM562" s="813">
        <v>0</v>
      </c>
      <c r="AN562" s="813">
        <v>0</v>
      </c>
      <c r="AO562" s="813">
        <v>0.5</v>
      </c>
      <c r="AP562" s="813">
        <v>0</v>
      </c>
      <c r="AQ562" s="813">
        <v>0</v>
      </c>
      <c r="AR562" s="813">
        <v>0</v>
      </c>
      <c r="AS562" s="813">
        <v>0</v>
      </c>
      <c r="AT562" s="813">
        <v>0</v>
      </c>
      <c r="AU562" s="813">
        <v>0.5</v>
      </c>
      <c r="AV562" s="813">
        <v>0</v>
      </c>
      <c r="AW562" s="813">
        <v>0</v>
      </c>
      <c r="AX562" s="807">
        <f t="shared" si="49"/>
        <v>1</v>
      </c>
      <c r="AY562" s="813">
        <v>0</v>
      </c>
      <c r="AZ562" s="813">
        <v>0</v>
      </c>
      <c r="BA562" s="813">
        <v>0</v>
      </c>
      <c r="BB562" s="813">
        <v>0</v>
      </c>
      <c r="BC562" s="813">
        <v>0</v>
      </c>
      <c r="BD562" s="813">
        <v>0</v>
      </c>
      <c r="BE562" s="813">
        <v>0</v>
      </c>
      <c r="BF562" s="813">
        <v>0</v>
      </c>
      <c r="BG562" s="813">
        <v>0</v>
      </c>
      <c r="BH562" s="813">
        <v>0</v>
      </c>
      <c r="BI562" s="813">
        <v>0</v>
      </c>
      <c r="BJ562" s="813">
        <v>0</v>
      </c>
      <c r="BK562" s="807">
        <f t="shared" si="50"/>
        <v>0</v>
      </c>
      <c r="BL562" s="807">
        <f t="shared" si="51"/>
        <v>1</v>
      </c>
      <c r="BM562" s="759" t="s">
        <v>1376</v>
      </c>
    </row>
    <row r="563" spans="22:65" ht="27.95" customHeight="1" x14ac:dyDescent="0.2">
      <c r="V563" s="803" t="s">
        <v>1286</v>
      </c>
      <c r="W563" s="803" t="s">
        <v>195</v>
      </c>
      <c r="Y563" s="759" t="s">
        <v>1363</v>
      </c>
      <c r="Z563" s="759" t="s">
        <v>1373</v>
      </c>
      <c r="AD563" s="791" t="s">
        <v>1374</v>
      </c>
      <c r="AJ563" s="812" t="s">
        <v>272</v>
      </c>
      <c r="AK563" s="812" t="s">
        <v>1197</v>
      </c>
      <c r="AL563" s="813">
        <v>0</v>
      </c>
      <c r="AM563" s="813">
        <v>0</v>
      </c>
      <c r="AN563" s="813">
        <v>0</v>
      </c>
      <c r="AO563" s="813">
        <v>0.5</v>
      </c>
      <c r="AP563" s="813">
        <v>0</v>
      </c>
      <c r="AQ563" s="813">
        <v>0</v>
      </c>
      <c r="AR563" s="813">
        <v>0</v>
      </c>
      <c r="AS563" s="813">
        <v>0</v>
      </c>
      <c r="AT563" s="813">
        <v>0</v>
      </c>
      <c r="AU563" s="813">
        <v>0.5</v>
      </c>
      <c r="AV563" s="813">
        <v>0</v>
      </c>
      <c r="AW563" s="813">
        <v>0</v>
      </c>
      <c r="AX563" s="807">
        <f t="shared" si="49"/>
        <v>1</v>
      </c>
      <c r="AY563" s="813">
        <v>0</v>
      </c>
      <c r="AZ563" s="813">
        <v>0</v>
      </c>
      <c r="BA563" s="813">
        <v>0</v>
      </c>
      <c r="BB563" s="813">
        <v>0</v>
      </c>
      <c r="BC563" s="813">
        <v>0</v>
      </c>
      <c r="BD563" s="813">
        <v>0</v>
      </c>
      <c r="BE563" s="813">
        <v>0</v>
      </c>
      <c r="BF563" s="813">
        <v>0</v>
      </c>
      <c r="BG563" s="813">
        <v>0</v>
      </c>
      <c r="BH563" s="813">
        <v>0</v>
      </c>
      <c r="BI563" s="813">
        <v>0</v>
      </c>
      <c r="BJ563" s="813">
        <v>0</v>
      </c>
      <c r="BK563" s="807">
        <f t="shared" si="50"/>
        <v>0</v>
      </c>
      <c r="BL563" s="807">
        <f t="shared" si="51"/>
        <v>1</v>
      </c>
      <c r="BM563" s="759" t="s">
        <v>1376</v>
      </c>
    </row>
    <row r="564" spans="22:65" ht="27.95" customHeight="1" x14ac:dyDescent="0.25">
      <c r="V564" s="803" t="s">
        <v>1286</v>
      </c>
      <c r="W564" s="803" t="s">
        <v>195</v>
      </c>
      <c r="Y564" s="759" t="s">
        <v>1392</v>
      </c>
      <c r="Z564" s="759" t="s">
        <v>1377</v>
      </c>
      <c r="AD564" s="791" t="s">
        <v>1387</v>
      </c>
      <c r="AJ564" s="812" t="s">
        <v>264</v>
      </c>
      <c r="AK564" s="812" t="s">
        <v>264</v>
      </c>
      <c r="AL564" s="813">
        <v>0</v>
      </c>
      <c r="AM564" s="813">
        <v>1</v>
      </c>
      <c r="AN564" s="813">
        <v>0</v>
      </c>
      <c r="AO564" s="813">
        <v>0</v>
      </c>
      <c r="AP564" s="813">
        <v>0</v>
      </c>
      <c r="AQ564" s="813">
        <v>0</v>
      </c>
      <c r="AR564" s="813">
        <v>0</v>
      </c>
      <c r="AS564" s="813">
        <v>0</v>
      </c>
      <c r="AT564" s="813">
        <v>0</v>
      </c>
      <c r="AU564" s="813">
        <v>0</v>
      </c>
      <c r="AV564" s="813">
        <v>0</v>
      </c>
      <c r="AW564" s="813">
        <v>0</v>
      </c>
      <c r="AX564" s="807">
        <f t="shared" si="49"/>
        <v>1</v>
      </c>
      <c r="AY564" s="813">
        <v>0</v>
      </c>
      <c r="AZ564" s="813">
        <v>1</v>
      </c>
      <c r="BA564" s="813">
        <v>0</v>
      </c>
      <c r="BB564" s="813">
        <v>0</v>
      </c>
      <c r="BC564" s="813">
        <v>0</v>
      </c>
      <c r="BD564" s="813">
        <v>0</v>
      </c>
      <c r="BE564" s="813">
        <v>0</v>
      </c>
      <c r="BF564" s="813">
        <v>0</v>
      </c>
      <c r="BG564" s="813">
        <v>0</v>
      </c>
      <c r="BH564" s="813">
        <v>0</v>
      </c>
      <c r="BI564" s="813">
        <v>0</v>
      </c>
      <c r="BJ564" s="813">
        <v>0</v>
      </c>
      <c r="BK564" s="807">
        <f t="shared" ref="BK564:BK573" si="52">SUM(AY564:BJ564)</f>
        <v>1</v>
      </c>
      <c r="BL564" s="807">
        <f t="shared" ref="BL564:BL573" si="53">+AX564-BK564</f>
        <v>0</v>
      </c>
    </row>
    <row r="565" spans="22:65" ht="27.95" customHeight="1" x14ac:dyDescent="0.25">
      <c r="V565" s="803" t="s">
        <v>1286</v>
      </c>
      <c r="W565" s="803" t="s">
        <v>195</v>
      </c>
      <c r="Y565" s="759" t="s">
        <v>1392</v>
      </c>
      <c r="Z565" s="759" t="s">
        <v>1378</v>
      </c>
      <c r="AD565" s="791" t="s">
        <v>1388</v>
      </c>
      <c r="AJ565" s="812" t="s">
        <v>263</v>
      </c>
      <c r="AK565" s="812" t="s">
        <v>281</v>
      </c>
      <c r="AL565" s="813">
        <v>0</v>
      </c>
      <c r="AM565" s="813">
        <v>0</v>
      </c>
      <c r="AN565" s="813">
        <v>0.33</v>
      </c>
      <c r="AO565" s="813">
        <v>0</v>
      </c>
      <c r="AP565" s="813">
        <v>0</v>
      </c>
      <c r="AQ565" s="813">
        <v>0</v>
      </c>
      <c r="AR565" s="813">
        <v>0.33</v>
      </c>
      <c r="AS565" s="813">
        <v>0</v>
      </c>
      <c r="AT565" s="813">
        <v>0</v>
      </c>
      <c r="AU565" s="813">
        <v>0</v>
      </c>
      <c r="AV565" s="813">
        <v>0.34</v>
      </c>
      <c r="AW565" s="813">
        <v>0</v>
      </c>
      <c r="AX565" s="807">
        <f t="shared" si="49"/>
        <v>1</v>
      </c>
      <c r="AY565" s="813">
        <v>0</v>
      </c>
      <c r="AZ565" s="813">
        <v>0</v>
      </c>
      <c r="BA565" s="813">
        <v>1</v>
      </c>
      <c r="BB565" s="813">
        <v>0</v>
      </c>
      <c r="BC565" s="813">
        <v>0</v>
      </c>
      <c r="BD565" s="813">
        <v>0</v>
      </c>
      <c r="BE565" s="813">
        <v>0</v>
      </c>
      <c r="BF565" s="813">
        <v>0</v>
      </c>
      <c r="BG565" s="813">
        <v>0</v>
      </c>
      <c r="BH565" s="813">
        <v>0</v>
      </c>
      <c r="BI565" s="813">
        <v>0</v>
      </c>
      <c r="BJ565" s="813">
        <v>0</v>
      </c>
      <c r="BK565" s="807">
        <f t="shared" si="52"/>
        <v>1</v>
      </c>
      <c r="BL565" s="807">
        <f t="shared" si="53"/>
        <v>0</v>
      </c>
    </row>
    <row r="566" spans="22:65" ht="27.95" customHeight="1" x14ac:dyDescent="0.25">
      <c r="V566" s="803" t="s">
        <v>1286</v>
      </c>
      <c r="W566" s="803" t="s">
        <v>195</v>
      </c>
      <c r="Y566" s="759" t="s">
        <v>1392</v>
      </c>
      <c r="Z566" s="759" t="s">
        <v>1379</v>
      </c>
      <c r="AD566" s="791" t="s">
        <v>1389</v>
      </c>
      <c r="AJ566" s="812" t="s">
        <v>263</v>
      </c>
      <c r="AK566" s="812" t="s">
        <v>281</v>
      </c>
      <c r="AL566" s="813">
        <v>0</v>
      </c>
      <c r="AM566" s="813">
        <v>1</v>
      </c>
      <c r="AN566" s="813">
        <v>0</v>
      </c>
      <c r="AO566" s="813">
        <v>0</v>
      </c>
      <c r="AP566" s="813">
        <v>0</v>
      </c>
      <c r="AQ566" s="813">
        <v>0</v>
      </c>
      <c r="AR566" s="813">
        <v>0</v>
      </c>
      <c r="AS566" s="813">
        <v>0</v>
      </c>
      <c r="AT566" s="813">
        <v>0</v>
      </c>
      <c r="AU566" s="813">
        <v>0</v>
      </c>
      <c r="AV566" s="813">
        <v>0</v>
      </c>
      <c r="AW566" s="813">
        <v>0</v>
      </c>
      <c r="AX566" s="807">
        <f t="shared" si="49"/>
        <v>1</v>
      </c>
      <c r="AY566" s="813">
        <v>0</v>
      </c>
      <c r="AZ566" s="813">
        <v>1</v>
      </c>
      <c r="BA566" s="813">
        <v>0</v>
      </c>
      <c r="BB566" s="813">
        <v>0</v>
      </c>
      <c r="BC566" s="813">
        <v>0</v>
      </c>
      <c r="BD566" s="813">
        <v>0</v>
      </c>
      <c r="BE566" s="813">
        <v>0</v>
      </c>
      <c r="BF566" s="813">
        <v>0</v>
      </c>
      <c r="BG566" s="813">
        <v>0</v>
      </c>
      <c r="BH566" s="813">
        <v>0</v>
      </c>
      <c r="BI566" s="813">
        <v>0</v>
      </c>
      <c r="BJ566" s="813">
        <v>0</v>
      </c>
      <c r="BK566" s="807">
        <f t="shared" si="52"/>
        <v>1</v>
      </c>
      <c r="BL566" s="807">
        <f t="shared" si="53"/>
        <v>0</v>
      </c>
    </row>
    <row r="567" spans="22:65" ht="27.95" customHeight="1" x14ac:dyDescent="0.25">
      <c r="V567" s="803" t="s">
        <v>1286</v>
      </c>
      <c r="W567" s="803" t="s">
        <v>195</v>
      </c>
      <c r="Y567" s="759" t="s">
        <v>1392</v>
      </c>
      <c r="Z567" s="759" t="s">
        <v>1380</v>
      </c>
      <c r="AD567" s="791" t="s">
        <v>1390</v>
      </c>
      <c r="AJ567" s="812" t="s">
        <v>263</v>
      </c>
      <c r="AK567" s="812" t="s">
        <v>281</v>
      </c>
      <c r="AL567" s="813">
        <v>0.25</v>
      </c>
      <c r="AM567" s="813">
        <v>0</v>
      </c>
      <c r="AN567" s="813">
        <v>0</v>
      </c>
      <c r="AO567" s="813">
        <v>0.25</v>
      </c>
      <c r="AP567" s="813">
        <v>0</v>
      </c>
      <c r="AQ567" s="813">
        <v>0</v>
      </c>
      <c r="AR567" s="813">
        <v>0.25</v>
      </c>
      <c r="AS567" s="813">
        <v>0</v>
      </c>
      <c r="AT567" s="813">
        <v>0</v>
      </c>
      <c r="AU567" s="813">
        <v>0.25</v>
      </c>
      <c r="AV567" s="813">
        <v>0</v>
      </c>
      <c r="AW567" s="813">
        <v>0</v>
      </c>
      <c r="AX567" s="807">
        <f t="shared" si="49"/>
        <v>1</v>
      </c>
      <c r="AY567" s="813">
        <v>0.25</v>
      </c>
      <c r="AZ567" s="813">
        <v>0</v>
      </c>
      <c r="BA567" s="813">
        <v>0</v>
      </c>
      <c r="BB567" s="813">
        <v>0</v>
      </c>
      <c r="BC567" s="813">
        <v>0</v>
      </c>
      <c r="BD567" s="813">
        <v>0</v>
      </c>
      <c r="BE567" s="813">
        <v>0</v>
      </c>
      <c r="BF567" s="813">
        <v>0</v>
      </c>
      <c r="BG567" s="813">
        <v>0</v>
      </c>
      <c r="BH567" s="813">
        <v>0</v>
      </c>
      <c r="BI567" s="813">
        <v>0</v>
      </c>
      <c r="BJ567" s="813">
        <v>0</v>
      </c>
      <c r="BK567" s="807">
        <f t="shared" si="52"/>
        <v>0.25</v>
      </c>
      <c r="BL567" s="807">
        <f t="shared" si="53"/>
        <v>0.75</v>
      </c>
    </row>
    <row r="568" spans="22:65" ht="27.95" customHeight="1" x14ac:dyDescent="0.25">
      <c r="V568" s="803" t="s">
        <v>1286</v>
      </c>
      <c r="W568" s="803" t="s">
        <v>195</v>
      </c>
      <c r="Y568" s="759" t="s">
        <v>1392</v>
      </c>
      <c r="Z568" s="759" t="s">
        <v>1381</v>
      </c>
      <c r="AD568" s="791" t="s">
        <v>1387</v>
      </c>
      <c r="AJ568" s="812" t="s">
        <v>263</v>
      </c>
      <c r="AK568" s="812" t="s">
        <v>281</v>
      </c>
      <c r="AL568" s="813">
        <v>0</v>
      </c>
      <c r="AM568" s="813">
        <v>1</v>
      </c>
      <c r="AN568" s="813">
        <v>0</v>
      </c>
      <c r="AO568" s="813">
        <v>0</v>
      </c>
      <c r="AP568" s="813">
        <v>0</v>
      </c>
      <c r="AQ568" s="813">
        <v>0</v>
      </c>
      <c r="AR568" s="813">
        <v>0</v>
      </c>
      <c r="AS568" s="813">
        <v>0</v>
      </c>
      <c r="AT568" s="813">
        <v>0</v>
      </c>
      <c r="AU568" s="813">
        <v>0</v>
      </c>
      <c r="AV568" s="813">
        <v>0</v>
      </c>
      <c r="AW568" s="813">
        <v>0</v>
      </c>
      <c r="AX568" s="807">
        <f t="shared" si="49"/>
        <v>1</v>
      </c>
      <c r="AY568" s="813">
        <v>0</v>
      </c>
      <c r="AZ568" s="813">
        <v>1</v>
      </c>
      <c r="BA568" s="813">
        <v>0</v>
      </c>
      <c r="BB568" s="813">
        <v>0</v>
      </c>
      <c r="BC568" s="813">
        <v>0</v>
      </c>
      <c r="BD568" s="813">
        <v>0</v>
      </c>
      <c r="BE568" s="813">
        <v>0</v>
      </c>
      <c r="BF568" s="813">
        <v>0</v>
      </c>
      <c r="BG568" s="813">
        <v>0</v>
      </c>
      <c r="BH568" s="813">
        <v>0</v>
      </c>
      <c r="BI568" s="813">
        <v>0</v>
      </c>
      <c r="BJ568" s="813">
        <v>0</v>
      </c>
      <c r="BK568" s="807">
        <f t="shared" si="52"/>
        <v>1</v>
      </c>
      <c r="BL568" s="807">
        <f t="shared" si="53"/>
        <v>0</v>
      </c>
    </row>
    <row r="569" spans="22:65" ht="27.95" customHeight="1" x14ac:dyDescent="0.25">
      <c r="V569" s="803" t="s">
        <v>1286</v>
      </c>
      <c r="W569" s="803" t="s">
        <v>195</v>
      </c>
      <c r="Y569" s="759" t="s">
        <v>1392</v>
      </c>
      <c r="Z569" s="759" t="s">
        <v>1382</v>
      </c>
      <c r="AD569" s="791" t="s">
        <v>1391</v>
      </c>
      <c r="AJ569" s="812" t="s">
        <v>263</v>
      </c>
      <c r="AK569" s="812" t="s">
        <v>281</v>
      </c>
      <c r="AL569" s="813">
        <v>0.5</v>
      </c>
      <c r="AM569" s="813">
        <v>0</v>
      </c>
      <c r="AN569" s="813">
        <v>0</v>
      </c>
      <c r="AO569" s="813">
        <v>0</v>
      </c>
      <c r="AP569" s="813">
        <v>0</v>
      </c>
      <c r="AQ569" s="813">
        <v>0</v>
      </c>
      <c r="AR569" s="813">
        <v>0.5</v>
      </c>
      <c r="AS569" s="813">
        <v>0</v>
      </c>
      <c r="AT569" s="813">
        <v>0</v>
      </c>
      <c r="AU569" s="813">
        <v>0</v>
      </c>
      <c r="AV569" s="813">
        <v>0</v>
      </c>
      <c r="AW569" s="813">
        <v>0</v>
      </c>
      <c r="AX569" s="807">
        <f t="shared" si="49"/>
        <v>1</v>
      </c>
      <c r="AY569" s="813">
        <v>0.5</v>
      </c>
      <c r="AZ569" s="813">
        <v>0</v>
      </c>
      <c r="BA569" s="813">
        <v>0</v>
      </c>
      <c r="BB569" s="813">
        <v>0</v>
      </c>
      <c r="BC569" s="813">
        <v>0</v>
      </c>
      <c r="BD569" s="813">
        <v>0</v>
      </c>
      <c r="BE569" s="813">
        <v>0</v>
      </c>
      <c r="BF569" s="813">
        <v>0</v>
      </c>
      <c r="BG569" s="813">
        <v>0</v>
      </c>
      <c r="BH569" s="813">
        <v>0</v>
      </c>
      <c r="BI569" s="813">
        <v>0</v>
      </c>
      <c r="BJ569" s="813">
        <v>0</v>
      </c>
      <c r="BK569" s="807">
        <f t="shared" si="52"/>
        <v>0.5</v>
      </c>
      <c r="BL569" s="807">
        <f t="shared" si="53"/>
        <v>0.5</v>
      </c>
    </row>
    <row r="570" spans="22:65" ht="27.95" customHeight="1" x14ac:dyDescent="0.25">
      <c r="V570" s="803" t="s">
        <v>1286</v>
      </c>
      <c r="W570" s="803" t="s">
        <v>195</v>
      </c>
      <c r="Y570" s="759" t="s">
        <v>1392</v>
      </c>
      <c r="Z570" s="759" t="s">
        <v>1383</v>
      </c>
      <c r="AD570" s="791" t="s">
        <v>1391</v>
      </c>
      <c r="AJ570" s="812" t="s">
        <v>263</v>
      </c>
      <c r="AK570" s="812" t="s">
        <v>1197</v>
      </c>
      <c r="AL570" s="813">
        <v>0</v>
      </c>
      <c r="AM570" s="813">
        <v>0</v>
      </c>
      <c r="AN570" s="813">
        <v>0</v>
      </c>
      <c r="AO570" s="813">
        <v>0</v>
      </c>
      <c r="AP570" s="813">
        <v>0.5</v>
      </c>
      <c r="AQ570" s="813">
        <v>0</v>
      </c>
      <c r="AR570" s="813">
        <v>0</v>
      </c>
      <c r="AS570" s="813">
        <v>0</v>
      </c>
      <c r="AT570" s="813">
        <v>0</v>
      </c>
      <c r="AU570" s="813">
        <v>0.5</v>
      </c>
      <c r="AV570" s="813">
        <v>0</v>
      </c>
      <c r="AW570" s="813">
        <v>0</v>
      </c>
      <c r="AX570" s="807">
        <f t="shared" si="49"/>
        <v>1</v>
      </c>
      <c r="AY570" s="813">
        <v>0</v>
      </c>
      <c r="AZ570" s="813">
        <v>0</v>
      </c>
      <c r="BA570" s="813">
        <v>0</v>
      </c>
      <c r="BB570" s="813">
        <v>0</v>
      </c>
      <c r="BC570" s="813">
        <v>0</v>
      </c>
      <c r="BD570" s="813">
        <v>0</v>
      </c>
      <c r="BE570" s="813">
        <v>0</v>
      </c>
      <c r="BF570" s="813">
        <v>0</v>
      </c>
      <c r="BG570" s="813">
        <v>0</v>
      </c>
      <c r="BH570" s="813">
        <v>0</v>
      </c>
      <c r="BI570" s="813">
        <v>0</v>
      </c>
      <c r="BJ570" s="813">
        <v>0</v>
      </c>
      <c r="BK570" s="807">
        <f t="shared" si="52"/>
        <v>0</v>
      </c>
      <c r="BL570" s="807">
        <f t="shared" si="53"/>
        <v>1</v>
      </c>
    </row>
    <row r="571" spans="22:65" ht="27.95" customHeight="1" x14ac:dyDescent="0.25">
      <c r="V571" s="803" t="s">
        <v>1286</v>
      </c>
      <c r="W571" s="803" t="s">
        <v>195</v>
      </c>
      <c r="Y571" s="759" t="s">
        <v>1392</v>
      </c>
      <c r="Z571" s="759" t="s">
        <v>1384</v>
      </c>
      <c r="AD571" s="791" t="s">
        <v>1387</v>
      </c>
      <c r="AJ571" s="812" t="s">
        <v>263</v>
      </c>
      <c r="AK571" s="812" t="s">
        <v>263</v>
      </c>
      <c r="AL571" s="813">
        <v>1</v>
      </c>
      <c r="AM571" s="813">
        <v>0</v>
      </c>
      <c r="AN571" s="813">
        <v>0</v>
      </c>
      <c r="AO571" s="813">
        <v>0</v>
      </c>
      <c r="AP571" s="813">
        <v>0</v>
      </c>
      <c r="AQ571" s="813">
        <v>0</v>
      </c>
      <c r="AR571" s="813">
        <v>0</v>
      </c>
      <c r="AS571" s="813">
        <v>0</v>
      </c>
      <c r="AT571" s="813">
        <v>0</v>
      </c>
      <c r="AU571" s="813">
        <v>0</v>
      </c>
      <c r="AV571" s="813">
        <v>0</v>
      </c>
      <c r="AW571" s="813">
        <v>0</v>
      </c>
      <c r="AX571" s="807">
        <f t="shared" si="49"/>
        <v>1</v>
      </c>
      <c r="AY571" s="813">
        <v>0</v>
      </c>
      <c r="AZ571" s="813">
        <v>1</v>
      </c>
      <c r="BA571" s="813">
        <v>0</v>
      </c>
      <c r="BB571" s="813">
        <v>0</v>
      </c>
      <c r="BC571" s="813">
        <v>0</v>
      </c>
      <c r="BD571" s="813">
        <v>0</v>
      </c>
      <c r="BE571" s="813">
        <v>0</v>
      </c>
      <c r="BF571" s="813">
        <v>0</v>
      </c>
      <c r="BG571" s="813">
        <v>0</v>
      </c>
      <c r="BH571" s="813">
        <v>0</v>
      </c>
      <c r="BI571" s="813">
        <v>0</v>
      </c>
      <c r="BJ571" s="813">
        <v>0</v>
      </c>
      <c r="BK571" s="807">
        <f t="shared" si="52"/>
        <v>1</v>
      </c>
      <c r="BL571" s="807">
        <f t="shared" si="53"/>
        <v>0</v>
      </c>
    </row>
    <row r="572" spans="22:65" ht="27.95" customHeight="1" x14ac:dyDescent="0.25">
      <c r="V572" s="803" t="s">
        <v>1286</v>
      </c>
      <c r="W572" s="803" t="s">
        <v>195</v>
      </c>
      <c r="Y572" s="759" t="s">
        <v>1392</v>
      </c>
      <c r="Z572" s="759" t="s">
        <v>1385</v>
      </c>
      <c r="AD572" s="791" t="s">
        <v>1387</v>
      </c>
      <c r="AJ572" s="812" t="s">
        <v>276</v>
      </c>
      <c r="AK572" s="812" t="s">
        <v>276</v>
      </c>
      <c r="AL572" s="813">
        <v>0</v>
      </c>
      <c r="AM572" s="813">
        <v>0</v>
      </c>
      <c r="AN572" s="813">
        <v>1</v>
      </c>
      <c r="AO572" s="813">
        <v>0</v>
      </c>
      <c r="AP572" s="813">
        <v>0</v>
      </c>
      <c r="AQ572" s="813">
        <v>0</v>
      </c>
      <c r="AR572" s="813">
        <v>0</v>
      </c>
      <c r="AS572" s="813">
        <v>0</v>
      </c>
      <c r="AT572" s="813">
        <v>0</v>
      </c>
      <c r="AU572" s="813">
        <v>0</v>
      </c>
      <c r="AV572" s="813">
        <v>0</v>
      </c>
      <c r="AW572" s="813">
        <v>0</v>
      </c>
      <c r="AX572" s="807">
        <f t="shared" si="49"/>
        <v>1</v>
      </c>
      <c r="AY572" s="813">
        <v>0</v>
      </c>
      <c r="AZ572" s="813">
        <v>0</v>
      </c>
      <c r="BA572" s="813">
        <v>1</v>
      </c>
      <c r="BB572" s="813">
        <v>0</v>
      </c>
      <c r="BC572" s="813">
        <v>0</v>
      </c>
      <c r="BD572" s="813">
        <v>0</v>
      </c>
      <c r="BE572" s="813">
        <v>0</v>
      </c>
      <c r="BF572" s="813">
        <v>0</v>
      </c>
      <c r="BG572" s="813">
        <v>0</v>
      </c>
      <c r="BH572" s="813">
        <v>0</v>
      </c>
      <c r="BI572" s="813">
        <v>0</v>
      </c>
      <c r="BJ572" s="813">
        <v>0</v>
      </c>
      <c r="BK572" s="807">
        <f t="shared" si="52"/>
        <v>1</v>
      </c>
      <c r="BL572" s="807">
        <f t="shared" si="53"/>
        <v>0</v>
      </c>
    </row>
    <row r="573" spans="22:65" ht="27.95" customHeight="1" x14ac:dyDescent="0.2">
      <c r="V573" s="803" t="s">
        <v>1286</v>
      </c>
      <c r="W573" s="803" t="s">
        <v>195</v>
      </c>
      <c r="Y573" s="759" t="s">
        <v>1392</v>
      </c>
      <c r="Z573" s="759" t="s">
        <v>1386</v>
      </c>
      <c r="AD573" s="791" t="s">
        <v>1387</v>
      </c>
      <c r="AJ573" s="812" t="s">
        <v>263</v>
      </c>
      <c r="AK573" s="812" t="s">
        <v>281</v>
      </c>
      <c r="AL573" s="813">
        <v>0</v>
      </c>
      <c r="AM573" s="813">
        <v>0</v>
      </c>
      <c r="AN573" s="813">
        <v>0</v>
      </c>
      <c r="AO573" s="813">
        <v>0</v>
      </c>
      <c r="AP573" s="813">
        <v>0</v>
      </c>
      <c r="AQ573" s="813">
        <v>0</v>
      </c>
      <c r="AR573" s="813">
        <v>0</v>
      </c>
      <c r="AS573" s="813">
        <v>0</v>
      </c>
      <c r="AT573" s="813">
        <v>0</v>
      </c>
      <c r="AU573" s="813">
        <v>1</v>
      </c>
      <c r="AV573" s="813">
        <v>0</v>
      </c>
      <c r="AW573" s="813">
        <v>0</v>
      </c>
      <c r="AX573" s="807">
        <f t="shared" si="49"/>
        <v>1</v>
      </c>
      <c r="AY573" s="813">
        <v>0</v>
      </c>
      <c r="AZ573" s="813">
        <v>0</v>
      </c>
      <c r="BA573" s="813">
        <v>0</v>
      </c>
      <c r="BB573" s="813">
        <v>0</v>
      </c>
      <c r="BC573" s="813">
        <v>0</v>
      </c>
      <c r="BD573" s="813">
        <v>0</v>
      </c>
      <c r="BE573" s="813">
        <v>0</v>
      </c>
      <c r="BF573" s="813">
        <v>0</v>
      </c>
      <c r="BG573" s="813">
        <v>0</v>
      </c>
      <c r="BH573" s="813">
        <v>0</v>
      </c>
      <c r="BI573" s="813">
        <v>0</v>
      </c>
      <c r="BJ573" s="813">
        <v>0</v>
      </c>
      <c r="BK573" s="807">
        <f t="shared" si="52"/>
        <v>0</v>
      </c>
      <c r="BL573" s="807">
        <f t="shared" si="53"/>
        <v>1</v>
      </c>
    </row>
    <row r="574" spans="22:65" ht="27.95" customHeight="1" x14ac:dyDescent="0.25">
      <c r="V574" s="803" t="s">
        <v>1286</v>
      </c>
      <c r="W574" s="803" t="s">
        <v>195</v>
      </c>
      <c r="Y574" s="759" t="s">
        <v>1415</v>
      </c>
      <c r="Z574" s="759" t="s">
        <v>1398</v>
      </c>
      <c r="AD574" s="791" t="s">
        <v>1387</v>
      </c>
    </row>
    <row r="575" spans="22:65" ht="27.95" customHeight="1" x14ac:dyDescent="0.25">
      <c r="V575" s="803" t="s">
        <v>1286</v>
      </c>
      <c r="W575" s="803" t="s">
        <v>195</v>
      </c>
      <c r="Y575" s="759" t="s">
        <v>1415</v>
      </c>
      <c r="Z575" s="759" t="s">
        <v>1399</v>
      </c>
      <c r="AD575" s="791" t="s">
        <v>1391</v>
      </c>
    </row>
    <row r="576" spans="22:65" ht="27.95" customHeight="1" x14ac:dyDescent="0.25">
      <c r="V576" s="803" t="s">
        <v>1286</v>
      </c>
      <c r="W576" s="803" t="s">
        <v>195</v>
      </c>
      <c r="Y576" s="759" t="s">
        <v>1415</v>
      </c>
      <c r="Z576" s="759" t="s">
        <v>1400</v>
      </c>
      <c r="AD576" s="791" t="s">
        <v>1387</v>
      </c>
    </row>
    <row r="577" spans="22:30" ht="27.95" customHeight="1" x14ac:dyDescent="0.25">
      <c r="V577" s="803" t="s">
        <v>1286</v>
      </c>
      <c r="W577" s="803" t="s">
        <v>195</v>
      </c>
      <c r="Y577" s="759" t="s">
        <v>1415</v>
      </c>
      <c r="Z577" s="759" t="s">
        <v>1401</v>
      </c>
      <c r="AD577" s="791" t="s">
        <v>1390</v>
      </c>
    </row>
    <row r="578" spans="22:30" ht="27.95" customHeight="1" x14ac:dyDescent="0.25">
      <c r="V578" s="803" t="s">
        <v>1286</v>
      </c>
      <c r="W578" s="803" t="s">
        <v>195</v>
      </c>
      <c r="Y578" s="759" t="s">
        <v>1415</v>
      </c>
      <c r="Z578" s="759" t="s">
        <v>1402</v>
      </c>
      <c r="AD578" s="791" t="s">
        <v>1388</v>
      </c>
    </row>
    <row r="579" spans="22:30" ht="27.95" customHeight="1" x14ac:dyDescent="0.25">
      <c r="V579" s="803" t="s">
        <v>1286</v>
      </c>
      <c r="W579" s="803" t="s">
        <v>195</v>
      </c>
      <c r="Y579" s="759" t="s">
        <v>1415</v>
      </c>
      <c r="Z579" s="759" t="s">
        <v>1403</v>
      </c>
      <c r="AD579" s="791" t="s">
        <v>1388</v>
      </c>
    </row>
    <row r="580" spans="22:30" ht="27.95" customHeight="1" x14ac:dyDescent="0.25">
      <c r="V580" s="803" t="s">
        <v>1286</v>
      </c>
      <c r="W580" s="803" t="s">
        <v>195</v>
      </c>
      <c r="Y580" s="759" t="s">
        <v>1415</v>
      </c>
      <c r="Z580" s="759" t="s">
        <v>1404</v>
      </c>
      <c r="AD580" s="791" t="s">
        <v>1388</v>
      </c>
    </row>
    <row r="581" spans="22:30" ht="27.95" customHeight="1" x14ac:dyDescent="0.25">
      <c r="V581" s="803" t="s">
        <v>1286</v>
      </c>
      <c r="W581" s="803" t="s">
        <v>195</v>
      </c>
      <c r="Y581" s="759" t="s">
        <v>1415</v>
      </c>
      <c r="Z581" s="759" t="s">
        <v>1405</v>
      </c>
      <c r="AD581" s="791" t="s">
        <v>1416</v>
      </c>
    </row>
    <row r="582" spans="22:30" ht="27.95" customHeight="1" x14ac:dyDescent="0.25">
      <c r="V582" s="803" t="s">
        <v>1286</v>
      </c>
      <c r="W582" s="803" t="s">
        <v>195</v>
      </c>
      <c r="Y582" s="759" t="s">
        <v>1415</v>
      </c>
      <c r="Z582" s="759" t="s">
        <v>1406</v>
      </c>
      <c r="AD582" s="791" t="s">
        <v>1387</v>
      </c>
    </row>
    <row r="583" spans="22:30" ht="27.95" customHeight="1" x14ac:dyDescent="0.2">
      <c r="V583" s="803" t="s">
        <v>1286</v>
      </c>
      <c r="W583" s="803" t="s">
        <v>195</v>
      </c>
      <c r="Y583" s="759" t="s">
        <v>1415</v>
      </c>
      <c r="Z583" s="759" t="s">
        <v>1407</v>
      </c>
      <c r="AD583" s="791" t="s">
        <v>1387</v>
      </c>
    </row>
    <row r="584" spans="22:30" ht="27.95" customHeight="1" x14ac:dyDescent="0.2">
      <c r="V584" s="803" t="s">
        <v>1286</v>
      </c>
      <c r="W584" s="803" t="s">
        <v>195</v>
      </c>
      <c r="Y584" s="759" t="s">
        <v>1415</v>
      </c>
      <c r="Z584" s="759" t="s">
        <v>1408</v>
      </c>
      <c r="AD584" s="791" t="s">
        <v>1388</v>
      </c>
    </row>
    <row r="585" spans="22:30" ht="27.95" customHeight="1" x14ac:dyDescent="0.2">
      <c r="V585" s="803" t="s">
        <v>1286</v>
      </c>
      <c r="W585" s="803" t="s">
        <v>195</v>
      </c>
      <c r="Y585" s="759" t="s">
        <v>1415</v>
      </c>
      <c r="Z585" s="759" t="s">
        <v>1409</v>
      </c>
      <c r="AD585" s="791" t="s">
        <v>1416</v>
      </c>
    </row>
    <row r="586" spans="22:30" ht="27.95" customHeight="1" x14ac:dyDescent="0.2">
      <c r="V586" s="803" t="s">
        <v>1286</v>
      </c>
      <c r="W586" s="803" t="s">
        <v>195</v>
      </c>
      <c r="Y586" s="759" t="s">
        <v>1415</v>
      </c>
      <c r="Z586" s="759" t="s">
        <v>1410</v>
      </c>
      <c r="AD586" s="791" t="s">
        <v>1387</v>
      </c>
    </row>
    <row r="587" spans="22:30" ht="27.95" customHeight="1" x14ac:dyDescent="0.2">
      <c r="V587" s="803" t="s">
        <v>1286</v>
      </c>
      <c r="W587" s="803" t="s">
        <v>195</v>
      </c>
      <c r="Y587" s="759" t="s">
        <v>1415</v>
      </c>
      <c r="Z587" s="759" t="s">
        <v>1411</v>
      </c>
      <c r="AD587" s="791" t="s">
        <v>1387</v>
      </c>
    </row>
    <row r="588" spans="22:30" ht="27.95" customHeight="1" x14ac:dyDescent="0.2">
      <c r="V588" s="803" t="s">
        <v>1286</v>
      </c>
      <c r="W588" s="803" t="s">
        <v>195</v>
      </c>
      <c r="Y588" s="759" t="s">
        <v>1415</v>
      </c>
      <c r="Z588" s="759" t="s">
        <v>1412</v>
      </c>
      <c r="AD588" s="791" t="s">
        <v>1387</v>
      </c>
    </row>
    <row r="589" spans="22:30" ht="27.95" customHeight="1" x14ac:dyDescent="0.2">
      <c r="V589" s="803" t="s">
        <v>1286</v>
      </c>
      <c r="W589" s="803" t="s">
        <v>195</v>
      </c>
      <c r="Y589" s="759" t="s">
        <v>1415</v>
      </c>
      <c r="Z589" s="759" t="s">
        <v>1413</v>
      </c>
      <c r="AD589" s="791" t="s">
        <v>1387</v>
      </c>
    </row>
    <row r="590" spans="22:30" ht="27.95" customHeight="1" x14ac:dyDescent="0.2">
      <c r="V590" s="803" t="s">
        <v>1286</v>
      </c>
      <c r="W590" s="803" t="s">
        <v>195</v>
      </c>
      <c r="Y590" s="759" t="s">
        <v>1415</v>
      </c>
      <c r="Z590" s="759" t="s">
        <v>1414</v>
      </c>
      <c r="AD590" s="791" t="s">
        <v>1387</v>
      </c>
    </row>
    <row r="591" spans="22:30" ht="27.95" customHeight="1" x14ac:dyDescent="0.2">
      <c r="V591" s="803" t="s">
        <v>1286</v>
      </c>
    </row>
    <row r="592" spans="22:30" ht="27.95" customHeight="1" x14ac:dyDescent="0.2">
      <c r="V592" s="759" t="s">
        <v>1461</v>
      </c>
      <c r="W592" s="759" t="s">
        <v>1282</v>
      </c>
      <c r="Y592" s="759" t="s">
        <v>1417</v>
      </c>
    </row>
    <row r="594" spans="22:30" ht="27.95" customHeight="1" thickBot="1" x14ac:dyDescent="0.25"/>
    <row r="595" spans="22:30" ht="27.95" customHeight="1" thickBot="1" x14ac:dyDescent="0.25">
      <c r="V595" s="1648" t="s">
        <v>1474</v>
      </c>
      <c r="W595" s="1649" t="s">
        <v>1475</v>
      </c>
      <c r="X595" s="1650" t="s">
        <v>1476</v>
      </c>
      <c r="Y595" s="1649" t="s">
        <v>1477</v>
      </c>
      <c r="Z595" s="1650" t="s">
        <v>1478</v>
      </c>
      <c r="AA595" s="1649">
        <v>1</v>
      </c>
      <c r="AD595" s="1651">
        <v>1</v>
      </c>
    </row>
  </sheetData>
  <autoFilter ref="V1:BM592" xr:uid="{00000000-0009-0000-0000-000001000000}"/>
  <mergeCells count="420">
    <mergeCell ref="O512:O513"/>
    <mergeCell ref="P512:P513"/>
    <mergeCell ref="L514:L517"/>
    <mergeCell ref="M514:M517"/>
    <mergeCell ref="N514:N517"/>
    <mergeCell ref="O514:O517"/>
    <mergeCell ref="P514:P517"/>
    <mergeCell ref="F500:F506"/>
    <mergeCell ref="E512:E519"/>
    <mergeCell ref="F512:F519"/>
    <mergeCell ref="I512:I519"/>
    <mergeCell ref="J512:J519"/>
    <mergeCell ref="K512:K517"/>
    <mergeCell ref="L512:L513"/>
    <mergeCell ref="M512:M513"/>
    <mergeCell ref="N512:N513"/>
    <mergeCell ref="M427:M429"/>
    <mergeCell ref="N427:N429"/>
    <mergeCell ref="O427:O429"/>
    <mergeCell ref="P427:P429"/>
    <mergeCell ref="A507:A511"/>
    <mergeCell ref="B507:B511"/>
    <mergeCell ref="C507:C511"/>
    <mergeCell ref="D507:D511"/>
    <mergeCell ref="E507:E511"/>
    <mergeCell ref="F507:F511"/>
    <mergeCell ref="G507:G508"/>
    <mergeCell ref="H507:H508"/>
    <mergeCell ref="I507:I508"/>
    <mergeCell ref="J507:J508"/>
    <mergeCell ref="K507:K508"/>
    <mergeCell ref="L507:L508"/>
    <mergeCell ref="E494:E498"/>
    <mergeCell ref="F494:F498"/>
    <mergeCell ref="K494:K498"/>
    <mergeCell ref="A499:A506"/>
    <mergeCell ref="B499:B506"/>
    <mergeCell ref="C499:C506"/>
    <mergeCell ref="D499:D506"/>
    <mergeCell ref="E499:E506"/>
    <mergeCell ref="A424:A426"/>
    <mergeCell ref="B424:B426"/>
    <mergeCell ref="C424:C426"/>
    <mergeCell ref="D424:D426"/>
    <mergeCell ref="E424:E426"/>
    <mergeCell ref="F424:F426"/>
    <mergeCell ref="K424:K426"/>
    <mergeCell ref="L424:L425"/>
    <mergeCell ref="A427:A430"/>
    <mergeCell ref="B427:B430"/>
    <mergeCell ref="C427:C430"/>
    <mergeCell ref="D427:D430"/>
    <mergeCell ref="E427:E431"/>
    <mergeCell ref="F427:F431"/>
    <mergeCell ref="G427:G428"/>
    <mergeCell ref="I427:I428"/>
    <mergeCell ref="J427:J428"/>
    <mergeCell ref="K427:K428"/>
    <mergeCell ref="L427:L429"/>
    <mergeCell ref="E410:E416"/>
    <mergeCell ref="F410:F416"/>
    <mergeCell ref="K411:K413"/>
    <mergeCell ref="A412:A413"/>
    <mergeCell ref="B412:B413"/>
    <mergeCell ref="C412:C413"/>
    <mergeCell ref="D412:D413"/>
    <mergeCell ref="G412:G413"/>
    <mergeCell ref="E417:E423"/>
    <mergeCell ref="F417:F423"/>
    <mergeCell ref="K417:K421"/>
    <mergeCell ref="G419:G421"/>
    <mergeCell ref="I419:I421"/>
    <mergeCell ref="J419:J421"/>
    <mergeCell ref="A420:A421"/>
    <mergeCell ref="B420:B421"/>
    <mergeCell ref="C420:C421"/>
    <mergeCell ref="D420:D421"/>
    <mergeCell ref="K401:K402"/>
    <mergeCell ref="O401:O402"/>
    <mergeCell ref="P401:P402"/>
    <mergeCell ref="E404:E409"/>
    <mergeCell ref="F404:F409"/>
    <mergeCell ref="A406:A407"/>
    <mergeCell ref="B406:B407"/>
    <mergeCell ref="C406:C407"/>
    <mergeCell ref="D406:D407"/>
    <mergeCell ref="G406:G407"/>
    <mergeCell ref="I406:I407"/>
    <mergeCell ref="J406:J407"/>
    <mergeCell ref="K406:K407"/>
    <mergeCell ref="A408:A409"/>
    <mergeCell ref="B408:B409"/>
    <mergeCell ref="C408:C409"/>
    <mergeCell ref="D408:D409"/>
    <mergeCell ref="G408:G409"/>
    <mergeCell ref="K408:K409"/>
    <mergeCell ref="A394:A399"/>
    <mergeCell ref="B394:B399"/>
    <mergeCell ref="C394:C399"/>
    <mergeCell ref="D394:D399"/>
    <mergeCell ref="E394:E403"/>
    <mergeCell ref="F394:F403"/>
    <mergeCell ref="G394:G400"/>
    <mergeCell ref="I394:I400"/>
    <mergeCell ref="J394:J400"/>
    <mergeCell ref="G401:G402"/>
    <mergeCell ref="I401:I403"/>
    <mergeCell ref="J401:J403"/>
    <mergeCell ref="N381:N385"/>
    <mergeCell ref="O381:O385"/>
    <mergeCell ref="P381:P385"/>
    <mergeCell ref="P314:P316"/>
    <mergeCell ref="N271:N272"/>
    <mergeCell ref="O271:O272"/>
    <mergeCell ref="P271:P272"/>
    <mergeCell ref="E388:E393"/>
    <mergeCell ref="F388:F393"/>
    <mergeCell ref="G388:G393"/>
    <mergeCell ref="I388:I393"/>
    <mergeCell ref="J388:J393"/>
    <mergeCell ref="K388:K393"/>
    <mergeCell ref="N332:N333"/>
    <mergeCell ref="O332:O333"/>
    <mergeCell ref="P332:P333"/>
    <mergeCell ref="H327:H330"/>
    <mergeCell ref="I327:I328"/>
    <mergeCell ref="J327:J328"/>
    <mergeCell ref="N321:N323"/>
    <mergeCell ref="P321:P323"/>
    <mergeCell ref="P324:P326"/>
    <mergeCell ref="F381:F387"/>
    <mergeCell ref="K381:K387"/>
    <mergeCell ref="L381:L385"/>
    <mergeCell ref="L346:L364"/>
    <mergeCell ref="M346:M364"/>
    <mergeCell ref="E365:E373"/>
    <mergeCell ref="F365:F373"/>
    <mergeCell ref="G365:G373"/>
    <mergeCell ref="L365:L373"/>
    <mergeCell ref="M365:M373"/>
    <mergeCell ref="E346:E364"/>
    <mergeCell ref="F346:F364"/>
    <mergeCell ref="G346:G364"/>
    <mergeCell ref="H346:H380"/>
    <mergeCell ref="I346:I380"/>
    <mergeCell ref="J346:J380"/>
    <mergeCell ref="E374:E387"/>
    <mergeCell ref="F374:F380"/>
    <mergeCell ref="G375:G376"/>
    <mergeCell ref="K375:K376"/>
    <mergeCell ref="K377:K380"/>
    <mergeCell ref="L377:L380"/>
    <mergeCell ref="M381:M385"/>
    <mergeCell ref="E332:E345"/>
    <mergeCell ref="F332:F345"/>
    <mergeCell ref="G332:G333"/>
    <mergeCell ref="H332:H333"/>
    <mergeCell ref="G336:G337"/>
    <mergeCell ref="H340:H345"/>
    <mergeCell ref="I342:I345"/>
    <mergeCell ref="K321:K323"/>
    <mergeCell ref="M321:M323"/>
    <mergeCell ref="G324:G326"/>
    <mergeCell ref="H324:H326"/>
    <mergeCell ref="I324:I326"/>
    <mergeCell ref="J324:J326"/>
    <mergeCell ref="K324:K326"/>
    <mergeCell ref="J342:J345"/>
    <mergeCell ref="K343:K344"/>
    <mergeCell ref="K332:K333"/>
    <mergeCell ref="L332:L333"/>
    <mergeCell ref="M332:M333"/>
    <mergeCell ref="G318:G320"/>
    <mergeCell ref="H318:H320"/>
    <mergeCell ref="I318:I320"/>
    <mergeCell ref="J318:J320"/>
    <mergeCell ref="K318:K320"/>
    <mergeCell ref="P318:P320"/>
    <mergeCell ref="E313:E331"/>
    <mergeCell ref="F313:F331"/>
    <mergeCell ref="G314:G316"/>
    <mergeCell ref="H314:H316"/>
    <mergeCell ref="I314:I316"/>
    <mergeCell ref="J314:J316"/>
    <mergeCell ref="G321:G323"/>
    <mergeCell ref="H321:H323"/>
    <mergeCell ref="I321:I323"/>
    <mergeCell ref="J321:J323"/>
    <mergeCell ref="K314:K316"/>
    <mergeCell ref="J260:J269"/>
    <mergeCell ref="K260:K262"/>
    <mergeCell ref="L260:L266"/>
    <mergeCell ref="M260:M266"/>
    <mergeCell ref="K263:K264"/>
    <mergeCell ref="E271:E280"/>
    <mergeCell ref="F271:F280"/>
    <mergeCell ref="G271:G278"/>
    <mergeCell ref="H271:H280"/>
    <mergeCell ref="I271:I278"/>
    <mergeCell ref="J271:J278"/>
    <mergeCell ref="G279:G280"/>
    <mergeCell ref="I279:I280"/>
    <mergeCell ref="J279:J280"/>
    <mergeCell ref="L271:L272"/>
    <mergeCell ref="M271:M272"/>
    <mergeCell ref="E260:E266"/>
    <mergeCell ref="F260:F266"/>
    <mergeCell ref="H260:H270"/>
    <mergeCell ref="G261:G262"/>
    <mergeCell ref="E267:E270"/>
    <mergeCell ref="F267:F270"/>
    <mergeCell ref="E281:E285"/>
    <mergeCell ref="F281:F285"/>
    <mergeCell ref="H281:H290"/>
    <mergeCell ref="G282:G283"/>
    <mergeCell ref="I282:I290"/>
    <mergeCell ref="E237:E255"/>
    <mergeCell ref="F237:F255"/>
    <mergeCell ref="G237:G246"/>
    <mergeCell ref="I237:I254"/>
    <mergeCell ref="I260:I269"/>
    <mergeCell ref="E256:E259"/>
    <mergeCell ref="F256:F258"/>
    <mergeCell ref="H256:H259"/>
    <mergeCell ref="J237:J254"/>
    <mergeCell ref="K237:K254"/>
    <mergeCell ref="G247:G254"/>
    <mergeCell ref="E234:E236"/>
    <mergeCell ref="F234:F236"/>
    <mergeCell ref="I234:I236"/>
    <mergeCell ref="J234:J236"/>
    <mergeCell ref="K234:K236"/>
    <mergeCell ref="G235:G236"/>
    <mergeCell ref="J222:J233"/>
    <mergeCell ref="K222:K233"/>
    <mergeCell ref="G230:G233"/>
    <mergeCell ref="I203:I221"/>
    <mergeCell ref="J203:J221"/>
    <mergeCell ref="K203:K221"/>
    <mergeCell ref="G204:G208"/>
    <mergeCell ref="G209:G210"/>
    <mergeCell ref="G211:G217"/>
    <mergeCell ref="G218:G221"/>
    <mergeCell ref="E304:E306"/>
    <mergeCell ref="F304:F306"/>
    <mergeCell ref="E309:E312"/>
    <mergeCell ref="F309:F312"/>
    <mergeCell ref="E27:E49"/>
    <mergeCell ref="E124:E143"/>
    <mergeCell ref="E291:E298"/>
    <mergeCell ref="F291:F298"/>
    <mergeCell ref="G291:G292"/>
    <mergeCell ref="G294:G298"/>
    <mergeCell ref="G191:G193"/>
    <mergeCell ref="G284:G285"/>
    <mergeCell ref="E286:E290"/>
    <mergeCell ref="F286:F290"/>
    <mergeCell ref="G286:G290"/>
    <mergeCell ref="G194:G195"/>
    <mergeCell ref="G196:G197"/>
    <mergeCell ref="G198:G199"/>
    <mergeCell ref="G200:G201"/>
    <mergeCell ref="E203:E221"/>
    <mergeCell ref="F203:F221"/>
    <mergeCell ref="F27:F49"/>
    <mergeCell ref="E187:E202"/>
    <mergeCell ref="F187:F202"/>
    <mergeCell ref="E63:E123"/>
    <mergeCell ref="K75:K78"/>
    <mergeCell ref="K81:K84"/>
    <mergeCell ref="K85:K88"/>
    <mergeCell ref="K89:K123"/>
    <mergeCell ref="E299:E301"/>
    <mergeCell ref="F299:F301"/>
    <mergeCell ref="E302:E303"/>
    <mergeCell ref="F302:F303"/>
    <mergeCell ref="H291:H298"/>
    <mergeCell ref="I291:I292"/>
    <mergeCell ref="J291:J292"/>
    <mergeCell ref="K291:K292"/>
    <mergeCell ref="I293:I298"/>
    <mergeCell ref="J293:J298"/>
    <mergeCell ref="H187:H201"/>
    <mergeCell ref="I187:I202"/>
    <mergeCell ref="J187:J202"/>
    <mergeCell ref="K187:K202"/>
    <mergeCell ref="J282:J290"/>
    <mergeCell ref="E222:E233"/>
    <mergeCell ref="F222:F233"/>
    <mergeCell ref="G222:G229"/>
    <mergeCell ref="I222:I233"/>
    <mergeCell ref="P144:P146"/>
    <mergeCell ref="E147:E150"/>
    <mergeCell ref="E151:E164"/>
    <mergeCell ref="K151:K153"/>
    <mergeCell ref="L151:L153"/>
    <mergeCell ref="K154:K156"/>
    <mergeCell ref="L154:L156"/>
    <mergeCell ref="N159:N163"/>
    <mergeCell ref="O159:O163"/>
    <mergeCell ref="P159:P163"/>
    <mergeCell ref="E165:E186"/>
    <mergeCell ref="K165:K175"/>
    <mergeCell ref="K176:K178"/>
    <mergeCell ref="A179:A184"/>
    <mergeCell ref="B179:B184"/>
    <mergeCell ref="C179:C184"/>
    <mergeCell ref="D179:D184"/>
    <mergeCell ref="K180:K184"/>
    <mergeCell ref="M21:M22"/>
    <mergeCell ref="A23:A26"/>
    <mergeCell ref="B23:B26"/>
    <mergeCell ref="F23:F26"/>
    <mergeCell ref="C25:C26"/>
    <mergeCell ref="D25:D26"/>
    <mergeCell ref="K133:K135"/>
    <mergeCell ref="L133:L135"/>
    <mergeCell ref="K137:K143"/>
    <mergeCell ref="E144:E146"/>
    <mergeCell ref="F144:F146"/>
    <mergeCell ref="G144:G146"/>
    <mergeCell ref="K27:K43"/>
    <mergeCell ref="K45:K49"/>
    <mergeCell ref="E50:E58"/>
    <mergeCell ref="E59:E62"/>
    <mergeCell ref="A1:D1"/>
    <mergeCell ref="E2:E26"/>
    <mergeCell ref="F2:F22"/>
    <mergeCell ref="G2:G14"/>
    <mergeCell ref="A19:A22"/>
    <mergeCell ref="B19:B22"/>
    <mergeCell ref="C19:C22"/>
    <mergeCell ref="D19:D22"/>
    <mergeCell ref="G19:G22"/>
    <mergeCell ref="E485:E486"/>
    <mergeCell ref="F485:F486"/>
    <mergeCell ref="K485:K486"/>
    <mergeCell ref="E487:E489"/>
    <mergeCell ref="F487:F489"/>
    <mergeCell ref="G487:G488"/>
    <mergeCell ref="K487:K489"/>
    <mergeCell ref="E491:E492"/>
    <mergeCell ref="F491:F492"/>
    <mergeCell ref="L452:L453"/>
    <mergeCell ref="G454:G456"/>
    <mergeCell ref="G459:G465"/>
    <mergeCell ref="I459:I465"/>
    <mergeCell ref="J459:J465"/>
    <mergeCell ref="K459:K465"/>
    <mergeCell ref="G467:G469"/>
    <mergeCell ref="I467:I469"/>
    <mergeCell ref="J467:J469"/>
    <mergeCell ref="K467:K469"/>
    <mergeCell ref="E482:E484"/>
    <mergeCell ref="F482:F484"/>
    <mergeCell ref="G482:G483"/>
    <mergeCell ref="K482:K483"/>
    <mergeCell ref="E452:E481"/>
    <mergeCell ref="F452:F481"/>
    <mergeCell ref="G452:G453"/>
    <mergeCell ref="I452:I453"/>
    <mergeCell ref="J452:J453"/>
    <mergeCell ref="K452:K453"/>
    <mergeCell ref="G472:G481"/>
    <mergeCell ref="I472:I481"/>
    <mergeCell ref="J472:J481"/>
    <mergeCell ref="K472:K481"/>
    <mergeCell ref="N433:N434"/>
    <mergeCell ref="O433:O434"/>
    <mergeCell ref="P433:P434"/>
    <mergeCell ref="A435:A443"/>
    <mergeCell ref="B435:B443"/>
    <mergeCell ref="C435:C443"/>
    <mergeCell ref="D435:D443"/>
    <mergeCell ref="G435:G443"/>
    <mergeCell ref="I435:I436"/>
    <mergeCell ref="J435:J436"/>
    <mergeCell ref="I437:I443"/>
    <mergeCell ref="J437:J443"/>
    <mergeCell ref="K437:K443"/>
    <mergeCell ref="E432:E451"/>
    <mergeCell ref="F432:F444"/>
    <mergeCell ref="G432:G434"/>
    <mergeCell ref="H432:H434"/>
    <mergeCell ref="I432:I434"/>
    <mergeCell ref="J432:J434"/>
    <mergeCell ref="K432:K433"/>
    <mergeCell ref="L432:L434"/>
    <mergeCell ref="M433:M434"/>
    <mergeCell ref="J449:J450"/>
    <mergeCell ref="K449:K451"/>
    <mergeCell ref="N449:N451"/>
    <mergeCell ref="O449:O451"/>
    <mergeCell ref="P449:P451"/>
    <mergeCell ref="A445:A448"/>
    <mergeCell ref="B445:B448"/>
    <mergeCell ref="C445:C448"/>
    <mergeCell ref="D445:D448"/>
    <mergeCell ref="F445:F448"/>
    <mergeCell ref="G445:G446"/>
    <mergeCell ref="F449:F451"/>
    <mergeCell ref="I449:I450"/>
    <mergeCell ref="L449:L451"/>
    <mergeCell ref="M449:M451"/>
    <mergeCell ref="E543:E551"/>
    <mergeCell ref="F543:F551"/>
    <mergeCell ref="L543:L544"/>
    <mergeCell ref="M543:M544"/>
    <mergeCell ref="N543:N544"/>
    <mergeCell ref="O543:O544"/>
    <mergeCell ref="P543:P544"/>
    <mergeCell ref="E520:E542"/>
    <mergeCell ref="F520:F542"/>
    <mergeCell ref="K520:K536"/>
    <mergeCell ref="L520:L521"/>
    <mergeCell ref="M520:M521"/>
    <mergeCell ref="N520:N521"/>
    <mergeCell ref="O520:O521"/>
    <mergeCell ref="P520:P521"/>
    <mergeCell ref="K538:K542"/>
  </mergeCells>
  <dataValidations count="3">
    <dataValidation allowBlank="1" showErrorMessage="1" promptTitle="Conceptos a considerar" prompt="-Servicios personales_x000d_-Comunicaciones/transporte_x000d_-Impresos/publicaciones_x000d_-Viáticos y gastos de viaje interior_x000d_-Viáticos y gastos de viaje exterior_x000d_-Servicios logísticos (Eventos ICFES)_x000d_-Gastos judiciales, sentencias, conciliaciones_x000d_-Gastos financieros" sqref="I1 AB1" xr:uid="{00000000-0002-0000-0100-000000000000}"/>
    <dataValidation allowBlank="1" showErrorMessage="1" sqref="O1 AH1 O28:O29 AH28:AH29 O256:O270 O280:O303 O307:O308 AH256:AH270 AH280:AH303 AH307:AH308 O512 O514 O546:O551 O518:O520 O543 AH512 AH514 AH546:AH551 AH518:AH520 AH543" xr:uid="{00000000-0002-0000-0100-000001000000}"/>
    <dataValidation allowBlank="1" showErrorMessage="1" promptTitle="Conceptos a considerar" prompt="-Servicios personales_x000a_-Comunicaciones/transporte_x000a_-Impresos/publicaciones_x000a_-Viáticos y gastos de viaje interior_x000a_-Viáticos y gastos de viaje exterior_x000a_-Servicios logísticos (Eventos ICFES)_x000a_-Gastos judiciales, sentencias, conciliaciones_x000a_-Gastos financieros" sqref="I307 AB307" xr:uid="{00000000-0002-0000-0100-000002000000}"/>
  </dataValidations>
  <pageMargins left="0.75" right="0.75" top="1" bottom="1" header="0.5" footer="0.5"/>
  <pageSetup orientation="portrait" horizontalDpi="4294967292" verticalDpi="4294967292"/>
  <ignoredErrors>
    <ignoredError sqref="AX2" emptyCellReference="1"/>
  </ignoredErrors>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EV493"/>
  <sheetViews>
    <sheetView showGridLines="0" topLeftCell="B482" workbookViewId="0">
      <selection activeCell="D493" sqref="D493:I493"/>
    </sheetView>
  </sheetViews>
  <sheetFormatPr baseColWidth="10" defaultColWidth="10.875" defaultRowHeight="14.25" outlineLevelRow="1" x14ac:dyDescent="0.2"/>
  <cols>
    <col min="1" max="1" width="26" style="17" customWidth="1"/>
    <col min="2" max="2" width="28.125" style="17" customWidth="1"/>
    <col min="3" max="3" width="23.375" style="16" hidden="1" customWidth="1"/>
    <col min="4" max="4" width="11.5" style="319" customWidth="1"/>
    <col min="5" max="5" width="14.375" style="319" customWidth="1"/>
    <col min="6" max="6" width="29.625" style="3" hidden="1" customWidth="1"/>
    <col min="7" max="7" width="24.625" style="92" customWidth="1"/>
    <col min="8" max="8" width="24" style="92" customWidth="1"/>
    <col min="9" max="9" width="19.625" style="3" customWidth="1"/>
    <col min="10" max="10" width="17.5" style="16" customWidth="1"/>
    <col min="11" max="11" width="21.625" style="3" customWidth="1"/>
    <col min="12" max="12" width="19.5" style="3" customWidth="1"/>
    <col min="13" max="13" width="16.625" style="3" customWidth="1"/>
    <col min="14" max="16384" width="10.875" style="3"/>
  </cols>
  <sheetData>
    <row r="1" spans="1:12 16376:16376" ht="14.25" customHeight="1" x14ac:dyDescent="0.2">
      <c r="A1" s="1453"/>
      <c r="B1" s="1456" t="s">
        <v>6</v>
      </c>
      <c r="C1" s="1457"/>
      <c r="D1" s="1458"/>
      <c r="E1" s="1458"/>
      <c r="F1" s="1457"/>
      <c r="G1" s="1457"/>
      <c r="H1" s="1457"/>
      <c r="I1" s="1459"/>
      <c r="J1" s="1468"/>
      <c r="K1" s="1469"/>
    </row>
    <row r="2" spans="1:12 16376:16376" ht="14.25" customHeight="1" x14ac:dyDescent="0.2">
      <c r="A2" s="1454"/>
      <c r="B2" s="1460"/>
      <c r="C2" s="1461"/>
      <c r="D2" s="1462"/>
      <c r="E2" s="1462"/>
      <c r="F2" s="1461"/>
      <c r="G2" s="1461"/>
      <c r="H2" s="1461"/>
      <c r="I2" s="1463"/>
      <c r="J2" s="1470"/>
      <c r="K2" s="1471"/>
    </row>
    <row r="3" spans="1:12 16376:16376" ht="14.25" customHeight="1" x14ac:dyDescent="0.2">
      <c r="A3" s="1454"/>
      <c r="B3" s="1460"/>
      <c r="C3" s="1461"/>
      <c r="D3" s="1462"/>
      <c r="E3" s="1462"/>
      <c r="F3" s="1461"/>
      <c r="G3" s="1461"/>
      <c r="H3" s="1461"/>
      <c r="I3" s="1463"/>
      <c r="J3" s="1470"/>
      <c r="K3" s="1471"/>
    </row>
    <row r="4" spans="1:12 16376:16376" ht="14.25" customHeight="1" thickBot="1" x14ac:dyDescent="0.25">
      <c r="A4" s="1455"/>
      <c r="B4" s="1464"/>
      <c r="C4" s="1465"/>
      <c r="D4" s="1466"/>
      <c r="E4" s="1466"/>
      <c r="F4" s="1465"/>
      <c r="G4" s="1465"/>
      <c r="H4" s="1465"/>
      <c r="I4" s="1467"/>
      <c r="J4" s="1472"/>
      <c r="K4" s="1473"/>
    </row>
    <row r="5" spans="1:12 16376:16376" ht="15" thickBot="1" x14ac:dyDescent="0.25">
      <c r="H5" s="3"/>
    </row>
    <row r="6" spans="1:12 16376:16376" ht="15" thickBot="1" x14ac:dyDescent="0.25">
      <c r="A6" s="1532" t="s">
        <v>7</v>
      </c>
      <c r="B6" s="1533"/>
      <c r="C6" s="432"/>
      <c r="D6" s="433" t="s">
        <v>8</v>
      </c>
      <c r="H6" s="3"/>
      <c r="XEV6" s="3" t="s">
        <v>9</v>
      </c>
    </row>
    <row r="7" spans="1:12 16376:16376" ht="15" thickBot="1" x14ac:dyDescent="0.25">
      <c r="H7" s="3"/>
      <c r="XEV7" s="3" t="s">
        <v>8</v>
      </c>
    </row>
    <row r="8" spans="1:12 16376:16376" ht="24.95" customHeight="1" thickBot="1" x14ac:dyDescent="0.25">
      <c r="A8" s="222" t="s">
        <v>10</v>
      </c>
      <c r="B8" s="222" t="s">
        <v>11</v>
      </c>
      <c r="C8" s="222" t="s">
        <v>12</v>
      </c>
      <c r="D8" s="318" t="s">
        <v>13</v>
      </c>
      <c r="E8" s="318" t="s">
        <v>14</v>
      </c>
      <c r="F8" s="53" t="s">
        <v>15</v>
      </c>
      <c r="G8" s="53" t="s">
        <v>16</v>
      </c>
      <c r="H8" s="53" t="s">
        <v>17</v>
      </c>
      <c r="I8" s="53" t="s">
        <v>18</v>
      </c>
      <c r="J8" s="54" t="s">
        <v>19</v>
      </c>
      <c r="K8" s="55" t="s">
        <v>20</v>
      </c>
    </row>
    <row r="9" spans="1:12 16376:16376" s="320" customFormat="1" ht="13.5" thickBot="1" x14ac:dyDescent="0.25">
      <c r="A9" s="305" t="s">
        <v>21</v>
      </c>
      <c r="B9" s="306"/>
      <c r="C9" s="306"/>
      <c r="D9" s="306"/>
      <c r="E9" s="306"/>
      <c r="F9" s="307"/>
      <c r="G9" s="302">
        <f>+SUM(ACADEMICA!P40:P199)</f>
        <v>17679159000</v>
      </c>
      <c r="H9" s="308">
        <f>+G9/$G$490</f>
        <v>0.49804835280850845</v>
      </c>
      <c r="I9" s="303"/>
      <c r="J9" s="303"/>
      <c r="K9" s="304"/>
    </row>
    <row r="10" spans="1:12 16376:16376" s="320" customFormat="1" ht="25.5" outlineLevel="1" x14ac:dyDescent="0.2">
      <c r="A10" s="1272" t="str">
        <f>+ACADEMICA!F40</f>
        <v>Internacionalización</v>
      </c>
      <c r="B10" s="1272" t="str">
        <f>+ACADEMICA!G40</f>
        <v>Acreditación para Exporecerca Bacelona 2016, presentación y participación internacional de la ETITC por obtener platinum en Guadalajara, México (proyectos konciencia -Barcelona- y homematik - Rumania-)</v>
      </c>
      <c r="C10" s="882">
        <f>+ACADEMICA!H40</f>
        <v>0</v>
      </c>
      <c r="D10" s="945">
        <f>+ACADEMICA!I40</f>
        <v>42445</v>
      </c>
      <c r="E10" s="945">
        <f>+ACADEMICA!J40</f>
        <v>42449</v>
      </c>
      <c r="F10" s="885" t="str">
        <f>+ACADEMICA!K40</f>
        <v>Representación Exporecerca Barcelona 2016</v>
      </c>
      <c r="G10" s="885" t="str">
        <f>+ACADEMICA!L40</f>
        <v>Transporte</v>
      </c>
      <c r="H10" s="885" t="str">
        <f>+ACADEMICA!M40</f>
        <v>Tiquetes, viáticos y hospedaje, stand</v>
      </c>
      <c r="I10" s="882">
        <f>+ACADEMICA!N40</f>
        <v>1</v>
      </c>
      <c r="J10" s="134">
        <f>+ACADEMICA!O40</f>
        <v>16000000</v>
      </c>
      <c r="K10" s="135">
        <f>+ACADEMICA!P40</f>
        <v>16000000</v>
      </c>
      <c r="L10" s="632"/>
    </row>
    <row r="11" spans="1:12 16376:16376" s="320" customFormat="1" ht="25.5" outlineLevel="1" x14ac:dyDescent="0.2">
      <c r="A11" s="1273" t="str">
        <f>+ACADEMICA!F41</f>
        <v>Internacionalización</v>
      </c>
      <c r="B11" s="1274">
        <f>+ACADEMICA!G41</f>
        <v>0</v>
      </c>
      <c r="C11" s="883">
        <f>+ACADEMICA!H41</f>
        <v>0</v>
      </c>
      <c r="D11" s="946">
        <f>+ACADEMICA!I41</f>
        <v>42515</v>
      </c>
      <c r="E11" s="946">
        <f>+ACADEMICA!J41</f>
        <v>42521</v>
      </c>
      <c r="F11" s="877" t="str">
        <f>+ACADEMICA!K41</f>
        <v>Representacion Rumania</v>
      </c>
      <c r="G11" s="877" t="str">
        <f>+ACADEMICA!L41</f>
        <v>Transporte</v>
      </c>
      <c r="H11" s="877" t="str">
        <f>+ACADEMICA!M41</f>
        <v>Tiquetes, viáticos y hospedaje, stand</v>
      </c>
      <c r="I11" s="883">
        <f>+ACADEMICA!N41</f>
        <v>1</v>
      </c>
      <c r="J11" s="136">
        <f>+ACADEMICA!O41</f>
        <v>25000000</v>
      </c>
      <c r="K11" s="137">
        <f>+ACADEMICA!P41</f>
        <v>25000000</v>
      </c>
      <c r="L11" s="632"/>
    </row>
    <row r="12" spans="1:12 16376:16376" s="320" customFormat="1" ht="51" outlineLevel="1" x14ac:dyDescent="0.2">
      <c r="A12" s="1273" t="str">
        <f>+ACADEMICA!F42</f>
        <v>Internacionalización</v>
      </c>
      <c r="B12" s="877" t="str">
        <f>+ACADEMICA!G42</f>
        <v>Representación y participación internacional de la ETITC por proyecto infomatrix colombia (Ardesign app)</v>
      </c>
      <c r="C12" s="883">
        <f>+ACADEMICA!H42</f>
        <v>0</v>
      </c>
      <c r="D12" s="946">
        <f>+ACADEMICA!I42</f>
        <v>46077</v>
      </c>
      <c r="E12" s="946">
        <f>+ACADEMICA!J42</f>
        <v>42428</v>
      </c>
      <c r="F12" s="877" t="str">
        <f>+ACADEMICA!K42</f>
        <v>Representacion Ecuador</v>
      </c>
      <c r="G12" s="877" t="str">
        <f>+ACADEMICA!L42</f>
        <v>Transporte</v>
      </c>
      <c r="H12" s="877" t="str">
        <f>+ACADEMICA!M42</f>
        <v>Tiquetes, viáticos y hospedaje, stand</v>
      </c>
      <c r="I12" s="883">
        <f>+ACADEMICA!N42</f>
        <v>1</v>
      </c>
      <c r="J12" s="136">
        <f>+ACADEMICA!O42</f>
        <v>8000000</v>
      </c>
      <c r="K12" s="137">
        <f>+ACADEMICA!P42</f>
        <v>8000000</v>
      </c>
      <c r="L12" s="632"/>
    </row>
    <row r="13" spans="1:12 16376:16376" s="320" customFormat="1" ht="38.25" outlineLevel="1" x14ac:dyDescent="0.2">
      <c r="A13" s="1273" t="str">
        <f>+ACADEMICA!F43</f>
        <v>Internacionalización</v>
      </c>
      <c r="B13" s="877" t="str">
        <f>+ACADEMICA!G43</f>
        <v>Aprovechar convenios, eventos, visitas a universidades pares y empresas</v>
      </c>
      <c r="C13" s="883">
        <f>+ACADEMICA!H43</f>
        <v>0</v>
      </c>
      <c r="D13" s="946">
        <f>+ACADEMICA!I43</f>
        <v>42401</v>
      </c>
      <c r="E13" s="946">
        <f>+ACADEMICA!J43</f>
        <v>42704</v>
      </c>
      <c r="F13" s="877" t="str">
        <f>+ACADEMICA!K43</f>
        <v>Intercambio docentes</v>
      </c>
      <c r="G13" s="877" t="str">
        <f>+ACADEMICA!L43</f>
        <v>Transporte</v>
      </c>
      <c r="H13" s="877" t="str">
        <f>+ACADEMICA!M43</f>
        <v>Tiquetes, viáticos y hospedaje, stand</v>
      </c>
      <c r="I13" s="883">
        <f>+ACADEMICA!N43</f>
        <v>1</v>
      </c>
      <c r="J13" s="136">
        <f>+ACADEMICA!O43</f>
        <v>30000000</v>
      </c>
      <c r="K13" s="137">
        <f>+ACADEMICA!P43</f>
        <v>30000000</v>
      </c>
      <c r="L13" s="632"/>
    </row>
    <row r="14" spans="1:12 16376:16376" s="320" customFormat="1" ht="38.25" outlineLevel="1" x14ac:dyDescent="0.2">
      <c r="A14" s="1273" t="str">
        <f>+ACADEMICA!F44</f>
        <v>Internacionalización</v>
      </c>
      <c r="B14" s="877" t="str">
        <f>+ACADEMICA!G44</f>
        <v>Visita de Decano y dos profesores a la Feria Internacional de Hannover (Alemania)</v>
      </c>
      <c r="C14" s="883">
        <f>+ACADEMICA!H44</f>
        <v>0</v>
      </c>
      <c r="D14" s="946">
        <f>+ACADEMICA!I44</f>
        <v>42384</v>
      </c>
      <c r="E14" s="946">
        <f>+ACADEMICA!J44</f>
        <v>42704</v>
      </c>
      <c r="F14" s="877" t="str">
        <f>+ACADEMICA!K44</f>
        <v>Visita a la feria internacional</v>
      </c>
      <c r="G14" s="877" t="str">
        <f>+ACADEMICA!L44</f>
        <v>Transporte</v>
      </c>
      <c r="H14" s="877" t="str">
        <f>+ACADEMICA!M44</f>
        <v>Tiquetes aéreos ida y vuelta y viáticos (8 dias)</v>
      </c>
      <c r="I14" s="883">
        <f>+ACADEMICA!N44</f>
        <v>3</v>
      </c>
      <c r="J14" s="136">
        <f>+ACADEMICA!O44</f>
        <v>10000000</v>
      </c>
      <c r="K14" s="137">
        <f>+ACADEMICA!P44</f>
        <v>30000000</v>
      </c>
      <c r="L14" s="632"/>
    </row>
    <row r="15" spans="1:12 16376:16376" s="320" customFormat="1" ht="51" outlineLevel="1" x14ac:dyDescent="0.2">
      <c r="A15" s="1273" t="str">
        <f>+ACADEMICA!F45</f>
        <v>Internacionalización</v>
      </c>
      <c r="B15" s="877" t="str">
        <f>+ACADEMICA!G45</f>
        <v>Participación de un (1) Profesor y un (1) estudiante en congreso de ingeniería e Investigación-Universidad CUJAE-Cuba</v>
      </c>
      <c r="C15" s="883">
        <f>+ACADEMICA!H45</f>
        <v>0</v>
      </c>
      <c r="D15" s="946">
        <f>+ACADEMICA!I45</f>
        <v>42384</v>
      </c>
      <c r="E15" s="946">
        <f>+ACADEMICA!J45</f>
        <v>42704</v>
      </c>
      <c r="F15" s="877" t="str">
        <f>+ACADEMICA!K45</f>
        <v>Particpación en el congreso</v>
      </c>
      <c r="G15" s="877" t="str">
        <f>+ACADEMICA!L45</f>
        <v>Transporte</v>
      </c>
      <c r="H15" s="877" t="str">
        <f>+ACADEMICA!M45</f>
        <v>Tiquetes aéreos ida y vuelta, viáticos e inscripción a evento académico</v>
      </c>
      <c r="I15" s="883">
        <f>+ACADEMICA!N45</f>
        <v>2</v>
      </c>
      <c r="J15" s="136">
        <f>+ACADEMICA!O45</f>
        <v>5500000</v>
      </c>
      <c r="K15" s="137">
        <f>+ACADEMICA!P45</f>
        <v>11000000</v>
      </c>
      <c r="L15" s="632"/>
    </row>
    <row r="16" spans="1:12 16376:16376" s="320" customFormat="1" ht="38.25" outlineLevel="1" x14ac:dyDescent="0.2">
      <c r="A16" s="1273" t="str">
        <f>+ACADEMICA!F46</f>
        <v>Internacionalización</v>
      </c>
      <c r="B16" s="877" t="str">
        <f>+ACADEMICA!G46</f>
        <v>Misión Académica de dos (2) profesores a la Universidad Técnica de Sofía (Bulgaria)</v>
      </c>
      <c r="C16" s="883">
        <f>+ACADEMICA!H46</f>
        <v>0</v>
      </c>
      <c r="D16" s="946">
        <f>+ACADEMICA!I46</f>
        <v>42384</v>
      </c>
      <c r="E16" s="946">
        <f>+ACADEMICA!J46</f>
        <v>42704</v>
      </c>
      <c r="F16" s="877" t="str">
        <f>+ACADEMICA!K46</f>
        <v>Participación en la misión académica</v>
      </c>
      <c r="G16" s="877" t="str">
        <f>+ACADEMICA!L46</f>
        <v>Transporte</v>
      </c>
      <c r="H16" s="877" t="str">
        <f>+ACADEMICA!M46</f>
        <v>Tiquetes aéreos ida y vuelta y viáticos (8 dias)</v>
      </c>
      <c r="I16" s="883">
        <f>+ACADEMICA!N46</f>
        <v>2</v>
      </c>
      <c r="J16" s="136">
        <f>+ACADEMICA!O46</f>
        <v>10000000</v>
      </c>
      <c r="K16" s="137">
        <f>+ACADEMICA!P46</f>
        <v>20000000</v>
      </c>
      <c r="L16" s="632"/>
    </row>
    <row r="17" spans="1:12" s="320" customFormat="1" ht="63.75" outlineLevel="1" x14ac:dyDescent="0.2">
      <c r="A17" s="1273" t="str">
        <f>+ACADEMICA!F47</f>
        <v>Internacionalización</v>
      </c>
      <c r="B17" s="877" t="str">
        <f>+ACADEMICA!G47</f>
        <v>Invitar dos profesores de la CUJAE para diagnosticar situación actual y capacitar profesores en diseño e implementación de laboratorios virtuales</v>
      </c>
      <c r="C17" s="883">
        <f>+ACADEMICA!H47</f>
        <v>0</v>
      </c>
      <c r="D17" s="946">
        <f>+ACADEMICA!I47</f>
        <v>42384</v>
      </c>
      <c r="E17" s="946">
        <f>+ACADEMICA!J47</f>
        <v>42704</v>
      </c>
      <c r="F17" s="877" t="str">
        <f>+ACADEMICA!K47</f>
        <v>Participación en CUJAE</v>
      </c>
      <c r="G17" s="877" t="str">
        <f>+ACADEMICA!L47</f>
        <v>Transporte</v>
      </c>
      <c r="H17" s="877" t="str">
        <f>+ACADEMICA!M47</f>
        <v>Tiquetes aéreos ida y vuelta y honorarios (4 semanas)</v>
      </c>
      <c r="I17" s="883">
        <f>+ACADEMICA!N47</f>
        <v>2</v>
      </c>
      <c r="J17" s="136">
        <f>+ACADEMICA!O47</f>
        <v>12000000</v>
      </c>
      <c r="K17" s="137">
        <f>+ACADEMICA!P47</f>
        <v>24000000</v>
      </c>
      <c r="L17" s="632"/>
    </row>
    <row r="18" spans="1:12" s="320" customFormat="1" ht="25.5" outlineLevel="1" x14ac:dyDescent="0.2">
      <c r="A18" s="1274" t="str">
        <f>+ACADEMICA!F48</f>
        <v>Internacionalización</v>
      </c>
      <c r="B18" s="877" t="str">
        <f>+ACADEMICA!G48</f>
        <v xml:space="preserve">Invitar un (1) profesor de la Universidad Técnica de Sofía </v>
      </c>
      <c r="C18" s="883">
        <f>+ACADEMICA!H48</f>
        <v>0</v>
      </c>
      <c r="D18" s="946">
        <f>+ACADEMICA!I48</f>
        <v>42384</v>
      </c>
      <c r="E18" s="946">
        <f>+ACADEMICA!J48</f>
        <v>42704</v>
      </c>
      <c r="F18" s="877" t="str">
        <f>+ACADEMICA!K48</f>
        <v>Profesor invitado</v>
      </c>
      <c r="G18" s="877" t="str">
        <f>+ACADEMICA!L48</f>
        <v>Transporte</v>
      </c>
      <c r="H18" s="877" t="str">
        <f>+ACADEMICA!M48</f>
        <v>Tiquetes aéreos ida y vuelta y honorarios (8 dias)</v>
      </c>
      <c r="I18" s="883">
        <f>+ACADEMICA!N48</f>
        <v>1</v>
      </c>
      <c r="J18" s="136">
        <f>+ACADEMICA!O48</f>
        <v>9000000</v>
      </c>
      <c r="K18" s="137">
        <f>+ACADEMICA!P48</f>
        <v>9000000</v>
      </c>
      <c r="L18" s="632"/>
    </row>
    <row r="19" spans="1:12" s="320" customFormat="1" ht="24.95" customHeight="1" outlineLevel="1" x14ac:dyDescent="0.2">
      <c r="A19" s="1452" t="str">
        <f>+ACADEMICA!F49</f>
        <v>Participación en eventos académicos</v>
      </c>
      <c r="B19" s="877" t="str">
        <f>+ACADEMICA!G49</f>
        <v xml:space="preserve">Evento de la facultad donde se promueve la seguridad informatica </v>
      </c>
      <c r="C19" s="883">
        <f>+ACADEMICA!H49</f>
        <v>0</v>
      </c>
      <c r="D19" s="946">
        <f>+ACADEMICA!I49</f>
        <v>42384</v>
      </c>
      <c r="E19" s="946">
        <f>+ACADEMICA!J49</f>
        <v>42704</v>
      </c>
      <c r="F19" s="877" t="str">
        <f>+ACADEMICA!K49</f>
        <v>3er jorada de la seguridad informática</v>
      </c>
      <c r="G19" s="877" t="str">
        <f>+ACADEMICA!L49</f>
        <v>Logística</v>
      </c>
      <c r="H19" s="877" t="str">
        <f>+ACADEMICA!M49</f>
        <v>Conferencistas, material, posters, refrigerios y premios</v>
      </c>
      <c r="I19" s="883">
        <f>+ACADEMICA!N49</f>
        <v>1</v>
      </c>
      <c r="J19" s="136">
        <f>+ACADEMICA!O49</f>
        <v>3000000</v>
      </c>
      <c r="K19" s="137">
        <f>+ACADEMICA!P49</f>
        <v>3000000</v>
      </c>
      <c r="L19" s="632"/>
    </row>
    <row r="20" spans="1:12" s="320" customFormat="1" ht="24.95" customHeight="1" outlineLevel="1" x14ac:dyDescent="0.2">
      <c r="A20" s="1273" t="str">
        <f>+ACADEMICA!F50</f>
        <v>Participación en eventos académicos</v>
      </c>
      <c r="B20" s="877" t="str">
        <f>+ACADEMICA!G50</f>
        <v>Evento internacional donde la ETITC es sede en la versión colombia 2016</v>
      </c>
      <c r="C20" s="883">
        <f>+ACADEMICA!H50</f>
        <v>0</v>
      </c>
      <c r="D20" s="946">
        <f>+ACADEMICA!I50</f>
        <v>42384</v>
      </c>
      <c r="E20" s="946">
        <f>+ACADEMICA!J50</f>
        <v>42704</v>
      </c>
      <c r="F20" s="877" t="str">
        <f>+ACADEMICA!K50</f>
        <v>Infomatrix latinoamerica 2016</v>
      </c>
      <c r="G20" s="877" t="str">
        <f>+ACADEMICA!L50</f>
        <v>Logística</v>
      </c>
      <c r="H20" s="877" t="str">
        <f>+ACADEMICA!M50</f>
        <v>Conferencistas, material, posters, refrigerios y premios</v>
      </c>
      <c r="I20" s="883">
        <f>+ACADEMICA!N50</f>
        <v>1</v>
      </c>
      <c r="J20" s="136">
        <f>+ACADEMICA!O50</f>
        <v>6000000</v>
      </c>
      <c r="K20" s="137">
        <f>+ACADEMICA!P50</f>
        <v>6000000</v>
      </c>
      <c r="L20" s="632"/>
    </row>
    <row r="21" spans="1:12" s="320" customFormat="1" ht="24.95" customHeight="1" outlineLevel="1" x14ac:dyDescent="0.2">
      <c r="A21" s="1273" t="str">
        <f>+ACADEMICA!F51</f>
        <v>Participación en eventos académicos</v>
      </c>
      <c r="B21" s="877" t="str">
        <f>+ACADEMICA!G51</f>
        <v xml:space="preserve">Visitas a  empresas industriales o agroindustriales ubicadas en ciudades diferentes a Bogotá </v>
      </c>
      <c r="C21" s="883">
        <f>+ACADEMICA!H51</f>
        <v>0</v>
      </c>
      <c r="D21" s="946">
        <f>+ACADEMICA!I51</f>
        <v>42384</v>
      </c>
      <c r="E21" s="946">
        <f>+ACADEMICA!J51</f>
        <v>42704</v>
      </c>
      <c r="F21" s="877" t="str">
        <f>+ACADEMICA!K51</f>
        <v>Estudiantes y docentes que visitaron empresas</v>
      </c>
      <c r="G21" s="321" t="str">
        <f>+ACADEMICA!L51</f>
        <v>Transporte</v>
      </c>
      <c r="H21" s="877" t="str">
        <f>+ACADEMICA!M51</f>
        <v>Transporte aéreo o terrestre y viáticos o subsidio para tres grupos de estudiantes (uno de cada nivel de formación) acompañados de su respectivo profesor</v>
      </c>
      <c r="I21" s="877" t="str">
        <f>+ACADEMICA!N51</f>
        <v>Por definir</v>
      </c>
      <c r="J21" s="663" t="str">
        <f>+ACADEMICA!O51</f>
        <v>Por definir</v>
      </c>
      <c r="K21" s="664" t="str">
        <f>+ACADEMICA!P51</f>
        <v>Por definir</v>
      </c>
      <c r="L21" s="632"/>
    </row>
    <row r="22" spans="1:12" s="320" customFormat="1" ht="24.95" customHeight="1" outlineLevel="1" x14ac:dyDescent="0.2">
      <c r="A22" s="1274" t="str">
        <f>+ACADEMICA!F52</f>
        <v>Participación en eventos académicos</v>
      </c>
      <c r="B22" s="877" t="str">
        <f>+ACADEMICA!G52</f>
        <v xml:space="preserve">Participación en cursos, seminarios, ferias o congresos nacionales sobre actualización o innovación en procesos industriales </v>
      </c>
      <c r="C22" s="883">
        <f>+ACADEMICA!H52</f>
        <v>0</v>
      </c>
      <c r="D22" s="946">
        <f>+ACADEMICA!I52</f>
        <v>42384</v>
      </c>
      <c r="E22" s="946">
        <f>+ACADEMICA!J52</f>
        <v>42704</v>
      </c>
      <c r="F22" s="877" t="str">
        <f>+ACADEMICA!K52</f>
        <v>Participaciones de la comunidad académica</v>
      </c>
      <c r="G22" s="133" t="str">
        <f>+ACADEMICA!L52</f>
        <v>Logística</v>
      </c>
      <c r="H22" s="877" t="str">
        <f>+ACADEMICA!M52</f>
        <v>Inscripción de al menos cinco (5) profesores a uno  de los eventos y transporte y viáticos</v>
      </c>
      <c r="I22" s="883">
        <f>+ACADEMICA!N52</f>
        <v>5</v>
      </c>
      <c r="J22" s="136">
        <f>+ACADEMICA!O52</f>
        <v>2000000</v>
      </c>
      <c r="K22" s="137">
        <f>+ACADEMICA!P52</f>
        <v>10000000</v>
      </c>
      <c r="L22" s="632"/>
    </row>
    <row r="23" spans="1:12" s="320" customFormat="1" ht="24.95" customHeight="1" outlineLevel="1" x14ac:dyDescent="0.2">
      <c r="A23" s="1452" t="str">
        <f>+ACADEMICA!F53</f>
        <v>Modernización de Laboratorios</v>
      </c>
      <c r="B23" s="877" t="str">
        <f>+ACADEMICA!G53</f>
        <v>Implementación seguridad informática fase II</v>
      </c>
      <c r="C23" s="883">
        <f>+ACADEMICA!H53</f>
        <v>0</v>
      </c>
      <c r="D23" s="946">
        <f>+ACADEMICA!I53</f>
        <v>42384</v>
      </c>
      <c r="E23" s="946">
        <f>+ACADEMICA!J53</f>
        <v>42704</v>
      </c>
      <c r="F23" s="877" t="str">
        <f>+ACADEMICA!K53</f>
        <v>Adquisición, instigación y analisis de evidencias digitales con el uso de kits forenses  duolicadores, toma de imágenes forenses, bloqeadores de dispositivos, recuperacion de datos</v>
      </c>
      <c r="G23" s="877" t="str">
        <f>+ACADEMICA!L53</f>
        <v>Equipos</v>
      </c>
      <c r="H23" s="877" t="str">
        <f>+ACADEMICA!M53</f>
        <v>Móviles, recuperación de información, análisis de información</v>
      </c>
      <c r="I23" s="883">
        <f>+ACADEMICA!N53</f>
        <v>1</v>
      </c>
      <c r="J23" s="136">
        <f>+ACADEMICA!O53</f>
        <v>350000000</v>
      </c>
      <c r="K23" s="137">
        <f>+ACADEMICA!P53</f>
        <v>350000000</v>
      </c>
      <c r="L23" s="632"/>
    </row>
    <row r="24" spans="1:12" s="320" customFormat="1" ht="24.95" customHeight="1" outlineLevel="1" x14ac:dyDescent="0.2">
      <c r="A24" s="1273" t="str">
        <f>+ACADEMICA!F54</f>
        <v>Modernización de Laboratorios</v>
      </c>
      <c r="B24" s="877" t="str">
        <f>+ACADEMICA!G54</f>
        <v>Internet de las cosas</v>
      </c>
      <c r="C24" s="883">
        <f>+ACADEMICA!H54</f>
        <v>0</v>
      </c>
      <c r="D24" s="946">
        <f>+ACADEMICA!I54</f>
        <v>42384</v>
      </c>
      <c r="E24" s="946">
        <f>+ACADEMICA!J54</f>
        <v>42704</v>
      </c>
      <c r="F24" s="877" t="str">
        <f>+ACADEMICA!K54</f>
        <v>Elementos adquiridos</v>
      </c>
      <c r="G24" s="877" t="str">
        <f>+ACADEMICA!L54</f>
        <v>Insumos</v>
      </c>
      <c r="H24" s="877" t="str">
        <f>+ACADEMICA!M54</f>
        <v>Compra de Raspberry Pi y tarjetas  Arduino</v>
      </c>
      <c r="I24" s="883">
        <f>+ACADEMICA!N54</f>
        <v>1</v>
      </c>
      <c r="J24" s="136">
        <f>+ACADEMICA!O54</f>
        <v>5000000</v>
      </c>
      <c r="K24" s="137">
        <f>+ACADEMICA!P54</f>
        <v>5000000</v>
      </c>
      <c r="L24" s="632"/>
    </row>
    <row r="25" spans="1:12" s="320" customFormat="1" ht="24.95" customHeight="1" outlineLevel="1" x14ac:dyDescent="0.2">
      <c r="A25" s="1273" t="str">
        <f>+ACADEMICA!F55</f>
        <v>Modernización de Laboratorios</v>
      </c>
      <c r="B25" s="877" t="str">
        <f>+ACADEMICA!G55</f>
        <v>Implementación academia HANA Huawei</v>
      </c>
      <c r="C25" s="883">
        <f>+ACADEMICA!H55</f>
        <v>0</v>
      </c>
      <c r="D25" s="946">
        <f>+ACADEMICA!I55</f>
        <v>42384</v>
      </c>
      <c r="E25" s="946">
        <f>+ACADEMICA!J55</f>
        <v>42704</v>
      </c>
      <c r="F25" s="877" t="str">
        <f>+ACADEMICA!K55</f>
        <v>Academia implementada</v>
      </c>
      <c r="G25" s="877" t="str">
        <f>+ACADEMICA!L55</f>
        <v>Persona jurídica</v>
      </c>
      <c r="H25" s="941" t="str">
        <f>+ACADEMICA!M55</f>
        <v>Implementación de academia HANA Huawei</v>
      </c>
      <c r="I25" s="883">
        <f>+ACADEMICA!N55</f>
        <v>1</v>
      </c>
      <c r="J25" s="136">
        <f>+ACADEMICA!O55</f>
        <v>350000000</v>
      </c>
      <c r="K25" s="137">
        <f>+ACADEMICA!P55</f>
        <v>350000000</v>
      </c>
      <c r="L25" s="632"/>
    </row>
    <row r="26" spans="1:12" s="320" customFormat="1" ht="24.95" customHeight="1" outlineLevel="1" x14ac:dyDescent="0.2">
      <c r="A26" s="1273"/>
      <c r="B26" s="877" t="str">
        <f>+ACADEMICA!G56</f>
        <v>Implementación aula de maestría</v>
      </c>
      <c r="C26" s="883">
        <f>+ACADEMICA!H56</f>
        <v>0</v>
      </c>
      <c r="D26" s="946">
        <f>+ACADEMICA!I56</f>
        <v>42384</v>
      </c>
      <c r="E26" s="946">
        <f>+ACADEMICA!J56</f>
        <v>42704</v>
      </c>
      <c r="F26" s="877" t="str">
        <f>+ACADEMICA!K56</f>
        <v>Aula implementada</v>
      </c>
      <c r="G26" s="877" t="str">
        <f>+ACADEMICA!L56</f>
        <v>Persona jurídica</v>
      </c>
      <c r="H26" s="941" t="str">
        <f>+ACADEMICA!M56</f>
        <v>Montaje aula maestría</v>
      </c>
      <c r="I26" s="883">
        <f>+ACADEMICA!N56</f>
        <v>1</v>
      </c>
      <c r="J26" s="136">
        <f>+ACADEMICA!O56</f>
        <v>0</v>
      </c>
      <c r="K26" s="137">
        <f>+ACADEMICA!P56</f>
        <v>0</v>
      </c>
      <c r="L26" s="632"/>
    </row>
    <row r="27" spans="1:12" s="320" customFormat="1" ht="24.95" customHeight="1" outlineLevel="1" x14ac:dyDescent="0.2">
      <c r="A27" s="1273" t="str">
        <f>+ACADEMICA!F57</f>
        <v>Modernización de Laboratorios</v>
      </c>
      <c r="B27" s="877" t="str">
        <f>+ACADEMICA!G57</f>
        <v>Actualización de talleres de electricidad para los niveles técnico, tecnológico e ingeniería</v>
      </c>
      <c r="C27" s="883">
        <f>+ACADEMICA!H57</f>
        <v>0</v>
      </c>
      <c r="D27" s="946">
        <f>+ACADEMICA!I57</f>
        <v>42384</v>
      </c>
      <c r="E27" s="946">
        <f>+ACADEMICA!J57</f>
        <v>42704</v>
      </c>
      <c r="F27" s="877" t="str">
        <f>+ACADEMICA!K57</f>
        <v>Suministro y montaje de dos ambientes didácticos para prácticas de  electricidad  (convenio Ministerio de Educación de Francia)</v>
      </c>
      <c r="G27" s="877" t="str">
        <f>+ACADEMICA!L57</f>
        <v>Persona jurídica</v>
      </c>
      <c r="H27" s="877" t="str">
        <f>+ACADEMICA!M57</f>
        <v>Equipos didácticos especializados para prácticas de electricidad, electrónica de potencia, redes y subestaciones, calidad de energía, instalaciones eléctricas</v>
      </c>
      <c r="I27" s="883">
        <f>+ACADEMICA!N57</f>
        <v>1</v>
      </c>
      <c r="J27" s="136">
        <f>+ACADEMICA!O57</f>
        <v>2350000000</v>
      </c>
      <c r="K27" s="137">
        <f>+ACADEMICA!P57</f>
        <v>2350000000</v>
      </c>
      <c r="L27" s="632"/>
    </row>
    <row r="28" spans="1:12" s="320" customFormat="1" ht="24.95" customHeight="1" outlineLevel="1" x14ac:dyDescent="0.2">
      <c r="A28" s="1273" t="str">
        <f>+ACADEMICA!F58</f>
        <v>Modernización de Laboratorios</v>
      </c>
      <c r="B28" s="877" t="str">
        <f>+ACADEMICA!G58</f>
        <v>Actualización taller de mantenimiento mecanico</v>
      </c>
      <c r="C28" s="883">
        <f>+ACADEMICA!H58</f>
        <v>0</v>
      </c>
      <c r="D28" s="946">
        <f>+ACADEMICA!I58</f>
        <v>42384</v>
      </c>
      <c r="E28" s="946">
        <f>+ACADEMICA!J58</f>
        <v>42704</v>
      </c>
      <c r="F28" s="877" t="str">
        <f>+ACADEMICA!K58</f>
        <v xml:space="preserve">Equipo para montaje  desmontaje de rodamientos </v>
      </c>
      <c r="G28" s="877" t="str">
        <f>+ACADEMICA!L58</f>
        <v>Persona jurídica</v>
      </c>
      <c r="H28" s="877" t="str">
        <f>+ACADEMICA!M58</f>
        <v xml:space="preserve">Alineador de ejes, calentador de inducción, extensiones de rodamientos </v>
      </c>
      <c r="I28" s="883">
        <f>+ACADEMICA!N58</f>
        <v>1</v>
      </c>
      <c r="J28" s="136">
        <f>+ACADEMICA!O58</f>
        <v>35000000</v>
      </c>
      <c r="K28" s="137">
        <f>+ACADEMICA!P58</f>
        <v>35000000</v>
      </c>
      <c r="L28" s="632"/>
    </row>
    <row r="29" spans="1:12" s="320" customFormat="1" ht="24.95" customHeight="1" outlineLevel="1" x14ac:dyDescent="0.2">
      <c r="A29" s="1273" t="str">
        <f>+ACADEMICA!F59</f>
        <v>Modernización de Laboratorios</v>
      </c>
      <c r="B29" s="877" t="str">
        <f>+ACADEMICA!G59</f>
        <v>Actualización del taller de mediciones eléctricas.</v>
      </c>
      <c r="C29" s="883">
        <f>+ACADEMICA!H59</f>
        <v>0</v>
      </c>
      <c r="D29" s="946">
        <f>+ACADEMICA!I59</f>
        <v>42384</v>
      </c>
      <c r="E29" s="946">
        <f>+ACADEMICA!J59</f>
        <v>42704</v>
      </c>
      <c r="F29" s="877" t="str">
        <f>+ACADEMICA!K59</f>
        <v>Equipo para mediciones eléctricas</v>
      </c>
      <c r="G29" s="877" t="str">
        <f>+ACADEMICA!L59</f>
        <v>Persona jurídica</v>
      </c>
      <c r="H29" s="877" t="str">
        <f>+ACADEMICA!M59</f>
        <v>Medidor de aislamiento, multimedidor de energia electrica activa y reactiva.</v>
      </c>
      <c r="I29" s="883">
        <f>+ACADEMICA!N59</f>
        <v>1</v>
      </c>
      <c r="J29" s="136">
        <f>+ACADEMICA!O59</f>
        <v>120000000</v>
      </c>
      <c r="K29" s="137">
        <f>+ACADEMICA!P59</f>
        <v>120000000</v>
      </c>
      <c r="L29" s="632"/>
    </row>
    <row r="30" spans="1:12" s="320" customFormat="1" ht="24.95" customHeight="1" outlineLevel="1" x14ac:dyDescent="0.2">
      <c r="A30" s="1273" t="str">
        <f>+ACADEMICA!F61</f>
        <v>Modernización de Laboratorios</v>
      </c>
      <c r="B30" s="877" t="str">
        <f>+ACADEMICA!G61</f>
        <v>Entrenamiento para docentes</v>
      </c>
      <c r="C30" s="883">
        <f>+ACADEMICA!H61</f>
        <v>0</v>
      </c>
      <c r="D30" s="946">
        <f>+ACADEMICA!I61</f>
        <v>42384</v>
      </c>
      <c r="E30" s="946">
        <f>+ACADEMICA!J61</f>
        <v>42704</v>
      </c>
      <c r="F30" s="877" t="str">
        <f>+ACADEMICA!K61</f>
        <v>Docentes entrenados</v>
      </c>
      <c r="G30" s="877" t="str">
        <f>+ACADEMICA!L61</f>
        <v>Persona jurídica</v>
      </c>
      <c r="H30" s="877" t="str">
        <f>+ACADEMICA!M61</f>
        <v>Entrenamiento en diseño de plantas con software autodesk</v>
      </c>
      <c r="I30" s="883">
        <f>+ACADEMICA!N61</f>
        <v>1</v>
      </c>
      <c r="J30" s="136">
        <f>+ACADEMICA!O61</f>
        <v>5000000</v>
      </c>
      <c r="K30" s="137">
        <f>+ACADEMICA!P61</f>
        <v>5000000</v>
      </c>
      <c r="L30" s="632"/>
    </row>
    <row r="31" spans="1:12" s="320" customFormat="1" ht="24.95" customHeight="1" outlineLevel="1" x14ac:dyDescent="0.2">
      <c r="A31" s="1273" t="str">
        <f>+ACADEMICA!F62</f>
        <v>Modernización de Laboratorios</v>
      </c>
      <c r="B31" s="1452" t="str">
        <f>+ACADEMICA!G62</f>
        <v>Adquisición y actualización de los talleres para los programas de especialización</v>
      </c>
      <c r="C31" s="883">
        <f>+ACADEMICA!H62</f>
        <v>0</v>
      </c>
      <c r="D31" s="946">
        <f>+ACADEMICA!I62</f>
        <v>42384</v>
      </c>
      <c r="E31" s="946">
        <f>+ACADEMICA!J62</f>
        <v>42704</v>
      </c>
      <c r="F31" s="876" t="str">
        <f>+ACADEMICA!K62</f>
        <v>Actualización de software</v>
      </c>
      <c r="G31" s="877" t="str">
        <f>+ACADEMICA!L62</f>
        <v>Licenciamiento</v>
      </c>
      <c r="H31" s="877" t="str">
        <f>+ACADEMICA!M62</f>
        <v>Software multisin para circuitos</v>
      </c>
      <c r="I31" s="944">
        <f>+ACADEMICA!N62</f>
        <v>1</v>
      </c>
      <c r="J31" s="136">
        <f>+ACADEMICA!O62</f>
        <v>20000000</v>
      </c>
      <c r="K31" s="853">
        <f>+ACADEMICA!P62</f>
        <v>20000000</v>
      </c>
      <c r="L31" s="632"/>
    </row>
    <row r="32" spans="1:12" s="320" customFormat="1" ht="24.95" customHeight="1" outlineLevel="1" x14ac:dyDescent="0.2">
      <c r="A32" s="1273" t="str">
        <f>+ACADEMICA!F63</f>
        <v>Modernización de Laboratorios</v>
      </c>
      <c r="B32" s="1273" t="str">
        <f>+ACADEMICA!G63</f>
        <v>Adquisición y actualización de los talleres para los programas de especialización</v>
      </c>
      <c r="C32" s="883">
        <f>+ACADEMICA!H63</f>
        <v>0</v>
      </c>
      <c r="D32" s="946">
        <f>+ACADEMICA!I63</f>
        <v>42384</v>
      </c>
      <c r="E32" s="946">
        <f>+ACADEMICA!J63</f>
        <v>42704</v>
      </c>
      <c r="F32" s="876" t="str">
        <f>+ACADEMICA!K63</f>
        <v>Actualización de software didáctico educativo</v>
      </c>
      <c r="G32" s="877" t="str">
        <f>+ACADEMICA!L63</f>
        <v>Licenciamiento</v>
      </c>
      <c r="H32" s="877" t="str">
        <f>+ACADEMICA!M63</f>
        <v>Sofware proteus para la simulación de circuitos luxometro</v>
      </c>
      <c r="I32" s="944">
        <f>+ACADEMICA!N63</f>
        <v>1</v>
      </c>
      <c r="J32" s="136">
        <f>+ACADEMICA!O63</f>
        <v>6000000</v>
      </c>
      <c r="K32" s="853">
        <f>+ACADEMICA!P63</f>
        <v>6000000</v>
      </c>
      <c r="L32" s="632"/>
    </row>
    <row r="33" spans="1:12" s="320" customFormat="1" ht="24.95" customHeight="1" outlineLevel="1" x14ac:dyDescent="0.2">
      <c r="A33" s="1273" t="str">
        <f>+ACADEMICA!F64</f>
        <v>Modernización de Laboratorios</v>
      </c>
      <c r="B33" s="1273" t="str">
        <f>+ACADEMICA!G64</f>
        <v>Adquisición y actualización de los talleres para los programas de especialización</v>
      </c>
      <c r="C33" s="883">
        <f>+ACADEMICA!H64</f>
        <v>0</v>
      </c>
      <c r="D33" s="946">
        <f>+ACADEMICA!I64</f>
        <v>42384</v>
      </c>
      <c r="E33" s="946">
        <f>+ACADEMICA!J64</f>
        <v>42704</v>
      </c>
      <c r="F33" s="876" t="str">
        <f>+ACADEMICA!K64</f>
        <v>Didáctico educativo adquirido</v>
      </c>
      <c r="G33" s="321" t="str">
        <f>+ACADEMICA!L64</f>
        <v>Material</v>
      </c>
      <c r="H33" s="877" t="str">
        <f>+ACADEMICA!M64</f>
        <v>Luminancimetro</v>
      </c>
      <c r="I33" s="944">
        <f>+ACADEMICA!N64</f>
        <v>1</v>
      </c>
      <c r="J33" s="136">
        <f>+ACADEMICA!O64</f>
        <v>12000000</v>
      </c>
      <c r="K33" s="853">
        <f>+ACADEMICA!P64</f>
        <v>12000000</v>
      </c>
      <c r="L33" s="632"/>
    </row>
    <row r="34" spans="1:12" s="320" customFormat="1" ht="24.95" customHeight="1" outlineLevel="1" x14ac:dyDescent="0.2">
      <c r="A34" s="1273" t="str">
        <f>+ACADEMICA!F65</f>
        <v>Modernización de Laboratorios</v>
      </c>
      <c r="B34" s="1273" t="str">
        <f>+ACADEMICA!G65</f>
        <v>Adquisición y actualización de los talleres para los programas de especialización</v>
      </c>
      <c r="C34" s="883">
        <f>+ACADEMICA!H65</f>
        <v>0</v>
      </c>
      <c r="D34" s="946">
        <f>+ACADEMICA!I65</f>
        <v>42384</v>
      </c>
      <c r="E34" s="946">
        <f>+ACADEMICA!J65</f>
        <v>42704</v>
      </c>
      <c r="F34" s="1452" t="str">
        <f>+ACADEMICA!K65</f>
        <v>Equipo audiovisual</v>
      </c>
      <c r="G34" s="321" t="str">
        <f>+ACADEMICA!L65</f>
        <v>Equipos</v>
      </c>
      <c r="H34" s="877" t="str">
        <f>+ACADEMICA!M65</f>
        <v>Video beam</v>
      </c>
      <c r="I34" s="944">
        <f>+ACADEMICA!N65</f>
        <v>2</v>
      </c>
      <c r="J34" s="136">
        <f>+ACADEMICA!O65</f>
        <v>3000000</v>
      </c>
      <c r="K34" s="853">
        <f>+ACADEMICA!P65</f>
        <v>6000000</v>
      </c>
      <c r="L34" s="632"/>
    </row>
    <row r="35" spans="1:12" s="320" customFormat="1" ht="24.95" customHeight="1" outlineLevel="1" x14ac:dyDescent="0.2">
      <c r="A35" s="1273" t="str">
        <f>+ACADEMICA!F66</f>
        <v>Modernización de Laboratorios</v>
      </c>
      <c r="B35" s="1273" t="str">
        <f>+ACADEMICA!G66</f>
        <v>Adquisición y actualización de los talleres para los programas de especialización</v>
      </c>
      <c r="C35" s="883">
        <f>+ACADEMICA!H66</f>
        <v>0</v>
      </c>
      <c r="D35" s="946">
        <f>+ACADEMICA!I66</f>
        <v>42384</v>
      </c>
      <c r="E35" s="946">
        <f>+ACADEMICA!J66</f>
        <v>42704</v>
      </c>
      <c r="F35" s="1273">
        <f>+ACADEMICA!K66</f>
        <v>0</v>
      </c>
      <c r="G35" s="321" t="str">
        <f>+ACADEMICA!L66</f>
        <v>Equipos</v>
      </c>
      <c r="H35" s="877" t="str">
        <f>+ACADEMICA!M66</f>
        <v>Televisores</v>
      </c>
      <c r="I35" s="944">
        <f>+ACADEMICA!N66</f>
        <v>3</v>
      </c>
      <c r="J35" s="136">
        <f>+ACADEMICA!O66</f>
        <v>2000000</v>
      </c>
      <c r="K35" s="853">
        <f>+ACADEMICA!P66</f>
        <v>6000000</v>
      </c>
      <c r="L35" s="632"/>
    </row>
    <row r="36" spans="1:12" s="320" customFormat="1" ht="24.95" customHeight="1" outlineLevel="1" x14ac:dyDescent="0.2">
      <c r="A36" s="1273" t="str">
        <f>+ACADEMICA!F67</f>
        <v>Modernización de Laboratorios</v>
      </c>
      <c r="B36" s="1273" t="str">
        <f>+ACADEMICA!G67</f>
        <v>Adquisición y actualización de los talleres para los programas de especialización</v>
      </c>
      <c r="C36" s="883">
        <f>+ACADEMICA!H67</f>
        <v>0</v>
      </c>
      <c r="D36" s="946">
        <f>+ACADEMICA!I67</f>
        <v>42384</v>
      </c>
      <c r="E36" s="946">
        <f>+ACADEMICA!J67</f>
        <v>42704</v>
      </c>
      <c r="F36" s="1273">
        <f>+ACADEMICA!K67</f>
        <v>0</v>
      </c>
      <c r="G36" s="321" t="str">
        <f>+ACADEMICA!L67</f>
        <v>Suministros</v>
      </c>
      <c r="H36" s="877" t="str">
        <f>+ACADEMICA!M67</f>
        <v>Telones para proyección</v>
      </c>
      <c r="I36" s="944">
        <f>+ACADEMICA!N67</f>
        <v>6</v>
      </c>
      <c r="J36" s="136">
        <f>+ACADEMICA!O67</f>
        <v>208000</v>
      </c>
      <c r="K36" s="853">
        <f>+ACADEMICA!P67</f>
        <v>1248000</v>
      </c>
      <c r="L36" s="632"/>
    </row>
    <row r="37" spans="1:12" s="320" customFormat="1" ht="24.95" customHeight="1" outlineLevel="1" x14ac:dyDescent="0.2">
      <c r="A37" s="1273" t="str">
        <f>+ACADEMICA!F68</f>
        <v>Modernización de Laboratorios</v>
      </c>
      <c r="B37" s="1273" t="str">
        <f>+ACADEMICA!G68</f>
        <v>Adquisición y actualización de los talleres para los programas de especialización</v>
      </c>
      <c r="C37" s="883">
        <f>+ACADEMICA!H68</f>
        <v>0</v>
      </c>
      <c r="D37" s="946">
        <f>+ACADEMICA!I68</f>
        <v>42384</v>
      </c>
      <c r="E37" s="946">
        <f>+ACADEMICA!J68</f>
        <v>42704</v>
      </c>
      <c r="F37" s="1274">
        <f>+ACADEMICA!K68</f>
        <v>0</v>
      </c>
      <c r="G37" s="321" t="str">
        <f>+ACADEMICA!L68</f>
        <v>Suministros</v>
      </c>
      <c r="H37" s="877" t="str">
        <f>+ACADEMICA!M68</f>
        <v>Cables HDMI</v>
      </c>
      <c r="I37" s="944">
        <f>+ACADEMICA!N68</f>
        <v>3</v>
      </c>
      <c r="J37" s="136">
        <f>+ACADEMICA!O68</f>
        <v>20000</v>
      </c>
      <c r="K37" s="853">
        <f>+ACADEMICA!P68</f>
        <v>60000</v>
      </c>
      <c r="L37" s="632"/>
    </row>
    <row r="38" spans="1:12" s="320" customFormat="1" ht="24.95" customHeight="1" outlineLevel="1" x14ac:dyDescent="0.2">
      <c r="A38" s="1273" t="str">
        <f>+ACADEMICA!F69</f>
        <v>Modernización de Laboratorios</v>
      </c>
      <c r="B38" s="1274" t="str">
        <f>+ACADEMICA!G69</f>
        <v>Adquisición y actualización de los talleres para los programas de especialización</v>
      </c>
      <c r="C38" s="883">
        <f>+ACADEMICA!H69</f>
        <v>0</v>
      </c>
      <c r="D38" s="946">
        <f>+ACADEMICA!I69</f>
        <v>42384</v>
      </c>
      <c r="E38" s="946">
        <f>+ACADEMICA!J69</f>
        <v>42704</v>
      </c>
      <c r="F38" s="876" t="str">
        <f>+ACADEMICA!K69</f>
        <v>Equipo de apoyo</v>
      </c>
      <c r="G38" s="321" t="str">
        <f>+ACADEMICA!L69</f>
        <v>Equipos</v>
      </c>
      <c r="H38" s="876" t="str">
        <f>+ACADEMICA!M69</f>
        <v>Impresora</v>
      </c>
      <c r="I38" s="944">
        <f>+ACADEMICA!N69</f>
        <v>1</v>
      </c>
      <c r="J38" s="136">
        <f>+ACADEMICA!O69</f>
        <v>400000</v>
      </c>
      <c r="K38" s="853">
        <f>+ACADEMICA!P69</f>
        <v>400000</v>
      </c>
      <c r="L38" s="632"/>
    </row>
    <row r="39" spans="1:12" s="320" customFormat="1" ht="24.95" customHeight="1" outlineLevel="1" x14ac:dyDescent="0.2">
      <c r="A39" s="1273" t="str">
        <f>+ACADEMICA!F70</f>
        <v>Modernización de Laboratorios</v>
      </c>
      <c r="B39" s="877" t="str">
        <f>+ACADEMICA!G70</f>
        <v>Actualización del laboratorio para Procesos IV</v>
      </c>
      <c r="C39" s="883">
        <f>+ACADEMICA!H70</f>
        <v>0</v>
      </c>
      <c r="D39" s="946">
        <f>+ACADEMICA!I70</f>
        <v>42384</v>
      </c>
      <c r="E39" s="946">
        <f>+ACADEMICA!J70</f>
        <v>42704</v>
      </c>
      <c r="F39" s="877" t="str">
        <f>+ACADEMICA!K70</f>
        <v>Software VIRTUAL PLANT para simulación de Procesos Agroindustriales</v>
      </c>
      <c r="G39" s="321" t="str">
        <f>+ACADEMICA!L70</f>
        <v>Licenciamiento</v>
      </c>
      <c r="H39" s="941" t="str">
        <f>+ACADEMICA!M70</f>
        <v>Licencia para 100 estudiantes por el término de dos años</v>
      </c>
      <c r="I39" s="883">
        <f>+ACADEMICA!N70</f>
        <v>100</v>
      </c>
      <c r="J39" s="136">
        <f>+ACADEMICA!O70</f>
        <v>400000</v>
      </c>
      <c r="K39" s="137">
        <f>+ACADEMICA!P70</f>
        <v>40000000</v>
      </c>
      <c r="L39" s="632"/>
    </row>
    <row r="40" spans="1:12" s="320" customFormat="1" ht="24.95" customHeight="1" outlineLevel="1" x14ac:dyDescent="0.2">
      <c r="A40" s="1273" t="str">
        <f>+ACADEMICA!F71</f>
        <v>Modernización de Laboratorios</v>
      </c>
      <c r="B40" s="1217" t="str">
        <f>+ACADEMICA!G71</f>
        <v>Laboratorio de manejo de chapa metálica</v>
      </c>
      <c r="C40" s="883">
        <f>+ACADEMICA!H71</f>
        <v>0</v>
      </c>
      <c r="D40" s="946">
        <f>+ACADEMICA!I71</f>
        <v>42384</v>
      </c>
      <c r="E40" s="946">
        <f>+ACADEMICA!J71</f>
        <v>42704</v>
      </c>
      <c r="F40" s="1452" t="str">
        <f>+ACADEMICA!K71</f>
        <v>Equipos adquiridos e instalados</v>
      </c>
      <c r="G40" s="321" t="str">
        <f>+ACADEMICA!L71</f>
        <v>Equipos</v>
      </c>
      <c r="H40" s="941" t="str">
        <f>+ACADEMICA!M71</f>
        <v>Punzonadora  (USD 318.000)</v>
      </c>
      <c r="I40" s="883">
        <f>+ACADEMICA!N71</f>
        <v>1</v>
      </c>
      <c r="J40" s="136">
        <f>+ACADEMICA!O71</f>
        <v>1049400000</v>
      </c>
      <c r="K40" s="137">
        <f>+ACADEMICA!P71</f>
        <v>1049400000</v>
      </c>
      <c r="L40" s="632"/>
    </row>
    <row r="41" spans="1:12" s="320" customFormat="1" ht="24.95" customHeight="1" outlineLevel="1" x14ac:dyDescent="0.2">
      <c r="A41" s="1273" t="str">
        <f>+ACADEMICA!F72</f>
        <v>Modernización de Laboratorios</v>
      </c>
      <c r="B41" s="1217" t="str">
        <f>+ACADEMICA!G72</f>
        <v>Laboratorio de manejo de chapa metálica</v>
      </c>
      <c r="C41" s="883">
        <f>+ACADEMICA!H72</f>
        <v>0</v>
      </c>
      <c r="D41" s="946">
        <f>+ACADEMICA!I72</f>
        <v>42384</v>
      </c>
      <c r="E41" s="946">
        <f>+ACADEMICA!J72</f>
        <v>42704</v>
      </c>
      <c r="F41" s="1273">
        <f>+ACADEMICA!K72</f>
        <v>0</v>
      </c>
      <c r="G41" s="321" t="str">
        <f>+ACADEMICA!L72</f>
        <v>Equipos</v>
      </c>
      <c r="H41" s="941" t="str">
        <f>+ACADEMICA!M72</f>
        <v>Plegadora hidráulica CNC (USD 53.000)</v>
      </c>
      <c r="I41" s="883">
        <f>+ACADEMICA!N72</f>
        <v>1</v>
      </c>
      <c r="J41" s="136">
        <f>+ACADEMICA!O72</f>
        <v>174900000</v>
      </c>
      <c r="K41" s="137">
        <f>+ACADEMICA!P72</f>
        <v>174900000</v>
      </c>
      <c r="L41" s="632"/>
    </row>
    <row r="42" spans="1:12" s="320" customFormat="1" ht="24.95" customHeight="1" outlineLevel="1" x14ac:dyDescent="0.2">
      <c r="A42" s="1273" t="str">
        <f>+ACADEMICA!F73</f>
        <v>Modernización de Laboratorios</v>
      </c>
      <c r="B42" s="1217" t="str">
        <f>+ACADEMICA!G73</f>
        <v>Laboratorio de manejo de chapa metálica</v>
      </c>
      <c r="C42" s="883">
        <f>+ACADEMICA!H73</f>
        <v>0</v>
      </c>
      <c r="D42" s="946">
        <f>+ACADEMICA!I73</f>
        <v>42384</v>
      </c>
      <c r="E42" s="946">
        <f>+ACADEMICA!J73</f>
        <v>42704</v>
      </c>
      <c r="F42" s="1273">
        <f>+ACADEMICA!K73</f>
        <v>0</v>
      </c>
      <c r="G42" s="321" t="str">
        <f>+ACADEMICA!L73</f>
        <v>Equipos</v>
      </c>
      <c r="H42" s="941" t="str">
        <f>+ACADEMICA!M73</f>
        <v>Cizalla de 1,5 mt hidráulicas</v>
      </c>
      <c r="I42" s="883">
        <f>+ACADEMICA!N73</f>
        <v>1</v>
      </c>
      <c r="J42" s="136">
        <f>+ACADEMICA!O73</f>
        <v>80000000</v>
      </c>
      <c r="K42" s="137">
        <f>+ACADEMICA!P73</f>
        <v>80000000</v>
      </c>
      <c r="L42" s="632"/>
    </row>
    <row r="43" spans="1:12" s="320" customFormat="1" ht="24.95" customHeight="1" outlineLevel="1" x14ac:dyDescent="0.2">
      <c r="A43" s="1273" t="str">
        <f>+ACADEMICA!F74</f>
        <v>Modernización de Laboratorios</v>
      </c>
      <c r="B43" s="1217" t="str">
        <f>+ACADEMICA!G74</f>
        <v>Laboratorio de manejo de chapa metálica</v>
      </c>
      <c r="C43" s="883">
        <f>+ACADEMICA!H74</f>
        <v>0</v>
      </c>
      <c r="D43" s="946">
        <f>+ACADEMICA!I74</f>
        <v>42384</v>
      </c>
      <c r="E43" s="946">
        <f>+ACADEMICA!J74</f>
        <v>42704</v>
      </c>
      <c r="F43" s="1274">
        <f>+ACADEMICA!K74</f>
        <v>0</v>
      </c>
      <c r="G43" s="321" t="str">
        <f>+ACADEMICA!L74</f>
        <v>Equipos</v>
      </c>
      <c r="H43" s="941" t="str">
        <f>+ACADEMICA!M74</f>
        <v>Descantonado hidráulica</v>
      </c>
      <c r="I43" s="883">
        <f>+ACADEMICA!N74</f>
        <v>1</v>
      </c>
      <c r="J43" s="136">
        <f>+ACADEMICA!O74</f>
        <v>40000000</v>
      </c>
      <c r="K43" s="137">
        <f>+ACADEMICA!P74</f>
        <v>40000000</v>
      </c>
      <c r="L43" s="632"/>
    </row>
    <row r="44" spans="1:12" s="320" customFormat="1" ht="24.95" customHeight="1" outlineLevel="1" x14ac:dyDescent="0.2">
      <c r="A44" s="1273" t="str">
        <f>+ACADEMICA!F75</f>
        <v>Modernización de Laboratorios</v>
      </c>
      <c r="B44" s="1452" t="str">
        <f>+ACADEMICA!G75</f>
        <v>Laboratorio de Plásticos y Química Industrial</v>
      </c>
      <c r="C44" s="883">
        <f>+ACADEMICA!H75</f>
        <v>0</v>
      </c>
      <c r="D44" s="946">
        <f>+ACADEMICA!I75</f>
        <v>42384</v>
      </c>
      <c r="E44" s="946">
        <f>+ACADEMICA!J75</f>
        <v>42704</v>
      </c>
      <c r="F44" s="1452" t="str">
        <f>+ACADEMICA!K75</f>
        <v>Equipos adquiridos e instalados</v>
      </c>
      <c r="G44" s="321" t="str">
        <f>+ACADEMICA!L75</f>
        <v>Equipos</v>
      </c>
      <c r="H44" s="941" t="str">
        <f>+ACADEMICA!M75</f>
        <v>Inyectora de 200 gr - 100 tn de cierre - Marca ROMI o equivalente</v>
      </c>
      <c r="I44" s="883">
        <f>+ACADEMICA!N75</f>
        <v>1</v>
      </c>
      <c r="J44" s="136">
        <f>+ACADEMICA!O75</f>
        <v>1000000000</v>
      </c>
      <c r="K44" s="137">
        <f>+ACADEMICA!P75</f>
        <v>1000000000</v>
      </c>
      <c r="L44" s="632"/>
    </row>
    <row r="45" spans="1:12" s="320" customFormat="1" ht="24.95" customHeight="1" outlineLevel="1" x14ac:dyDescent="0.2">
      <c r="A45" s="1273" t="str">
        <f>+ACADEMICA!F76</f>
        <v>Modernización de Laboratorios</v>
      </c>
      <c r="B45" s="1273" t="str">
        <f>+ACADEMICA!G76</f>
        <v>Laboratorio de Plásticos y Química Industrial</v>
      </c>
      <c r="C45" s="883">
        <f>+ACADEMICA!H76</f>
        <v>0</v>
      </c>
      <c r="D45" s="946">
        <f>+ACADEMICA!I76</f>
        <v>42384</v>
      </c>
      <c r="E45" s="946">
        <f>+ACADEMICA!J76</f>
        <v>42704</v>
      </c>
      <c r="F45" s="1273">
        <f>+ACADEMICA!K76</f>
        <v>0</v>
      </c>
      <c r="G45" s="321" t="str">
        <f>+ACADEMICA!L76</f>
        <v>Equipos</v>
      </c>
      <c r="H45" s="941" t="str">
        <f>+ACADEMICA!M76</f>
        <v>Termoformadora de formato 500 X 500 mm - Marca VERPACKEN o equivalente</v>
      </c>
      <c r="I45" s="883">
        <f>+ACADEMICA!N76</f>
        <v>1</v>
      </c>
      <c r="J45" s="136">
        <f>+ACADEMICA!O76</f>
        <v>250000000</v>
      </c>
      <c r="K45" s="137">
        <f>+ACADEMICA!P76</f>
        <v>250000000</v>
      </c>
      <c r="L45" s="632"/>
    </row>
    <row r="46" spans="1:12" s="320" customFormat="1" ht="24.95" customHeight="1" outlineLevel="1" x14ac:dyDescent="0.2">
      <c r="A46" s="1273" t="str">
        <f>+ACADEMICA!F77</f>
        <v>Modernización de Laboratorios</v>
      </c>
      <c r="B46" s="1273" t="str">
        <f>+ACADEMICA!G77</f>
        <v>Laboratorio de Plásticos y Química Industrial</v>
      </c>
      <c r="C46" s="883">
        <f>+ACADEMICA!H77</f>
        <v>0</v>
      </c>
      <c r="D46" s="946">
        <f>+ACADEMICA!I77</f>
        <v>42384</v>
      </c>
      <c r="E46" s="946">
        <f>+ACADEMICA!J77</f>
        <v>42704</v>
      </c>
      <c r="F46" s="1273">
        <f>+ACADEMICA!K77</f>
        <v>0</v>
      </c>
      <c r="G46" s="321" t="str">
        <f>+ACADEMICA!L77</f>
        <v>Equipos</v>
      </c>
      <c r="H46" s="941" t="str">
        <f>+ACADEMICA!M77</f>
        <v>Sopladora e 1 lt de fuerza de cierre 3,4 tn - Marca BEKUM o equivalente</v>
      </c>
      <c r="I46" s="883">
        <f>+ACADEMICA!N77</f>
        <v>1</v>
      </c>
      <c r="J46" s="136">
        <f>+ACADEMICA!O77</f>
        <v>100000000</v>
      </c>
      <c r="K46" s="137">
        <f>+ACADEMICA!P77</f>
        <v>100000000</v>
      </c>
      <c r="L46" s="632"/>
    </row>
    <row r="47" spans="1:12" s="320" customFormat="1" ht="24.95" customHeight="1" outlineLevel="1" x14ac:dyDescent="0.2">
      <c r="A47" s="1273" t="str">
        <f>+ACADEMICA!F78</f>
        <v>Modernización de Laboratorios</v>
      </c>
      <c r="B47" s="1274" t="str">
        <f>+ACADEMICA!G78</f>
        <v>Laboratorio de Plásticos y Química Industrial</v>
      </c>
      <c r="C47" s="883">
        <f>+ACADEMICA!H78</f>
        <v>0</v>
      </c>
      <c r="D47" s="946">
        <f>+ACADEMICA!I78</f>
        <v>42384</v>
      </c>
      <c r="E47" s="946">
        <f>+ACADEMICA!J78</f>
        <v>42704</v>
      </c>
      <c r="F47" s="1274">
        <f>+ACADEMICA!K78</f>
        <v>0</v>
      </c>
      <c r="G47" s="321" t="str">
        <f>+ACADEMICA!L78</f>
        <v>Equipos</v>
      </c>
      <c r="H47" s="941" t="str">
        <f>+ACADEMICA!M78</f>
        <v>Extrusora de diámetro, tornillo 30 mm 10 kilos/hora - Marca LIANSU o equivalente</v>
      </c>
      <c r="I47" s="883">
        <f>+ACADEMICA!N78</f>
        <v>1</v>
      </c>
      <c r="J47" s="136">
        <f>+ACADEMICA!O78</f>
        <v>250000000</v>
      </c>
      <c r="K47" s="137">
        <f>+ACADEMICA!P78</f>
        <v>250000000</v>
      </c>
      <c r="L47" s="632"/>
    </row>
    <row r="48" spans="1:12" s="320" customFormat="1" ht="24.95" customHeight="1" outlineLevel="1" x14ac:dyDescent="0.2">
      <c r="A48" s="1273" t="str">
        <f>+ACADEMICA!F79</f>
        <v>Modernización de Laboratorios</v>
      </c>
      <c r="B48" s="1452" t="str">
        <f>+ACADEMICA!G79</f>
        <v>Laboratorios de Mecatrónica</v>
      </c>
      <c r="C48" s="849">
        <f>+ACADEMICA!H79</f>
        <v>0</v>
      </c>
      <c r="D48" s="881">
        <f>+ACADEMICA!I79</f>
        <v>42384</v>
      </c>
      <c r="E48" s="881">
        <f>+ACADEMICA!J79</f>
        <v>42704</v>
      </c>
      <c r="F48" s="1452" t="str">
        <f>+ACADEMICA!K79</f>
        <v>Equipos adquiridos e instalados</v>
      </c>
      <c r="G48" s="886" t="str">
        <f>+ACADEMICA!L79</f>
        <v>Equipos</v>
      </c>
      <c r="H48" s="876" t="str">
        <f>+ACADEMICA!M79</f>
        <v>Bancos de condensadores </v>
      </c>
      <c r="I48" s="849">
        <f>+ACADEMICA!N79</f>
        <v>5</v>
      </c>
      <c r="J48" s="851">
        <f>+ACADEMICA!O79</f>
        <v>400000</v>
      </c>
      <c r="K48" s="853">
        <f>+ACADEMICA!P79</f>
        <v>2000000</v>
      </c>
      <c r="L48" s="632"/>
    </row>
    <row r="49" spans="1:12" s="320" customFormat="1" ht="24.95" customHeight="1" outlineLevel="1" x14ac:dyDescent="0.2">
      <c r="A49" s="1273" t="str">
        <f>+ACADEMICA!F80</f>
        <v>Modernización de Laboratorios</v>
      </c>
      <c r="B49" s="1273" t="str">
        <f>+ACADEMICA!G80</f>
        <v>Laboratorios de Mecatrónica</v>
      </c>
      <c r="C49" s="883">
        <f>+ACADEMICA!H80</f>
        <v>0</v>
      </c>
      <c r="D49" s="946">
        <f>+ACADEMICA!I80</f>
        <v>42384</v>
      </c>
      <c r="E49" s="946">
        <f>+ACADEMICA!J80</f>
        <v>42704</v>
      </c>
      <c r="F49" s="1273">
        <f>+ACADEMICA!K80</f>
        <v>0</v>
      </c>
      <c r="G49" s="321" t="str">
        <f>+ACADEMICA!L80</f>
        <v>Equipos</v>
      </c>
      <c r="H49" s="877" t="str">
        <f>+ACADEMICA!M80</f>
        <v>Bancos de diodos</v>
      </c>
      <c r="I49" s="883">
        <f>+ACADEMICA!N80</f>
        <v>5</v>
      </c>
      <c r="J49" s="136">
        <f>+ACADEMICA!O80</f>
        <v>300000</v>
      </c>
      <c r="K49" s="137">
        <f>+ACADEMICA!P80</f>
        <v>1500000</v>
      </c>
      <c r="L49" s="632"/>
    </row>
    <row r="50" spans="1:12" s="320" customFormat="1" ht="24.95" customHeight="1" outlineLevel="1" x14ac:dyDescent="0.2">
      <c r="A50" s="1273" t="str">
        <f>+ACADEMICA!F81</f>
        <v>Modernización de Laboratorios</v>
      </c>
      <c r="B50" s="1273" t="str">
        <f>+ACADEMICA!G81</f>
        <v>Laboratorios de Mecatrónica</v>
      </c>
      <c r="C50" s="883">
        <f>+ACADEMICA!H81</f>
        <v>0</v>
      </c>
      <c r="D50" s="946">
        <f>+ACADEMICA!I81</f>
        <v>42384</v>
      </c>
      <c r="E50" s="946">
        <f>+ACADEMICA!J81</f>
        <v>42704</v>
      </c>
      <c r="F50" s="1273">
        <f>+ACADEMICA!K81</f>
        <v>0</v>
      </c>
      <c r="G50" s="321" t="str">
        <f>+ACADEMICA!L81</f>
        <v>Equipos</v>
      </c>
      <c r="H50" s="877" t="str">
        <f>+ACADEMICA!M81</f>
        <v>Centro neumático de mecanizado fischertechnik Articulo No. 524064</v>
      </c>
      <c r="I50" s="883">
        <f>+ACADEMICA!N81</f>
        <v>2</v>
      </c>
      <c r="J50" s="136">
        <f>+ACADEMICA!O81</f>
        <v>0</v>
      </c>
      <c r="K50" s="137">
        <f>+ACADEMICA!P81</f>
        <v>0</v>
      </c>
      <c r="L50" s="632"/>
    </row>
    <row r="51" spans="1:12" s="320" customFormat="1" ht="24.95" customHeight="1" outlineLevel="1" x14ac:dyDescent="0.2">
      <c r="A51" s="1273" t="str">
        <f>+ACADEMICA!F82</f>
        <v>Modernización de Laboratorios</v>
      </c>
      <c r="B51" s="1273" t="str">
        <f>+ACADEMICA!G82</f>
        <v>Laboratorios de Mecatrónica</v>
      </c>
      <c r="C51" s="883">
        <f>+ACADEMICA!H82</f>
        <v>0</v>
      </c>
      <c r="D51" s="946">
        <f>+ACADEMICA!I82</f>
        <v>42384</v>
      </c>
      <c r="E51" s="946">
        <f>+ACADEMICA!J82</f>
        <v>42704</v>
      </c>
      <c r="F51" s="1273">
        <f>+ACADEMICA!K82</f>
        <v>0</v>
      </c>
      <c r="G51" s="321" t="str">
        <f>+ACADEMICA!L82</f>
        <v>Equipos</v>
      </c>
      <c r="H51" s="877" t="str">
        <f>+ACADEMICA!M82</f>
        <v>Contactores de 9A</v>
      </c>
      <c r="I51" s="883">
        <f>+ACADEMICA!N82</f>
        <v>5</v>
      </c>
      <c r="J51" s="136">
        <f>+ACADEMICA!O82</f>
        <v>500000</v>
      </c>
      <c r="K51" s="137">
        <f>+ACADEMICA!P82</f>
        <v>2500000</v>
      </c>
      <c r="L51" s="632"/>
    </row>
    <row r="52" spans="1:12" s="320" customFormat="1" ht="24.95" customHeight="1" outlineLevel="1" x14ac:dyDescent="0.2">
      <c r="A52" s="1273" t="str">
        <f>+ACADEMICA!F83</f>
        <v>Modernización de Laboratorios</v>
      </c>
      <c r="B52" s="1273" t="str">
        <f>+ACADEMICA!G83</f>
        <v>Laboratorios de Mecatrónica</v>
      </c>
      <c r="C52" s="883">
        <f>+ACADEMICA!H83</f>
        <v>0</v>
      </c>
      <c r="D52" s="946">
        <f>+ACADEMICA!I83</f>
        <v>42384</v>
      </c>
      <c r="E52" s="946">
        <f>+ACADEMICA!J83</f>
        <v>42704</v>
      </c>
      <c r="F52" s="1273">
        <f>+ACADEMICA!K83</f>
        <v>0</v>
      </c>
      <c r="G52" s="321" t="str">
        <f>+ACADEMICA!L83</f>
        <v>Equipos</v>
      </c>
      <c r="H52" s="877" t="str">
        <f>+ACADEMICA!M83</f>
        <v>Controlador de temperatura con conexión RS485 AUTONIX  o DELTA</v>
      </c>
      <c r="I52" s="883">
        <f>+ACADEMICA!N83</f>
        <v>4</v>
      </c>
      <c r="J52" s="136">
        <f>+ACADEMICA!O83</f>
        <v>400000</v>
      </c>
      <c r="K52" s="137">
        <f>+ACADEMICA!P83</f>
        <v>1600000</v>
      </c>
      <c r="L52" s="632"/>
    </row>
    <row r="53" spans="1:12" s="320" customFormat="1" ht="24.95" customHeight="1" outlineLevel="1" x14ac:dyDescent="0.2">
      <c r="A53" s="1273" t="str">
        <f>+ACADEMICA!F84</f>
        <v>Modernización de Laboratorios</v>
      </c>
      <c r="B53" s="1273" t="str">
        <f>+ACADEMICA!G84</f>
        <v>Laboratorios de Mecatrónica</v>
      </c>
      <c r="C53" s="883">
        <f>+ACADEMICA!H84</f>
        <v>0</v>
      </c>
      <c r="D53" s="946">
        <f>+ACADEMICA!I84</f>
        <v>42384</v>
      </c>
      <c r="E53" s="946">
        <f>+ACADEMICA!J84</f>
        <v>42704</v>
      </c>
      <c r="F53" s="1273">
        <f>+ACADEMICA!K84</f>
        <v>0</v>
      </c>
      <c r="G53" s="321" t="str">
        <f>+ACADEMICA!L84</f>
        <v>Equipos</v>
      </c>
      <c r="H53" s="877" t="str">
        <f>+ACADEMICA!M84</f>
        <v>Cosenofímetro</v>
      </c>
      <c r="I53" s="883">
        <f>+ACADEMICA!N84</f>
        <v>3</v>
      </c>
      <c r="J53" s="136">
        <f>+ACADEMICA!O84</f>
        <v>100000</v>
      </c>
      <c r="K53" s="137">
        <f>+ACADEMICA!P84</f>
        <v>300000</v>
      </c>
      <c r="L53" s="632"/>
    </row>
    <row r="54" spans="1:12" s="320" customFormat="1" ht="24.95" customHeight="1" outlineLevel="1" x14ac:dyDescent="0.2">
      <c r="A54" s="1273" t="str">
        <f>+ACADEMICA!F85</f>
        <v>Modernización de Laboratorios</v>
      </c>
      <c r="B54" s="1273" t="str">
        <f>+ACADEMICA!G85</f>
        <v>Laboratorios de Mecatrónica</v>
      </c>
      <c r="C54" s="883">
        <f>+ACADEMICA!H85</f>
        <v>0</v>
      </c>
      <c r="D54" s="946">
        <f>+ACADEMICA!I85</f>
        <v>42384</v>
      </c>
      <c r="E54" s="946">
        <f>+ACADEMICA!J85</f>
        <v>42704</v>
      </c>
      <c r="F54" s="1273">
        <f>+ACADEMICA!K85</f>
        <v>0</v>
      </c>
      <c r="G54" s="321" t="str">
        <f>+ACADEMICA!L85</f>
        <v>Equipos</v>
      </c>
      <c r="H54" s="877" t="str">
        <f>+ACADEMICA!M85</f>
        <v>Encoders incrementales de 1024 puntos por revolución</v>
      </c>
      <c r="I54" s="883">
        <f>+ACADEMICA!N85</f>
        <v>5</v>
      </c>
      <c r="J54" s="136">
        <f>+ACADEMICA!O85</f>
        <v>700000</v>
      </c>
      <c r="K54" s="137">
        <f>+ACADEMICA!P85</f>
        <v>3500000</v>
      </c>
      <c r="L54" s="632"/>
    </row>
    <row r="55" spans="1:12" s="320" customFormat="1" ht="24.95" customHeight="1" outlineLevel="1" x14ac:dyDescent="0.2">
      <c r="A55" s="1273" t="str">
        <f>+ACADEMICA!F86</f>
        <v>Modernización de Laboratorios</v>
      </c>
      <c r="B55" s="1273" t="str">
        <f>+ACADEMICA!G86</f>
        <v>Laboratorios de Mecatrónica</v>
      </c>
      <c r="C55" s="883">
        <f>+ACADEMICA!H86</f>
        <v>0</v>
      </c>
      <c r="D55" s="946">
        <f>+ACADEMICA!I86</f>
        <v>42384</v>
      </c>
      <c r="E55" s="946">
        <f>+ACADEMICA!J86</f>
        <v>42704</v>
      </c>
      <c r="F55" s="1273">
        <f>+ACADEMICA!K86</f>
        <v>0</v>
      </c>
      <c r="G55" s="321" t="str">
        <f>+ACADEMICA!L86</f>
        <v>Equipos</v>
      </c>
      <c r="H55" s="877" t="str">
        <f>+ACADEMICA!M86</f>
        <v>Escáner 3D HandySCAN 700 con software de digitalización</v>
      </c>
      <c r="I55" s="883">
        <f>+ACADEMICA!N86</f>
        <v>1</v>
      </c>
      <c r="J55" s="136">
        <f>+ACADEMICA!O86</f>
        <v>3000000</v>
      </c>
      <c r="K55" s="137">
        <f>+ACADEMICA!P86</f>
        <v>3000000</v>
      </c>
      <c r="L55" s="632"/>
    </row>
    <row r="56" spans="1:12" s="320" customFormat="1" ht="24.95" customHeight="1" outlineLevel="1" x14ac:dyDescent="0.2">
      <c r="A56" s="1273" t="str">
        <f>+ACADEMICA!F87</f>
        <v>Modernización de Laboratorios</v>
      </c>
      <c r="B56" s="1273" t="str">
        <f>+ACADEMICA!G87</f>
        <v>Laboratorios de Mecatrónica</v>
      </c>
      <c r="C56" s="883">
        <f>+ACADEMICA!H87</f>
        <v>0</v>
      </c>
      <c r="D56" s="946">
        <f>+ACADEMICA!I87</f>
        <v>42384</v>
      </c>
      <c r="E56" s="946">
        <f>+ACADEMICA!J87</f>
        <v>42704</v>
      </c>
      <c r="F56" s="1273">
        <f>+ACADEMICA!K87</f>
        <v>0</v>
      </c>
      <c r="G56" s="321" t="str">
        <f>+ACADEMICA!L87</f>
        <v>Equipos</v>
      </c>
      <c r="H56" s="877" t="str">
        <f>+ACADEMICA!M87</f>
        <v>Interfaz Siemens TD-200</v>
      </c>
      <c r="I56" s="883">
        <f>+ACADEMICA!N87</f>
        <v>2</v>
      </c>
      <c r="J56" s="136">
        <f>+ACADEMICA!O87</f>
        <v>960000</v>
      </c>
      <c r="K56" s="137">
        <f>+ACADEMICA!P87</f>
        <v>1920000</v>
      </c>
      <c r="L56" s="632"/>
    </row>
    <row r="57" spans="1:12" s="320" customFormat="1" ht="24.95" customHeight="1" outlineLevel="1" x14ac:dyDescent="0.2">
      <c r="A57" s="1273" t="str">
        <f>+ACADEMICA!F88</f>
        <v>Modernización de Laboratorios</v>
      </c>
      <c r="B57" s="1273" t="str">
        <f>+ACADEMICA!G88</f>
        <v>Laboratorios de Mecatrónica</v>
      </c>
      <c r="C57" s="883">
        <f>+ACADEMICA!H88</f>
        <v>0</v>
      </c>
      <c r="D57" s="946">
        <f>+ACADEMICA!I88</f>
        <v>42384</v>
      </c>
      <c r="E57" s="946">
        <f>+ACADEMICA!J88</f>
        <v>42704</v>
      </c>
      <c r="F57" s="1273">
        <f>+ACADEMICA!K88</f>
        <v>0</v>
      </c>
      <c r="G57" s="321" t="str">
        <f>+ACADEMICA!L88</f>
        <v>Equipos</v>
      </c>
      <c r="H57" s="877" t="str">
        <f>+ACADEMICA!M88</f>
        <v>Interruptores magneticos tripolares de 10a</v>
      </c>
      <c r="I57" s="883">
        <f>+ACADEMICA!N88</f>
        <v>5</v>
      </c>
      <c r="J57" s="136">
        <f>+ACADEMICA!O88</f>
        <v>272000</v>
      </c>
      <c r="K57" s="137">
        <f>+ACADEMICA!P88</f>
        <v>1360000</v>
      </c>
      <c r="L57" s="632"/>
    </row>
    <row r="58" spans="1:12" s="320" customFormat="1" ht="24.95" customHeight="1" outlineLevel="1" x14ac:dyDescent="0.2">
      <c r="A58" s="1273" t="str">
        <f>+ACADEMICA!F89</f>
        <v>Modernización de Laboratorios</v>
      </c>
      <c r="B58" s="1273" t="str">
        <f>+ACADEMICA!G89</f>
        <v>Laboratorios de Mecatrónica</v>
      </c>
      <c r="C58" s="883">
        <f>+ACADEMICA!H89</f>
        <v>0</v>
      </c>
      <c r="D58" s="946">
        <f>+ACADEMICA!I89</f>
        <v>42384</v>
      </c>
      <c r="E58" s="946">
        <f>+ACADEMICA!J89</f>
        <v>42704</v>
      </c>
      <c r="F58" s="1273">
        <f>+ACADEMICA!K89</f>
        <v>0</v>
      </c>
      <c r="G58" s="321" t="str">
        <f>+ACADEMICA!L89</f>
        <v>Equipos</v>
      </c>
      <c r="H58" s="877" t="str">
        <f>+ACADEMICA!M89</f>
        <v>Kit de botoneras, pulsadores, interruptores notmalmente cerrados y abiertos industriales y luces piloto</v>
      </c>
      <c r="I58" s="883">
        <f>+ACADEMICA!N89</f>
        <v>5</v>
      </c>
      <c r="J58" s="136">
        <f>+ACADEMICA!O89</f>
        <v>320000</v>
      </c>
      <c r="K58" s="137">
        <f>+ACADEMICA!P89</f>
        <v>1600000</v>
      </c>
      <c r="L58" s="632"/>
    </row>
    <row r="59" spans="1:12" s="320" customFormat="1" ht="24.95" customHeight="1" outlineLevel="1" x14ac:dyDescent="0.2">
      <c r="A59" s="1273" t="str">
        <f>+ACADEMICA!F90</f>
        <v>Modernización de Laboratorios</v>
      </c>
      <c r="B59" s="1273" t="str">
        <f>+ACADEMICA!G90</f>
        <v>Laboratorios de Mecatrónica</v>
      </c>
      <c r="C59" s="883">
        <f>+ACADEMICA!H90</f>
        <v>0</v>
      </c>
      <c r="D59" s="946">
        <f>+ACADEMICA!I90</f>
        <v>42384</v>
      </c>
      <c r="E59" s="946">
        <f>+ACADEMICA!J90</f>
        <v>42704</v>
      </c>
      <c r="F59" s="1273">
        <f>+ACADEMICA!K90</f>
        <v>0</v>
      </c>
      <c r="G59" s="321" t="str">
        <f>+ACADEMICA!L90</f>
        <v>Equipos</v>
      </c>
      <c r="H59" s="877" t="str">
        <f>+ACADEMICA!M90</f>
        <v>Licencia de Altium Designer (serviría también para ing. electrónica y para desarrollar una linea de investigación en integración de diseño mecanico y electrónico)</v>
      </c>
      <c r="I59" s="883">
        <f>+ACADEMICA!N90</f>
        <v>1</v>
      </c>
      <c r="J59" s="136">
        <f>+ACADEMICA!O90</f>
        <v>12800000</v>
      </c>
      <c r="K59" s="137">
        <f>+ACADEMICA!P90</f>
        <v>12800000</v>
      </c>
      <c r="L59" s="632"/>
    </row>
    <row r="60" spans="1:12" s="320" customFormat="1" ht="24.95" customHeight="1" outlineLevel="1" x14ac:dyDescent="0.2">
      <c r="A60" s="1273" t="str">
        <f>+ACADEMICA!F91</f>
        <v>Modernización de Laboratorios</v>
      </c>
      <c r="B60" s="1273" t="str">
        <f>+ACADEMICA!G91</f>
        <v>Laboratorios de Mecatrónica</v>
      </c>
      <c r="C60" s="883">
        <f>+ACADEMICA!H91</f>
        <v>0</v>
      </c>
      <c r="D60" s="946">
        <f>+ACADEMICA!I91</f>
        <v>42384</v>
      </c>
      <c r="E60" s="946">
        <f>+ACADEMICA!J91</f>
        <v>42704</v>
      </c>
      <c r="F60" s="1273">
        <f>+ACADEMICA!K91</f>
        <v>0</v>
      </c>
      <c r="G60" s="321" t="str">
        <f>+ACADEMICA!L91</f>
        <v>Equipos</v>
      </c>
      <c r="H60" s="877" t="str">
        <f>+ACADEMICA!M91</f>
        <v>Máquina de corte láser para corte y grabado de acero, plásticos, aluminio y cobre, volumen de trabajo 610 x 305 x 125mm</v>
      </c>
      <c r="I60" s="883">
        <f>+ACADEMICA!N91</f>
        <v>1</v>
      </c>
      <c r="J60" s="136">
        <f>+ACADEMICA!O91</f>
        <v>10000000</v>
      </c>
      <c r="K60" s="137">
        <f>+ACADEMICA!P91</f>
        <v>10000000</v>
      </c>
      <c r="L60" s="632"/>
    </row>
    <row r="61" spans="1:12" s="320" customFormat="1" ht="24.95" customHeight="1" outlineLevel="1" x14ac:dyDescent="0.2">
      <c r="A61" s="1273" t="str">
        <f>+ACADEMICA!F92</f>
        <v>Modernización de Laboratorios</v>
      </c>
      <c r="B61" s="1273" t="str">
        <f>+ACADEMICA!G92</f>
        <v>Laboratorios de Mecatrónica</v>
      </c>
      <c r="C61" s="883">
        <f>+ACADEMICA!H92</f>
        <v>0</v>
      </c>
      <c r="D61" s="946">
        <f>+ACADEMICA!I92</f>
        <v>42384</v>
      </c>
      <c r="E61" s="946">
        <f>+ACADEMICA!J92</f>
        <v>42704</v>
      </c>
      <c r="F61" s="1273">
        <f>+ACADEMICA!K92</f>
        <v>0</v>
      </c>
      <c r="G61" s="321" t="str">
        <f>+ACADEMICA!L92</f>
        <v>Equipos</v>
      </c>
      <c r="H61" s="877" t="str">
        <f>+ACADEMICA!M92</f>
        <v xml:space="preserve">Máquina de prototipado rapido (impresión 3d) orion delta, rango de trabajo 6" diámetro, 9" altura, </v>
      </c>
      <c r="I61" s="883">
        <f>+ACADEMICA!N92</f>
        <v>1</v>
      </c>
      <c r="J61" s="136">
        <f>+ACADEMICA!O92</f>
        <v>3200000</v>
      </c>
      <c r="K61" s="137">
        <f>+ACADEMICA!P92</f>
        <v>3200000</v>
      </c>
      <c r="L61" s="632"/>
    </row>
    <row r="62" spans="1:12" s="320" customFormat="1" ht="24.95" customHeight="1" outlineLevel="1" x14ac:dyDescent="0.2">
      <c r="A62" s="1273" t="str">
        <f>+ACADEMICA!F93</f>
        <v>Modernización de Laboratorios</v>
      </c>
      <c r="B62" s="1273" t="str">
        <f>+ACADEMICA!G93</f>
        <v>Laboratorios de Mecatrónica</v>
      </c>
      <c r="C62" s="883">
        <f>+ACADEMICA!H93</f>
        <v>0</v>
      </c>
      <c r="D62" s="946">
        <f>+ACADEMICA!I93</f>
        <v>42384</v>
      </c>
      <c r="E62" s="946">
        <f>+ACADEMICA!J93</f>
        <v>42704</v>
      </c>
      <c r="F62" s="1273">
        <f>+ACADEMICA!K93</f>
        <v>0</v>
      </c>
      <c r="G62" s="321" t="str">
        <f>+ACADEMICA!L93</f>
        <v>Equipos</v>
      </c>
      <c r="H62" s="877" t="str">
        <f>+ACADEMICA!M93</f>
        <v>Medidores de capacitancia e inductancia</v>
      </c>
      <c r="I62" s="883">
        <f>+ACADEMICA!N93</f>
        <v>3</v>
      </c>
      <c r="J62" s="136">
        <f>+ACADEMICA!O93</f>
        <v>3000000</v>
      </c>
      <c r="K62" s="137">
        <f>+ACADEMICA!P93</f>
        <v>9000000</v>
      </c>
      <c r="L62" s="632"/>
    </row>
    <row r="63" spans="1:12" s="320" customFormat="1" ht="24.95" customHeight="1" outlineLevel="1" x14ac:dyDescent="0.2">
      <c r="A63" s="1273" t="str">
        <f>+ACADEMICA!F94</f>
        <v>Modernización de Laboratorios</v>
      </c>
      <c r="B63" s="1273" t="str">
        <f>+ACADEMICA!G94</f>
        <v>Laboratorios de Mecatrónica</v>
      </c>
      <c r="C63" s="883">
        <f>+ACADEMICA!H94</f>
        <v>0</v>
      </c>
      <c r="D63" s="946">
        <f>+ACADEMICA!I94</f>
        <v>42384</v>
      </c>
      <c r="E63" s="946">
        <f>+ACADEMICA!J94</f>
        <v>42704</v>
      </c>
      <c r="F63" s="1273">
        <f>+ACADEMICA!K94</f>
        <v>0</v>
      </c>
      <c r="G63" s="321" t="str">
        <f>+ACADEMICA!L94</f>
        <v>Equipos</v>
      </c>
      <c r="H63" s="877" t="str">
        <f>+ACADEMICA!M94</f>
        <v>Motores ac trifásicos, 1 hp, 220v</v>
      </c>
      <c r="I63" s="883">
        <f>+ACADEMICA!N94</f>
        <v>3</v>
      </c>
      <c r="J63" s="136">
        <f>+ACADEMICA!O94</f>
        <v>400000</v>
      </c>
      <c r="K63" s="137">
        <f>+ACADEMICA!P94</f>
        <v>1200000</v>
      </c>
      <c r="L63" s="632"/>
    </row>
    <row r="64" spans="1:12" s="320" customFormat="1" ht="24.95" customHeight="1" outlineLevel="1" x14ac:dyDescent="0.2">
      <c r="A64" s="1273" t="str">
        <f>+ACADEMICA!F95</f>
        <v>Modernización de Laboratorios</v>
      </c>
      <c r="B64" s="1273" t="str">
        <f>+ACADEMICA!G95</f>
        <v>Laboratorios de Mecatrónica</v>
      </c>
      <c r="C64" s="883">
        <f>+ACADEMICA!H95</f>
        <v>0</v>
      </c>
      <c r="D64" s="946">
        <f>+ACADEMICA!I95</f>
        <v>42384</v>
      </c>
      <c r="E64" s="946">
        <f>+ACADEMICA!J95</f>
        <v>42704</v>
      </c>
      <c r="F64" s="1273">
        <f>+ACADEMICA!K95</f>
        <v>0</v>
      </c>
      <c r="G64" s="321" t="str">
        <f>+ACADEMICA!L95</f>
        <v>Equipos</v>
      </c>
      <c r="H64" s="877" t="str">
        <f>+ACADEMICA!M95</f>
        <v>Motores de Baja potencia AC y DC (entre 100 – 500W)</v>
      </c>
      <c r="I64" s="883">
        <f>+ACADEMICA!N95</f>
        <v>3</v>
      </c>
      <c r="J64" s="136">
        <f>+ACADEMICA!O95</f>
        <v>583333.33333333337</v>
      </c>
      <c r="K64" s="137">
        <f>+ACADEMICA!P95</f>
        <v>1750000</v>
      </c>
      <c r="L64" s="632"/>
    </row>
    <row r="65" spans="1:12" s="320" customFormat="1" ht="24.95" customHeight="1" outlineLevel="1" x14ac:dyDescent="0.2">
      <c r="A65" s="1273" t="str">
        <f>+ACADEMICA!F96</f>
        <v>Modernización de Laboratorios</v>
      </c>
      <c r="B65" s="1273" t="str">
        <f>+ACADEMICA!G96</f>
        <v>Laboratorios de Mecatrónica</v>
      </c>
      <c r="C65" s="883">
        <f>+ACADEMICA!H96</f>
        <v>0</v>
      </c>
      <c r="D65" s="946">
        <f>+ACADEMICA!I96</f>
        <v>42384</v>
      </c>
      <c r="E65" s="946">
        <f>+ACADEMICA!J96</f>
        <v>42704</v>
      </c>
      <c r="F65" s="1273">
        <f>+ACADEMICA!K96</f>
        <v>0</v>
      </c>
      <c r="G65" s="321" t="str">
        <f>+ACADEMICA!L96</f>
        <v>Equipos</v>
      </c>
      <c r="H65" s="877" t="str">
        <f>+ACADEMICA!M96</f>
        <v>Pantallas HMI tactil 10 pulgadas</v>
      </c>
      <c r="I65" s="883">
        <f>+ACADEMICA!N96</f>
        <v>5</v>
      </c>
      <c r="J65" s="136">
        <f>+ACADEMICA!O96</f>
        <v>400000</v>
      </c>
      <c r="K65" s="137">
        <f>+ACADEMICA!P96</f>
        <v>2000000</v>
      </c>
      <c r="L65" s="632"/>
    </row>
    <row r="66" spans="1:12" s="320" customFormat="1" ht="24.95" customHeight="1" outlineLevel="1" x14ac:dyDescent="0.2">
      <c r="A66" s="1273" t="str">
        <f>+ACADEMICA!F97</f>
        <v>Modernización de Laboratorios</v>
      </c>
      <c r="B66" s="1273" t="str">
        <f>+ACADEMICA!G97</f>
        <v>Laboratorios de Mecatrónica</v>
      </c>
      <c r="C66" s="883">
        <f>+ACADEMICA!H97</f>
        <v>0</v>
      </c>
      <c r="D66" s="946">
        <f>+ACADEMICA!I97</f>
        <v>42384</v>
      </c>
      <c r="E66" s="946">
        <f>+ACADEMICA!J97</f>
        <v>42704</v>
      </c>
      <c r="F66" s="1273">
        <f>+ACADEMICA!K97</f>
        <v>0</v>
      </c>
      <c r="G66" s="321" t="str">
        <f>+ACADEMICA!L97</f>
        <v>Equipos</v>
      </c>
      <c r="H66" s="877" t="str">
        <f>+ACADEMICA!M97</f>
        <v>Pantallas Wintek de 7 pulgadas</v>
      </c>
      <c r="I66" s="883">
        <f>+ACADEMICA!N97</f>
        <v>4</v>
      </c>
      <c r="J66" s="136">
        <f>+ACADEMICA!O97</f>
        <v>375000</v>
      </c>
      <c r="K66" s="137">
        <f>+ACADEMICA!P97</f>
        <v>1500000</v>
      </c>
      <c r="L66" s="632"/>
    </row>
    <row r="67" spans="1:12" s="320" customFormat="1" ht="24.95" customHeight="1" outlineLevel="1" x14ac:dyDescent="0.2">
      <c r="A67" s="1273" t="str">
        <f>+ACADEMICA!F98</f>
        <v>Modernización de Laboratorios</v>
      </c>
      <c r="B67" s="1273" t="str">
        <f>+ACADEMICA!G98</f>
        <v>Laboratorios de Mecatrónica</v>
      </c>
      <c r="C67" s="883">
        <f>+ACADEMICA!H98</f>
        <v>0</v>
      </c>
      <c r="D67" s="946">
        <f>+ACADEMICA!I98</f>
        <v>42384</v>
      </c>
      <c r="E67" s="946">
        <f>+ACADEMICA!J98</f>
        <v>42704</v>
      </c>
      <c r="F67" s="1273">
        <f>+ACADEMICA!K98</f>
        <v>0</v>
      </c>
      <c r="G67" s="321" t="str">
        <f>+ACADEMICA!L98</f>
        <v>Equipos</v>
      </c>
      <c r="H67" s="877" t="str">
        <f>+ACADEMICA!M98</f>
        <v>Planta didáctica pendulo invertido marca Quanser</v>
      </c>
      <c r="I67" s="883">
        <f>+ACADEMICA!N98</f>
        <v>1</v>
      </c>
      <c r="J67" s="136">
        <f>+ACADEMICA!O98</f>
        <v>0</v>
      </c>
      <c r="K67" s="137">
        <f>+ACADEMICA!P98</f>
        <v>0</v>
      </c>
      <c r="L67" s="632"/>
    </row>
    <row r="68" spans="1:12" s="320" customFormat="1" ht="24.95" customHeight="1" outlineLevel="1" x14ac:dyDescent="0.2">
      <c r="A68" s="1273" t="str">
        <f>+ACADEMICA!F99</f>
        <v>Modernización de Laboratorios</v>
      </c>
      <c r="B68" s="1273" t="str">
        <f>+ACADEMICA!G99</f>
        <v>Laboratorios de Mecatrónica</v>
      </c>
      <c r="C68" s="883">
        <f>+ACADEMICA!H99</f>
        <v>0</v>
      </c>
      <c r="D68" s="946">
        <f>+ACADEMICA!I99</f>
        <v>42384</v>
      </c>
      <c r="E68" s="946">
        <f>+ACADEMICA!J99</f>
        <v>42704</v>
      </c>
      <c r="F68" s="1273">
        <f>+ACADEMICA!K99</f>
        <v>0</v>
      </c>
      <c r="G68" s="321" t="str">
        <f>+ACADEMICA!L99</f>
        <v>Equipos</v>
      </c>
      <c r="H68" s="877" t="str">
        <f>+ACADEMICA!M99</f>
        <v>PLC Delta DVP 12SA-11R</v>
      </c>
      <c r="I68" s="883">
        <f>+ACADEMICA!N99</f>
        <v>3</v>
      </c>
      <c r="J68" s="136">
        <f>+ACADEMICA!O99</f>
        <v>233333.33333333334</v>
      </c>
      <c r="K68" s="137">
        <f>+ACADEMICA!P99</f>
        <v>700000</v>
      </c>
      <c r="L68" s="632"/>
    </row>
    <row r="69" spans="1:12" s="320" customFormat="1" ht="24.95" customHeight="1" outlineLevel="1" x14ac:dyDescent="0.2">
      <c r="A69" s="1273" t="str">
        <f>+ACADEMICA!F100</f>
        <v>Modernización de Laboratorios</v>
      </c>
      <c r="B69" s="1273" t="str">
        <f>+ACADEMICA!G100</f>
        <v>Laboratorios de Mecatrónica</v>
      </c>
      <c r="C69" s="883">
        <f>+ACADEMICA!H100</f>
        <v>0</v>
      </c>
      <c r="D69" s="946">
        <f>+ACADEMICA!I100</f>
        <v>42384</v>
      </c>
      <c r="E69" s="946">
        <f>+ACADEMICA!J100</f>
        <v>42704</v>
      </c>
      <c r="F69" s="1273">
        <f>+ACADEMICA!K100</f>
        <v>0</v>
      </c>
      <c r="G69" s="321" t="str">
        <f>+ACADEMICA!L100</f>
        <v>Equipos</v>
      </c>
      <c r="H69" s="877" t="str">
        <f>+ACADEMICA!M100</f>
        <v>PLC Schneider de gamma media alta</v>
      </c>
      <c r="I69" s="883">
        <f>+ACADEMICA!N100</f>
        <v>3</v>
      </c>
      <c r="J69" s="136">
        <f>+ACADEMICA!O100</f>
        <v>666666.66666666663</v>
      </c>
      <c r="K69" s="137">
        <f>+ACADEMICA!P100</f>
        <v>2000000</v>
      </c>
      <c r="L69" s="632"/>
    </row>
    <row r="70" spans="1:12" s="320" customFormat="1" ht="24.95" customHeight="1" outlineLevel="1" x14ac:dyDescent="0.2">
      <c r="A70" s="1273" t="str">
        <f>+ACADEMICA!F101</f>
        <v>Modernización de Laboratorios</v>
      </c>
      <c r="B70" s="1273" t="str">
        <f>+ACADEMICA!G101</f>
        <v>Laboratorios de Mecatrónica</v>
      </c>
      <c r="C70" s="883">
        <f>+ACADEMICA!H101</f>
        <v>0</v>
      </c>
      <c r="D70" s="946">
        <f>+ACADEMICA!I101</f>
        <v>42384</v>
      </c>
      <c r="E70" s="946">
        <f>+ACADEMICA!J101</f>
        <v>42704</v>
      </c>
      <c r="F70" s="1273">
        <f>+ACADEMICA!K101</f>
        <v>0</v>
      </c>
      <c r="G70" s="321" t="str">
        <f>+ACADEMICA!L101</f>
        <v>Equipos</v>
      </c>
      <c r="H70" s="877" t="str">
        <f>+ACADEMICA!M101</f>
        <v>Ponchadoras para RJ45</v>
      </c>
      <c r="I70" s="883">
        <f>+ACADEMICA!N101</f>
        <v>5</v>
      </c>
      <c r="J70" s="136">
        <f>+ACADEMICA!O101</f>
        <v>60000</v>
      </c>
      <c r="K70" s="137">
        <f>+ACADEMICA!P101</f>
        <v>300000</v>
      </c>
      <c r="L70" s="632"/>
    </row>
    <row r="71" spans="1:12" s="320" customFormat="1" ht="24.95" customHeight="1" outlineLevel="1" x14ac:dyDescent="0.2">
      <c r="A71" s="1273" t="str">
        <f>+ACADEMICA!F102</f>
        <v>Modernización de Laboratorios</v>
      </c>
      <c r="B71" s="1273" t="str">
        <f>+ACADEMICA!G102</f>
        <v>Laboratorios de Mecatrónica</v>
      </c>
      <c r="C71" s="883">
        <f>+ACADEMICA!H102</f>
        <v>0</v>
      </c>
      <c r="D71" s="946">
        <f>+ACADEMICA!I102</f>
        <v>42384</v>
      </c>
      <c r="E71" s="946">
        <f>+ACADEMICA!J102</f>
        <v>42704</v>
      </c>
      <c r="F71" s="1273">
        <f>+ACADEMICA!K102</f>
        <v>0</v>
      </c>
      <c r="G71" s="321" t="str">
        <f>+ACADEMICA!L102</f>
        <v>Equipos</v>
      </c>
      <c r="H71" s="877" t="str">
        <f>+ACADEMICA!M102</f>
        <v>Probador de cable de conexion UTP y RJ45</v>
      </c>
      <c r="I71" s="883">
        <f>+ACADEMICA!N102</f>
        <v>2</v>
      </c>
      <c r="J71" s="136">
        <f>+ACADEMICA!O102</f>
        <v>75000</v>
      </c>
      <c r="K71" s="137">
        <f>+ACADEMICA!P102</f>
        <v>150000</v>
      </c>
      <c r="L71" s="632"/>
    </row>
    <row r="72" spans="1:12" s="320" customFormat="1" ht="24.95" customHeight="1" outlineLevel="1" x14ac:dyDescent="0.2">
      <c r="A72" s="1273" t="str">
        <f>+ACADEMICA!F103</f>
        <v>Modernización de Laboratorios</v>
      </c>
      <c r="B72" s="1273" t="str">
        <f>+ACADEMICA!G103</f>
        <v>Laboratorios de Mecatrónica</v>
      </c>
      <c r="C72" s="883">
        <f>+ACADEMICA!H103</f>
        <v>0</v>
      </c>
      <c r="D72" s="946">
        <f>+ACADEMICA!I103</f>
        <v>42384</v>
      </c>
      <c r="E72" s="946">
        <f>+ACADEMICA!J103</f>
        <v>42704</v>
      </c>
      <c r="F72" s="1273">
        <f>+ACADEMICA!K103</f>
        <v>0</v>
      </c>
      <c r="G72" s="321" t="str">
        <f>+ACADEMICA!L103</f>
        <v>Equipos</v>
      </c>
      <c r="H72" s="877" t="str">
        <f>+ACADEMICA!M103</f>
        <v>programadores universales</v>
      </c>
      <c r="I72" s="883">
        <f>+ACADEMICA!N103</f>
        <v>4</v>
      </c>
      <c r="J72" s="136">
        <f>+ACADEMICA!O103</f>
        <v>800000</v>
      </c>
      <c r="K72" s="137">
        <f>+ACADEMICA!P103</f>
        <v>3200000</v>
      </c>
      <c r="L72" s="632"/>
    </row>
    <row r="73" spans="1:12" s="320" customFormat="1" ht="24.95" customHeight="1" outlineLevel="1" x14ac:dyDescent="0.2">
      <c r="A73" s="1273" t="str">
        <f>+ACADEMICA!F104</f>
        <v>Modernización de Laboratorios</v>
      </c>
      <c r="B73" s="1273" t="str">
        <f>+ACADEMICA!G104</f>
        <v>Laboratorios de Mecatrónica</v>
      </c>
      <c r="C73" s="883">
        <f>+ACADEMICA!H104</f>
        <v>0</v>
      </c>
      <c r="D73" s="946">
        <f>+ACADEMICA!I104</f>
        <v>42384</v>
      </c>
      <c r="E73" s="946">
        <f>+ACADEMICA!J104</f>
        <v>42704</v>
      </c>
      <c r="F73" s="1273">
        <f>+ACADEMICA!K104</f>
        <v>0</v>
      </c>
      <c r="G73" s="321" t="str">
        <f>+ACADEMICA!L104</f>
        <v>Equipos</v>
      </c>
      <c r="H73" s="877" t="str">
        <f>+ACADEMICA!M104</f>
        <v>Variadores de velocidad Schneider</v>
      </c>
      <c r="I73" s="883">
        <f>+ACADEMICA!N104</f>
        <v>2</v>
      </c>
      <c r="J73" s="136">
        <f>+ACADEMICA!O104</f>
        <v>2000000</v>
      </c>
      <c r="K73" s="137">
        <f>+ACADEMICA!P104</f>
        <v>4000000</v>
      </c>
      <c r="L73" s="632"/>
    </row>
    <row r="74" spans="1:12" s="320" customFormat="1" ht="24.95" customHeight="1" outlineLevel="1" x14ac:dyDescent="0.2">
      <c r="A74" s="1273" t="str">
        <f>+ACADEMICA!F105</f>
        <v>Modernización de Laboratorios</v>
      </c>
      <c r="B74" s="1273" t="str">
        <f>+ACADEMICA!G105</f>
        <v>Laboratorios de Mecatrónica</v>
      </c>
      <c r="C74" s="883">
        <f>+ACADEMICA!H105</f>
        <v>0</v>
      </c>
      <c r="D74" s="946">
        <f>+ACADEMICA!I105</f>
        <v>42384</v>
      </c>
      <c r="E74" s="946">
        <f>+ACADEMICA!J105</f>
        <v>42704</v>
      </c>
      <c r="F74" s="1273">
        <f>+ACADEMICA!K105</f>
        <v>0</v>
      </c>
      <c r="G74" s="321" t="str">
        <f>+ACADEMICA!L105</f>
        <v>Equipos</v>
      </c>
      <c r="H74" s="877" t="str">
        <f>+ACADEMICA!M105</f>
        <v>NI myRIO Kits: Mechatronics Kit</v>
      </c>
      <c r="I74" s="883">
        <f>+ACADEMICA!N105</f>
        <v>2</v>
      </c>
      <c r="J74" s="136">
        <f>+ACADEMICA!O105</f>
        <v>853000</v>
      </c>
      <c r="K74" s="137">
        <f>+ACADEMICA!P105</f>
        <v>1706000</v>
      </c>
      <c r="L74" s="632"/>
    </row>
    <row r="75" spans="1:12" s="320" customFormat="1" ht="24.95" customHeight="1" outlineLevel="1" x14ac:dyDescent="0.2">
      <c r="A75" s="1273" t="str">
        <f>+ACADEMICA!F106</f>
        <v>Modernización de Laboratorios</v>
      </c>
      <c r="B75" s="1273" t="str">
        <f>+ACADEMICA!G106</f>
        <v>Laboratorios de Mecatrónica</v>
      </c>
      <c r="C75" s="883">
        <f>+ACADEMICA!H106</f>
        <v>0</v>
      </c>
      <c r="D75" s="946">
        <f>+ACADEMICA!I106</f>
        <v>42384</v>
      </c>
      <c r="E75" s="946">
        <f>+ACADEMICA!J106</f>
        <v>42704</v>
      </c>
      <c r="F75" s="1273">
        <f>+ACADEMICA!K106</f>
        <v>0</v>
      </c>
      <c r="G75" s="321" t="str">
        <f>+ACADEMICA!L106</f>
        <v>Equipos</v>
      </c>
      <c r="H75" s="877" t="str">
        <f>+ACADEMICA!M106</f>
        <v>Paquete de Enseñanza de Electrónica de Potencia</v>
      </c>
      <c r="I75" s="883">
        <f>+ACADEMICA!N106</f>
        <v>5</v>
      </c>
      <c r="J75" s="136">
        <f>+ACADEMICA!O106</f>
        <v>119000</v>
      </c>
      <c r="K75" s="137">
        <f>+ACADEMICA!P106</f>
        <v>595000</v>
      </c>
      <c r="L75" s="632"/>
    </row>
    <row r="76" spans="1:12" s="320" customFormat="1" ht="24.95" customHeight="1" outlineLevel="1" x14ac:dyDescent="0.2">
      <c r="A76" s="1273" t="str">
        <f>+ACADEMICA!F107</f>
        <v>Modernización de Laboratorios</v>
      </c>
      <c r="B76" s="1273" t="str">
        <f>+ACADEMICA!G107</f>
        <v>Laboratorios de Mecatrónica</v>
      </c>
      <c r="C76" s="883">
        <f>+ACADEMICA!H107</f>
        <v>0</v>
      </c>
      <c r="D76" s="946">
        <f>+ACADEMICA!I107</f>
        <v>42384</v>
      </c>
      <c r="E76" s="946">
        <f>+ACADEMICA!J107</f>
        <v>42704</v>
      </c>
      <c r="F76" s="1273">
        <f>+ACADEMICA!K107</f>
        <v>0</v>
      </c>
      <c r="G76" s="321" t="str">
        <f>+ACADEMICA!L107</f>
        <v>Equipos</v>
      </c>
      <c r="H76" s="877" t="str">
        <f>+ACADEMICA!M107</f>
        <v>Paquete de Medidas de Termopares NI USB-TC01</v>
      </c>
      <c r="I76" s="883">
        <f>+ACADEMICA!N107</f>
        <v>5</v>
      </c>
      <c r="J76" s="136">
        <f>+ACADEMICA!O107</f>
        <v>600000</v>
      </c>
      <c r="K76" s="137">
        <f>+ACADEMICA!P107</f>
        <v>1500000</v>
      </c>
      <c r="L76" s="632"/>
    </row>
    <row r="77" spans="1:12" s="320" customFormat="1" ht="24.95" customHeight="1" outlineLevel="1" x14ac:dyDescent="0.2">
      <c r="A77" s="1273" t="str">
        <f>+ACADEMICA!F108</f>
        <v>Modernización de Laboratorios</v>
      </c>
      <c r="B77" s="1273" t="str">
        <f>+ACADEMICA!G108</f>
        <v>Laboratorios de Mecatrónica</v>
      </c>
      <c r="C77" s="883">
        <f>+ACADEMICA!H108</f>
        <v>0</v>
      </c>
      <c r="D77" s="946">
        <f>+ACADEMICA!I108</f>
        <v>42384</v>
      </c>
      <c r="E77" s="946">
        <f>+ACADEMICA!J108</f>
        <v>42704</v>
      </c>
      <c r="F77" s="1273">
        <f>+ACADEMICA!K108</f>
        <v>0</v>
      </c>
      <c r="G77" s="321" t="str">
        <f>+ACADEMICA!L108</f>
        <v>Equipos</v>
      </c>
      <c r="H77" s="877" t="str">
        <f>+ACADEMICA!M108</f>
        <v>Módulo LabVIEW Real-Time</v>
      </c>
      <c r="I77" s="883">
        <f>+ACADEMICA!N108</f>
        <v>1</v>
      </c>
      <c r="J77" s="136">
        <f>+ACADEMICA!O108</f>
        <v>11000000</v>
      </c>
      <c r="K77" s="137">
        <f>+ACADEMICA!P108</f>
        <v>5500000</v>
      </c>
      <c r="L77" s="632"/>
    </row>
    <row r="78" spans="1:12" s="320" customFormat="1" ht="24.95" customHeight="1" outlineLevel="1" x14ac:dyDescent="0.2">
      <c r="A78" s="1273" t="str">
        <f>+ACADEMICA!F109</f>
        <v>Modernización de Laboratorios</v>
      </c>
      <c r="B78" s="1273" t="str">
        <f>+ACADEMICA!G109</f>
        <v>Laboratorios de Mecatrónica</v>
      </c>
      <c r="C78" s="883">
        <f>+ACADEMICA!H109</f>
        <v>0</v>
      </c>
      <c r="D78" s="946">
        <f>+ACADEMICA!I109</f>
        <v>42384</v>
      </c>
      <c r="E78" s="946">
        <f>+ACADEMICA!J109</f>
        <v>42704</v>
      </c>
      <c r="F78" s="1273">
        <f>+ACADEMICA!K109</f>
        <v>0</v>
      </c>
      <c r="G78" s="321" t="str">
        <f>+ACADEMICA!L109</f>
        <v>Equipos</v>
      </c>
      <c r="H78" s="877" t="str">
        <f>+ACADEMICA!M109</f>
        <v>Juego de Evaluación NI LabVIEW RIO</v>
      </c>
      <c r="I78" s="883">
        <f>+ACADEMICA!N109</f>
        <v>1</v>
      </c>
      <c r="J78" s="136">
        <f>+ACADEMICA!O109</f>
        <v>1800000</v>
      </c>
      <c r="K78" s="137">
        <f>+ACADEMICA!P109</f>
        <v>900000</v>
      </c>
      <c r="L78" s="632"/>
    </row>
    <row r="79" spans="1:12" s="320" customFormat="1" ht="24.95" customHeight="1" outlineLevel="1" x14ac:dyDescent="0.2">
      <c r="A79" s="1273" t="str">
        <f>+ACADEMICA!F110</f>
        <v>Modernización de Laboratorios</v>
      </c>
      <c r="B79" s="1273" t="str">
        <f>+ACADEMICA!G110</f>
        <v>Laboratorios de Mecatrónica</v>
      </c>
      <c r="C79" s="883">
        <f>+ACADEMICA!H110</f>
        <v>0</v>
      </c>
      <c r="D79" s="946">
        <f>+ACADEMICA!I110</f>
        <v>42384</v>
      </c>
      <c r="E79" s="946">
        <f>+ACADEMICA!J110</f>
        <v>42704</v>
      </c>
      <c r="F79" s="1273">
        <f>+ACADEMICA!K110</f>
        <v>0</v>
      </c>
      <c r="G79" s="321" t="str">
        <f>+ACADEMICA!L110</f>
        <v>Equipos</v>
      </c>
      <c r="H79" s="877" t="str">
        <f>+ACADEMICA!M110</f>
        <v>USB-6001. Dispositivo DAQ Multifunción de Bajo Costo para Medidas Básicas de Alta Calidad</v>
      </c>
      <c r="I79" s="883">
        <f>+ACADEMICA!N110</f>
        <v>5</v>
      </c>
      <c r="J79" s="136">
        <f>+ACADEMICA!O110</f>
        <v>800000</v>
      </c>
      <c r="K79" s="137">
        <f>+ACADEMICA!P110</f>
        <v>2000000</v>
      </c>
      <c r="L79" s="632"/>
    </row>
    <row r="80" spans="1:12" s="320" customFormat="1" ht="24.95" customHeight="1" outlineLevel="1" x14ac:dyDescent="0.2">
      <c r="A80" s="1273" t="str">
        <f>+ACADEMICA!F111</f>
        <v>Modernización de Laboratorios</v>
      </c>
      <c r="B80" s="1273" t="str">
        <f>+ACADEMICA!G111</f>
        <v>Laboratorios de Mecatrónica</v>
      </c>
      <c r="C80" s="883">
        <f>+ACADEMICA!H111</f>
        <v>0</v>
      </c>
      <c r="D80" s="946">
        <f>+ACADEMICA!I111</f>
        <v>42384</v>
      </c>
      <c r="E80" s="946">
        <f>+ACADEMICA!J111</f>
        <v>42704</v>
      </c>
      <c r="F80" s="1273">
        <f>+ACADEMICA!K111</f>
        <v>0</v>
      </c>
      <c r="G80" s="321" t="str">
        <f>+ACADEMICA!L111</f>
        <v>Equipos</v>
      </c>
      <c r="H80" s="877" t="str">
        <f>+ACADEMICA!M111</f>
        <v>Rotpen SE Self Erecting. Rotary Inverted Pendulum - optical encoder</v>
      </c>
      <c r="I80" s="883">
        <f>+ACADEMICA!N111</f>
        <v>1</v>
      </c>
      <c r="J80" s="136">
        <f>+ACADEMICA!O111</f>
        <v>6000000</v>
      </c>
      <c r="K80" s="137">
        <f>+ACADEMICA!P111</f>
        <v>3000000</v>
      </c>
      <c r="L80" s="632"/>
    </row>
    <row r="81" spans="1:12" s="320" customFormat="1" ht="24.95" customHeight="1" outlineLevel="1" x14ac:dyDescent="0.2">
      <c r="A81" s="1273" t="str">
        <f>+ACADEMICA!F112</f>
        <v>Modernización de Laboratorios</v>
      </c>
      <c r="B81" s="1273" t="str">
        <f>+ACADEMICA!G112</f>
        <v>Laboratorios de Mecatrónica</v>
      </c>
      <c r="C81" s="883">
        <f>+ACADEMICA!H112</f>
        <v>0</v>
      </c>
      <c r="D81" s="946">
        <f>+ACADEMICA!I112</f>
        <v>42384</v>
      </c>
      <c r="E81" s="946">
        <f>+ACADEMICA!J112</f>
        <v>42704</v>
      </c>
      <c r="F81" s="1273">
        <f>+ACADEMICA!K112</f>
        <v>0</v>
      </c>
      <c r="G81" s="321" t="str">
        <f>+ACADEMICA!L112</f>
        <v>Equipos</v>
      </c>
      <c r="H81" s="877" t="str">
        <f>+ACADEMICA!M112</f>
        <v>Aula robótica TinkerKit ARDUINO</v>
      </c>
      <c r="I81" s="883">
        <f>+ACADEMICA!N112</f>
        <v>2</v>
      </c>
      <c r="J81" s="136">
        <f>+ACADEMICA!O112</f>
        <v>1920000</v>
      </c>
      <c r="K81" s="137">
        <f>+ACADEMICA!P112</f>
        <v>1920000</v>
      </c>
      <c r="L81" s="632"/>
    </row>
    <row r="82" spans="1:12" s="320" customFormat="1" ht="24.95" customHeight="1" outlineLevel="1" x14ac:dyDescent="0.2">
      <c r="A82" s="1274" t="str">
        <f>+ACADEMICA!F113</f>
        <v>Modernización de Laboratorios</v>
      </c>
      <c r="B82" s="1274" t="str">
        <f>+ACADEMICA!G113</f>
        <v>Laboratorios de Mecatrónica</v>
      </c>
      <c r="C82" s="883">
        <f>+ACADEMICA!H113</f>
        <v>0</v>
      </c>
      <c r="D82" s="946">
        <f>+ACADEMICA!I113</f>
        <v>42384</v>
      </c>
      <c r="E82" s="946">
        <f>+ACADEMICA!J113</f>
        <v>42704</v>
      </c>
      <c r="F82" s="1274">
        <f>+ACADEMICA!K113</f>
        <v>0</v>
      </c>
      <c r="G82" s="321" t="str">
        <f>+ACADEMICA!L113</f>
        <v>Equipos</v>
      </c>
      <c r="H82" s="877" t="str">
        <f>+ACADEMICA!M113</f>
        <v>Fischertechnik Robótica de competición</v>
      </c>
      <c r="I82" s="883">
        <f>+ACADEMICA!N113</f>
        <v>2</v>
      </c>
      <c r="J82" s="136">
        <f>+ACADEMICA!O113</f>
        <v>2080000</v>
      </c>
      <c r="K82" s="137">
        <f>+ACADEMICA!P113</f>
        <v>2080000</v>
      </c>
      <c r="L82" s="632"/>
    </row>
    <row r="83" spans="1:12" s="320" customFormat="1" ht="24.95" customHeight="1" outlineLevel="1" x14ac:dyDescent="0.2">
      <c r="A83" s="1280" t="str">
        <f>+ACADEMICA!F114</f>
        <v>Montaje facultad de Ingeniería Mecánica</v>
      </c>
      <c r="B83" s="1452" t="str">
        <f>+ACADEMICA!G114</f>
        <v>Implementación de los laboratorios de ingeniería mecánica</v>
      </c>
      <c r="C83" s="883">
        <f>+ACADEMICA!H114</f>
        <v>0</v>
      </c>
      <c r="D83" s="946">
        <f>+ACADEMICA!I114</f>
        <v>42384</v>
      </c>
      <c r="E83" s="946">
        <f>+ACADEMICA!J114</f>
        <v>42704</v>
      </c>
      <c r="F83" s="877" t="str">
        <f>+ACADEMICA!K114</f>
        <v>Laboratorio de diseño implementado</v>
      </c>
      <c r="G83" s="321" t="str">
        <f>+ACADEMICA!L114</f>
        <v>Equipos</v>
      </c>
      <c r="H83" s="877" t="str">
        <f>+ACADEMICA!M114</f>
        <v>FAB LAB</v>
      </c>
      <c r="I83" s="883">
        <f>+ACADEMICA!N114</f>
        <v>7</v>
      </c>
      <c r="J83" s="136">
        <f>+ACADEMICA!O114</f>
        <v>88571.428571428565</v>
      </c>
      <c r="K83" s="137">
        <f>+ACADEMICA!P114</f>
        <v>2046000000</v>
      </c>
      <c r="L83" s="632"/>
    </row>
    <row r="84" spans="1:12" s="320" customFormat="1" ht="24.95" customHeight="1" outlineLevel="1" x14ac:dyDescent="0.2">
      <c r="A84" s="1280" t="str">
        <f>+ACADEMICA!F115</f>
        <v>Montaje facultad de Ingeniería Mecánica</v>
      </c>
      <c r="B84" s="1273" t="str">
        <f>+ACADEMICA!G115</f>
        <v>Implementación de los laboratorios de ingeniería mecánica</v>
      </c>
      <c r="C84" s="883">
        <f>+ACADEMICA!H115</f>
        <v>0</v>
      </c>
      <c r="D84" s="946">
        <f>+ACADEMICA!I115</f>
        <v>42384</v>
      </c>
      <c r="E84" s="946">
        <f>+ACADEMICA!J115</f>
        <v>42704</v>
      </c>
      <c r="F84" s="877" t="str">
        <f>+ACADEMICA!K115</f>
        <v>Laboratorio de mecanizado implementado</v>
      </c>
      <c r="G84" s="321" t="str">
        <f>+ACADEMICA!L115</f>
        <v>Equipos</v>
      </c>
      <c r="H84" s="877" t="str">
        <f>+ACADEMICA!M115</f>
        <v>Centros de mecanizado / Tornos de control numérico / Ruteadoras / Sistemas de extracción puntual</v>
      </c>
      <c r="I84" s="883">
        <f>+ACADEMICA!N115</f>
        <v>1</v>
      </c>
      <c r="J84" s="136">
        <f>+ACADEMICA!O115</f>
        <v>2880000000</v>
      </c>
      <c r="K84" s="137">
        <f>+ACADEMICA!P115</f>
        <v>2880000000</v>
      </c>
      <c r="L84" s="632"/>
    </row>
    <row r="85" spans="1:12" s="320" customFormat="1" ht="24.95" customHeight="1" outlineLevel="1" x14ac:dyDescent="0.2">
      <c r="A85" s="1280" t="str">
        <f>+ACADEMICA!F116</f>
        <v>Montaje facultad de Ingeniería Mecánica</v>
      </c>
      <c r="B85" s="1273" t="str">
        <f>+ACADEMICA!G116</f>
        <v>Implementación de los laboratorios de ingeniería mecánica</v>
      </c>
      <c r="C85" s="883">
        <f>+ACADEMICA!H116</f>
        <v>0</v>
      </c>
      <c r="D85" s="946">
        <f>+ACADEMICA!I116</f>
        <v>42384</v>
      </c>
      <c r="E85" s="946">
        <f>+ACADEMICA!J116</f>
        <v>42704</v>
      </c>
      <c r="F85" s="877" t="str">
        <f>+ACADEMICA!K116</f>
        <v>Laboratorio de prototipos implementado</v>
      </c>
      <c r="G85" s="321" t="str">
        <f>+ACADEMICA!L116</f>
        <v>Equipos</v>
      </c>
      <c r="H85" s="877" t="str">
        <f>+ACADEMICA!M116</f>
        <v>Cabina de pintura / Bancos / Sistemas de extracción puntual</v>
      </c>
      <c r="I85" s="883">
        <f>+ACADEMICA!N116</f>
        <v>1</v>
      </c>
      <c r="J85" s="136">
        <f>+ACADEMICA!O116</f>
        <v>480000000</v>
      </c>
      <c r="K85" s="137">
        <f>+ACADEMICA!P116</f>
        <v>480000000</v>
      </c>
      <c r="L85" s="632"/>
    </row>
    <row r="86" spans="1:12" s="320" customFormat="1" ht="24.95" customHeight="1" outlineLevel="1" x14ac:dyDescent="0.2">
      <c r="A86" s="1280" t="str">
        <f>+ACADEMICA!F117</f>
        <v>Montaje facultad de Ingeniería Mecánica</v>
      </c>
      <c r="B86" s="1273" t="str">
        <f>+ACADEMICA!G117</f>
        <v>Implementación de los laboratorios de ingeniería mecánica</v>
      </c>
      <c r="C86" s="883">
        <f>+ACADEMICA!H117</f>
        <v>0</v>
      </c>
      <c r="D86" s="946">
        <f>+ACADEMICA!I117</f>
        <v>42384</v>
      </c>
      <c r="E86" s="946">
        <f>+ACADEMICA!J117</f>
        <v>42704</v>
      </c>
      <c r="F86" s="877" t="str">
        <f>+ACADEMICA!K117</f>
        <v>Laboratorio CAD/CAM/CAE implementado</v>
      </c>
      <c r="G86" s="321" t="str">
        <f>+ACADEMICA!L117</f>
        <v>Equipos</v>
      </c>
      <c r="H86" s="877" t="str">
        <f>+ACADEMICA!M117</f>
        <v>PC / Mobiliario / Adecuaciones</v>
      </c>
      <c r="I86" s="883">
        <f>+ACADEMICA!N117</f>
        <v>1</v>
      </c>
      <c r="J86" s="136">
        <f>+ACADEMICA!O117</f>
        <v>240000000</v>
      </c>
      <c r="K86" s="137">
        <f>+ACADEMICA!P117</f>
        <v>240000000</v>
      </c>
      <c r="L86" s="632"/>
    </row>
    <row r="87" spans="1:12" s="320" customFormat="1" ht="24.95" customHeight="1" outlineLevel="1" x14ac:dyDescent="0.2">
      <c r="A87" s="1280" t="str">
        <f>+ACADEMICA!F118</f>
        <v>Montaje facultad de Ingeniería Mecánica</v>
      </c>
      <c r="B87" s="1273" t="str">
        <f>+ACADEMICA!G118</f>
        <v>Implementación de los laboratorios de ingeniería mecánica</v>
      </c>
      <c r="C87" s="883">
        <f>+ACADEMICA!H118</f>
        <v>0</v>
      </c>
      <c r="D87" s="946">
        <f>+ACADEMICA!I118</f>
        <v>42384</v>
      </c>
      <c r="E87" s="946">
        <f>+ACADEMICA!J118</f>
        <v>42704</v>
      </c>
      <c r="F87" s="877" t="str">
        <f>+ACADEMICA!K118</f>
        <v>Laboratorio de impresión 3D implementado</v>
      </c>
      <c r="G87" s="321" t="str">
        <f>+ACADEMICA!L118</f>
        <v>Equipos</v>
      </c>
      <c r="H87" s="877" t="str">
        <f>+ACADEMICA!M118</f>
        <v>PC / Mobiliario / Adecuaciones / Impresoras 3D</v>
      </c>
      <c r="I87" s="883">
        <f>+ACADEMICA!N118</f>
        <v>1</v>
      </c>
      <c r="J87" s="136">
        <f>+ACADEMICA!O118</f>
        <v>480000000</v>
      </c>
      <c r="K87" s="137">
        <f>+ACADEMICA!P118</f>
        <v>480000000</v>
      </c>
      <c r="L87" s="632"/>
    </row>
    <row r="88" spans="1:12" s="320" customFormat="1" ht="24.95" customHeight="1" outlineLevel="1" x14ac:dyDescent="0.2">
      <c r="A88" s="1280" t="str">
        <f>+ACADEMICA!F119</f>
        <v>Montaje facultad de Ingeniería Mecánica</v>
      </c>
      <c r="B88" s="1273" t="str">
        <f>+ACADEMICA!G119</f>
        <v>Implementación de los laboratorios de ingeniería mecánica</v>
      </c>
      <c r="C88" s="883">
        <f>+ACADEMICA!H119</f>
        <v>0</v>
      </c>
      <c r="D88" s="946">
        <f>+ACADEMICA!I119</f>
        <v>42384</v>
      </c>
      <c r="E88" s="946">
        <f>+ACADEMICA!J119</f>
        <v>42704</v>
      </c>
      <c r="F88" s="877" t="str">
        <f>+ACADEMICA!K119</f>
        <v>Laboratorio de fabricación digital implementado</v>
      </c>
      <c r="G88" s="321" t="str">
        <f>+ACADEMICA!L119</f>
        <v>Equipos</v>
      </c>
      <c r="H88" s="877" t="str">
        <f>+ACADEMICA!M119</f>
        <v>Cortadora láser / Ruteadoras / Impresoras 3D / Scaner</v>
      </c>
      <c r="I88" s="883">
        <f>+ACADEMICA!N119</f>
        <v>1</v>
      </c>
      <c r="J88" s="136">
        <f>+ACADEMICA!O119</f>
        <v>480000000</v>
      </c>
      <c r="K88" s="137">
        <f>+ACADEMICA!P119</f>
        <v>480000000</v>
      </c>
      <c r="L88" s="632"/>
    </row>
    <row r="89" spans="1:12" s="320" customFormat="1" ht="24.95" customHeight="1" outlineLevel="1" x14ac:dyDescent="0.2">
      <c r="A89" s="1280" t="str">
        <f>+ACADEMICA!F120</f>
        <v>Montaje facultad de Ingeniería Mecánica</v>
      </c>
      <c r="B89" s="1273" t="str">
        <f>+ACADEMICA!G120</f>
        <v>Implementación de los laboratorios de ingeniería mecánica</v>
      </c>
      <c r="C89" s="883">
        <f>+ACADEMICA!H120</f>
        <v>0</v>
      </c>
      <c r="D89" s="946">
        <f>+ACADEMICA!I120</f>
        <v>42384</v>
      </c>
      <c r="E89" s="946">
        <f>+ACADEMICA!J120</f>
        <v>42704</v>
      </c>
      <c r="F89" s="877" t="str">
        <f>+ACADEMICA!K120</f>
        <v>Laboratorio de plantas térmicas implementado</v>
      </c>
      <c r="G89" s="321" t="str">
        <f>+ACADEMICA!L120</f>
        <v>Equipos</v>
      </c>
      <c r="H89" s="877" t="str">
        <f>+ACADEMICA!M120</f>
        <v>Caldera / Sistema de generación / Adecuaciones</v>
      </c>
      <c r="I89" s="883">
        <f>+ACADEMICA!N120</f>
        <v>1</v>
      </c>
      <c r="J89" s="136">
        <f>+ACADEMICA!O120</f>
        <v>720000000</v>
      </c>
      <c r="K89" s="137">
        <f>+ACADEMICA!P120</f>
        <v>720000000</v>
      </c>
      <c r="L89" s="632"/>
    </row>
    <row r="90" spans="1:12" s="320" customFormat="1" ht="24.95" customHeight="1" outlineLevel="1" x14ac:dyDescent="0.2">
      <c r="A90" s="1280" t="str">
        <f>+ACADEMICA!F121</f>
        <v>Montaje facultad de Ingeniería Mecánica</v>
      </c>
      <c r="B90" s="1273" t="str">
        <f>+ACADEMICA!G121</f>
        <v>Implementación de los laboratorios de ingeniería mecánica</v>
      </c>
      <c r="C90" s="883">
        <f>+ACADEMICA!H121</f>
        <v>0</v>
      </c>
      <c r="D90" s="946">
        <f>+ACADEMICA!I121</f>
        <v>42384</v>
      </c>
      <c r="E90" s="946">
        <f>+ACADEMICA!J121</f>
        <v>42704</v>
      </c>
      <c r="F90" s="877" t="str">
        <f>+ACADEMICA!K121</f>
        <v>Laboratorio de ensayos mecanicos implementado</v>
      </c>
      <c r="G90" s="321" t="str">
        <f>+ACADEMICA!L121</f>
        <v>Equipos</v>
      </c>
      <c r="H90" s="877" t="str">
        <f>+ACADEMICA!M121</f>
        <v>Ensayo Sharpy y Ensayo a torsión / fotoelasticidad</v>
      </c>
      <c r="I90" s="883">
        <f>+ACADEMICA!N121</f>
        <v>1</v>
      </c>
      <c r="J90" s="136">
        <f>+ACADEMICA!O121</f>
        <v>480000000</v>
      </c>
      <c r="K90" s="137">
        <f>+ACADEMICA!P121</f>
        <v>480000000</v>
      </c>
      <c r="L90" s="632"/>
    </row>
    <row r="91" spans="1:12" s="320" customFormat="1" ht="24.95" customHeight="1" outlineLevel="1" x14ac:dyDescent="0.2">
      <c r="A91" s="1280" t="str">
        <f>+ACADEMICA!F122</f>
        <v>Montaje facultad de Ingeniería Mecánica</v>
      </c>
      <c r="B91" s="1273" t="str">
        <f>+ACADEMICA!G122</f>
        <v>Implementación de los laboratorios de ingeniería mecánica</v>
      </c>
      <c r="C91" s="883">
        <f>+ACADEMICA!H122</f>
        <v>0</v>
      </c>
      <c r="D91" s="946">
        <f>+ACADEMICA!I122</f>
        <v>42384</v>
      </c>
      <c r="E91" s="946">
        <f>+ACADEMICA!J122</f>
        <v>42704</v>
      </c>
      <c r="F91" s="877" t="str">
        <f>+ACADEMICA!K122</f>
        <v>Laboratorio metrología implementado</v>
      </c>
      <c r="G91" s="321" t="str">
        <f>+ACADEMICA!L122</f>
        <v>Mobiliario</v>
      </c>
      <c r="H91" s="877" t="str">
        <f>+ACADEMICA!M122</f>
        <v>Adecuaciones / Mobiliario / Instalaciones de equipos de medición</v>
      </c>
      <c r="I91" s="883">
        <f>+ACADEMICA!N122</f>
        <v>1</v>
      </c>
      <c r="J91" s="136">
        <f>+ACADEMICA!O122</f>
        <v>96000000</v>
      </c>
      <c r="K91" s="137">
        <f>+ACADEMICA!P122</f>
        <v>96000000</v>
      </c>
      <c r="L91" s="632"/>
    </row>
    <row r="92" spans="1:12" s="320" customFormat="1" ht="24.95" customHeight="1" outlineLevel="1" x14ac:dyDescent="0.2">
      <c r="A92" s="1280" t="str">
        <f>+ACADEMICA!F123</f>
        <v>Montaje facultad de Ingeniería Mecánica</v>
      </c>
      <c r="B92" s="1273" t="str">
        <f>+ACADEMICA!G123</f>
        <v>Implementación de los laboratorios de ingeniería mecánica</v>
      </c>
      <c r="C92" s="883">
        <f>+ACADEMICA!H123</f>
        <v>0</v>
      </c>
      <c r="D92" s="946">
        <f>+ACADEMICA!I123</f>
        <v>42384</v>
      </c>
      <c r="E92" s="946">
        <f>+ACADEMICA!J123</f>
        <v>42704</v>
      </c>
      <c r="F92" s="1452" t="str">
        <f>+ACADEMICA!K123</f>
        <v>Espacios adecuados para los talleres de Ingeniería Mecánica</v>
      </c>
      <c r="G92" s="1488" t="str">
        <f>+ACADEMICA!L123</f>
        <v>Mantenimiento</v>
      </c>
      <c r="H92" s="877" t="str">
        <f>+ACADEMICA!M123</f>
        <v>Adecuaciones pisos, muros (reforzamiento estructural)</v>
      </c>
      <c r="I92" s="883">
        <f>+ACADEMICA!N123</f>
        <v>0</v>
      </c>
      <c r="J92" s="136">
        <f>+ACADEMICA!O123</f>
        <v>0</v>
      </c>
      <c r="K92" s="137">
        <f>+ACADEMICA!P123</f>
        <v>0</v>
      </c>
      <c r="L92" s="632"/>
    </row>
    <row r="93" spans="1:12" s="320" customFormat="1" ht="24.95" customHeight="1" outlineLevel="1" x14ac:dyDescent="0.2">
      <c r="A93" s="1280" t="str">
        <f>+ACADEMICA!F124</f>
        <v>Montaje facultad de Ingeniería Mecánica</v>
      </c>
      <c r="B93" s="1273" t="str">
        <f>+ACADEMICA!G124</f>
        <v>Implementación de los laboratorios de ingeniería mecánica</v>
      </c>
      <c r="C93" s="883">
        <f>+ACADEMICA!H124</f>
        <v>0</v>
      </c>
      <c r="D93" s="946">
        <f>+ACADEMICA!I124</f>
        <v>42384</v>
      </c>
      <c r="E93" s="946">
        <f>+ACADEMICA!J124</f>
        <v>42704</v>
      </c>
      <c r="F93" s="1273">
        <f>+ACADEMICA!K124</f>
        <v>0</v>
      </c>
      <c r="G93" s="1489">
        <f>+ACADEMICA!L124</f>
        <v>0</v>
      </c>
      <c r="H93" s="877" t="str">
        <f>+ACADEMICA!M124</f>
        <v>Adecuación redes (eléctricas, comunicaciones de ventilación)</v>
      </c>
      <c r="I93" s="883">
        <f>+ACADEMICA!N124</f>
        <v>0</v>
      </c>
      <c r="J93" s="136">
        <f>+ACADEMICA!O124</f>
        <v>0</v>
      </c>
      <c r="K93" s="137">
        <f>+ACADEMICA!P124</f>
        <v>0</v>
      </c>
      <c r="L93" s="632"/>
    </row>
    <row r="94" spans="1:12" s="320" customFormat="1" ht="24.95" customHeight="1" outlineLevel="1" x14ac:dyDescent="0.2">
      <c r="A94" s="1280" t="str">
        <f>+ACADEMICA!F125</f>
        <v>Montaje facultad de Ingeniería Mecánica</v>
      </c>
      <c r="B94" s="1274" t="str">
        <f>+ACADEMICA!G125</f>
        <v>Implementación de los laboratorios de ingeniería mecánica</v>
      </c>
      <c r="C94" s="883">
        <f>+ACADEMICA!H125</f>
        <v>0</v>
      </c>
      <c r="D94" s="946">
        <f>+ACADEMICA!I125</f>
        <v>42384</v>
      </c>
      <c r="E94" s="946">
        <f>+ACADEMICA!J125</f>
        <v>42704</v>
      </c>
      <c r="F94" s="1274">
        <f>+ACADEMICA!K125</f>
        <v>0</v>
      </c>
      <c r="G94" s="1490">
        <f>+ACADEMICA!L125</f>
        <v>0</v>
      </c>
      <c r="H94" s="877" t="str">
        <f>+ACADEMICA!M125</f>
        <v>Suministro mobiliario</v>
      </c>
      <c r="I94" s="883">
        <f>+ACADEMICA!N125</f>
        <v>0</v>
      </c>
      <c r="J94" s="136">
        <f>+ACADEMICA!O125</f>
        <v>0</v>
      </c>
      <c r="K94" s="137">
        <f>+ACADEMICA!P125</f>
        <v>0</v>
      </c>
      <c r="L94" s="632"/>
    </row>
    <row r="95" spans="1:12" s="320" customFormat="1" ht="24.95" customHeight="1" outlineLevel="1" x14ac:dyDescent="0.2">
      <c r="A95" s="1280" t="str">
        <f>+ACADEMICA!F126</f>
        <v>Montaje facultad de Ingeniería Mecánica</v>
      </c>
      <c r="B95" s="877" t="str">
        <f>+ACADEMICA!G126</f>
        <v>Plan de capacitación docente</v>
      </c>
      <c r="C95" s="883">
        <f>+ACADEMICA!H126</f>
        <v>0</v>
      </c>
      <c r="D95" s="946">
        <f>+ACADEMICA!I126</f>
        <v>42384</v>
      </c>
      <c r="E95" s="946">
        <f>+ACADEMICA!J126</f>
        <v>42704</v>
      </c>
      <c r="F95" s="877" t="str">
        <f>+ACADEMICA!K126</f>
        <v>Docentes entrenados</v>
      </c>
      <c r="G95" s="321" t="str">
        <f>+ACADEMICA!L126</f>
        <v>Capacitación</v>
      </c>
      <c r="H95" s="877" t="str">
        <f>+ACADEMICA!M126</f>
        <v>Capacitación a profesores / Software especializado / Equipos especializados / Relación Interfacultades de Ingeniería Mecánica</v>
      </c>
      <c r="I95" s="883">
        <f>+ACADEMICA!N126</f>
        <v>1</v>
      </c>
      <c r="J95" s="136">
        <f>+ACADEMICA!O126</f>
        <v>144000000</v>
      </c>
      <c r="K95" s="137">
        <f>+ACADEMICA!P126</f>
        <v>144000000</v>
      </c>
      <c r="L95" s="632"/>
    </row>
    <row r="96" spans="1:12" s="320" customFormat="1" ht="24.95" customHeight="1" outlineLevel="1" x14ac:dyDescent="0.2">
      <c r="A96" s="1280" t="str">
        <f>+ACADEMICA!F127</f>
        <v>Montaje facultad de Ingeniería Mecánica</v>
      </c>
      <c r="B96" s="1452" t="str">
        <f>+ACADEMICA!G127</f>
        <v>Plan de mantenimiento de equipos especializados de prototipaje rápido</v>
      </c>
      <c r="C96" s="883">
        <f>+ACADEMICA!H127</f>
        <v>0</v>
      </c>
      <c r="D96" s="946">
        <f>+ACADEMICA!I127</f>
        <v>42384</v>
      </c>
      <c r="E96" s="946">
        <f>+ACADEMICA!J127</f>
        <v>42704</v>
      </c>
      <c r="F96" s="1452" t="str">
        <f>+ACADEMICA!K127</f>
        <v>Adquisición de elementos de la facultad</v>
      </c>
      <c r="G96" s="321" t="str">
        <f>+ACADEMICA!L127</f>
        <v>Mantenimiento</v>
      </c>
      <c r="H96" s="941" t="str">
        <f>+ACADEMICA!M127</f>
        <v>Planes de mantenimiento</v>
      </c>
      <c r="I96" s="883">
        <f>+ACADEMICA!N127</f>
        <v>1</v>
      </c>
      <c r="J96" s="136">
        <f>+ACADEMICA!O127</f>
        <v>24000000</v>
      </c>
      <c r="K96" s="137">
        <f>+ACADEMICA!P127</f>
        <v>24000000</v>
      </c>
      <c r="L96" s="632"/>
    </row>
    <row r="97" spans="1:12" s="320" customFormat="1" ht="24.95" customHeight="1" outlineLevel="1" x14ac:dyDescent="0.2">
      <c r="A97" s="1280" t="str">
        <f>+ACADEMICA!F128</f>
        <v>Montaje facultad de Ingeniería Mecánica</v>
      </c>
      <c r="B97" s="1273" t="str">
        <f>+ACADEMICA!G128</f>
        <v>Plan de mantenimiento de equipos especializados de prototipaje rápido</v>
      </c>
      <c r="C97" s="883">
        <f>+ACADEMICA!H128</f>
        <v>0</v>
      </c>
      <c r="D97" s="946">
        <f>+ACADEMICA!I128</f>
        <v>42384</v>
      </c>
      <c r="E97" s="946">
        <f>+ACADEMICA!J128</f>
        <v>42704</v>
      </c>
      <c r="F97" s="1273">
        <f>+ACADEMICA!K128</f>
        <v>0</v>
      </c>
      <c r="G97" s="877" t="str">
        <f>+ACADEMICA!L128</f>
        <v>Impresos y publicaciones</v>
      </c>
      <c r="H97" s="941" t="str">
        <f>+ACADEMICA!M128</f>
        <v>Libros / Revistas especializadas / Membresias</v>
      </c>
      <c r="I97" s="883">
        <f>+ACADEMICA!N128</f>
        <v>1</v>
      </c>
      <c r="J97" s="136">
        <f>+ACADEMICA!O128</f>
        <v>480000000</v>
      </c>
      <c r="K97" s="137">
        <f>+ACADEMICA!P128</f>
        <v>480000000</v>
      </c>
      <c r="L97" s="632"/>
    </row>
    <row r="98" spans="1:12" s="320" customFormat="1" ht="24.95" customHeight="1" outlineLevel="1" x14ac:dyDescent="0.2">
      <c r="A98" s="1280" t="str">
        <f>+ACADEMICA!F129</f>
        <v>Montaje facultad de Ingeniería Mecánica</v>
      </c>
      <c r="B98" s="1273" t="str">
        <f>+ACADEMICA!G129</f>
        <v>Plan de mantenimiento de equipos especializados de prototipaje rápido</v>
      </c>
      <c r="C98" s="883">
        <f>+ACADEMICA!H129</f>
        <v>0</v>
      </c>
      <c r="D98" s="946">
        <f>+ACADEMICA!I129</f>
        <v>42384</v>
      </c>
      <c r="E98" s="946">
        <f>+ACADEMICA!J129</f>
        <v>42704</v>
      </c>
      <c r="F98" s="1273">
        <f>+ACADEMICA!K129</f>
        <v>0</v>
      </c>
      <c r="G98" s="321" t="str">
        <f>+ACADEMICA!L129</f>
        <v>Elementos de oficina</v>
      </c>
      <c r="H98" s="941" t="str">
        <f>+ACADEMICA!M129</f>
        <v xml:space="preserve">Archivador </v>
      </c>
      <c r="I98" s="883">
        <f>+ACADEMICA!N129</f>
        <v>1</v>
      </c>
      <c r="J98" s="136">
        <f>+ACADEMICA!O129</f>
        <v>14400000</v>
      </c>
      <c r="K98" s="137">
        <f>+ACADEMICA!P129</f>
        <v>14400000</v>
      </c>
      <c r="L98" s="632"/>
    </row>
    <row r="99" spans="1:12" s="320" customFormat="1" ht="24.95" customHeight="1" outlineLevel="1" x14ac:dyDescent="0.2">
      <c r="A99" s="1280" t="str">
        <f>+ACADEMICA!F130</f>
        <v>Montaje facultad de Ingeniería Mecánica</v>
      </c>
      <c r="B99" s="1273" t="str">
        <f>+ACADEMICA!G130</f>
        <v>Plan de mantenimiento de equipos especializados de prototipaje rápido</v>
      </c>
      <c r="C99" s="883">
        <f>+ACADEMICA!H130</f>
        <v>0</v>
      </c>
      <c r="D99" s="946">
        <f>+ACADEMICA!I130</f>
        <v>42384</v>
      </c>
      <c r="E99" s="946">
        <f>+ACADEMICA!J130</f>
        <v>42704</v>
      </c>
      <c r="F99" s="1273">
        <f>+ACADEMICA!K130</f>
        <v>0</v>
      </c>
      <c r="G99" s="321" t="str">
        <f>+ACADEMICA!L130</f>
        <v>Suministros</v>
      </c>
      <c r="H99" s="941" t="str">
        <f>+ACADEMICA!M130</f>
        <v>Rollos de abs / PLA  / Acrílico / MDF</v>
      </c>
      <c r="I99" s="883">
        <f>+ACADEMICA!N130</f>
        <v>1</v>
      </c>
      <c r="J99" s="136">
        <f>+ACADEMICA!O130</f>
        <v>48000000</v>
      </c>
      <c r="K99" s="137">
        <f>+ACADEMICA!P130</f>
        <v>48000000</v>
      </c>
      <c r="L99" s="632"/>
    </row>
    <row r="100" spans="1:12" s="320" customFormat="1" ht="24.95" customHeight="1" outlineLevel="1" x14ac:dyDescent="0.2">
      <c r="A100" s="1280" t="str">
        <f>+ACADEMICA!F131</f>
        <v>Montaje facultad de Ingeniería Mecánica</v>
      </c>
      <c r="B100" s="1273" t="str">
        <f>+ACADEMICA!G131</f>
        <v>Plan de mantenimiento de equipos especializados de prototipaje rápido</v>
      </c>
      <c r="C100" s="883">
        <f>+ACADEMICA!H131</f>
        <v>0</v>
      </c>
      <c r="D100" s="946">
        <f>+ACADEMICA!I131</f>
        <v>42384</v>
      </c>
      <c r="E100" s="946">
        <f>+ACADEMICA!J131</f>
        <v>42704</v>
      </c>
      <c r="F100" s="1273">
        <f>+ACADEMICA!K131</f>
        <v>0</v>
      </c>
      <c r="G100" s="321" t="str">
        <f>+ACADEMICA!L131</f>
        <v>Licenciamiento</v>
      </c>
      <c r="H100" s="941" t="str">
        <f>+ACADEMICA!M131</f>
        <v>ANSYS</v>
      </c>
      <c r="I100" s="883">
        <f>+ACADEMICA!N131</f>
        <v>1</v>
      </c>
      <c r="J100" s="136">
        <f>+ACADEMICA!O131</f>
        <v>192000000</v>
      </c>
      <c r="K100" s="137">
        <f>+ACADEMICA!P131</f>
        <v>192000000</v>
      </c>
      <c r="L100" s="632"/>
    </row>
    <row r="101" spans="1:12" s="320" customFormat="1" ht="24.95" customHeight="1" outlineLevel="1" x14ac:dyDescent="0.2">
      <c r="A101" s="1280" t="str">
        <f>+ACADEMICA!F132</f>
        <v>Montaje facultad de Ingeniería Mecánica</v>
      </c>
      <c r="B101" s="1273" t="str">
        <f>+ACADEMICA!G132</f>
        <v>Plan de mantenimiento de equipos especializados de prototipaje rápido</v>
      </c>
      <c r="C101" s="883">
        <f>+ACADEMICA!H132</f>
        <v>0</v>
      </c>
      <c r="D101" s="946">
        <f>+ACADEMICA!I132</f>
        <v>42384</v>
      </c>
      <c r="E101" s="946">
        <f>+ACADEMICA!J132</f>
        <v>42704</v>
      </c>
      <c r="F101" s="1273">
        <f>+ACADEMICA!K132</f>
        <v>0</v>
      </c>
      <c r="G101" s="321" t="str">
        <f>+ACADEMICA!L132</f>
        <v>Equipos</v>
      </c>
      <c r="H101" s="941" t="str">
        <f>+ACADEMICA!M132</f>
        <v>Computador portátil o torre y monitor de 22"</v>
      </c>
      <c r="I101" s="883">
        <f>+ACADEMICA!N132</f>
        <v>2</v>
      </c>
      <c r="J101" s="136">
        <f>+ACADEMICA!O132</f>
        <v>14400000</v>
      </c>
      <c r="K101" s="137">
        <f>+ACADEMICA!P132</f>
        <v>28800000</v>
      </c>
      <c r="L101" s="632"/>
    </row>
    <row r="102" spans="1:12" s="320" customFormat="1" ht="24.95" customHeight="1" outlineLevel="1" x14ac:dyDescent="0.2">
      <c r="A102" s="1280" t="str">
        <f>+ACADEMICA!F133</f>
        <v>Montaje facultad de Ingeniería Mecánica</v>
      </c>
      <c r="B102" s="1274" t="str">
        <f>+ACADEMICA!G133</f>
        <v>Plan de mantenimiento de equipos especializados de prototipaje rápido</v>
      </c>
      <c r="C102" s="883">
        <f>+ACADEMICA!H133</f>
        <v>0</v>
      </c>
      <c r="D102" s="946">
        <f>+ACADEMICA!I133</f>
        <v>42384</v>
      </c>
      <c r="E102" s="946">
        <f>+ACADEMICA!J133</f>
        <v>42704</v>
      </c>
      <c r="F102" s="1274">
        <f>+ACADEMICA!K133</f>
        <v>0</v>
      </c>
      <c r="G102" s="321" t="str">
        <f>+ACADEMICA!L133</f>
        <v>Logística</v>
      </c>
      <c r="H102" s="941" t="str">
        <f>+ACADEMICA!M133</f>
        <v>Asistencia y representación de la ETITC en eventos nacionales e internacionales</v>
      </c>
      <c r="I102" s="883">
        <f>+ACADEMICA!N133</f>
        <v>1</v>
      </c>
      <c r="J102" s="136">
        <f>+ACADEMICA!O133</f>
        <v>48000000</v>
      </c>
      <c r="K102" s="137">
        <f>+ACADEMICA!P133</f>
        <v>48000000</v>
      </c>
      <c r="L102" s="632"/>
    </row>
    <row r="103" spans="1:12" s="320" customFormat="1" ht="24.95" customHeight="1" outlineLevel="1" x14ac:dyDescent="0.2">
      <c r="A103" s="1452" t="str">
        <f>+ACADEMICA!F134</f>
        <v>Licencias de software</v>
      </c>
      <c r="B103" s="1452" t="str">
        <f>+ACADEMICA!G134</f>
        <v>Adquisición y actualización de software para los programas de pregrado</v>
      </c>
      <c r="C103" s="883">
        <f>+ACADEMICA!H134</f>
        <v>0</v>
      </c>
      <c r="D103" s="946">
        <f>+ACADEMICA!I134</f>
        <v>42384</v>
      </c>
      <c r="E103" s="946">
        <f>+ACADEMICA!J134</f>
        <v>42704</v>
      </c>
      <c r="F103" s="877" t="str">
        <f>+ACADEMICA!K134</f>
        <v>Licencias actualizadas</v>
      </c>
      <c r="G103" s="877" t="str">
        <f>+ACADEMICA!L134</f>
        <v>Licenciamiento</v>
      </c>
      <c r="H103" s="877" t="str">
        <f>+ACADEMICA!M134</f>
        <v>Actualización Unity 5</v>
      </c>
      <c r="I103" s="883">
        <f>+ACADEMICA!N134</f>
        <v>1</v>
      </c>
      <c r="J103" s="136">
        <f>+ACADEMICA!O134</f>
        <v>0</v>
      </c>
      <c r="K103" s="1485">
        <f>+ACADEMICA!P134</f>
        <v>60000000</v>
      </c>
      <c r="L103" s="632"/>
    </row>
    <row r="104" spans="1:12" s="320" customFormat="1" ht="24.95" customHeight="1" outlineLevel="1" x14ac:dyDescent="0.2">
      <c r="A104" s="1273" t="str">
        <f>+ACADEMICA!F135</f>
        <v/>
      </c>
      <c r="B104" s="1273">
        <f>+ACADEMICA!G135</f>
        <v>0</v>
      </c>
      <c r="C104" s="883">
        <f>+ACADEMICA!H135</f>
        <v>0</v>
      </c>
      <c r="D104" s="946">
        <f>+ACADEMICA!I135</f>
        <v>42384</v>
      </c>
      <c r="E104" s="946">
        <f>+ACADEMICA!J135</f>
        <v>42704</v>
      </c>
      <c r="F104" s="877" t="str">
        <f>+ACADEMICA!K135</f>
        <v>Licencias actualizadas</v>
      </c>
      <c r="G104" s="877" t="str">
        <f>+ACADEMICA!L135</f>
        <v>Licenciamiento</v>
      </c>
      <c r="H104" s="877" t="str">
        <f>+ACADEMICA!M135</f>
        <v>Actualización Enterprise Archictect</v>
      </c>
      <c r="I104" s="883">
        <f>+ACADEMICA!N135</f>
        <v>1</v>
      </c>
      <c r="J104" s="136">
        <f>+ACADEMICA!O135</f>
        <v>0</v>
      </c>
      <c r="K104" s="1486">
        <f>+ACADEMICA!P135</f>
        <v>0</v>
      </c>
    </row>
    <row r="105" spans="1:12" s="320" customFormat="1" ht="24.95" customHeight="1" outlineLevel="1" x14ac:dyDescent="0.2">
      <c r="A105" s="1274" t="str">
        <f>+ACADEMICA!F136</f>
        <v/>
      </c>
      <c r="B105" s="1274">
        <f>+ACADEMICA!G136</f>
        <v>0</v>
      </c>
      <c r="C105" s="883">
        <f>+ACADEMICA!H136</f>
        <v>0</v>
      </c>
      <c r="D105" s="946">
        <f>+ACADEMICA!I136</f>
        <v>42384</v>
      </c>
      <c r="E105" s="946">
        <f>+ACADEMICA!J136</f>
        <v>42704</v>
      </c>
      <c r="F105" s="877" t="str">
        <f>+ACADEMICA!K136</f>
        <v>Licencias adquiridas</v>
      </c>
      <c r="G105" s="877" t="str">
        <f>+ACADEMICA!L136</f>
        <v>Licenciamiento</v>
      </c>
      <c r="H105" s="321" t="str">
        <f>+ACADEMICA!M136</f>
        <v>Adquisicion IDEA</v>
      </c>
      <c r="I105" s="944">
        <f>+ACADEMICA!N136</f>
        <v>1</v>
      </c>
      <c r="J105" s="136">
        <f>+ACADEMICA!O136</f>
        <v>0</v>
      </c>
      <c r="K105" s="1487">
        <f>+ACADEMICA!P136</f>
        <v>0</v>
      </c>
    </row>
    <row r="106" spans="1:12" s="320" customFormat="1" ht="24.95" customHeight="1" outlineLevel="1" x14ac:dyDescent="0.2">
      <c r="A106" s="1452" t="str">
        <f>+ACADEMICA!F137</f>
        <v>Fortalecimiento del material bibliográfico para el apoyo académico</v>
      </c>
      <c r="B106" s="877" t="str">
        <f>+ACADEMICA!G137</f>
        <v>Adquisición de material bibliográfico facultad de sistemas</v>
      </c>
      <c r="C106" s="883">
        <f>+ACADEMICA!H137</f>
        <v>0</v>
      </c>
      <c r="D106" s="946">
        <f>+ACADEMICA!I137</f>
        <v>42384</v>
      </c>
      <c r="E106" s="946">
        <f>+ACADEMICA!J137</f>
        <v>42704</v>
      </c>
      <c r="F106" s="877" t="str">
        <f>+ACADEMICA!K137</f>
        <v>Adquisición de libros impresos temática bigdata, cloud, BI, IOT y seguridad informática</v>
      </c>
      <c r="G106" s="877" t="str">
        <f>+ACADEMICA!L137</f>
        <v>Material bibliográfico</v>
      </c>
      <c r="H106" s="877" t="str">
        <f>+ACADEMICA!M137</f>
        <v>Persona jurídica</v>
      </c>
      <c r="I106" s="883">
        <f>+ACADEMICA!N137</f>
        <v>1</v>
      </c>
      <c r="J106" s="136">
        <f>+ACADEMICA!O137</f>
        <v>150000000</v>
      </c>
      <c r="K106" s="137">
        <f>+ACADEMICA!P137</f>
        <v>150000000</v>
      </c>
    </row>
    <row r="107" spans="1:12" s="320" customFormat="1" ht="24.95" customHeight="1" outlineLevel="1" x14ac:dyDescent="0.2">
      <c r="A107" s="1273" t="str">
        <f>+ACADEMICA!F138</f>
        <v>Fortalecimiento del material bibliográfico para el apoyo académico</v>
      </c>
      <c r="B107" s="877" t="str">
        <f>+ACADEMICA!G138</f>
        <v xml:space="preserve">Libros, revistas, membresías </v>
      </c>
      <c r="C107" s="883">
        <f>+ACADEMICA!H138</f>
        <v>0</v>
      </c>
      <c r="D107" s="946">
        <f>+ACADEMICA!I138</f>
        <v>42384</v>
      </c>
      <c r="E107" s="946">
        <f>+ACADEMICA!J138</f>
        <v>42704</v>
      </c>
      <c r="F107" s="877" t="str">
        <f>+ACADEMICA!K138</f>
        <v>Libros especializados e inscripción a mínimo cinco revistas especializadas</v>
      </c>
      <c r="G107" s="877" t="str">
        <f>+ACADEMICA!L138</f>
        <v>Material bibliográfico</v>
      </c>
      <c r="H107" s="877" t="str">
        <f>+ACADEMICA!M138</f>
        <v>30 libros especializados e inscripción a revistas especializadas</v>
      </c>
      <c r="I107" s="883">
        <f>+ACADEMICA!N138</f>
        <v>1</v>
      </c>
      <c r="J107" s="136">
        <f>+ACADEMICA!O138</f>
        <v>20000000</v>
      </c>
      <c r="K107" s="137">
        <f>+ACADEMICA!P138</f>
        <v>20000000</v>
      </c>
    </row>
    <row r="108" spans="1:12" s="320" customFormat="1" ht="24.95" customHeight="1" outlineLevel="1" x14ac:dyDescent="0.2">
      <c r="A108" s="1273" t="str">
        <f>+ACADEMICA!F139</f>
        <v>Fortalecimiento del material bibliográfico para el apoyo académico</v>
      </c>
      <c r="B108" s="1452" t="str">
        <f>+ACADEMICA!G139</f>
        <v>Adquisición de bases de datos</v>
      </c>
      <c r="C108" s="883">
        <f>+ACADEMICA!H139</f>
        <v>0</v>
      </c>
      <c r="D108" s="946">
        <f>+ACADEMICA!I139</f>
        <v>42384</v>
      </c>
      <c r="E108" s="946">
        <f>+ACADEMICA!J139</f>
        <v>42704</v>
      </c>
      <c r="F108" s="887" t="str">
        <f>+ACADEMICA!K139</f>
        <v>Bases de datos adquiridas facultad sistemas IEEE y ACM</v>
      </c>
      <c r="G108" s="893" t="str">
        <f>+ACADEMICA!L139</f>
        <v>Material bibliográfico</v>
      </c>
      <c r="H108" s="893" t="str">
        <f>+ACADEMICA!M139</f>
        <v>Licenciamiento</v>
      </c>
      <c r="I108" s="898">
        <f>+ACADEMICA!N139</f>
        <v>1</v>
      </c>
      <c r="J108" s="322">
        <f>+ACADEMICA!O139</f>
        <v>150000000</v>
      </c>
      <c r="K108" s="323">
        <f>+ACADEMICA!P139</f>
        <v>150000000</v>
      </c>
    </row>
    <row r="109" spans="1:12" s="320" customFormat="1" ht="24.95" customHeight="1" outlineLevel="1" x14ac:dyDescent="0.2">
      <c r="A109" s="1274" t="str">
        <f>+ACADEMICA!F140</f>
        <v>Fortalecimiento del material bibliográfico para el apoyo académico</v>
      </c>
      <c r="B109" s="1274" t="str">
        <f>+ACADEMICA!G140</f>
        <v>Adquisición de bases de datos</v>
      </c>
      <c r="C109" s="883">
        <f>+ACADEMICA!H140</f>
        <v>0</v>
      </c>
      <c r="D109" s="946">
        <f>+ACADEMICA!I140</f>
        <v>42384</v>
      </c>
      <c r="E109" s="946">
        <f>+ACADEMICA!J140</f>
        <v>42704</v>
      </c>
      <c r="F109" s="877" t="str">
        <f>+ACADEMICA!K140</f>
        <v>Bases de datos facultad procesos industriales</v>
      </c>
      <c r="G109" s="877" t="str">
        <f>+ACADEMICA!L140</f>
        <v>Material bibliográfico</v>
      </c>
      <c r="H109" s="877" t="str">
        <f>+ACADEMICA!M140</f>
        <v>Licenciamiento</v>
      </c>
      <c r="I109" s="883">
        <f>+ACADEMICA!N140</f>
        <v>2</v>
      </c>
      <c r="J109" s="136">
        <f>+ACADEMICA!O140</f>
        <v>75000000</v>
      </c>
      <c r="K109" s="137">
        <f>+ACADEMICA!P140</f>
        <v>150000000</v>
      </c>
    </row>
    <row r="110" spans="1:12" s="320" customFormat="1" ht="24.95" customHeight="1" outlineLevel="1" x14ac:dyDescent="0.2">
      <c r="A110" s="1452" t="str">
        <f>+ACADEMICA!F141</f>
        <v>Mejoramiento de los medios bibliográficos</v>
      </c>
      <c r="B110" s="1452" t="str">
        <f>+ACADEMICA!G141</f>
        <v>Actualización de los equipos de biblioteca</v>
      </c>
      <c r="C110" s="883">
        <f>+ACADEMICA!H141</f>
        <v>0</v>
      </c>
      <c r="D110" s="946">
        <f>+ACADEMICA!I141</f>
        <v>42384</v>
      </c>
      <c r="E110" s="946">
        <f>+ACADEMICA!J141</f>
        <v>42704</v>
      </c>
      <c r="F110" s="1452" t="str">
        <f>+ACADEMICA!K141</f>
        <v>Equipos adquiridos</v>
      </c>
      <c r="G110" s="1452" t="str">
        <f>+ACADEMICA!L141</f>
        <v>Equipos</v>
      </c>
      <c r="H110" s="877" t="str">
        <f>+ACADEMICA!M141</f>
        <v>Adquisición televisor o monitor de 42"</v>
      </c>
      <c r="I110" s="883">
        <f>+ACADEMICA!N141</f>
        <v>2</v>
      </c>
      <c r="J110" s="136">
        <f>+ACADEMICA!O141</f>
        <v>1400000</v>
      </c>
      <c r="K110" s="137">
        <f>+ACADEMICA!P141</f>
        <v>2800000</v>
      </c>
    </row>
    <row r="111" spans="1:12" s="320" customFormat="1" ht="24.95" customHeight="1" outlineLevel="1" x14ac:dyDescent="0.2">
      <c r="A111" s="1273" t="str">
        <f>+ACADEMICA!F142</f>
        <v>Mejoramiento de los medios bibliográficos</v>
      </c>
      <c r="B111" s="1273" t="str">
        <f>+ACADEMICA!G142</f>
        <v>Actualización de los equipos de biblioteca</v>
      </c>
      <c r="C111" s="883">
        <f>+ACADEMICA!H142</f>
        <v>0</v>
      </c>
      <c r="D111" s="946">
        <f>+ACADEMICA!I142</f>
        <v>42384</v>
      </c>
      <c r="E111" s="946">
        <f>+ACADEMICA!J142</f>
        <v>42704</v>
      </c>
      <c r="F111" s="1273">
        <f>+ACADEMICA!K142</f>
        <v>0</v>
      </c>
      <c r="G111" s="1273">
        <f>+ACADEMICA!L142</f>
        <v>0</v>
      </c>
      <c r="H111" s="877" t="str">
        <f>+ACADEMICA!M142</f>
        <v>Adquisición Walkie Talkie</v>
      </c>
      <c r="I111" s="883">
        <f>+ACADEMICA!N142</f>
        <v>2</v>
      </c>
      <c r="J111" s="136">
        <f>+ACADEMICA!O142</f>
        <v>75000</v>
      </c>
      <c r="K111" s="137">
        <f>+ACADEMICA!P142</f>
        <v>150000</v>
      </c>
    </row>
    <row r="112" spans="1:12" s="320" customFormat="1" ht="24.95" customHeight="1" outlineLevel="1" x14ac:dyDescent="0.2">
      <c r="A112" s="1273" t="str">
        <f>+ACADEMICA!F143</f>
        <v>Mejoramiento de los medios bibliográficos</v>
      </c>
      <c r="B112" s="1274" t="str">
        <f>+ACADEMICA!G143</f>
        <v>Actualización de los equipos de biblioteca</v>
      </c>
      <c r="C112" s="883">
        <f>+ACADEMICA!H143</f>
        <v>0</v>
      </c>
      <c r="D112" s="946">
        <f>+ACADEMICA!I143</f>
        <v>42384</v>
      </c>
      <c r="E112" s="946">
        <f>+ACADEMICA!J143</f>
        <v>42704</v>
      </c>
      <c r="F112" s="1274">
        <f>+ACADEMICA!K143</f>
        <v>0</v>
      </c>
      <c r="G112" s="1274">
        <f>+ACADEMICA!L143</f>
        <v>0</v>
      </c>
      <c r="H112" s="877" t="str">
        <f>+ACADEMICA!M143</f>
        <v>Adquisición equipo todo en uno</v>
      </c>
      <c r="I112" s="883">
        <f>+ACADEMICA!N143</f>
        <v>5</v>
      </c>
      <c r="J112" s="136">
        <f>+ACADEMICA!O143</f>
        <v>0</v>
      </c>
      <c r="K112" s="137">
        <f>+ACADEMICA!P143</f>
        <v>0</v>
      </c>
    </row>
    <row r="113" spans="1:11" s="320" customFormat="1" ht="24.95" customHeight="1" outlineLevel="1" x14ac:dyDescent="0.2">
      <c r="A113" s="1273" t="str">
        <f>+ACADEMICA!F144</f>
        <v>Mejoramiento de los medios bibliográficos</v>
      </c>
      <c r="B113" s="1452" t="str">
        <f>+ACADEMICA!G144</f>
        <v>Actualización elementos de la biblioteca</v>
      </c>
      <c r="C113" s="883">
        <f>+ACADEMICA!H144</f>
        <v>0</v>
      </c>
      <c r="D113" s="946">
        <f>+ACADEMICA!I144</f>
        <v>42384</v>
      </c>
      <c r="E113" s="946">
        <f>+ACADEMICA!J144</f>
        <v>42704</v>
      </c>
      <c r="F113" s="1452" t="str">
        <f>+ACADEMICA!K144</f>
        <v>Elementos adquiridos</v>
      </c>
      <c r="G113" s="1452" t="str">
        <f>+ACADEMICA!L144</f>
        <v>Suministros</v>
      </c>
      <c r="H113" s="877" t="str">
        <f>+ACADEMICA!M144</f>
        <v>Revisteros</v>
      </c>
      <c r="I113" s="883">
        <f>+ACADEMICA!N144</f>
        <v>50</v>
      </c>
      <c r="J113" s="136">
        <f>+ACADEMICA!O144</f>
        <v>0</v>
      </c>
      <c r="K113" s="137">
        <f>+ACADEMICA!P144</f>
        <v>0</v>
      </c>
    </row>
    <row r="114" spans="1:11" s="320" customFormat="1" ht="24.95" customHeight="1" outlineLevel="1" x14ac:dyDescent="0.2">
      <c r="A114" s="1273" t="str">
        <f>+ACADEMICA!F145</f>
        <v>Mejoramiento de los medios bibliográficos</v>
      </c>
      <c r="B114" s="1273" t="str">
        <f>+ACADEMICA!G145</f>
        <v>Actualización elementos de la biblioteca</v>
      </c>
      <c r="C114" s="883">
        <f>+ACADEMICA!H145</f>
        <v>0</v>
      </c>
      <c r="D114" s="946">
        <f>+ACADEMICA!I145</f>
        <v>42384</v>
      </c>
      <c r="E114" s="946">
        <f>+ACADEMICA!J145</f>
        <v>42704</v>
      </c>
      <c r="F114" s="1273">
        <f>+ACADEMICA!K145</f>
        <v>0</v>
      </c>
      <c r="G114" s="1273">
        <f>+ACADEMICA!L145</f>
        <v>0</v>
      </c>
      <c r="H114" s="877" t="str">
        <f>+ACADEMICA!M145</f>
        <v>Porta documentos</v>
      </c>
      <c r="I114" s="883">
        <f>+ACADEMICA!N145</f>
        <v>96</v>
      </c>
      <c r="J114" s="136">
        <f>+ACADEMICA!O145</f>
        <v>0</v>
      </c>
      <c r="K114" s="137">
        <f>+ACADEMICA!P145</f>
        <v>0</v>
      </c>
    </row>
    <row r="115" spans="1:11" s="320" customFormat="1" ht="24.95" customHeight="1" outlineLevel="1" x14ac:dyDescent="0.2">
      <c r="A115" s="1273" t="str">
        <f>+ACADEMICA!F146</f>
        <v>Mejoramiento de los medios bibliográficos</v>
      </c>
      <c r="B115" s="1274" t="str">
        <f>+ACADEMICA!G146</f>
        <v>Actualización elementos de la biblioteca</v>
      </c>
      <c r="C115" s="883">
        <f>+ACADEMICA!H146</f>
        <v>0</v>
      </c>
      <c r="D115" s="946">
        <f>+ACADEMICA!I146</f>
        <v>42384</v>
      </c>
      <c r="E115" s="946">
        <f>+ACADEMICA!J146</f>
        <v>42704</v>
      </c>
      <c r="F115" s="1274">
        <f>+ACADEMICA!K146</f>
        <v>0</v>
      </c>
      <c r="G115" s="1274">
        <f>+ACADEMICA!L146</f>
        <v>0</v>
      </c>
      <c r="H115" s="877" t="str">
        <f>+ACADEMICA!M146</f>
        <v>Tranca libros</v>
      </c>
      <c r="I115" s="883">
        <f>+ACADEMICA!N146</f>
        <v>300</v>
      </c>
      <c r="J115" s="136">
        <f>+ACADEMICA!O146</f>
        <v>0</v>
      </c>
      <c r="K115" s="137">
        <f>+ACADEMICA!P146</f>
        <v>0</v>
      </c>
    </row>
    <row r="116" spans="1:11" s="320" customFormat="1" ht="24.95" customHeight="1" outlineLevel="1" x14ac:dyDescent="0.2">
      <c r="A116" s="1273" t="str">
        <f>+ACADEMICA!F147</f>
        <v>Mejoramiento de los medios bibliográficos</v>
      </c>
      <c r="B116" s="1452" t="str">
        <f>+ACADEMICA!G147</f>
        <v>Actualización colecciones</v>
      </c>
      <c r="C116" s="883">
        <f>+ACADEMICA!H147</f>
        <v>0</v>
      </c>
      <c r="D116" s="946">
        <f>+ACADEMICA!I147</f>
        <v>42384</v>
      </c>
      <c r="E116" s="946">
        <f>+ACADEMICA!J147</f>
        <v>42704</v>
      </c>
      <c r="F116" s="877" t="str">
        <f>+ACADEMICA!K147</f>
        <v>Suscripciones de publicaciones periódicas</v>
      </c>
      <c r="G116" s="877" t="str">
        <f>+ACADEMICA!L147</f>
        <v>Impresos y publicaciones</v>
      </c>
      <c r="H116" s="877">
        <f>+ACADEMICA!M147</f>
        <v>0</v>
      </c>
      <c r="I116" s="883">
        <f>+ACADEMICA!N147</f>
        <v>10</v>
      </c>
      <c r="J116" s="136">
        <f>+ACADEMICA!O147</f>
        <v>0</v>
      </c>
      <c r="K116" s="137">
        <f>+ACADEMICA!P147</f>
        <v>0</v>
      </c>
    </row>
    <row r="117" spans="1:11" s="320" customFormat="1" ht="24.95" customHeight="1" outlineLevel="1" x14ac:dyDescent="0.2">
      <c r="A117" s="1273" t="str">
        <f>+ACADEMICA!F148</f>
        <v>Mejoramiento de los medios bibliográficos</v>
      </c>
      <c r="B117" s="1274" t="str">
        <f>+ACADEMICA!G148</f>
        <v>Actualización colecciones</v>
      </c>
      <c r="C117" s="883">
        <f>+ACADEMICA!H148</f>
        <v>0</v>
      </c>
      <c r="D117" s="946">
        <f>+ACADEMICA!I148</f>
        <v>42384</v>
      </c>
      <c r="E117" s="946">
        <f>+ACADEMICA!J148</f>
        <v>42704</v>
      </c>
      <c r="F117" s="877" t="str">
        <f>+ACADEMICA!K148</f>
        <v>Bases de datos adquiridas</v>
      </c>
      <c r="G117" s="877" t="str">
        <f>+ACADEMICA!L148</f>
        <v>Licenciamiento</v>
      </c>
      <c r="H117" s="877" t="str">
        <f>+ACADEMICA!M148</f>
        <v>Licenciamiento de EBSCO, G-GLOBAL, MAC GRAW HILL</v>
      </c>
      <c r="I117" s="883">
        <f>+ACADEMICA!N148</f>
        <v>3</v>
      </c>
      <c r="J117" s="136">
        <f>+ACADEMICA!O148</f>
        <v>0</v>
      </c>
      <c r="K117" s="137">
        <f>+ACADEMICA!P148</f>
        <v>0</v>
      </c>
    </row>
    <row r="118" spans="1:11" s="320" customFormat="1" ht="24.95" customHeight="1" outlineLevel="1" x14ac:dyDescent="0.2">
      <c r="A118" s="1276" t="str">
        <f>+ACADEMICA!F149</f>
        <v>Desarrollo nueva oferta de programas</v>
      </c>
      <c r="B118" s="877" t="str">
        <f>+ACADEMICA!G149</f>
        <v>Creación Maestría</v>
      </c>
      <c r="C118" s="883">
        <f>+ACADEMICA!H149</f>
        <v>0</v>
      </c>
      <c r="D118" s="946">
        <f>+ACADEMICA!I149</f>
        <v>42384</v>
      </c>
      <c r="E118" s="946">
        <f>+ACADEMICA!J149</f>
        <v>42704</v>
      </c>
      <c r="F118" s="875" t="str">
        <f>+ACADEMICA!K149</f>
        <v>Registro calificado</v>
      </c>
      <c r="G118" s="877" t="str">
        <f>+ACADEMICA!L149</f>
        <v>Logística</v>
      </c>
      <c r="H118" s="877" t="str">
        <f>+ACADEMICA!M149</f>
        <v>Contratos y adquisiciones para la creación del programa</v>
      </c>
      <c r="I118" s="1279">
        <f>+ACADEMICA!N149</f>
        <v>2</v>
      </c>
      <c r="J118" s="1534">
        <f>+ACADEMICA!O149</f>
        <v>0</v>
      </c>
      <c r="K118" s="1485">
        <f>+ACADEMICA!P149</f>
        <v>0</v>
      </c>
    </row>
    <row r="119" spans="1:11" s="320" customFormat="1" ht="24.95" customHeight="1" outlineLevel="1" x14ac:dyDescent="0.2">
      <c r="A119" s="1277"/>
      <c r="B119" s="877" t="str">
        <f>+ACADEMICA!G150</f>
        <v>Creación Licenciatura</v>
      </c>
      <c r="C119" s="883">
        <f>+ACADEMICA!H150</f>
        <v>0</v>
      </c>
      <c r="D119" s="946">
        <f>+ACADEMICA!I150</f>
        <v>42384</v>
      </c>
      <c r="E119" s="946">
        <f>+ACADEMICA!J150</f>
        <v>42704</v>
      </c>
      <c r="F119" s="875" t="str">
        <f>+ACADEMICA!K150</f>
        <v>Registro calificado</v>
      </c>
      <c r="G119" s="877" t="str">
        <f>+ACADEMICA!L150</f>
        <v>Logística</v>
      </c>
      <c r="H119" s="877" t="str">
        <f>+ACADEMICA!M150</f>
        <v>Contratos y adquisiciones para la creación del programa</v>
      </c>
      <c r="I119" s="1281"/>
      <c r="J119" s="1535"/>
      <c r="K119" s="1487"/>
    </row>
    <row r="120" spans="1:11" s="320" customFormat="1" ht="24.95" customHeight="1" outlineLevel="1" x14ac:dyDescent="0.2">
      <c r="A120" s="1278"/>
      <c r="B120" s="875" t="str">
        <f>+ACADEMICA!G151</f>
        <v>Aumento de cobertura en Bogotá y municipios aledaños</v>
      </c>
      <c r="C120" s="883">
        <f>+ACADEMICA!H151</f>
        <v>0</v>
      </c>
      <c r="D120" s="946">
        <f>+ACADEMICA!I151</f>
        <v>42384</v>
      </c>
      <c r="E120" s="946">
        <f>+ACADEMICA!J151</f>
        <v>42704</v>
      </c>
      <c r="F120" s="875" t="str">
        <f>+ACADEMICA!K151</f>
        <v>Maquinaria y equipos para Bogotá y municipios aledaños</v>
      </c>
      <c r="G120" s="877" t="str">
        <f>+ACADEMICA!L151</f>
        <v>Equipos</v>
      </c>
      <c r="H120" s="877" t="str">
        <f>+ACADEMICA!M151</f>
        <v>Adquisición de equipos sedes Bogotá y municipios aledaños</v>
      </c>
      <c r="I120" s="849">
        <f>+ACADEMICA!N151</f>
        <v>1</v>
      </c>
      <c r="J120" s="851">
        <f>+ACADEMICA!O151</f>
        <v>0</v>
      </c>
      <c r="K120" s="853">
        <f>+ACADEMICA!P151</f>
        <v>0</v>
      </c>
    </row>
    <row r="121" spans="1:11" s="320" customFormat="1" ht="24.95" customHeight="1" outlineLevel="1" x14ac:dyDescent="0.2">
      <c r="A121" s="1452" t="str">
        <f>+ACADEMICA!F152</f>
        <v>Mejoramiento de los elementos de apoyo para la administración de la academia</v>
      </c>
      <c r="B121" s="1452" t="str">
        <f>+ACADEMICA!G152</f>
        <v>Adquisición elementos de oficina</v>
      </c>
      <c r="C121" s="883">
        <f>+ACADEMICA!H152</f>
        <v>0</v>
      </c>
      <c r="D121" s="946">
        <f>+ACADEMICA!I152</f>
        <v>42384</v>
      </c>
      <c r="E121" s="946">
        <f>+ACADEMICA!J152</f>
        <v>42704</v>
      </c>
      <c r="F121" s="1452" t="str">
        <f>+ACADEMICA!K152</f>
        <v>Elementos adquiridos</v>
      </c>
      <c r="G121" s="877" t="str">
        <f>+ACADEMICA!L152</f>
        <v>Suministros</v>
      </c>
      <c r="H121" s="877" t="str">
        <f>+ACADEMICA!M152</f>
        <v>Descansapies</v>
      </c>
      <c r="I121" s="883">
        <f>+ACADEMICA!N152</f>
        <v>7</v>
      </c>
      <c r="J121" s="136">
        <f>+ACADEMICA!O152</f>
        <v>620000</v>
      </c>
      <c r="K121" s="137">
        <f>+ACADEMICA!P152</f>
        <v>620000</v>
      </c>
    </row>
    <row r="122" spans="1:11" s="320" customFormat="1" ht="24.95" customHeight="1" outlineLevel="1" x14ac:dyDescent="0.2">
      <c r="A122" s="1273" t="str">
        <f>+ACADEMICA!F153</f>
        <v>Mejoramiento de los elementos de apoyo para la administración de la academia</v>
      </c>
      <c r="B122" s="1273" t="str">
        <f>+ACADEMICA!G153</f>
        <v>Adquisición elementos de oficina</v>
      </c>
      <c r="C122" s="883">
        <f>+ACADEMICA!H153</f>
        <v>0</v>
      </c>
      <c r="D122" s="946">
        <f>+ACADEMICA!I153</f>
        <v>42384</v>
      </c>
      <c r="E122" s="946">
        <f>+ACADEMICA!J153</f>
        <v>42704</v>
      </c>
      <c r="F122" s="1273">
        <f>+ACADEMICA!K153</f>
        <v>0</v>
      </c>
      <c r="G122" s="877" t="str">
        <f>+ACADEMICA!L153</f>
        <v>Suministros</v>
      </c>
      <c r="H122" s="877" t="str">
        <f>+ACADEMICA!M153</f>
        <v>Cosedora industrial y eléctrica</v>
      </c>
      <c r="I122" s="883">
        <f>+ACADEMICA!N153</f>
        <v>2</v>
      </c>
      <c r="J122" s="136">
        <f>+ACADEMICA!O153</f>
        <v>300000</v>
      </c>
      <c r="K122" s="137">
        <f>+ACADEMICA!P153</f>
        <v>300000</v>
      </c>
    </row>
    <row r="123" spans="1:11" s="320" customFormat="1" ht="24.95" customHeight="1" outlineLevel="1" x14ac:dyDescent="0.2">
      <c r="A123" s="1273" t="str">
        <f>+ACADEMICA!F154</f>
        <v>Mejoramiento de los elementos de apoyo para la administración de la academia</v>
      </c>
      <c r="B123" s="1273" t="str">
        <f>+ACADEMICA!G154</f>
        <v>Adquisición elementos de oficina</v>
      </c>
      <c r="C123" s="883">
        <f>+ACADEMICA!H154</f>
        <v>0</v>
      </c>
      <c r="D123" s="946">
        <f>+ACADEMICA!I154</f>
        <v>42384</v>
      </c>
      <c r="E123" s="946">
        <f>+ACADEMICA!J154</f>
        <v>42704</v>
      </c>
      <c r="F123" s="1273">
        <f>+ACADEMICA!K154</f>
        <v>0</v>
      </c>
      <c r="G123" s="877" t="str">
        <f>+ACADEMICA!L154</f>
        <v>Suministros</v>
      </c>
      <c r="H123" s="877" t="str">
        <f>+ACADEMICA!M154</f>
        <v>Sillas ergonómicas</v>
      </c>
      <c r="I123" s="883">
        <f>+ACADEMICA!N154</f>
        <v>2</v>
      </c>
      <c r="J123" s="136">
        <f>+ACADEMICA!O154</f>
        <v>2000000</v>
      </c>
      <c r="K123" s="137">
        <f>+ACADEMICA!P154</f>
        <v>2000000</v>
      </c>
    </row>
    <row r="124" spans="1:11" s="320" customFormat="1" ht="24.95" customHeight="1" outlineLevel="1" x14ac:dyDescent="0.2">
      <c r="A124" s="1273" t="str">
        <f>+ACADEMICA!F155</f>
        <v>Mejoramiento de los elementos de apoyo para la administración de la academia</v>
      </c>
      <c r="B124" s="1273" t="str">
        <f>+ACADEMICA!G155</f>
        <v>Adquisición elementos de oficina</v>
      </c>
      <c r="C124" s="883">
        <f>+ACADEMICA!H155</f>
        <v>0</v>
      </c>
      <c r="D124" s="946">
        <f>+ACADEMICA!I155</f>
        <v>42384</v>
      </c>
      <c r="E124" s="946">
        <f>+ACADEMICA!J155</f>
        <v>42704</v>
      </c>
      <c r="F124" s="1273">
        <f>+ACADEMICA!K155</f>
        <v>0</v>
      </c>
      <c r="G124" s="877" t="str">
        <f>+ACADEMICA!L155</f>
        <v>Suministros</v>
      </c>
      <c r="H124" s="877" t="str">
        <f>+ACADEMICA!M155</f>
        <v>Mobiliario Vicerrectoría Académica</v>
      </c>
      <c r="I124" s="883">
        <f>+ACADEMICA!N155</f>
        <v>1</v>
      </c>
      <c r="J124" s="136">
        <f>+ACADEMICA!O155</f>
        <v>10000000</v>
      </c>
      <c r="K124" s="137">
        <f>+ACADEMICA!P155</f>
        <v>10000000</v>
      </c>
    </row>
    <row r="125" spans="1:11" s="320" customFormat="1" ht="24.95" customHeight="1" outlineLevel="1" x14ac:dyDescent="0.2">
      <c r="A125" s="1273" t="str">
        <f>+ACADEMICA!F156</f>
        <v>Mejoramiento de los elementos de apoyo para la administración de la academia</v>
      </c>
      <c r="B125" s="1273" t="str">
        <f>+ACADEMICA!G156</f>
        <v>Adquisición elementos de oficina</v>
      </c>
      <c r="C125" s="883">
        <f>+ACADEMICA!H156</f>
        <v>0</v>
      </c>
      <c r="D125" s="946">
        <f>+ACADEMICA!I156</f>
        <v>42384</v>
      </c>
      <c r="E125" s="946">
        <f>+ACADEMICA!J156</f>
        <v>42704</v>
      </c>
      <c r="F125" s="1273">
        <f>+ACADEMICA!K156</f>
        <v>0</v>
      </c>
      <c r="G125" s="877" t="str">
        <f>+ACADEMICA!L156</f>
        <v>Suministros</v>
      </c>
      <c r="H125" s="877" t="str">
        <f>+ACADEMICA!M156</f>
        <v>Locación y herramientas personal de apoyo de las Facultades de PES</v>
      </c>
      <c r="I125" s="883">
        <f>+ACADEMICA!N156</f>
        <v>5</v>
      </c>
      <c r="J125" s="136">
        <f>+ACADEMICA!O156</f>
        <v>0</v>
      </c>
      <c r="K125" s="137">
        <f>+ACADEMICA!P156</f>
        <v>0</v>
      </c>
    </row>
    <row r="126" spans="1:11" s="320" customFormat="1" ht="24.95" customHeight="1" outlineLevel="1" x14ac:dyDescent="0.2">
      <c r="A126" s="1273" t="str">
        <f>+ACADEMICA!F157</f>
        <v>Mejoramiento de los elementos de apoyo para la administración de la academia</v>
      </c>
      <c r="B126" s="1273" t="str">
        <f>+ACADEMICA!G157</f>
        <v>Adquisición elementos de oficina</v>
      </c>
      <c r="C126" s="883">
        <f>+ACADEMICA!H157</f>
        <v>0</v>
      </c>
      <c r="D126" s="946">
        <f>+ACADEMICA!I157</f>
        <v>42384</v>
      </c>
      <c r="E126" s="946">
        <f>+ACADEMICA!J157</f>
        <v>42704</v>
      </c>
      <c r="F126" s="1273">
        <f>+ACADEMICA!K157</f>
        <v>0</v>
      </c>
      <c r="G126" s="877" t="str">
        <f>+ACADEMICA!L157</f>
        <v>Suministros</v>
      </c>
      <c r="H126" s="877" t="str">
        <f>+ACADEMICA!M157</f>
        <v>Mobiliario ( Escritorios con cajones)</v>
      </c>
      <c r="I126" s="883">
        <f>+ACADEMICA!N157</f>
        <v>5</v>
      </c>
      <c r="J126" s="136">
        <f>+ACADEMICA!O157</f>
        <v>5000000</v>
      </c>
      <c r="K126" s="137">
        <f>+ACADEMICA!P157</f>
        <v>5000000</v>
      </c>
    </row>
    <row r="127" spans="1:11" s="320" customFormat="1" ht="24.95" customHeight="1" outlineLevel="1" x14ac:dyDescent="0.2">
      <c r="A127" s="1273" t="str">
        <f>+ACADEMICA!F158</f>
        <v>Mejoramiento de los elementos de apoyo para la administración de la academia</v>
      </c>
      <c r="B127" s="1273" t="str">
        <f>+ACADEMICA!G158</f>
        <v>Adquisición elementos de oficina</v>
      </c>
      <c r="C127" s="883">
        <f>+ACADEMICA!H158</f>
        <v>0</v>
      </c>
      <c r="D127" s="946">
        <f>+ACADEMICA!I158</f>
        <v>42384</v>
      </c>
      <c r="E127" s="946">
        <f>+ACADEMICA!J158</f>
        <v>42704</v>
      </c>
      <c r="F127" s="1273">
        <f>+ACADEMICA!K158</f>
        <v>0</v>
      </c>
      <c r="G127" s="877" t="str">
        <f>+ACADEMICA!L158</f>
        <v>Suministros</v>
      </c>
      <c r="H127" s="877" t="str">
        <f>+ACADEMICA!M158</f>
        <v>Archivadores</v>
      </c>
      <c r="I127" s="883">
        <f>+ACADEMICA!N158</f>
        <v>4</v>
      </c>
      <c r="J127" s="136">
        <f>+ACADEMICA!O158</f>
        <v>6000000</v>
      </c>
      <c r="K127" s="137">
        <f>+ACADEMICA!P158</f>
        <v>6000000</v>
      </c>
    </row>
    <row r="128" spans="1:11" s="320" customFormat="1" ht="24.95" customHeight="1" outlineLevel="1" x14ac:dyDescent="0.2">
      <c r="A128" s="1273" t="str">
        <f>+ACADEMICA!F159</f>
        <v>Mejoramiento de los elementos de apoyo para la administración de la academia</v>
      </c>
      <c r="B128" s="1273" t="str">
        <f>+ACADEMICA!G159</f>
        <v>Adquisición elementos de oficina</v>
      </c>
      <c r="C128" s="883">
        <f>+ACADEMICA!H159</f>
        <v>0</v>
      </c>
      <c r="D128" s="946">
        <f>+ACADEMICA!I159</f>
        <v>42384</v>
      </c>
      <c r="E128" s="946">
        <f>+ACADEMICA!J159</f>
        <v>42704</v>
      </c>
      <c r="F128" s="1273">
        <f>+ACADEMICA!K159</f>
        <v>0</v>
      </c>
      <c r="G128" s="877" t="str">
        <f>+ACADEMICA!L159</f>
        <v>Suministros</v>
      </c>
      <c r="H128" s="877" t="str">
        <f>+ACADEMICA!M159</f>
        <v>Sillas ergonómicas</v>
      </c>
      <c r="I128" s="883">
        <f>+ACADEMICA!N159</f>
        <v>5</v>
      </c>
      <c r="J128" s="136">
        <f>+ACADEMICA!O159</f>
        <v>5000000</v>
      </c>
      <c r="K128" s="137">
        <f>+ACADEMICA!P159</f>
        <v>5000000</v>
      </c>
    </row>
    <row r="129" spans="1:11" s="320" customFormat="1" ht="24.95" customHeight="1" outlineLevel="1" x14ac:dyDescent="0.2">
      <c r="A129" s="1273" t="str">
        <f>+ACADEMICA!F160</f>
        <v>Mejoramiento de los elementos de apoyo para la administración de la academia</v>
      </c>
      <c r="B129" s="1273" t="str">
        <f>+ACADEMICA!G160</f>
        <v>Adquisición elementos de oficina</v>
      </c>
      <c r="C129" s="883">
        <f>+ACADEMICA!H160</f>
        <v>0</v>
      </c>
      <c r="D129" s="946">
        <f>+ACADEMICA!I160</f>
        <v>42384</v>
      </c>
      <c r="E129" s="946">
        <f>+ACADEMICA!J160</f>
        <v>42704</v>
      </c>
      <c r="F129" s="1273">
        <f>+ACADEMICA!K160</f>
        <v>0</v>
      </c>
      <c r="G129" s="877" t="str">
        <f>+ACADEMICA!L160</f>
        <v>Suministros</v>
      </c>
      <c r="H129" s="877" t="str">
        <f>+ACADEMICA!M160</f>
        <v>Tableros acrílicos</v>
      </c>
      <c r="I129" s="883">
        <f>+ACADEMICA!N160</f>
        <v>5</v>
      </c>
      <c r="J129" s="136">
        <f>+ACADEMICA!O160</f>
        <v>4000000</v>
      </c>
      <c r="K129" s="137">
        <f>+ACADEMICA!P160</f>
        <v>4000000</v>
      </c>
    </row>
    <row r="130" spans="1:11" s="320" customFormat="1" ht="24.95" customHeight="1" outlineLevel="1" x14ac:dyDescent="0.2">
      <c r="A130" s="1273" t="str">
        <f>+ACADEMICA!F161</f>
        <v>Mejoramiento de los elementos de apoyo para la administración de la academia</v>
      </c>
      <c r="B130" s="1273" t="str">
        <f>+ACADEMICA!G161</f>
        <v>Adquisición elementos de oficina</v>
      </c>
      <c r="C130" s="883">
        <f>+ACADEMICA!H161</f>
        <v>0</v>
      </c>
      <c r="D130" s="946">
        <f>+ACADEMICA!I161</f>
        <v>42384</v>
      </c>
      <c r="E130" s="946">
        <f>+ACADEMICA!J161</f>
        <v>42704</v>
      </c>
      <c r="F130" s="1273">
        <f>+ACADEMICA!K161</f>
        <v>0</v>
      </c>
      <c r="G130" s="877" t="str">
        <f>+ACADEMICA!L161</f>
        <v>Suministros</v>
      </c>
      <c r="H130" s="877" t="str">
        <f>+ACADEMICA!M161</f>
        <v>Multitomas</v>
      </c>
      <c r="I130" s="883">
        <f>+ACADEMICA!N161</f>
        <v>5</v>
      </c>
      <c r="J130" s="136">
        <f>+ACADEMICA!O161</f>
        <v>400000</v>
      </c>
      <c r="K130" s="137">
        <f>+ACADEMICA!P161</f>
        <v>400000</v>
      </c>
    </row>
    <row r="131" spans="1:11" s="320" customFormat="1" ht="24.95" customHeight="1" outlineLevel="1" x14ac:dyDescent="0.2">
      <c r="A131" s="1273" t="str">
        <f>+ACADEMICA!F162</f>
        <v>Mejoramiento de los elementos de apoyo para la administración de la academia</v>
      </c>
      <c r="B131" s="1274" t="str">
        <f>+ACADEMICA!G162</f>
        <v>Adquisición elementos de oficina</v>
      </c>
      <c r="C131" s="883">
        <f>+ACADEMICA!H162</f>
        <v>0</v>
      </c>
      <c r="D131" s="946">
        <f>+ACADEMICA!I162</f>
        <v>42384</v>
      </c>
      <c r="E131" s="946">
        <f>+ACADEMICA!J162</f>
        <v>42704</v>
      </c>
      <c r="F131" s="1274">
        <f>+ACADEMICA!K162</f>
        <v>0</v>
      </c>
      <c r="G131" s="877" t="str">
        <f>+ACADEMICA!L162</f>
        <v>Suministros</v>
      </c>
      <c r="H131" s="877" t="str">
        <f>+ACADEMICA!M162</f>
        <v>Tableros de corcho</v>
      </c>
      <c r="I131" s="883">
        <f>+ACADEMICA!N162</f>
        <v>5</v>
      </c>
      <c r="J131" s="136">
        <f>+ACADEMICA!O162</f>
        <v>1200000</v>
      </c>
      <c r="K131" s="137">
        <f>+ACADEMICA!P162</f>
        <v>1200000</v>
      </c>
    </row>
    <row r="132" spans="1:11" s="320" customFormat="1" ht="24.95" customHeight="1" outlineLevel="1" x14ac:dyDescent="0.2">
      <c r="A132" s="1273" t="str">
        <f>+ACADEMICA!F163</f>
        <v>Mejoramiento de los elementos de apoyo para la administración de la academia</v>
      </c>
      <c r="B132" s="1452" t="str">
        <f>+ACADEMICA!G163</f>
        <v>Adquisición equipos</v>
      </c>
      <c r="C132" s="883">
        <f>+ACADEMICA!H163</f>
        <v>0</v>
      </c>
      <c r="D132" s="946">
        <f>+ACADEMICA!I163</f>
        <v>42384</v>
      </c>
      <c r="E132" s="946">
        <f>+ACADEMICA!J163</f>
        <v>42704</v>
      </c>
      <c r="F132" s="1488" t="str">
        <f>+ACADEMICA!K163</f>
        <v>Equipos adquiridos</v>
      </c>
      <c r="G132" s="877" t="str">
        <f>+ACADEMICA!L163</f>
        <v>Equipos</v>
      </c>
      <c r="H132" s="877" t="str">
        <f>+ACADEMICA!M163</f>
        <v>Equipos de computo portátiles</v>
      </c>
      <c r="I132" s="883">
        <f>+ACADEMICA!N163</f>
        <v>5</v>
      </c>
      <c r="J132" s="136">
        <f>+ACADEMICA!O163</f>
        <v>6000000</v>
      </c>
      <c r="K132" s="137">
        <f>+ACADEMICA!P163</f>
        <v>6000000</v>
      </c>
    </row>
    <row r="133" spans="1:11" s="320" customFormat="1" ht="24.95" customHeight="1" outlineLevel="1" x14ac:dyDescent="0.2">
      <c r="A133" s="1273" t="str">
        <f>+ACADEMICA!F164</f>
        <v>Mejoramiento de los elementos de apoyo para la administración de la academia</v>
      </c>
      <c r="B133" s="1273" t="str">
        <f>+ACADEMICA!G164</f>
        <v>Adquisición equipos</v>
      </c>
      <c r="C133" s="883">
        <f>+ACADEMICA!H164</f>
        <v>0</v>
      </c>
      <c r="D133" s="946">
        <f>+ACADEMICA!I164</f>
        <v>42384</v>
      </c>
      <c r="E133" s="946">
        <f>+ACADEMICA!J164</f>
        <v>42704</v>
      </c>
      <c r="F133" s="1489">
        <f>+ACADEMICA!K164</f>
        <v>0</v>
      </c>
      <c r="G133" s="877" t="str">
        <f>+ACADEMICA!L164</f>
        <v>Equipos</v>
      </c>
      <c r="H133" s="877" t="str">
        <f>+ACADEMICA!M164</f>
        <v>Impresora multifuncional</v>
      </c>
      <c r="I133" s="883">
        <f>+ACADEMICA!N164</f>
        <v>2</v>
      </c>
      <c r="J133" s="136">
        <f>+ACADEMICA!O164</f>
        <v>4000000</v>
      </c>
      <c r="K133" s="137">
        <f>+ACADEMICA!P164</f>
        <v>4000000</v>
      </c>
    </row>
    <row r="134" spans="1:11" s="320" customFormat="1" ht="24.95" customHeight="1" outlineLevel="1" x14ac:dyDescent="0.2">
      <c r="A134" s="1273" t="str">
        <f>+ACADEMICA!F165</f>
        <v>Mejoramiento de los elementos de apoyo para la administración de la academia</v>
      </c>
      <c r="B134" s="1274" t="str">
        <f>+ACADEMICA!G165</f>
        <v>Adquisición equipos</v>
      </c>
      <c r="C134" s="883">
        <f>+ACADEMICA!H165</f>
        <v>0</v>
      </c>
      <c r="D134" s="324">
        <f>+ACADEMICA!I165</f>
        <v>42384</v>
      </c>
      <c r="E134" s="324">
        <f>+ACADEMICA!J165</f>
        <v>42704</v>
      </c>
      <c r="F134" s="1490">
        <f>+ACADEMICA!K165</f>
        <v>0</v>
      </c>
      <c r="G134" s="325" t="str">
        <f>+ACADEMICA!L165</f>
        <v>Suministros</v>
      </c>
      <c r="H134" s="325" t="str">
        <f>+ACADEMICA!M165</f>
        <v>Disco 5 teras para la facultad sistemas</v>
      </c>
      <c r="I134" s="326">
        <f>+ACADEMICA!N165</f>
        <v>1</v>
      </c>
      <c r="J134" s="327">
        <f>+ACADEMICA!O165</f>
        <v>300000</v>
      </c>
      <c r="K134" s="328">
        <f>+ACADEMICA!P165</f>
        <v>300000</v>
      </c>
    </row>
    <row r="135" spans="1:11" s="320" customFormat="1" ht="24.95" customHeight="1" outlineLevel="1" x14ac:dyDescent="0.2">
      <c r="A135" s="1279" t="str">
        <f>+ACADEMICA!F166</f>
        <v>Soporte de los procesos de la academia</v>
      </c>
      <c r="B135" s="1452" t="str">
        <f>+ACADEMICA!G166</f>
        <v>Personal de apoyo a la academia</v>
      </c>
      <c r="C135" s="883">
        <f>+ACADEMICA!H166</f>
        <v>0</v>
      </c>
      <c r="D135" s="324">
        <f>+ACADEMICA!I166</f>
        <v>42384</v>
      </c>
      <c r="E135" s="324">
        <f>+ACADEMICA!J166</f>
        <v>42704</v>
      </c>
      <c r="F135" s="329" t="str">
        <f>+ACADEMICA!K166</f>
        <v>Docentes</v>
      </c>
      <c r="G135" s="325" t="str">
        <f>+ACADEMICA!L166</f>
        <v>docentes</v>
      </c>
      <c r="H135" s="325" t="str">
        <f>+ACADEMICA!M166</f>
        <v>Hora catedra</v>
      </c>
      <c r="I135" s="326">
        <f>+ACADEMICA!N166</f>
        <v>1</v>
      </c>
      <c r="J135" s="327">
        <f>+ACADEMICA!O166</f>
        <v>1500000000</v>
      </c>
      <c r="K135" s="328">
        <f>+ACADEMICA!P166</f>
        <v>1500000000</v>
      </c>
    </row>
    <row r="136" spans="1:11" s="320" customFormat="1" ht="24.95" customHeight="1" outlineLevel="1" x14ac:dyDescent="0.2">
      <c r="A136" s="1280" t="str">
        <f>+ACADEMICA!F167</f>
        <v>Soporte de los procesos de la academia</v>
      </c>
      <c r="B136" s="1273" t="str">
        <f>+ACADEMICA!G167</f>
        <v>Personal de apoyo a la academia</v>
      </c>
      <c r="C136" s="883">
        <f>+ACADEMICA!H167</f>
        <v>0</v>
      </c>
      <c r="D136" s="946">
        <f>+ACADEMICA!I167</f>
        <v>42384</v>
      </c>
      <c r="E136" s="946">
        <f>+ACADEMICA!J167</f>
        <v>42704</v>
      </c>
      <c r="F136" s="1452" t="str">
        <f>+ACADEMICA!K167</f>
        <v>Personal de apoyo contratado</v>
      </c>
      <c r="G136" s="321" t="str">
        <f>+ACADEMICA!L167</f>
        <v>Persona natural</v>
      </c>
      <c r="H136" s="877" t="str">
        <f>+ACADEMICA!M167</f>
        <v>Coordinadores</v>
      </c>
      <c r="I136" s="883">
        <f>+ACADEMICA!N167</f>
        <v>6</v>
      </c>
      <c r="J136" s="136">
        <f>+ACADEMICA!O167</f>
        <v>2500000</v>
      </c>
      <c r="K136" s="137">
        <f>+ACADEMICA!P167</f>
        <v>27500000</v>
      </c>
    </row>
    <row r="137" spans="1:11" s="320" customFormat="1" ht="24.95" customHeight="1" outlineLevel="1" x14ac:dyDescent="0.2">
      <c r="A137" s="1280" t="str">
        <f>+ACADEMICA!F168</f>
        <v>Soporte de los procesos de la academia</v>
      </c>
      <c r="B137" s="1273" t="str">
        <f>+ACADEMICA!G168</f>
        <v>Personal de apoyo a la academia</v>
      </c>
      <c r="C137" s="883">
        <f>+ACADEMICA!H168</f>
        <v>0</v>
      </c>
      <c r="D137" s="946">
        <f>+ACADEMICA!I168</f>
        <v>42384</v>
      </c>
      <c r="E137" s="946">
        <f>+ACADEMICA!J168</f>
        <v>42704</v>
      </c>
      <c r="F137" s="1273">
        <f>+ACADEMICA!K168</f>
        <v>0</v>
      </c>
      <c r="G137" s="321" t="str">
        <f>+ACADEMICA!L168</f>
        <v>Persona natural</v>
      </c>
      <c r="H137" s="877" t="str">
        <f>+ACADEMICA!M168</f>
        <v>Auxiliares</v>
      </c>
      <c r="I137" s="883">
        <f>+ACADEMICA!N168</f>
        <v>3</v>
      </c>
      <c r="J137" s="136">
        <f>+ACADEMICA!O168</f>
        <v>1300000</v>
      </c>
      <c r="K137" s="137">
        <f>+ACADEMICA!P168</f>
        <v>14300000</v>
      </c>
    </row>
    <row r="138" spans="1:11" s="320" customFormat="1" ht="24.95" customHeight="1" outlineLevel="1" x14ac:dyDescent="0.2">
      <c r="A138" s="1280" t="str">
        <f>+ACADEMICA!F169</f>
        <v>Soporte de los procesos de la academia</v>
      </c>
      <c r="B138" s="1273" t="str">
        <f>+ACADEMICA!G169</f>
        <v>Personal de apoyo a la academia</v>
      </c>
      <c r="C138" s="883">
        <f>+ACADEMICA!H169</f>
        <v>0</v>
      </c>
      <c r="D138" s="946">
        <f>+ACADEMICA!I169</f>
        <v>42384</v>
      </c>
      <c r="E138" s="946">
        <f>+ACADEMICA!J169</f>
        <v>42704</v>
      </c>
      <c r="F138" s="1273">
        <f>+ACADEMICA!K169</f>
        <v>0</v>
      </c>
      <c r="G138" s="321" t="str">
        <f>+ACADEMICA!L169</f>
        <v>Persona natural</v>
      </c>
      <c r="H138" s="877" t="str">
        <f>+ACADEMICA!M169</f>
        <v>Auxiliares de biblioteca</v>
      </c>
      <c r="I138" s="883">
        <f>+ACADEMICA!N169</f>
        <v>2</v>
      </c>
      <c r="J138" s="136">
        <f>+ACADEMICA!O169</f>
        <v>1300000</v>
      </c>
      <c r="K138" s="137">
        <f>+ACADEMICA!P169</f>
        <v>14300000</v>
      </c>
    </row>
    <row r="139" spans="1:11" s="320" customFormat="1" ht="24.95" customHeight="1" outlineLevel="1" x14ac:dyDescent="0.2">
      <c r="A139" s="1280" t="str">
        <f>+ACADEMICA!F170</f>
        <v>Soporte de los procesos de la academia</v>
      </c>
      <c r="B139" s="1273" t="str">
        <f>+ACADEMICA!G170</f>
        <v>Personal de apoyo a la academia</v>
      </c>
      <c r="C139" s="883">
        <f>+ACADEMICA!H170</f>
        <v>0</v>
      </c>
      <c r="D139" s="946">
        <f>+ACADEMICA!I170</f>
        <v>42384</v>
      </c>
      <c r="E139" s="946">
        <f>+ACADEMICA!J170</f>
        <v>42704</v>
      </c>
      <c r="F139" s="1273">
        <f>+ACADEMICA!K170</f>
        <v>0</v>
      </c>
      <c r="G139" s="321" t="str">
        <f>+ACADEMICA!L170</f>
        <v>Persona natural</v>
      </c>
      <c r="H139" s="877" t="str">
        <f>+ACADEMICA!M170</f>
        <v>Apoyo de carga académica Tecnologo</v>
      </c>
      <c r="I139" s="883">
        <f>+ACADEMICA!N170</f>
        <v>1</v>
      </c>
      <c r="J139" s="136">
        <f>+ACADEMICA!O170</f>
        <v>1500000</v>
      </c>
      <c r="K139" s="137">
        <f>+ACADEMICA!P170</f>
        <v>16500000</v>
      </c>
    </row>
    <row r="140" spans="1:11" s="320" customFormat="1" ht="24.95" customHeight="1" outlineLevel="1" x14ac:dyDescent="0.2">
      <c r="A140" s="1280"/>
      <c r="B140" s="1273"/>
      <c r="C140" s="848"/>
      <c r="D140" s="946">
        <f>+ACADEMICA!I171</f>
        <v>42384</v>
      </c>
      <c r="E140" s="946">
        <f>+ACADEMICA!J171</f>
        <v>42704</v>
      </c>
      <c r="F140" s="1273"/>
      <c r="G140" s="321" t="str">
        <f>+ACADEMICA!L171</f>
        <v>Persona natural</v>
      </c>
      <c r="H140" s="877" t="str">
        <f>+ACADEMICA!M171</f>
        <v>Auxiliar de archivo</v>
      </c>
      <c r="I140" s="883">
        <f>+ACADEMICA!N171</f>
        <v>1</v>
      </c>
      <c r="J140" s="136">
        <f>+ACADEMICA!O171</f>
        <v>1300000</v>
      </c>
      <c r="K140" s="137">
        <f>+ACADEMICA!P171</f>
        <v>14300000</v>
      </c>
    </row>
    <row r="141" spans="1:11" s="320" customFormat="1" ht="51" outlineLevel="1" x14ac:dyDescent="0.2">
      <c r="A141" s="1280"/>
      <c r="B141" s="1273"/>
      <c r="C141" s="848"/>
      <c r="D141" s="946">
        <f>+ACADEMICA!I172</f>
        <v>42384</v>
      </c>
      <c r="E141" s="946">
        <f>+ACADEMICA!J172</f>
        <v>42704</v>
      </c>
      <c r="F141" s="1273"/>
      <c r="G141" s="321" t="str">
        <f>+ACADEMICA!L172</f>
        <v>Formación</v>
      </c>
      <c r="H141" s="877" t="str">
        <f>+ACADEMICA!M172</f>
        <v>Adquisición de cursos de posgrado en la modalidad de maestría para la formación docentes</v>
      </c>
      <c r="I141" s="883">
        <f>+ACADEMICA!N172</f>
        <v>1</v>
      </c>
      <c r="J141" s="136">
        <f>+ACADEMICA!O172</f>
        <v>430000000</v>
      </c>
      <c r="K141" s="137">
        <f>+ACADEMICA!P172</f>
        <v>0</v>
      </c>
    </row>
    <row r="142" spans="1:11" s="320" customFormat="1" ht="24.95" customHeight="1" outlineLevel="1" thickBot="1" x14ac:dyDescent="0.25">
      <c r="A142" s="1495" t="str">
        <f>+ACADEMICA!F173</f>
        <v>Soporte de los procesos de la academia</v>
      </c>
      <c r="B142" s="1480" t="str">
        <f>+ACADEMICA!G173</f>
        <v>Apoyo a los estudiantes destacados</v>
      </c>
      <c r="C142" s="884">
        <f>+ACADEMICA!H173</f>
        <v>0</v>
      </c>
      <c r="D142" s="330">
        <f>+ACADEMICA!I173</f>
        <v>42384</v>
      </c>
      <c r="E142" s="330">
        <f>+ACADEMICA!J173</f>
        <v>42704</v>
      </c>
      <c r="F142" s="1480" t="str">
        <f>+ACADEMICA!K173</f>
        <v>Becas otorgadas</v>
      </c>
      <c r="G142" s="331" t="str">
        <f>+ACADEMICA!L173</f>
        <v>Becas</v>
      </c>
      <c r="H142" s="878" t="str">
        <f>+ACADEMICA!M173</f>
        <v>Otorgamiento de Becas</v>
      </c>
      <c r="I142" s="884">
        <f>+ACADEMICA!N173</f>
        <v>1</v>
      </c>
      <c r="J142" s="140">
        <f>+ACADEMICA!O173</f>
        <v>0</v>
      </c>
      <c r="K142" s="141">
        <f>+ACADEMICA!P173</f>
        <v>0</v>
      </c>
    </row>
    <row r="143" spans="1:11" s="320" customFormat="1" ht="13.5" thickBot="1" x14ac:dyDescent="0.25">
      <c r="A143" s="305" t="s">
        <v>22</v>
      </c>
      <c r="B143" s="306"/>
      <c r="C143" s="306"/>
      <c r="D143" s="306"/>
      <c r="E143" s="306"/>
      <c r="F143" s="307"/>
      <c r="G143" s="302">
        <f>+SUM(BACHILLERATO!P17:P71)</f>
        <v>116207640</v>
      </c>
      <c r="H143" s="308">
        <f>+G143/$G$490</f>
        <v>3.2737430375372571E-3</v>
      </c>
      <c r="I143" s="303"/>
      <c r="J143" s="303"/>
      <c r="K143" s="304"/>
    </row>
    <row r="144" spans="1:11" s="320" customFormat="1" ht="24.95" customHeight="1" outlineLevel="1" x14ac:dyDescent="0.2">
      <c r="A144" s="1502" t="s">
        <v>23</v>
      </c>
      <c r="B144" s="1272" t="s">
        <v>24</v>
      </c>
      <c r="C144" s="332"/>
      <c r="D144" s="333">
        <v>42401</v>
      </c>
      <c r="E144" s="333">
        <v>42719</v>
      </c>
      <c r="F144" s="1272" t="s">
        <v>25</v>
      </c>
      <c r="G144" s="332" t="s">
        <v>26</v>
      </c>
      <c r="H144" s="885" t="s">
        <v>27</v>
      </c>
      <c r="I144" s="882">
        <v>3</v>
      </c>
      <c r="J144" s="334">
        <v>2023272</v>
      </c>
      <c r="K144" s="335">
        <f>J144*I144</f>
        <v>6069816</v>
      </c>
    </row>
    <row r="145" spans="1:11" s="320" customFormat="1" ht="24.95" customHeight="1" outlineLevel="1" x14ac:dyDescent="0.2">
      <c r="A145" s="1503"/>
      <c r="B145" s="1273"/>
      <c r="C145" s="941"/>
      <c r="D145" s="336">
        <v>42401</v>
      </c>
      <c r="E145" s="336">
        <v>42719</v>
      </c>
      <c r="F145" s="1273"/>
      <c r="G145" s="941" t="s">
        <v>26</v>
      </c>
      <c r="H145" s="877" t="s">
        <v>28</v>
      </c>
      <c r="I145" s="883">
        <v>4</v>
      </c>
      <c r="J145" s="337">
        <v>2023272</v>
      </c>
      <c r="K145" s="338">
        <f t="shared" ref="K145:K165" si="0">J145*I145</f>
        <v>8093088</v>
      </c>
    </row>
    <row r="146" spans="1:11" s="320" customFormat="1" ht="24.95" customHeight="1" outlineLevel="1" x14ac:dyDescent="0.2">
      <c r="A146" s="1503"/>
      <c r="B146" s="1273"/>
      <c r="C146" s="941"/>
      <c r="D146" s="336">
        <v>42401</v>
      </c>
      <c r="E146" s="336">
        <v>42719</v>
      </c>
      <c r="F146" s="1273"/>
      <c r="G146" s="941" t="s">
        <v>26</v>
      </c>
      <c r="H146" s="877" t="s">
        <v>29</v>
      </c>
      <c r="I146" s="883">
        <v>1</v>
      </c>
      <c r="J146" s="337">
        <v>2023272</v>
      </c>
      <c r="K146" s="338">
        <f t="shared" si="0"/>
        <v>2023272</v>
      </c>
    </row>
    <row r="147" spans="1:11" s="320" customFormat="1" ht="24.95" customHeight="1" outlineLevel="1" x14ac:dyDescent="0.2">
      <c r="A147" s="1503"/>
      <c r="B147" s="1273"/>
      <c r="C147" s="941"/>
      <c r="D147" s="336">
        <v>42401</v>
      </c>
      <c r="E147" s="336">
        <v>42719</v>
      </c>
      <c r="F147" s="1273"/>
      <c r="G147" s="941" t="s">
        <v>26</v>
      </c>
      <c r="H147" s="877" t="s">
        <v>30</v>
      </c>
      <c r="I147" s="883">
        <v>4</v>
      </c>
      <c r="J147" s="337">
        <v>2023272</v>
      </c>
      <c r="K147" s="338">
        <f t="shared" si="0"/>
        <v>8093088</v>
      </c>
    </row>
    <row r="148" spans="1:11" s="320" customFormat="1" ht="24.95" customHeight="1" outlineLevel="1" x14ac:dyDescent="0.2">
      <c r="A148" s="1503"/>
      <c r="B148" s="1273"/>
      <c r="C148" s="941"/>
      <c r="D148" s="336">
        <v>42401</v>
      </c>
      <c r="E148" s="336">
        <v>42719</v>
      </c>
      <c r="F148" s="1273"/>
      <c r="G148" s="941" t="s">
        <v>26</v>
      </c>
      <c r="H148" s="877" t="s">
        <v>31</v>
      </c>
      <c r="I148" s="883">
        <v>1</v>
      </c>
      <c r="J148" s="337">
        <v>2023272</v>
      </c>
      <c r="K148" s="338">
        <f t="shared" si="0"/>
        <v>2023272</v>
      </c>
    </row>
    <row r="149" spans="1:11" s="320" customFormat="1" ht="24.95" customHeight="1" outlineLevel="1" x14ac:dyDescent="0.2">
      <c r="A149" s="1503"/>
      <c r="B149" s="1273"/>
      <c r="C149" s="941"/>
      <c r="D149" s="336">
        <v>42401</v>
      </c>
      <c r="E149" s="336">
        <v>42719</v>
      </c>
      <c r="F149" s="1273"/>
      <c r="G149" s="941" t="s">
        <v>26</v>
      </c>
      <c r="H149" s="877" t="s">
        <v>32</v>
      </c>
      <c r="I149" s="883">
        <v>1</v>
      </c>
      <c r="J149" s="337">
        <v>2023272</v>
      </c>
      <c r="K149" s="338">
        <f t="shared" si="0"/>
        <v>2023272</v>
      </c>
    </row>
    <row r="150" spans="1:11" s="320" customFormat="1" ht="24.95" customHeight="1" outlineLevel="1" x14ac:dyDescent="0.2">
      <c r="A150" s="1503"/>
      <c r="B150" s="1273"/>
      <c r="C150" s="941"/>
      <c r="D150" s="336">
        <v>42401</v>
      </c>
      <c r="E150" s="336">
        <v>42719</v>
      </c>
      <c r="F150" s="1273"/>
      <c r="G150" s="941" t="s">
        <v>26</v>
      </c>
      <c r="H150" s="877" t="s">
        <v>33</v>
      </c>
      <c r="I150" s="883">
        <v>1</v>
      </c>
      <c r="J150" s="337">
        <v>2023272</v>
      </c>
      <c r="K150" s="338">
        <f t="shared" si="0"/>
        <v>2023272</v>
      </c>
    </row>
    <row r="151" spans="1:11" s="320" customFormat="1" ht="24.95" customHeight="1" outlineLevel="1" x14ac:dyDescent="0.2">
      <c r="A151" s="1503"/>
      <c r="B151" s="1273"/>
      <c r="C151" s="941"/>
      <c r="D151" s="336">
        <v>42401</v>
      </c>
      <c r="E151" s="336">
        <v>42719</v>
      </c>
      <c r="F151" s="1273"/>
      <c r="G151" s="941" t="s">
        <v>26</v>
      </c>
      <c r="H151" s="877" t="s">
        <v>34</v>
      </c>
      <c r="I151" s="883">
        <v>5</v>
      </c>
      <c r="J151" s="337">
        <v>2023272</v>
      </c>
      <c r="K151" s="338">
        <f t="shared" si="0"/>
        <v>10116360</v>
      </c>
    </row>
    <row r="152" spans="1:11" s="320" customFormat="1" ht="24.95" customHeight="1" outlineLevel="1" x14ac:dyDescent="0.2">
      <c r="A152" s="1503"/>
      <c r="B152" s="1273"/>
      <c r="C152" s="941"/>
      <c r="D152" s="336">
        <v>42401</v>
      </c>
      <c r="E152" s="336">
        <v>42719</v>
      </c>
      <c r="F152" s="1273"/>
      <c r="G152" s="941" t="s">
        <v>26</v>
      </c>
      <c r="H152" s="877" t="s">
        <v>35</v>
      </c>
      <c r="I152" s="883">
        <v>2</v>
      </c>
      <c r="J152" s="337">
        <v>2555100</v>
      </c>
      <c r="K152" s="338">
        <f t="shared" si="0"/>
        <v>5110200</v>
      </c>
    </row>
    <row r="153" spans="1:11" s="320" customFormat="1" ht="24.95" customHeight="1" outlineLevel="1" x14ac:dyDescent="0.2">
      <c r="A153" s="1503"/>
      <c r="B153" s="1273"/>
      <c r="C153" s="941"/>
      <c r="D153" s="336">
        <v>42401</v>
      </c>
      <c r="E153" s="336">
        <v>42719</v>
      </c>
      <c r="F153" s="1273"/>
      <c r="G153" s="941" t="s">
        <v>26</v>
      </c>
      <c r="H153" s="877" t="s">
        <v>36</v>
      </c>
      <c r="I153" s="883">
        <v>1</v>
      </c>
      <c r="J153" s="339">
        <v>1632000</v>
      </c>
      <c r="K153" s="338">
        <f t="shared" si="0"/>
        <v>1632000</v>
      </c>
    </row>
    <row r="154" spans="1:11" s="320" customFormat="1" ht="24.95" customHeight="1" outlineLevel="1" x14ac:dyDescent="0.2">
      <c r="A154" s="1503"/>
      <c r="B154" s="1273"/>
      <c r="C154" s="941"/>
      <c r="D154" s="340">
        <v>42401</v>
      </c>
      <c r="E154" s="336">
        <v>42719</v>
      </c>
      <c r="F154" s="1273"/>
      <c r="G154" s="941" t="s">
        <v>37</v>
      </c>
      <c r="H154" s="877" t="s">
        <v>38</v>
      </c>
      <c r="I154" s="883">
        <v>1</v>
      </c>
      <c r="J154" s="337">
        <v>10000000</v>
      </c>
      <c r="K154" s="338">
        <f t="shared" si="0"/>
        <v>10000000</v>
      </c>
    </row>
    <row r="155" spans="1:11" s="320" customFormat="1" ht="24.95" customHeight="1" outlineLevel="1" x14ac:dyDescent="0.2">
      <c r="A155" s="1503"/>
      <c r="B155" s="1273"/>
      <c r="C155" s="941"/>
      <c r="D155" s="340">
        <v>42401</v>
      </c>
      <c r="E155" s="336">
        <v>42719</v>
      </c>
      <c r="F155" s="1273"/>
      <c r="G155" s="941" t="s">
        <v>39</v>
      </c>
      <c r="H155" s="877" t="s">
        <v>40</v>
      </c>
      <c r="I155" s="883">
        <v>1</v>
      </c>
      <c r="J155" s="337">
        <v>5000000</v>
      </c>
      <c r="K155" s="338">
        <f t="shared" si="0"/>
        <v>5000000</v>
      </c>
    </row>
    <row r="156" spans="1:11" s="320" customFormat="1" ht="24.95" customHeight="1" outlineLevel="1" x14ac:dyDescent="0.2">
      <c r="A156" s="1503"/>
      <c r="B156" s="1274"/>
      <c r="C156" s="941"/>
      <c r="D156" s="340">
        <v>42401</v>
      </c>
      <c r="E156" s="336">
        <v>42719</v>
      </c>
      <c r="F156" s="1274"/>
      <c r="G156" s="941" t="s">
        <v>41</v>
      </c>
      <c r="H156" s="877" t="s">
        <v>42</v>
      </c>
      <c r="I156" s="883">
        <v>1</v>
      </c>
      <c r="J156" s="337">
        <v>15000000</v>
      </c>
      <c r="K156" s="338">
        <f t="shared" si="0"/>
        <v>15000000</v>
      </c>
    </row>
    <row r="157" spans="1:11" s="320" customFormat="1" ht="24.95" customHeight="1" outlineLevel="1" x14ac:dyDescent="0.2">
      <c r="A157" s="1503"/>
      <c r="B157" s="877" t="s">
        <v>43</v>
      </c>
      <c r="C157" s="941"/>
      <c r="D157" s="340">
        <v>42384</v>
      </c>
      <c r="E157" s="336">
        <v>42724</v>
      </c>
      <c r="F157" s="941" t="s">
        <v>44</v>
      </c>
      <c r="G157" s="941" t="s">
        <v>45</v>
      </c>
      <c r="H157" s="877" t="s">
        <v>46</v>
      </c>
      <c r="I157" s="883">
        <v>1</v>
      </c>
      <c r="J157" s="337">
        <v>0</v>
      </c>
      <c r="K157" s="338">
        <f t="shared" si="0"/>
        <v>0</v>
      </c>
    </row>
    <row r="158" spans="1:11" s="320" customFormat="1" ht="24.95" customHeight="1" outlineLevel="1" x14ac:dyDescent="0.2">
      <c r="A158" s="1503"/>
      <c r="B158" s="877" t="s">
        <v>47</v>
      </c>
      <c r="C158" s="941"/>
      <c r="D158" s="340">
        <v>42384</v>
      </c>
      <c r="E158" s="336">
        <v>42724</v>
      </c>
      <c r="F158" s="941" t="s">
        <v>48</v>
      </c>
      <c r="G158" s="941" t="s">
        <v>49</v>
      </c>
      <c r="H158" s="877" t="s">
        <v>50</v>
      </c>
      <c r="I158" s="883">
        <v>7</v>
      </c>
      <c r="J158" s="337"/>
      <c r="K158" s="338">
        <f t="shared" si="0"/>
        <v>0</v>
      </c>
    </row>
    <row r="159" spans="1:11" s="320" customFormat="1" ht="24.95" customHeight="1" outlineLevel="1" x14ac:dyDescent="0.2">
      <c r="A159" s="1503"/>
      <c r="B159" s="941" t="s">
        <v>51</v>
      </c>
      <c r="C159" s="941" t="s">
        <v>52</v>
      </c>
      <c r="D159" s="340">
        <v>42384</v>
      </c>
      <c r="E159" s="336">
        <v>42724</v>
      </c>
      <c r="F159" s="877" t="s">
        <v>53</v>
      </c>
      <c r="G159" s="877" t="s">
        <v>54</v>
      </c>
      <c r="H159" s="941" t="s">
        <v>52</v>
      </c>
      <c r="I159" s="883">
        <v>20</v>
      </c>
      <c r="J159" s="337">
        <v>700000</v>
      </c>
      <c r="K159" s="338">
        <f t="shared" si="0"/>
        <v>14000000</v>
      </c>
    </row>
    <row r="160" spans="1:11" s="320" customFormat="1" ht="24.95" customHeight="1" outlineLevel="1" x14ac:dyDescent="0.2">
      <c r="A160" s="1503"/>
      <c r="B160" s="941" t="s">
        <v>55</v>
      </c>
      <c r="C160" s="941"/>
      <c r="D160" s="340">
        <v>42384</v>
      </c>
      <c r="E160" s="336">
        <v>42724</v>
      </c>
      <c r="F160" s="877" t="s">
        <v>56</v>
      </c>
      <c r="G160" s="941" t="s">
        <v>45</v>
      </c>
      <c r="H160" s="877" t="s">
        <v>57</v>
      </c>
      <c r="I160" s="883">
        <v>1</v>
      </c>
      <c r="J160" s="337"/>
      <c r="K160" s="338">
        <f t="shared" si="0"/>
        <v>0</v>
      </c>
    </row>
    <row r="161" spans="1:11" s="320" customFormat="1" ht="24.95" customHeight="1" outlineLevel="1" x14ac:dyDescent="0.2">
      <c r="A161" s="1503"/>
      <c r="B161" s="1452" t="s">
        <v>58</v>
      </c>
      <c r="C161" s="941" t="s">
        <v>59</v>
      </c>
      <c r="D161" s="340">
        <v>42384</v>
      </c>
      <c r="E161" s="336">
        <v>42724</v>
      </c>
      <c r="F161" s="941" t="s">
        <v>60</v>
      </c>
      <c r="G161" s="883" t="s">
        <v>59</v>
      </c>
      <c r="H161" s="877" t="s">
        <v>61</v>
      </c>
      <c r="I161" s="883">
        <v>1</v>
      </c>
      <c r="J161" s="337">
        <v>25000000</v>
      </c>
      <c r="K161" s="338">
        <f t="shared" si="0"/>
        <v>25000000</v>
      </c>
    </row>
    <row r="162" spans="1:11" s="320" customFormat="1" ht="24.95" customHeight="1" outlineLevel="1" x14ac:dyDescent="0.2">
      <c r="A162" s="1503"/>
      <c r="B162" s="1273"/>
      <c r="C162" s="941" t="s">
        <v>62</v>
      </c>
      <c r="D162" s="341">
        <v>42384</v>
      </c>
      <c r="E162" s="404">
        <v>42724</v>
      </c>
      <c r="F162" s="342"/>
      <c r="G162" s="343" t="s">
        <v>62</v>
      </c>
      <c r="H162" s="325" t="s">
        <v>63</v>
      </c>
      <c r="I162" s="326">
        <v>1</v>
      </c>
      <c r="J162" s="344"/>
      <c r="K162" s="345">
        <f t="shared" si="0"/>
        <v>0</v>
      </c>
    </row>
    <row r="163" spans="1:11" s="320" customFormat="1" ht="24.95" customHeight="1" outlineLevel="1" x14ac:dyDescent="0.2">
      <c r="A163" s="1503"/>
      <c r="B163" s="1273"/>
      <c r="C163" s="941" t="s">
        <v>64</v>
      </c>
      <c r="D163" s="340">
        <v>42384</v>
      </c>
      <c r="E163" s="336">
        <v>42724</v>
      </c>
      <c r="F163" s="941" t="s">
        <v>65</v>
      </c>
      <c r="G163" s="877" t="s">
        <v>64</v>
      </c>
      <c r="H163" s="877" t="s">
        <v>66</v>
      </c>
      <c r="I163" s="883"/>
      <c r="J163" s="337"/>
      <c r="K163" s="338">
        <f t="shared" si="0"/>
        <v>0</v>
      </c>
    </row>
    <row r="164" spans="1:11" s="320" customFormat="1" ht="24.95" customHeight="1" outlineLevel="1" x14ac:dyDescent="0.2">
      <c r="A164" s="1503"/>
      <c r="B164" s="1273"/>
      <c r="C164" s="941"/>
      <c r="D164" s="340">
        <v>42384</v>
      </c>
      <c r="E164" s="336">
        <v>42724</v>
      </c>
      <c r="F164" s="941" t="s">
        <v>67</v>
      </c>
      <c r="G164" s="941" t="s">
        <v>68</v>
      </c>
      <c r="H164" s="1452" t="s">
        <v>69</v>
      </c>
      <c r="I164" s="883"/>
      <c r="J164" s="337"/>
      <c r="K164" s="338">
        <f t="shared" si="0"/>
        <v>0</v>
      </c>
    </row>
    <row r="165" spans="1:11" s="320" customFormat="1" ht="24.95" customHeight="1" outlineLevel="1" thickBot="1" x14ac:dyDescent="0.25">
      <c r="A165" s="1504"/>
      <c r="B165" s="1480"/>
      <c r="C165" s="346" t="s">
        <v>70</v>
      </c>
      <c r="D165" s="347">
        <v>42384</v>
      </c>
      <c r="E165" s="405">
        <v>42724</v>
      </c>
      <c r="F165" s="346" t="s">
        <v>71</v>
      </c>
      <c r="G165" s="346" t="s">
        <v>72</v>
      </c>
      <c r="H165" s="1480"/>
      <c r="I165" s="884"/>
      <c r="J165" s="348"/>
      <c r="K165" s="349">
        <f t="shared" si="0"/>
        <v>0</v>
      </c>
    </row>
    <row r="166" spans="1:11" s="320" customFormat="1" ht="15" customHeight="1" thickBot="1" x14ac:dyDescent="0.25">
      <c r="A166" s="305" t="s">
        <v>73</v>
      </c>
      <c r="B166" s="306"/>
      <c r="C166" s="306"/>
      <c r="D166" s="306"/>
      <c r="E166" s="306"/>
      <c r="F166" s="307"/>
      <c r="G166" s="302">
        <f>+SUM(K167:K290)</f>
        <v>5082314650</v>
      </c>
      <c r="H166" s="308">
        <f>+G166/$G$490</f>
        <v>0.14317640561335815</v>
      </c>
      <c r="I166" s="303"/>
      <c r="J166" s="303"/>
      <c r="K166" s="304"/>
    </row>
    <row r="167" spans="1:11" s="320" customFormat="1" ht="48" customHeight="1" outlineLevel="1" x14ac:dyDescent="0.2">
      <c r="A167" s="1032" t="e">
        <f>#REF!</f>
        <v>#REF!</v>
      </c>
      <c r="B167" s="867" t="e">
        <f>#REF!</f>
        <v>#REF!</v>
      </c>
      <c r="C167" s="1231" t="e">
        <f>#REF!</f>
        <v>#REF!</v>
      </c>
      <c r="D167" s="91" t="e">
        <f>#REF!</f>
        <v>#REF!</v>
      </c>
      <c r="E167" s="540" t="e">
        <f>#REF!</f>
        <v>#REF!</v>
      </c>
      <c r="F167" s="542" t="e">
        <f>#REF!</f>
        <v>#REF!</v>
      </c>
      <c r="G167" s="867" t="e">
        <f>#REF!</f>
        <v>#REF!</v>
      </c>
      <c r="H167" s="867" t="e">
        <f>#REF!</f>
        <v>#REF!</v>
      </c>
      <c r="I167" s="108" t="e">
        <f>#REF!</f>
        <v>#REF!</v>
      </c>
      <c r="J167" s="869">
        <v>3500000</v>
      </c>
      <c r="K167" s="7">
        <v>35000000</v>
      </c>
    </row>
    <row r="168" spans="1:11" s="320" customFormat="1" ht="48" customHeight="1" outlineLevel="1" x14ac:dyDescent="0.2">
      <c r="A168" s="1213" t="e">
        <f>#REF!</f>
        <v>#REF!</v>
      </c>
      <c r="B168" s="865" t="e">
        <f>#REF!</f>
        <v>#REF!</v>
      </c>
      <c r="C168" s="1190" t="e">
        <f>#REF!</f>
        <v>#REF!</v>
      </c>
      <c r="D168" s="95" t="e">
        <f>#REF!</f>
        <v>#REF!</v>
      </c>
      <c r="E168" s="541" t="e">
        <f>#REF!</f>
        <v>#REF!</v>
      </c>
      <c r="F168" s="544" t="e">
        <f>#REF!</f>
        <v>#REF!</v>
      </c>
      <c r="G168" s="865" t="e">
        <f>#REF!</f>
        <v>#REF!</v>
      </c>
      <c r="H168" s="865" t="e">
        <f>#REF!</f>
        <v>#REF!</v>
      </c>
      <c r="I168" s="109" t="e">
        <f>#REF!</f>
        <v>#REF!</v>
      </c>
      <c r="J168" s="859">
        <v>1500000</v>
      </c>
      <c r="K168" s="8">
        <v>9000000</v>
      </c>
    </row>
    <row r="169" spans="1:11" s="320" customFormat="1" ht="48" customHeight="1" outlineLevel="1" x14ac:dyDescent="0.2">
      <c r="A169" s="1033" t="e">
        <f>#REF!</f>
        <v>#REF!</v>
      </c>
      <c r="B169" s="865" t="e">
        <f>#REF!</f>
        <v>#REF!</v>
      </c>
      <c r="C169" s="1190" t="e">
        <f>#REF!</f>
        <v>#REF!</v>
      </c>
      <c r="D169" s="95" t="e">
        <f>#REF!</f>
        <v>#REF!</v>
      </c>
      <c r="E169" s="541" t="e">
        <f>#REF!</f>
        <v>#REF!</v>
      </c>
      <c r="F169" s="544" t="e">
        <f>#REF!</f>
        <v>#REF!</v>
      </c>
      <c r="G169" s="865" t="e">
        <f>#REF!</f>
        <v>#REF!</v>
      </c>
      <c r="H169" s="865" t="e">
        <f>#REF!</f>
        <v>#REF!</v>
      </c>
      <c r="I169" s="109" t="e">
        <f>#REF!</f>
        <v>#REF!</v>
      </c>
      <c r="J169" s="859">
        <v>2000000</v>
      </c>
      <c r="K169" s="8">
        <v>2000000</v>
      </c>
    </row>
    <row r="170" spans="1:11" s="320" customFormat="1" ht="48.95" customHeight="1" outlineLevel="1" thickBot="1" x14ac:dyDescent="0.25">
      <c r="A170" s="871" t="e">
        <f>#REF!</f>
        <v>#REF!</v>
      </c>
      <c r="B170" s="871" t="e">
        <f>#REF!</f>
        <v>#REF!</v>
      </c>
      <c r="C170" s="1232" t="e">
        <f>#REF!</f>
        <v>#REF!</v>
      </c>
      <c r="D170" s="96" t="e">
        <f>#REF!</f>
        <v>#REF!</v>
      </c>
      <c r="E170" s="593" t="e">
        <f>#REF!</f>
        <v>#REF!</v>
      </c>
      <c r="F170" s="545" t="e">
        <f>#REF!</f>
        <v>#REF!</v>
      </c>
      <c r="G170" s="871" t="e">
        <f>#REF!</f>
        <v>#REF!</v>
      </c>
      <c r="H170" s="871" t="e">
        <f>#REF!</f>
        <v>#REF!</v>
      </c>
      <c r="I170" s="110" t="e">
        <f>#REF!</f>
        <v>#REF!</v>
      </c>
      <c r="J170" s="873">
        <v>0</v>
      </c>
      <c r="K170" s="11">
        <v>0</v>
      </c>
    </row>
    <row r="171" spans="1:11" s="320" customFormat="1" ht="48" customHeight="1" outlineLevel="1" x14ac:dyDescent="0.2">
      <c r="A171" s="1216" t="e">
        <f>#REF!</f>
        <v>#REF!</v>
      </c>
      <c r="B171" s="861" t="e">
        <f>#REF!</f>
        <v>#REF!</v>
      </c>
      <c r="C171" s="1190" t="e">
        <f>#REF!</f>
        <v>#REF!</v>
      </c>
      <c r="D171" s="1184" t="e">
        <f>#REF!</f>
        <v>#REF!</v>
      </c>
      <c r="E171" s="1185" t="e">
        <f>#REF!</f>
        <v>#REF!</v>
      </c>
      <c r="F171" s="1237" t="e">
        <f>#REF!</f>
        <v>#REF!</v>
      </c>
      <c r="G171" s="1213" t="e">
        <f>#REF!</f>
        <v>#REF!</v>
      </c>
      <c r="H171" s="1213" t="e">
        <f>#REF!</f>
        <v>#REF!</v>
      </c>
      <c r="I171" s="111" t="e">
        <f>#REF!</f>
        <v>#REF!</v>
      </c>
      <c r="J171" s="863">
        <v>7200000</v>
      </c>
      <c r="K171" s="864">
        <v>7200000</v>
      </c>
    </row>
    <row r="172" spans="1:11" s="320" customFormat="1" ht="48" customHeight="1" outlineLevel="1" x14ac:dyDescent="0.2">
      <c r="A172" s="1216" t="e">
        <f>#REF!</f>
        <v>#REF!</v>
      </c>
      <c r="B172" s="1212" t="e">
        <f>#REF!</f>
        <v>#REF!</v>
      </c>
      <c r="C172" s="1190" t="e">
        <f>#REF!</f>
        <v>#REF!</v>
      </c>
      <c r="D172" s="1190" t="e">
        <f>#REF!</f>
        <v>#REF!</v>
      </c>
      <c r="E172" s="1192" t="e">
        <f>#REF!</f>
        <v>#REF!</v>
      </c>
      <c r="F172" s="1238" t="e">
        <f>#REF!</f>
        <v>#REF!</v>
      </c>
      <c r="G172" s="1213" t="e">
        <f>#REF!</f>
        <v>#REF!</v>
      </c>
      <c r="H172" s="1213" t="e">
        <f>#REF!</f>
        <v>#REF!</v>
      </c>
      <c r="I172" s="109" t="e">
        <f>#REF!</f>
        <v>#REF!</v>
      </c>
      <c r="J172" s="859">
        <v>1800000</v>
      </c>
      <c r="K172" s="860">
        <v>14400000</v>
      </c>
    </row>
    <row r="173" spans="1:11" s="320" customFormat="1" ht="48" customHeight="1" outlineLevel="1" x14ac:dyDescent="0.2">
      <c r="A173" s="1216" t="e">
        <f>#REF!</f>
        <v>#REF!</v>
      </c>
      <c r="B173" s="1033" t="e">
        <f>#REF!</f>
        <v>#REF!</v>
      </c>
      <c r="C173" s="1190" t="e">
        <f>#REF!</f>
        <v>#REF!</v>
      </c>
      <c r="D173" s="1190" t="e">
        <f>#REF!</f>
        <v>#REF!</v>
      </c>
      <c r="E173" s="1192" t="e">
        <f>#REF!</f>
        <v>#REF!</v>
      </c>
      <c r="F173" s="1028" t="e">
        <f>#REF!</f>
        <v>#REF!</v>
      </c>
      <c r="G173" s="1213" t="e">
        <f>#REF!</f>
        <v>#REF!</v>
      </c>
      <c r="H173" s="1213" t="e">
        <f>#REF!</f>
        <v>#REF!</v>
      </c>
      <c r="I173" s="109" t="e">
        <f>#REF!</f>
        <v>#REF!</v>
      </c>
      <c r="J173" s="859">
        <v>2400000</v>
      </c>
      <c r="K173" s="860">
        <v>19200000</v>
      </c>
    </row>
    <row r="174" spans="1:11" s="320" customFormat="1" ht="48" customHeight="1" outlineLevel="1" x14ac:dyDescent="0.2">
      <c r="A174" s="1216" t="e">
        <f>#REF!</f>
        <v>#REF!</v>
      </c>
      <c r="B174" s="865" t="e">
        <f>#REF!</f>
        <v>#REF!</v>
      </c>
      <c r="C174" s="1190" t="e">
        <f>#REF!</f>
        <v>#REF!</v>
      </c>
      <c r="D174" s="1190" t="e">
        <f>#REF!</f>
        <v>#REF!</v>
      </c>
      <c r="E174" s="1192" t="e">
        <f>#REF!</f>
        <v>#REF!</v>
      </c>
      <c r="F174" s="1030" t="e">
        <f>#REF!</f>
        <v>#REF!</v>
      </c>
      <c r="G174" s="1213" t="e">
        <f>#REF!</f>
        <v>#REF!</v>
      </c>
      <c r="H174" s="1213" t="e">
        <f>#REF!</f>
        <v>#REF!</v>
      </c>
      <c r="I174" s="109" t="e">
        <f>#REF!</f>
        <v>#REF!</v>
      </c>
      <c r="J174" s="859">
        <v>30000000</v>
      </c>
      <c r="K174" s="860">
        <v>30000000</v>
      </c>
    </row>
    <row r="175" spans="1:11" s="320" customFormat="1" ht="48" customHeight="1" outlineLevel="1" x14ac:dyDescent="0.2">
      <c r="A175" s="1216" t="e">
        <f>#REF!</f>
        <v>#REF!</v>
      </c>
      <c r="B175" s="865" t="e">
        <f>#REF!</f>
        <v>#REF!</v>
      </c>
      <c r="C175" s="1190" t="e">
        <f>#REF!</f>
        <v>#REF!</v>
      </c>
      <c r="D175" s="1190" t="e">
        <f>#REF!</f>
        <v>#REF!</v>
      </c>
      <c r="E175" s="1192" t="e">
        <f>#REF!</f>
        <v>#REF!</v>
      </c>
      <c r="F175" s="1238" t="e">
        <f>#REF!</f>
        <v>#REF!</v>
      </c>
      <c r="G175" s="1213" t="e">
        <f>#REF!</f>
        <v>#REF!</v>
      </c>
      <c r="H175" s="1213" t="e">
        <f>#REF!</f>
        <v>#REF!</v>
      </c>
      <c r="I175" s="109" t="e">
        <f>#REF!</f>
        <v>#REF!</v>
      </c>
      <c r="J175" s="859">
        <v>22400000</v>
      </c>
      <c r="K175" s="860">
        <v>22400000</v>
      </c>
    </row>
    <row r="176" spans="1:11" s="320" customFormat="1" ht="48" customHeight="1" outlineLevel="1" x14ac:dyDescent="0.2">
      <c r="A176" s="1216" t="e">
        <f>#REF!</f>
        <v>#REF!</v>
      </c>
      <c r="B176" s="865" t="e">
        <f>#REF!</f>
        <v>#REF!</v>
      </c>
      <c r="C176" s="1190" t="e">
        <f>#REF!</f>
        <v>#REF!</v>
      </c>
      <c r="D176" s="1190" t="e">
        <f>#REF!</f>
        <v>#REF!</v>
      </c>
      <c r="E176" s="1192" t="e">
        <f>#REF!</f>
        <v>#REF!</v>
      </c>
      <c r="F176" s="544" t="e">
        <f>#REF!</f>
        <v>#REF!</v>
      </c>
      <c r="G176" s="1213" t="e">
        <f>#REF!</f>
        <v>#REF!</v>
      </c>
      <c r="H176" s="1213" t="e">
        <f>#REF!</f>
        <v>#REF!</v>
      </c>
      <c r="I176" s="109" t="e">
        <f>#REF!</f>
        <v>#REF!</v>
      </c>
      <c r="J176" s="859">
        <v>100000000</v>
      </c>
      <c r="K176" s="860">
        <v>100000000</v>
      </c>
    </row>
    <row r="177" spans="1:11" s="320" customFormat="1" ht="48" customHeight="1" outlineLevel="1" x14ac:dyDescent="0.2">
      <c r="A177" s="1233" t="e">
        <f>#REF!</f>
        <v>#REF!</v>
      </c>
      <c r="B177" s="865" t="e">
        <f>#REF!</f>
        <v>#REF!</v>
      </c>
      <c r="C177" s="1190" t="e">
        <f>#REF!</f>
        <v>#REF!</v>
      </c>
      <c r="D177" s="1190" t="e">
        <f>#REF!</f>
        <v>#REF!</v>
      </c>
      <c r="E177" s="1192" t="e">
        <f>#REF!</f>
        <v>#REF!</v>
      </c>
      <c r="F177" s="543" t="e">
        <f>#REF!</f>
        <v>#REF!</v>
      </c>
      <c r="G177" s="1033" t="e">
        <f>#REF!</f>
        <v>#REF!</v>
      </c>
      <c r="H177" s="1033" t="e">
        <f>#REF!</f>
        <v>#REF!</v>
      </c>
      <c r="I177" s="109" t="e">
        <f>#REF!</f>
        <v>#REF!</v>
      </c>
      <c r="J177" s="859">
        <v>14400000</v>
      </c>
      <c r="K177" s="860">
        <v>86400000</v>
      </c>
    </row>
    <row r="178" spans="1:11" s="320" customFormat="1" ht="48" customHeight="1" outlineLevel="1" x14ac:dyDescent="0.2">
      <c r="A178" s="1212" t="e">
        <f>#REF!</f>
        <v>#REF!</v>
      </c>
      <c r="B178" s="865" t="e">
        <f>#REF!</f>
        <v>#REF!</v>
      </c>
      <c r="C178" s="1190" t="e">
        <f>#REF!</f>
        <v>#REF!</v>
      </c>
      <c r="D178" s="1190" t="e">
        <f>#REF!</f>
        <v>#REF!</v>
      </c>
      <c r="E178" s="1192" t="e">
        <f>#REF!</f>
        <v>#REF!</v>
      </c>
      <c r="F178" s="543" t="e">
        <f>#REF!</f>
        <v>#REF!</v>
      </c>
      <c r="G178" s="865" t="e">
        <f>#REF!</f>
        <v>#REF!</v>
      </c>
      <c r="H178" s="865" t="e">
        <f>#REF!</f>
        <v>#REF!</v>
      </c>
      <c r="I178" s="109" t="e">
        <f>#REF!</f>
        <v>#REF!</v>
      </c>
      <c r="J178" s="859">
        <v>90000</v>
      </c>
      <c r="K178" s="860">
        <v>54000000</v>
      </c>
    </row>
    <row r="179" spans="1:11" s="320" customFormat="1" ht="48" customHeight="1" outlineLevel="1" x14ac:dyDescent="0.2">
      <c r="A179" s="1213" t="e">
        <f>#REF!</f>
        <v>#REF!</v>
      </c>
      <c r="B179" s="865" t="e">
        <f>#REF!</f>
        <v>#REF!</v>
      </c>
      <c r="C179" s="1190" t="e">
        <f>#REF!</f>
        <v>#REF!</v>
      </c>
      <c r="D179" s="1190" t="e">
        <f>#REF!</f>
        <v>#REF!</v>
      </c>
      <c r="E179" s="1192" t="e">
        <f>#REF!</f>
        <v>#REF!</v>
      </c>
      <c r="F179" s="544" t="e">
        <f>#REF!</f>
        <v>#REF!</v>
      </c>
      <c r="G179" s="865" t="e">
        <f>#REF!</f>
        <v>#REF!</v>
      </c>
      <c r="H179" s="865" t="e">
        <f>#REF!</f>
        <v>#REF!</v>
      </c>
      <c r="I179" s="109" t="e">
        <f>#REF!</f>
        <v>#REF!</v>
      </c>
      <c r="J179" s="859">
        <v>7000000</v>
      </c>
      <c r="K179" s="860">
        <v>14000000</v>
      </c>
    </row>
    <row r="180" spans="1:11" s="320" customFormat="1" ht="48" customHeight="1" outlineLevel="1" x14ac:dyDescent="0.2">
      <c r="A180" s="1213" t="e">
        <f>#REF!</f>
        <v>#REF!</v>
      </c>
      <c r="B180" s="865" t="e">
        <f>#REF!</f>
        <v>#REF!</v>
      </c>
      <c r="C180" s="1190" t="e">
        <f>#REF!</f>
        <v>#REF!</v>
      </c>
      <c r="D180" s="1181" t="e">
        <f>#REF!</f>
        <v>#REF!</v>
      </c>
      <c r="E180" s="1186" t="e">
        <f>#REF!</f>
        <v>#REF!</v>
      </c>
      <c r="F180" s="544" t="e">
        <f>#REF!</f>
        <v>#REF!</v>
      </c>
      <c r="G180" s="865" t="e">
        <f>#REF!</f>
        <v>#REF!</v>
      </c>
      <c r="H180" s="865" t="e">
        <f>#REF!</f>
        <v>#REF!</v>
      </c>
      <c r="I180" s="109" t="e">
        <f>#REF!</f>
        <v>#REF!</v>
      </c>
      <c r="J180" s="859">
        <v>90000</v>
      </c>
      <c r="K180" s="860">
        <v>1800000</v>
      </c>
    </row>
    <row r="181" spans="1:11" s="320" customFormat="1" ht="24" customHeight="1" outlineLevel="1" x14ac:dyDescent="0.2">
      <c r="A181" s="1033" t="e">
        <f>#REF!</f>
        <v>#REF!</v>
      </c>
      <c r="B181" s="865" t="e">
        <f>#REF!</f>
        <v>#REF!</v>
      </c>
      <c r="C181" s="1181" t="e">
        <f>#REF!</f>
        <v>#REF!</v>
      </c>
      <c r="D181" s="866" t="e">
        <f>#REF!</f>
        <v>#REF!</v>
      </c>
      <c r="E181" s="539" t="e">
        <f>#REF!</f>
        <v>#REF!</v>
      </c>
      <c r="F181" s="598" t="e">
        <f>#REF!</f>
        <v>#REF!</v>
      </c>
      <c r="G181" s="89" t="e">
        <f>#REF!</f>
        <v>#REF!</v>
      </c>
      <c r="H181" s="89" t="e">
        <f>#REF!</f>
        <v>#REF!</v>
      </c>
      <c r="I181" s="109" t="e">
        <f>#REF!</f>
        <v>#REF!</v>
      </c>
      <c r="J181" s="859">
        <v>15000000</v>
      </c>
      <c r="K181" s="860">
        <v>15000000</v>
      </c>
    </row>
    <row r="182" spans="1:11" s="320" customFormat="1" ht="24" customHeight="1" outlineLevel="1" x14ac:dyDescent="0.2">
      <c r="A182" s="1204" t="e">
        <f>#REF!</f>
        <v>#REF!</v>
      </c>
      <c r="B182" s="1240" t="e">
        <f>#REF!</f>
        <v>#REF!</v>
      </c>
      <c r="C182" s="1241" t="e">
        <f>#REF!</f>
        <v>#REF!</v>
      </c>
      <c r="D182" s="1243" t="e">
        <f>#REF!</f>
        <v>#REF!</v>
      </c>
      <c r="E182" s="1245" t="e">
        <f>#REF!</f>
        <v>#REF!</v>
      </c>
      <c r="F182" s="895" t="e">
        <f>#REF!</f>
        <v>#REF!</v>
      </c>
      <c r="G182" s="1240" t="e">
        <f>#REF!</f>
        <v>#REF!</v>
      </c>
      <c r="H182" s="1240" t="e">
        <f>#REF!</f>
        <v>#REF!</v>
      </c>
      <c r="I182" s="1298" t="e">
        <f>#REF!</f>
        <v>#REF!</v>
      </c>
      <c r="J182" s="1299">
        <v>20000000</v>
      </c>
      <c r="K182" s="1300">
        <v>20000000</v>
      </c>
    </row>
    <row r="183" spans="1:11" s="320" customFormat="1" ht="48" customHeight="1" outlineLevel="1" x14ac:dyDescent="0.2">
      <c r="A183" s="1204" t="e">
        <f>#REF!</f>
        <v>#REF!</v>
      </c>
      <c r="B183" s="1240" t="e">
        <f>#REF!</f>
        <v>#REF!</v>
      </c>
      <c r="C183" s="1241" t="e">
        <f>#REF!</f>
        <v>#REF!</v>
      </c>
      <c r="D183" s="1244" t="e">
        <f>#REF!</f>
        <v>#REF!</v>
      </c>
      <c r="E183" s="1246" t="e">
        <f>#REF!</f>
        <v>#REF!</v>
      </c>
      <c r="F183" s="895" t="e">
        <f>#REF!</f>
        <v>#REF!</v>
      </c>
      <c r="G183" s="1240" t="e">
        <f>#REF!</f>
        <v>#REF!</v>
      </c>
      <c r="H183" s="1240" t="e">
        <f>#REF!</f>
        <v>#REF!</v>
      </c>
      <c r="I183" s="1298" t="e">
        <f>#REF!</f>
        <v>#REF!</v>
      </c>
      <c r="J183" s="1299"/>
      <c r="K183" s="1303"/>
    </row>
    <row r="184" spans="1:11" s="320" customFormat="1" ht="48" customHeight="1" outlineLevel="1" x14ac:dyDescent="0.2">
      <c r="A184" s="1204" t="e">
        <f>#REF!</f>
        <v>#REF!</v>
      </c>
      <c r="B184" s="1240" t="e">
        <f>#REF!</f>
        <v>#REF!</v>
      </c>
      <c r="C184" s="1241" t="e">
        <f>#REF!</f>
        <v>#REF!</v>
      </c>
      <c r="D184" s="1244" t="e">
        <f>#REF!</f>
        <v>#REF!</v>
      </c>
      <c r="E184" s="1246" t="e">
        <f>#REF!</f>
        <v>#REF!</v>
      </c>
      <c r="F184" s="895" t="e">
        <f>#REF!</f>
        <v>#REF!</v>
      </c>
      <c r="G184" s="893" t="e">
        <f>#REF!</f>
        <v>#REF!</v>
      </c>
      <c r="H184" s="893" t="e">
        <f>#REF!</f>
        <v>#REF!</v>
      </c>
      <c r="I184" s="908" t="e">
        <f>#REF!</f>
        <v>#REF!</v>
      </c>
      <c r="J184" s="888">
        <v>4000000</v>
      </c>
      <c r="K184" s="889">
        <v>4000000</v>
      </c>
    </row>
    <row r="185" spans="1:11" s="320" customFormat="1" ht="48" customHeight="1" outlineLevel="1" x14ac:dyDescent="0.2">
      <c r="A185" s="1204" t="e">
        <f>#REF!</f>
        <v>#REF!</v>
      </c>
      <c r="B185" s="1240" t="e">
        <f>#REF!</f>
        <v>#REF!</v>
      </c>
      <c r="C185" s="1241" t="e">
        <f>#REF!</f>
        <v>#REF!</v>
      </c>
      <c r="D185" s="1244" t="e">
        <f>#REF!</f>
        <v>#REF!</v>
      </c>
      <c r="E185" s="1246" t="e">
        <f>#REF!</f>
        <v>#REF!</v>
      </c>
      <c r="F185" s="895" t="e">
        <f>#REF!</f>
        <v>#REF!</v>
      </c>
      <c r="G185" s="893" t="e">
        <f>#REF!</f>
        <v>#REF!</v>
      </c>
      <c r="H185" s="893" t="e">
        <f>#REF!</f>
        <v>#REF!</v>
      </c>
      <c r="I185" s="908" t="e">
        <f>#REF!</f>
        <v>#REF!</v>
      </c>
      <c r="J185" s="888">
        <v>18700000</v>
      </c>
      <c r="K185" s="889">
        <v>18700000</v>
      </c>
    </row>
    <row r="186" spans="1:11" s="320" customFormat="1" ht="48" customHeight="1" outlineLevel="1" x14ac:dyDescent="0.2">
      <c r="A186" s="1204" t="e">
        <f>#REF!</f>
        <v>#REF!</v>
      </c>
      <c r="B186" s="1240" t="e">
        <f>#REF!</f>
        <v>#REF!</v>
      </c>
      <c r="C186" s="1241" t="e">
        <f>#REF!</f>
        <v>#REF!</v>
      </c>
      <c r="D186" s="1244" t="e">
        <f>#REF!</f>
        <v>#REF!</v>
      </c>
      <c r="E186" s="1246" t="e">
        <f>#REF!</f>
        <v>#REF!</v>
      </c>
      <c r="F186" s="598" t="e">
        <f>#REF!</f>
        <v>#REF!</v>
      </c>
      <c r="G186" s="893" t="e">
        <f>#REF!</f>
        <v>#REF!</v>
      </c>
      <c r="H186" s="865" t="e">
        <f>#REF!</f>
        <v>#REF!</v>
      </c>
      <c r="I186" s="908" t="e">
        <f>#REF!</f>
        <v>#REF!</v>
      </c>
      <c r="J186" s="888">
        <v>10000000</v>
      </c>
      <c r="K186" s="889">
        <v>10000000</v>
      </c>
    </row>
    <row r="187" spans="1:11" s="320" customFormat="1" ht="48" customHeight="1" outlineLevel="1" x14ac:dyDescent="0.2">
      <c r="A187" s="1204" t="e">
        <f>#REF!</f>
        <v>#REF!</v>
      </c>
      <c r="B187" s="1240" t="e">
        <f>#REF!</f>
        <v>#REF!</v>
      </c>
      <c r="C187" s="1241" t="e">
        <f>#REF!</f>
        <v>#REF!</v>
      </c>
      <c r="D187" s="1244" t="e">
        <f>#REF!</f>
        <v>#REF!</v>
      </c>
      <c r="E187" s="1246" t="e">
        <f>#REF!</f>
        <v>#REF!</v>
      </c>
      <c r="F187" s="544" t="e">
        <f>#REF!</f>
        <v>#REF!</v>
      </c>
      <c r="G187" s="893" t="e">
        <f>#REF!</f>
        <v>#REF!</v>
      </c>
      <c r="H187" s="865" t="e">
        <f>#REF!</f>
        <v>#REF!</v>
      </c>
      <c r="I187" s="908" t="e">
        <f>#REF!</f>
        <v>#REF!</v>
      </c>
      <c r="J187" s="888">
        <v>4000000</v>
      </c>
      <c r="K187" s="889">
        <v>4000000</v>
      </c>
    </row>
    <row r="188" spans="1:11" s="320" customFormat="1" ht="48" customHeight="1" outlineLevel="1" x14ac:dyDescent="0.2">
      <c r="A188" s="1204" t="e">
        <f>#REF!</f>
        <v>#REF!</v>
      </c>
      <c r="B188" s="1240" t="e">
        <f>#REF!</f>
        <v>#REF!</v>
      </c>
      <c r="C188" s="1241" t="e">
        <f>#REF!</f>
        <v>#REF!</v>
      </c>
      <c r="D188" s="1244" t="e">
        <f>#REF!</f>
        <v>#REF!</v>
      </c>
      <c r="E188" s="1246" t="e">
        <f>#REF!</f>
        <v>#REF!</v>
      </c>
      <c r="F188" s="895" t="e">
        <f>#REF!</f>
        <v>#REF!</v>
      </c>
      <c r="G188" s="893" t="e">
        <f>#REF!</f>
        <v>#REF!</v>
      </c>
      <c r="H188" s="865" t="e">
        <f>#REF!</f>
        <v>#REF!</v>
      </c>
      <c r="I188" s="908" t="e">
        <f>#REF!</f>
        <v>#REF!</v>
      </c>
      <c r="J188" s="888">
        <v>2000000</v>
      </c>
      <c r="K188" s="889">
        <v>2000000</v>
      </c>
    </row>
    <row r="189" spans="1:11" s="320" customFormat="1" ht="48" customHeight="1" outlineLevel="1" x14ac:dyDescent="0.2">
      <c r="A189" s="1204" t="e">
        <f>#REF!</f>
        <v>#REF!</v>
      </c>
      <c r="B189" s="1240" t="e">
        <f>#REF!</f>
        <v>#REF!</v>
      </c>
      <c r="C189" s="1241" t="e">
        <f>#REF!</f>
        <v>#REF!</v>
      </c>
      <c r="D189" s="1244" t="e">
        <f>#REF!</f>
        <v>#REF!</v>
      </c>
      <c r="E189" s="1246" t="e">
        <f>#REF!</f>
        <v>#REF!</v>
      </c>
      <c r="F189" s="895" t="e">
        <f>#REF!</f>
        <v>#REF!</v>
      </c>
      <c r="G189" s="893" t="e">
        <f>#REF!</f>
        <v>#REF!</v>
      </c>
      <c r="H189" s="893" t="e">
        <f>#REF!</f>
        <v>#REF!</v>
      </c>
      <c r="I189" s="908" t="e">
        <f>#REF!</f>
        <v>#REF!</v>
      </c>
      <c r="J189" s="888">
        <v>7500000</v>
      </c>
      <c r="K189" s="12">
        <v>15000000</v>
      </c>
    </row>
    <row r="190" spans="1:11" s="320" customFormat="1" ht="48.95" customHeight="1" outlineLevel="1" x14ac:dyDescent="0.2">
      <c r="A190" s="1204" t="e">
        <f>#REF!</f>
        <v>#REF!</v>
      </c>
      <c r="B190" s="1240" t="e">
        <f>#REF!</f>
        <v>#REF!</v>
      </c>
      <c r="C190" s="1241" t="e">
        <f>#REF!</f>
        <v>#REF!</v>
      </c>
      <c r="D190" s="1243" t="e">
        <f>#REF!</f>
        <v>#REF!</v>
      </c>
      <c r="E190" s="1245" t="e">
        <f>#REF!</f>
        <v>#REF!</v>
      </c>
      <c r="F190" s="895" t="e">
        <f>#REF!</f>
        <v>#REF!</v>
      </c>
      <c r="G190" s="893" t="e">
        <f>#REF!</f>
        <v>#REF!</v>
      </c>
      <c r="H190" s="893" t="e">
        <f>#REF!</f>
        <v>#REF!</v>
      </c>
      <c r="I190" s="908" t="e">
        <f>#REF!</f>
        <v>#REF!</v>
      </c>
      <c r="J190" s="888">
        <v>4000000</v>
      </c>
      <c r="K190" s="12">
        <v>4000000</v>
      </c>
    </row>
    <row r="191" spans="1:11" s="320" customFormat="1" ht="48" customHeight="1" outlineLevel="1" thickBot="1" x14ac:dyDescent="0.25">
      <c r="A191" s="1239" t="e">
        <f>#REF!</f>
        <v>#REF!</v>
      </c>
      <c r="B191" s="1179" t="e">
        <f>#REF!</f>
        <v>#REF!</v>
      </c>
      <c r="C191" s="1242" t="e">
        <f>#REF!</f>
        <v>#REF!</v>
      </c>
      <c r="D191" s="1247" t="e">
        <f>#REF!</f>
        <v>#REF!</v>
      </c>
      <c r="E191" s="1248" t="e">
        <f>#REF!</f>
        <v>#REF!</v>
      </c>
      <c r="F191" s="891" t="e">
        <f>#REF!</f>
        <v>#REF!</v>
      </c>
      <c r="G191" s="887" t="e">
        <f>#REF!</f>
        <v>#REF!</v>
      </c>
      <c r="H191" s="887" t="e">
        <f>#REF!</f>
        <v>#REF!</v>
      </c>
      <c r="I191" s="892" t="e">
        <f>#REF!</f>
        <v>#REF!</v>
      </c>
      <c r="J191" s="964">
        <v>0</v>
      </c>
      <c r="K191" s="97">
        <v>0</v>
      </c>
    </row>
    <row r="192" spans="1:11" s="320" customFormat="1" ht="48" customHeight="1" outlineLevel="1" x14ac:dyDescent="0.2">
      <c r="A192" s="1032" t="e">
        <f>#REF!</f>
        <v>#REF!</v>
      </c>
      <c r="B192" s="867" t="e">
        <f>#REF!</f>
        <v>#REF!</v>
      </c>
      <c r="C192" s="1231" t="e">
        <f>#REF!</f>
        <v>#REF!</v>
      </c>
      <c r="D192" s="879" t="e">
        <f>#REF!</f>
        <v>#REF!</v>
      </c>
      <c r="E192" s="594" t="e">
        <f>#REF!</f>
        <v>#REF!</v>
      </c>
      <c r="F192" s="542" t="e">
        <f>#REF!</f>
        <v>#REF!</v>
      </c>
      <c r="G192" s="867" t="e">
        <f>#REF!</f>
        <v>#REF!</v>
      </c>
      <c r="H192" s="867" t="e">
        <f>#REF!</f>
        <v>#REF!</v>
      </c>
      <c r="I192" s="108" t="e">
        <f>#REF!</f>
        <v>#REF!</v>
      </c>
      <c r="J192" s="869">
        <v>0</v>
      </c>
      <c r="K192" s="870">
        <v>0</v>
      </c>
    </row>
    <row r="193" spans="1:11" s="320" customFormat="1" ht="48" customHeight="1" outlineLevel="1" x14ac:dyDescent="0.2">
      <c r="A193" s="1213" t="e">
        <f>#REF!</f>
        <v>#REF!</v>
      </c>
      <c r="B193" s="1215" t="e">
        <f>#REF!</f>
        <v>#REF!</v>
      </c>
      <c r="C193" s="1190" t="e">
        <f>#REF!</f>
        <v>#REF!</v>
      </c>
      <c r="D193" s="1189" t="e">
        <f>#REF!</f>
        <v>#REF!</v>
      </c>
      <c r="E193" s="1191" t="e">
        <f>#REF!</f>
        <v>#REF!</v>
      </c>
      <c r="F193" s="544" t="e">
        <f>#REF!</f>
        <v>#REF!</v>
      </c>
      <c r="G193" s="865" t="e">
        <f>#REF!</f>
        <v>#REF!</v>
      </c>
      <c r="H193" s="865" t="e">
        <f>#REF!</f>
        <v>#REF!</v>
      </c>
      <c r="I193" s="109" t="e">
        <f>#REF!</f>
        <v>#REF!</v>
      </c>
      <c r="J193" s="859">
        <v>12000000</v>
      </c>
      <c r="K193" s="860">
        <v>36000000</v>
      </c>
    </row>
    <row r="194" spans="1:11" s="320" customFormat="1" ht="48" customHeight="1" outlineLevel="1" x14ac:dyDescent="0.2">
      <c r="A194" s="1213" t="e">
        <f>#REF!</f>
        <v>#REF!</v>
      </c>
      <c r="B194" s="1233" t="e">
        <f>#REF!</f>
        <v>#REF!</v>
      </c>
      <c r="C194" s="1190" t="e">
        <f>#REF!</f>
        <v>#REF!</v>
      </c>
      <c r="D194" s="1184" t="e">
        <f>#REF!</f>
        <v>#REF!</v>
      </c>
      <c r="E194" s="1185" t="e">
        <f>#REF!</f>
        <v>#REF!</v>
      </c>
      <c r="F194" s="598" t="e">
        <f>#REF!</f>
        <v>#REF!</v>
      </c>
      <c r="G194" s="865" t="e">
        <f>#REF!</f>
        <v>#REF!</v>
      </c>
      <c r="H194" s="865" t="e">
        <f>#REF!</f>
        <v>#REF!</v>
      </c>
      <c r="I194" s="109" t="e">
        <f>#REF!</f>
        <v>#REF!</v>
      </c>
      <c r="J194" s="859">
        <v>10000000</v>
      </c>
      <c r="K194" s="860">
        <v>10000000</v>
      </c>
    </row>
    <row r="195" spans="1:11" s="320" customFormat="1" ht="29.25" customHeight="1" outlineLevel="1" x14ac:dyDescent="0.2">
      <c r="A195" s="1213" t="e">
        <f>#REF!</f>
        <v>#REF!</v>
      </c>
      <c r="B195" s="1215" t="e">
        <f>#REF!</f>
        <v>#REF!</v>
      </c>
      <c r="C195" s="1190" t="e">
        <f>#REF!</f>
        <v>#REF!</v>
      </c>
      <c r="D195" s="1184" t="e">
        <f>#REF!</f>
        <v>#REF!</v>
      </c>
      <c r="E195" s="1185" t="e">
        <f>#REF!</f>
        <v>#REF!</v>
      </c>
      <c r="F195" s="544" t="e">
        <f>#REF!</f>
        <v>#REF!</v>
      </c>
      <c r="G195" s="865" t="e">
        <f>#REF!</f>
        <v>#REF!</v>
      </c>
      <c r="H195" s="865" t="e">
        <f>#REF!</f>
        <v>#REF!</v>
      </c>
      <c r="I195" s="107" t="e">
        <f>#REF!</f>
        <v>#REF!</v>
      </c>
      <c r="J195" s="859">
        <v>40000</v>
      </c>
      <c r="K195" s="860">
        <v>92000000</v>
      </c>
    </row>
    <row r="196" spans="1:11" s="320" customFormat="1" ht="14.25" customHeight="1" outlineLevel="1" x14ac:dyDescent="0.2">
      <c r="A196" s="1033" t="e">
        <f>#REF!</f>
        <v>#REF!</v>
      </c>
      <c r="B196" s="1216" t="e">
        <f>#REF!</f>
        <v>#REF!</v>
      </c>
      <c r="C196" s="1190" t="e">
        <f>#REF!</f>
        <v>#REF!</v>
      </c>
      <c r="D196" s="1184" t="e">
        <f>#REF!</f>
        <v>#REF!</v>
      </c>
      <c r="E196" s="1185" t="e">
        <f>#REF!</f>
        <v>#REF!</v>
      </c>
      <c r="F196" s="543" t="e">
        <f>#REF!</f>
        <v>#REF!</v>
      </c>
      <c r="G196" s="907" t="e">
        <f>#REF!</f>
        <v>#REF!</v>
      </c>
      <c r="H196" s="907" t="e">
        <f>#REF!</f>
        <v>#REF!</v>
      </c>
      <c r="I196" s="112" t="e">
        <f>#REF!</f>
        <v>#REF!</v>
      </c>
      <c r="J196" s="964">
        <v>0</v>
      </c>
      <c r="K196" s="874">
        <v>0</v>
      </c>
    </row>
    <row r="197" spans="1:11" s="320" customFormat="1" ht="48" customHeight="1" outlineLevel="1" x14ac:dyDescent="0.2">
      <c r="A197" s="1217" t="e">
        <f>#REF!</f>
        <v>#REF!</v>
      </c>
      <c r="B197" s="1217" t="e">
        <f>#REF!</f>
        <v>#REF!</v>
      </c>
      <c r="C197" s="1190" t="e">
        <f>#REF!</f>
        <v>#REF!</v>
      </c>
      <c r="D197" s="1184" t="e">
        <f>#REF!</f>
        <v>#REF!</v>
      </c>
      <c r="E197" s="1185" t="e">
        <f>#REF!</f>
        <v>#REF!</v>
      </c>
      <c r="F197" s="544" t="e">
        <f>#REF!</f>
        <v>#REF!</v>
      </c>
      <c r="G197" s="865" t="e">
        <f>#REF!</f>
        <v>#REF!</v>
      </c>
      <c r="H197" s="865" t="e">
        <f>#REF!</f>
        <v>#REF!</v>
      </c>
      <c r="I197" s="109" t="e">
        <f>#REF!</f>
        <v>#REF!</v>
      </c>
      <c r="J197" s="859">
        <v>500000</v>
      </c>
      <c r="K197" s="860">
        <v>500000</v>
      </c>
    </row>
    <row r="198" spans="1:11" s="320" customFormat="1" ht="12.75" outlineLevel="1" x14ac:dyDescent="0.2">
      <c r="A198" s="1217" t="e">
        <f>#REF!</f>
        <v>#REF!</v>
      </c>
      <c r="B198" s="1217" t="e">
        <f>#REF!</f>
        <v>#REF!</v>
      </c>
      <c r="C198" s="1190" t="e">
        <f>#REF!</f>
        <v>#REF!</v>
      </c>
      <c r="D198" s="1184" t="e">
        <f>#REF!</f>
        <v>#REF!</v>
      </c>
      <c r="E198" s="1185" t="e">
        <f>#REF!</f>
        <v>#REF!</v>
      </c>
      <c r="F198" s="544" t="e">
        <f>#REF!</f>
        <v>#REF!</v>
      </c>
      <c r="G198" s="865" t="e">
        <f>#REF!</f>
        <v>#REF!</v>
      </c>
      <c r="H198" s="865" t="e">
        <f>#REF!</f>
        <v>#REF!</v>
      </c>
      <c r="I198" s="109" t="e">
        <f>#REF!</f>
        <v>#REF!</v>
      </c>
      <c r="J198" s="859">
        <v>100000000</v>
      </c>
      <c r="K198" s="860">
        <v>100000000</v>
      </c>
    </row>
    <row r="199" spans="1:11" s="320" customFormat="1" ht="48" customHeight="1" outlineLevel="1" x14ac:dyDescent="0.2">
      <c r="A199" s="1217" t="e">
        <f>#REF!</f>
        <v>#REF!</v>
      </c>
      <c r="B199" s="1217" t="e">
        <f>#REF!</f>
        <v>#REF!</v>
      </c>
      <c r="C199" s="1190" t="e">
        <f>#REF!</f>
        <v>#REF!</v>
      </c>
      <c r="D199" s="1184" t="e">
        <f>#REF!</f>
        <v>#REF!</v>
      </c>
      <c r="E199" s="1185" t="e">
        <f>#REF!</f>
        <v>#REF!</v>
      </c>
      <c r="F199" s="544" t="e">
        <f>#REF!</f>
        <v>#REF!</v>
      </c>
      <c r="G199" s="865" t="e">
        <f>#REF!</f>
        <v>#REF!</v>
      </c>
      <c r="H199" s="865" t="e">
        <f>#REF!</f>
        <v>#REF!</v>
      </c>
      <c r="I199" s="109" t="e">
        <f>#REF!</f>
        <v>#REF!</v>
      </c>
      <c r="J199" s="859">
        <v>200000</v>
      </c>
      <c r="K199" s="860">
        <v>10000000</v>
      </c>
    </row>
    <row r="200" spans="1:11" s="320" customFormat="1" ht="48.95" customHeight="1" outlineLevel="1" x14ac:dyDescent="0.2">
      <c r="A200" s="1217" t="e">
        <f>#REF!</f>
        <v>#REF!</v>
      </c>
      <c r="B200" s="1217" t="e">
        <f>#REF!</f>
        <v>#REF!</v>
      </c>
      <c r="C200" s="1190" t="e">
        <f>#REF!</f>
        <v>#REF!</v>
      </c>
      <c r="D200" s="1184" t="e">
        <f>#REF!</f>
        <v>#REF!</v>
      </c>
      <c r="E200" s="1185" t="e">
        <f>#REF!</f>
        <v>#REF!</v>
      </c>
      <c r="F200" s="544" t="e">
        <f>#REF!</f>
        <v>#REF!</v>
      </c>
      <c r="G200" s="865" t="e">
        <f>#REF!</f>
        <v>#REF!</v>
      </c>
      <c r="H200" s="865" t="e">
        <f>#REF!</f>
        <v>#REF!</v>
      </c>
      <c r="I200" s="109" t="e">
        <f>#REF!</f>
        <v>#REF!</v>
      </c>
      <c r="J200" s="859"/>
      <c r="K200" s="860"/>
    </row>
    <row r="201" spans="1:11" s="320" customFormat="1" ht="48" customHeight="1" outlineLevel="1" thickBot="1" x14ac:dyDescent="0.25">
      <c r="A201" s="1218" t="e">
        <f>#REF!</f>
        <v>#REF!</v>
      </c>
      <c r="B201" s="1218" t="e">
        <f>#REF!</f>
        <v>#REF!</v>
      </c>
      <c r="C201" s="1232" t="e">
        <f>#REF!</f>
        <v>#REF!</v>
      </c>
      <c r="D201" s="1234" t="e">
        <f>#REF!</f>
        <v>#REF!</v>
      </c>
      <c r="E201" s="1195" t="e">
        <f>#REF!</f>
        <v>#REF!</v>
      </c>
      <c r="F201" s="545" t="e">
        <f>#REF!</f>
        <v>#REF!</v>
      </c>
      <c r="G201" s="871" t="e">
        <f>#REF!</f>
        <v>#REF!</v>
      </c>
      <c r="H201" s="871" t="e">
        <f>#REF!</f>
        <v>#REF!</v>
      </c>
      <c r="I201" s="110" t="e">
        <f>#REF!</f>
        <v>#REF!</v>
      </c>
      <c r="J201" s="873">
        <v>18700000</v>
      </c>
      <c r="K201" s="488">
        <v>18700000</v>
      </c>
    </row>
    <row r="202" spans="1:11" s="320" customFormat="1" ht="48" customHeight="1" outlineLevel="1" x14ac:dyDescent="0.2">
      <c r="A202" s="1209" t="e">
        <f>#REF!</f>
        <v>#REF!</v>
      </c>
      <c r="B202" s="1032" t="e">
        <f>#REF!</f>
        <v>#REF!</v>
      </c>
      <c r="C202" s="1181" t="e">
        <f>#REF!</f>
        <v>#REF!</v>
      </c>
      <c r="D202" s="1184" t="e">
        <f>#REF!</f>
        <v>#REF!</v>
      </c>
      <c r="E202" s="1185" t="e">
        <f>#REF!</f>
        <v>#REF!</v>
      </c>
      <c r="F202" s="1187" t="e">
        <f>#REF!</f>
        <v>#REF!</v>
      </c>
      <c r="G202" s="861" t="e">
        <f>#REF!</f>
        <v>#REF!</v>
      </c>
      <c r="H202" s="861" t="e">
        <f>#REF!</f>
        <v>#REF!</v>
      </c>
      <c r="I202" s="111" t="e">
        <f>#REF!</f>
        <v>#REF!</v>
      </c>
      <c r="J202" s="863">
        <v>25600000</v>
      </c>
      <c r="K202" s="864">
        <v>102400000</v>
      </c>
    </row>
    <row r="203" spans="1:11" s="320" customFormat="1" ht="48" customHeight="1" outlineLevel="1" x14ac:dyDescent="0.2">
      <c r="A203" s="1210" t="e">
        <f>#REF!</f>
        <v>#REF!</v>
      </c>
      <c r="B203" s="1033" t="e">
        <f>#REF!</f>
        <v>#REF!</v>
      </c>
      <c r="C203" s="1182" t="e">
        <f>#REF!</f>
        <v>#REF!</v>
      </c>
      <c r="D203" s="1181" t="e">
        <f>#REF!</f>
        <v>#REF!</v>
      </c>
      <c r="E203" s="1186" t="e">
        <f>#REF!</f>
        <v>#REF!</v>
      </c>
      <c r="F203" s="1188" t="e">
        <f>#REF!</f>
        <v>#REF!</v>
      </c>
      <c r="G203" s="865" t="e">
        <f>#REF!</f>
        <v>#REF!</v>
      </c>
      <c r="H203" s="865" t="e">
        <f>#REF!</f>
        <v>#REF!</v>
      </c>
      <c r="I203" s="109" t="e">
        <f>#REF!</f>
        <v>#REF!</v>
      </c>
      <c r="J203" s="859">
        <v>31200000</v>
      </c>
      <c r="K203" s="860">
        <v>62400000</v>
      </c>
    </row>
    <row r="204" spans="1:11" s="320" customFormat="1" ht="48" customHeight="1" outlineLevel="1" x14ac:dyDescent="0.2">
      <c r="A204" s="1210" t="e">
        <f>#REF!</f>
        <v>#REF!</v>
      </c>
      <c r="B204" s="865" t="e">
        <f>#REF!</f>
        <v>#REF!</v>
      </c>
      <c r="C204" s="1182" t="e">
        <f>#REF!</f>
        <v>#REF!</v>
      </c>
      <c r="D204" s="1189" t="e">
        <f>#REF!</f>
        <v>#REF!</v>
      </c>
      <c r="E204" s="1191" t="e">
        <f>#REF!</f>
        <v>#REF!</v>
      </c>
      <c r="F204" s="544" t="e">
        <f>#REF!</f>
        <v>#REF!</v>
      </c>
      <c r="G204" s="865" t="e">
        <f>#REF!</f>
        <v>#REF!</v>
      </c>
      <c r="H204" s="865" t="e">
        <f>#REF!</f>
        <v>#REF!</v>
      </c>
      <c r="I204" s="109" t="e">
        <f>#REF!</f>
        <v>#REF!</v>
      </c>
      <c r="J204" s="859">
        <v>10000000</v>
      </c>
      <c r="K204" s="860">
        <v>10000000</v>
      </c>
    </row>
    <row r="205" spans="1:11" s="320" customFormat="1" ht="48" customHeight="1" outlineLevel="1" x14ac:dyDescent="0.2">
      <c r="A205" s="1210" t="e">
        <f>#REF!</f>
        <v>#REF!</v>
      </c>
      <c r="B205" s="1212" t="e">
        <f>#REF!</f>
        <v>#REF!</v>
      </c>
      <c r="C205" s="1182" t="e">
        <f>#REF!</f>
        <v>#REF!</v>
      </c>
      <c r="D205" s="1190" t="e">
        <f>#REF!</f>
        <v>#REF!</v>
      </c>
      <c r="E205" s="1192" t="e">
        <f>#REF!</f>
        <v>#REF!</v>
      </c>
      <c r="F205" s="544" t="e">
        <f>#REF!</f>
        <v>#REF!</v>
      </c>
      <c r="G205" s="865" t="e">
        <f>#REF!</f>
        <v>#REF!</v>
      </c>
      <c r="H205" s="865" t="e">
        <f>#REF!</f>
        <v>#REF!</v>
      </c>
      <c r="I205" s="109" t="e">
        <f>#REF!</f>
        <v>#REF!</v>
      </c>
      <c r="J205" s="859">
        <v>5000000</v>
      </c>
      <c r="K205" s="860">
        <v>5000000</v>
      </c>
    </row>
    <row r="206" spans="1:11" s="320" customFormat="1" ht="36" customHeight="1" outlineLevel="1" x14ac:dyDescent="0.2">
      <c r="A206" s="1210" t="e">
        <f>#REF!</f>
        <v>#REF!</v>
      </c>
      <c r="B206" s="1213" t="e">
        <f>#REF!</f>
        <v>#REF!</v>
      </c>
      <c r="C206" s="1182" t="e">
        <f>#REF!</f>
        <v>#REF!</v>
      </c>
      <c r="D206" s="1190" t="e">
        <f>#REF!</f>
        <v>#REF!</v>
      </c>
      <c r="E206" s="1192" t="e">
        <f>#REF!</f>
        <v>#REF!</v>
      </c>
      <c r="F206" s="544" t="e">
        <f>#REF!</f>
        <v>#REF!</v>
      </c>
      <c r="G206" s="865" t="e">
        <f>#REF!</f>
        <v>#REF!</v>
      </c>
      <c r="H206" s="865" t="e">
        <f>#REF!</f>
        <v>#REF!</v>
      </c>
      <c r="I206" s="109" t="e">
        <f>#REF!</f>
        <v>#REF!</v>
      </c>
      <c r="J206" s="859">
        <v>6000000</v>
      </c>
      <c r="K206" s="860">
        <v>12000000</v>
      </c>
    </row>
    <row r="207" spans="1:11" s="320" customFormat="1" ht="15" customHeight="1" outlineLevel="1" x14ac:dyDescent="0.2">
      <c r="A207" s="1210" t="e">
        <f>#REF!</f>
        <v>#REF!</v>
      </c>
      <c r="B207" s="1213" t="e">
        <f>#REF!</f>
        <v>#REF!</v>
      </c>
      <c r="C207" s="1182" t="e">
        <f>#REF!</f>
        <v>#REF!</v>
      </c>
      <c r="D207" s="1190" t="e">
        <f>#REF!</f>
        <v>#REF!</v>
      </c>
      <c r="E207" s="1192" t="e">
        <f>#REF!</f>
        <v>#REF!</v>
      </c>
      <c r="F207" s="544" t="e">
        <f>#REF!</f>
        <v>#REF!</v>
      </c>
      <c r="G207" s="865" t="e">
        <f>#REF!</f>
        <v>#REF!</v>
      </c>
      <c r="H207" s="865" t="e">
        <f>#REF!</f>
        <v>#REF!</v>
      </c>
      <c r="I207" s="109" t="e">
        <f>#REF!</f>
        <v>#REF!</v>
      </c>
      <c r="J207" s="859">
        <v>25000000</v>
      </c>
      <c r="K207" s="860">
        <v>25000000</v>
      </c>
    </row>
    <row r="208" spans="1:11" s="320" customFormat="1" ht="48.95" customHeight="1" outlineLevel="1" x14ac:dyDescent="0.2">
      <c r="A208" s="1210" t="e">
        <f>#REF!</f>
        <v>#REF!</v>
      </c>
      <c r="B208" s="1213" t="e">
        <f>#REF!</f>
        <v>#REF!</v>
      </c>
      <c r="C208" s="1182" t="e">
        <f>#REF!</f>
        <v>#REF!</v>
      </c>
      <c r="D208" s="1190" t="e">
        <f>#REF!</f>
        <v>#REF!</v>
      </c>
      <c r="E208" s="1192" t="e">
        <f>#REF!</f>
        <v>#REF!</v>
      </c>
      <c r="F208" s="544" t="e">
        <f>#REF!</f>
        <v>#REF!</v>
      </c>
      <c r="G208" s="865" t="e">
        <f>#REF!</f>
        <v>#REF!</v>
      </c>
      <c r="H208" s="865" t="e">
        <f>#REF!</f>
        <v>#REF!</v>
      </c>
      <c r="I208" s="109" t="e">
        <f>#REF!</f>
        <v>#REF!</v>
      </c>
      <c r="J208" s="859">
        <v>500000</v>
      </c>
      <c r="K208" s="860">
        <v>500000</v>
      </c>
    </row>
    <row r="209" spans="1:11" s="320" customFormat="1" ht="48" customHeight="1" outlineLevel="1" thickBot="1" x14ac:dyDescent="0.25">
      <c r="A209" s="1211" t="e">
        <f>#REF!</f>
        <v>#REF!</v>
      </c>
      <c r="B209" s="1214" t="e">
        <f>#REF!</f>
        <v>#REF!</v>
      </c>
      <c r="C209" s="1183" t="e">
        <f>#REF!</f>
        <v>#REF!</v>
      </c>
      <c r="D209" s="1190" t="e">
        <f>#REF!</f>
        <v>#REF!</v>
      </c>
      <c r="E209" s="1192" t="e">
        <f>#REF!</f>
        <v>#REF!</v>
      </c>
      <c r="F209" s="543" t="e">
        <f>#REF!</f>
        <v>#REF!</v>
      </c>
      <c r="G209" s="907" t="e">
        <f>#REF!</f>
        <v>#REF!</v>
      </c>
      <c r="H209" s="907" t="e">
        <f>#REF!</f>
        <v>#REF!</v>
      </c>
      <c r="I209" s="112" t="e">
        <f>#REF!</f>
        <v>#REF!</v>
      </c>
      <c r="J209" s="964">
        <v>500000</v>
      </c>
      <c r="K209" s="874">
        <v>500000</v>
      </c>
    </row>
    <row r="210" spans="1:11" s="320" customFormat="1" ht="48" customHeight="1" outlineLevel="1" x14ac:dyDescent="0.2">
      <c r="A210" s="1177" t="e">
        <f>#REF!</f>
        <v>#REF!</v>
      </c>
      <c r="B210" s="867" t="e">
        <f>#REF!</f>
        <v>#REF!</v>
      </c>
      <c r="C210" s="38" t="e">
        <f>#REF!</f>
        <v>#REF!</v>
      </c>
      <c r="D210" s="879" t="e">
        <f>#REF!</f>
        <v>#REF!</v>
      </c>
      <c r="E210" s="594" t="e">
        <f>#REF!</f>
        <v>#REF!</v>
      </c>
      <c r="F210" s="542" t="e">
        <f>#REF!</f>
        <v>#REF!</v>
      </c>
      <c r="G210" s="867" t="e">
        <f>#REF!</f>
        <v>#REF!</v>
      </c>
      <c r="H210" s="867" t="e">
        <f>#REF!</f>
        <v>#REF!</v>
      </c>
      <c r="I210" s="108" t="e">
        <f>#REF!</f>
        <v>#REF!</v>
      </c>
      <c r="J210" s="869">
        <v>0</v>
      </c>
      <c r="K210" s="7">
        <v>0</v>
      </c>
    </row>
    <row r="211" spans="1:11" s="320" customFormat="1" ht="48" customHeight="1" outlineLevel="1" x14ac:dyDescent="0.2">
      <c r="A211" s="1178" t="e">
        <f>#REF!</f>
        <v>#REF!</v>
      </c>
      <c r="B211" s="865" t="e">
        <f>#REF!</f>
        <v>#REF!</v>
      </c>
      <c r="C211" s="905" t="e">
        <f>#REF!</f>
        <v>#REF!</v>
      </c>
      <c r="D211" s="866" t="e">
        <f>#REF!</f>
        <v>#REF!</v>
      </c>
      <c r="E211" s="539" t="e">
        <f>#REF!</f>
        <v>#REF!</v>
      </c>
      <c r="F211" s="544" t="e">
        <f>#REF!</f>
        <v>#REF!</v>
      </c>
      <c r="G211" s="865" t="e">
        <f>#REF!</f>
        <v>#REF!</v>
      </c>
      <c r="H211" s="865" t="e">
        <f>#REF!</f>
        <v>#REF!</v>
      </c>
      <c r="I211" s="109" t="e">
        <f>#REF!</f>
        <v>#REF!</v>
      </c>
      <c r="J211" s="859">
        <v>0</v>
      </c>
      <c r="K211" s="8">
        <v>0</v>
      </c>
    </row>
    <row r="212" spans="1:11" s="320" customFormat="1" ht="48" customHeight="1" outlineLevel="1" x14ac:dyDescent="0.2">
      <c r="A212" s="1178" t="e">
        <f>#REF!</f>
        <v>#REF!</v>
      </c>
      <c r="B212" s="865" t="e">
        <f>#REF!</f>
        <v>#REF!</v>
      </c>
      <c r="C212" s="905" t="e">
        <f>#REF!</f>
        <v>#REF!</v>
      </c>
      <c r="D212" s="866" t="e">
        <f>#REF!</f>
        <v>#REF!</v>
      </c>
      <c r="E212" s="539" t="e">
        <f>#REF!</f>
        <v>#REF!</v>
      </c>
      <c r="F212" s="544" t="e">
        <f>#REF!</f>
        <v>#REF!</v>
      </c>
      <c r="G212" s="865" t="e">
        <f>#REF!</f>
        <v>#REF!</v>
      </c>
      <c r="H212" s="865" t="e">
        <f>#REF!</f>
        <v>#REF!</v>
      </c>
      <c r="I212" s="109" t="e">
        <f>#REF!</f>
        <v>#REF!</v>
      </c>
      <c r="J212" s="859">
        <v>10000000</v>
      </c>
      <c r="K212" s="8">
        <v>10000000</v>
      </c>
    </row>
    <row r="213" spans="1:11" s="320" customFormat="1" ht="48" customHeight="1" outlineLevel="1" x14ac:dyDescent="0.2">
      <c r="A213" s="1178" t="e">
        <f>#REF!</f>
        <v>#REF!</v>
      </c>
      <c r="B213" s="865" t="e">
        <f>#REF!</f>
        <v>#REF!</v>
      </c>
      <c r="C213" s="905" t="e">
        <f>#REF!</f>
        <v>#REF!</v>
      </c>
      <c r="D213" s="866" t="e">
        <f>#REF!</f>
        <v>#REF!</v>
      </c>
      <c r="E213" s="539" t="e">
        <f>#REF!</f>
        <v>#REF!</v>
      </c>
      <c r="F213" s="544" t="e">
        <f>#REF!</f>
        <v>#REF!</v>
      </c>
      <c r="G213" s="865" t="e">
        <f>#REF!</f>
        <v>#REF!</v>
      </c>
      <c r="H213" s="865" t="e">
        <f>#REF!</f>
        <v>#REF!</v>
      </c>
      <c r="I213" s="109" t="e">
        <f>#REF!</f>
        <v>#REF!</v>
      </c>
      <c r="J213" s="859">
        <v>35000000</v>
      </c>
      <c r="K213" s="8">
        <v>35000000</v>
      </c>
    </row>
    <row r="214" spans="1:11" s="320" customFormat="1" ht="48" customHeight="1" outlineLevel="1" x14ac:dyDescent="0.2">
      <c r="A214" s="1178" t="e">
        <f>#REF!</f>
        <v>#REF!</v>
      </c>
      <c r="B214" s="865" t="e">
        <f>#REF!</f>
        <v>#REF!</v>
      </c>
      <c r="C214" s="905" t="e">
        <f>#REF!</f>
        <v>#REF!</v>
      </c>
      <c r="D214" s="866" t="e">
        <f>#REF!</f>
        <v>#REF!</v>
      </c>
      <c r="E214" s="539" t="e">
        <f>#REF!</f>
        <v>#REF!</v>
      </c>
      <c r="F214" s="544" t="e">
        <f>#REF!</f>
        <v>#REF!</v>
      </c>
      <c r="G214" s="865" t="e">
        <f>#REF!</f>
        <v>#REF!</v>
      </c>
      <c r="H214" s="865" t="e">
        <f>#REF!</f>
        <v>#REF!</v>
      </c>
      <c r="I214" s="109" t="e">
        <f>#REF!</f>
        <v>#REF!</v>
      </c>
      <c r="J214" s="859">
        <v>10000000</v>
      </c>
      <c r="K214" s="8">
        <v>10000000</v>
      </c>
    </row>
    <row r="215" spans="1:11" s="320" customFormat="1" ht="48" customHeight="1" outlineLevel="1" x14ac:dyDescent="0.2">
      <c r="A215" s="1202" t="e">
        <f>#REF!</f>
        <v>#REF!</v>
      </c>
      <c r="B215" s="865" t="e">
        <f>#REF!</f>
        <v>#REF!</v>
      </c>
      <c r="C215" s="905" t="e">
        <f>#REF!</f>
        <v>#REF!</v>
      </c>
      <c r="D215" s="866" t="e">
        <f>#REF!</f>
        <v>#REF!</v>
      </c>
      <c r="E215" s="539" t="e">
        <f>#REF!</f>
        <v>#REF!</v>
      </c>
      <c r="F215" s="599" t="e">
        <f>#REF!</f>
        <v>#REF!</v>
      </c>
      <c r="G215" s="56" t="e">
        <f>#REF!</f>
        <v>#REF!</v>
      </c>
      <c r="H215" s="56" t="e">
        <f>#REF!</f>
        <v>#REF!</v>
      </c>
      <c r="I215" s="113" t="e">
        <f>#REF!</f>
        <v>#REF!</v>
      </c>
      <c r="J215" s="14">
        <v>5000000</v>
      </c>
      <c r="K215" s="15">
        <v>30000000</v>
      </c>
    </row>
    <row r="216" spans="1:11" s="320" customFormat="1" ht="48" customHeight="1" outlineLevel="1" x14ac:dyDescent="0.2">
      <c r="A216" s="1202" t="e">
        <f>#REF!</f>
        <v>#REF!</v>
      </c>
      <c r="B216" s="56" t="e">
        <f>#REF!</f>
        <v>#REF!</v>
      </c>
      <c r="C216" s="905" t="e">
        <f>#REF!</f>
        <v>#REF!</v>
      </c>
      <c r="D216" s="866" t="e">
        <f>#REF!</f>
        <v>#REF!</v>
      </c>
      <c r="E216" s="539" t="e">
        <f>#REF!</f>
        <v>#REF!</v>
      </c>
      <c r="F216" s="544" t="e">
        <f>#REF!</f>
        <v>#REF!</v>
      </c>
      <c r="G216" s="865" t="e">
        <f>#REF!</f>
        <v>#REF!</v>
      </c>
      <c r="H216" s="865" t="e">
        <f>#REF!</f>
        <v>#REF!</v>
      </c>
      <c r="I216" s="109" t="e">
        <f>#REF!</f>
        <v>#REF!</v>
      </c>
      <c r="J216" s="859">
        <v>0</v>
      </c>
      <c r="K216" s="15">
        <v>0</v>
      </c>
    </row>
    <row r="217" spans="1:11" s="320" customFormat="1" ht="48" customHeight="1" outlineLevel="1" x14ac:dyDescent="0.2">
      <c r="A217" s="1202" t="e">
        <f>#REF!</f>
        <v>#REF!</v>
      </c>
      <c r="B217" s="56" t="e">
        <f>#REF!</f>
        <v>#REF!</v>
      </c>
      <c r="C217" s="39" t="e">
        <f>#REF!</f>
        <v>#REF!</v>
      </c>
      <c r="D217" s="131" t="e">
        <f>#REF!</f>
        <v>#REF!</v>
      </c>
      <c r="E217" s="595" t="e">
        <f>#REF!</f>
        <v>#REF!</v>
      </c>
      <c r="F217" s="599" t="e">
        <f>#REF!</f>
        <v>#REF!</v>
      </c>
      <c r="G217" s="56" t="e">
        <f>#REF!</f>
        <v>#REF!</v>
      </c>
      <c r="H217" s="56" t="e">
        <f>#REF!</f>
        <v>#REF!</v>
      </c>
      <c r="I217" s="113" t="e">
        <f>#REF!</f>
        <v>#REF!</v>
      </c>
      <c r="J217" s="14">
        <v>0</v>
      </c>
      <c r="K217" s="15">
        <v>0</v>
      </c>
    </row>
    <row r="218" spans="1:11" s="320" customFormat="1" ht="48.95" customHeight="1" outlineLevel="1" x14ac:dyDescent="0.2">
      <c r="A218" s="57" t="e">
        <f>#REF!</f>
        <v>#REF!</v>
      </c>
      <c r="B218" s="58" t="e">
        <f>#REF!</f>
        <v>#REF!</v>
      </c>
      <c r="C218" s="2" t="e">
        <f>#REF!</f>
        <v>#REF!</v>
      </c>
      <c r="D218" s="132" t="e">
        <f>#REF!</f>
        <v>#REF!</v>
      </c>
      <c r="E218" s="596" t="e">
        <f>#REF!</f>
        <v>#REF!</v>
      </c>
      <c r="F218" s="600" t="e">
        <f>#REF!</f>
        <v>#REF!</v>
      </c>
      <c r="G218" s="90" t="e">
        <f>#REF!</f>
        <v>#REF!</v>
      </c>
      <c r="H218" s="90" t="e">
        <f>#REF!</f>
        <v>#REF!</v>
      </c>
      <c r="I218" s="129" t="e">
        <f>#REF!</f>
        <v>#REF!</v>
      </c>
      <c r="J218" s="130">
        <v>25000000</v>
      </c>
      <c r="K218" s="13">
        <v>25000000</v>
      </c>
    </row>
    <row r="219" spans="1:11" s="320" customFormat="1" ht="48" customHeight="1" outlineLevel="1" thickBot="1" x14ac:dyDescent="0.25">
      <c r="A219" s="902" t="e">
        <f>#REF!</f>
        <v>#REF!</v>
      </c>
      <c r="B219" s="907" t="e">
        <f>#REF!</f>
        <v>#REF!</v>
      </c>
      <c r="C219" s="906" t="e">
        <f>#REF!</f>
        <v>#REF!</v>
      </c>
      <c r="D219" s="906" t="e">
        <f>#REF!</f>
        <v>#REF!</v>
      </c>
      <c r="E219" s="904" t="e">
        <f>#REF!</f>
        <v>#REF!</v>
      </c>
      <c r="F219" s="543" t="e">
        <f>#REF!</f>
        <v>#REF!</v>
      </c>
      <c r="G219" s="907" t="e">
        <f>#REF!</f>
        <v>#REF!</v>
      </c>
      <c r="H219" s="907" t="e">
        <f>#REF!</f>
        <v>#REF!</v>
      </c>
      <c r="I219" s="112" t="e">
        <f>#REF!</f>
        <v>#REF!</v>
      </c>
      <c r="J219" s="964">
        <v>0</v>
      </c>
      <c r="K219" s="51">
        <v>0</v>
      </c>
    </row>
    <row r="220" spans="1:11" s="320" customFormat="1" ht="48" customHeight="1" outlineLevel="1" x14ac:dyDescent="0.2">
      <c r="A220" s="1203" t="e">
        <f>#REF!</f>
        <v>#REF!</v>
      </c>
      <c r="B220" s="942" t="e">
        <f>#REF!</f>
        <v>#REF!</v>
      </c>
      <c r="C220" s="125" t="e">
        <f>#REF!</f>
        <v>#REF!</v>
      </c>
      <c r="D220" s="494" t="e">
        <f>#REF!</f>
        <v>#REF!</v>
      </c>
      <c r="E220" s="597" t="e">
        <f>#REF!</f>
        <v>#REF!</v>
      </c>
      <c r="F220" s="601" t="e">
        <f>#REF!</f>
        <v>#REF!</v>
      </c>
      <c r="G220" s="942" t="e">
        <f>#REF!</f>
        <v>#REF!</v>
      </c>
      <c r="H220" s="942" t="e">
        <f>#REF!</f>
        <v>#REF!</v>
      </c>
      <c r="I220" s="126" t="e">
        <f>#REF!</f>
        <v>#REF!</v>
      </c>
      <c r="J220" s="127">
        <v>1500000</v>
      </c>
      <c r="K220" s="128">
        <v>75000000</v>
      </c>
    </row>
    <row r="221" spans="1:11" s="320" customFormat="1" ht="48" customHeight="1" outlineLevel="1" x14ac:dyDescent="0.2">
      <c r="A221" s="1204" t="e">
        <f>#REF!</f>
        <v>#REF!</v>
      </c>
      <c r="B221" s="893" t="e">
        <f>#REF!</f>
        <v>#REF!</v>
      </c>
      <c r="C221" s="898" t="e">
        <f>#REF!</f>
        <v>#REF!</v>
      </c>
      <c r="D221" s="703" t="e">
        <f>#REF!</f>
        <v>#REF!</v>
      </c>
      <c r="E221" s="704" t="e">
        <f>#REF!</f>
        <v>#REF!</v>
      </c>
      <c r="F221" s="895" t="e">
        <f>#REF!</f>
        <v>#REF!</v>
      </c>
      <c r="G221" s="893" t="e">
        <f>#REF!</f>
        <v>#REF!</v>
      </c>
      <c r="H221" s="893" t="e">
        <f>#REF!</f>
        <v>#REF!</v>
      </c>
      <c r="I221" s="908" t="e">
        <f>#REF!</f>
        <v>#REF!</v>
      </c>
      <c r="J221" s="117">
        <v>700000</v>
      </c>
      <c r="K221" s="118">
        <v>14000000</v>
      </c>
    </row>
    <row r="222" spans="1:11" s="320" customFormat="1" ht="48" customHeight="1" outlineLevel="1" x14ac:dyDescent="0.2">
      <c r="A222" s="1204" t="e">
        <f>#REF!</f>
        <v>#REF!</v>
      </c>
      <c r="B222" s="893" t="e">
        <f>#REF!</f>
        <v>#REF!</v>
      </c>
      <c r="C222" s="898" t="e">
        <f>#REF!</f>
        <v>#REF!</v>
      </c>
      <c r="D222" s="899" t="e">
        <f>#REF!</f>
        <v>#REF!</v>
      </c>
      <c r="E222" s="900" t="e">
        <f>#REF!</f>
        <v>#REF!</v>
      </c>
      <c r="F222" s="895" t="e">
        <f>#REF!</f>
        <v>#REF!</v>
      </c>
      <c r="G222" s="893" t="e">
        <f>#REF!</f>
        <v>#REF!</v>
      </c>
      <c r="H222" s="893" t="e">
        <f>#REF!</f>
        <v>#REF!</v>
      </c>
      <c r="I222" s="908" t="e">
        <f>#REF!</f>
        <v>#REF!</v>
      </c>
      <c r="J222" s="117">
        <v>1000000</v>
      </c>
      <c r="K222" s="118">
        <v>15000000</v>
      </c>
    </row>
    <row r="223" spans="1:11" s="320" customFormat="1" ht="48" customHeight="1" outlineLevel="1" x14ac:dyDescent="0.2">
      <c r="A223" s="1204" t="e">
        <f>#REF!</f>
        <v>#REF!</v>
      </c>
      <c r="B223" s="893" t="e">
        <f>#REF!</f>
        <v>#REF!</v>
      </c>
      <c r="C223" s="898" t="e">
        <f>#REF!</f>
        <v>#REF!</v>
      </c>
      <c r="D223" s="899" t="e">
        <f>#REF!</f>
        <v>#REF!</v>
      </c>
      <c r="E223" s="900" t="e">
        <f>#REF!</f>
        <v>#REF!</v>
      </c>
      <c r="F223" s="895" t="e">
        <f>#REF!</f>
        <v>#REF!</v>
      </c>
      <c r="G223" s="893" t="e">
        <f>#REF!</f>
        <v>#REF!</v>
      </c>
      <c r="H223" s="893" t="e">
        <f>#REF!</f>
        <v>#REF!</v>
      </c>
      <c r="I223" s="908" t="e">
        <f>#REF!</f>
        <v>#REF!</v>
      </c>
      <c r="J223" s="117">
        <v>325000</v>
      </c>
      <c r="K223" s="118">
        <v>325000</v>
      </c>
    </row>
    <row r="224" spans="1:11" s="320" customFormat="1" ht="48" customHeight="1" outlineLevel="1" x14ac:dyDescent="0.2">
      <c r="A224" s="1239" t="e">
        <f>#REF!</f>
        <v>#REF!</v>
      </c>
      <c r="B224" s="893" t="e">
        <f>#REF!</f>
        <v>#REF!</v>
      </c>
      <c r="C224" s="898" t="e">
        <f>#REF!</f>
        <v>#REF!</v>
      </c>
      <c r="D224" s="899" t="e">
        <f>#REF!</f>
        <v>#REF!</v>
      </c>
      <c r="E224" s="900" t="e">
        <f>#REF!</f>
        <v>#REF!</v>
      </c>
      <c r="F224" s="895" t="e">
        <f>#REF!</f>
        <v>#REF!</v>
      </c>
      <c r="G224" s="893" t="e">
        <f>#REF!</f>
        <v>#REF!</v>
      </c>
      <c r="H224" s="893" t="e">
        <f>#REF!</f>
        <v>#REF!</v>
      </c>
      <c r="I224" s="908" t="e">
        <f>#REF!</f>
        <v>#REF!</v>
      </c>
      <c r="J224" s="117">
        <v>650000</v>
      </c>
      <c r="K224" s="118">
        <v>650000</v>
      </c>
    </row>
    <row r="225" spans="1:11" s="320" customFormat="1" ht="48" customHeight="1" outlineLevel="1" x14ac:dyDescent="0.2">
      <c r="A225" s="1254" t="e">
        <f>#REF!</f>
        <v>#REF!</v>
      </c>
      <c r="B225" s="1240" t="e">
        <f>#REF!</f>
        <v>#REF!</v>
      </c>
      <c r="C225" s="1241" t="e">
        <f>#REF!</f>
        <v>#REF!</v>
      </c>
      <c r="D225" s="1256" t="e">
        <f>#REF!</f>
        <v>#REF!</v>
      </c>
      <c r="E225" s="1258" t="e">
        <f>#REF!</f>
        <v>#REF!</v>
      </c>
      <c r="F225" s="1250" t="e">
        <f>#REF!</f>
        <v>#REF!</v>
      </c>
      <c r="G225" s="893" t="e">
        <f>#REF!</f>
        <v>#REF!</v>
      </c>
      <c r="H225" s="893" t="e">
        <f>#REF!</f>
        <v>#REF!</v>
      </c>
      <c r="I225" s="908" t="e">
        <f>#REF!</f>
        <v>#REF!</v>
      </c>
      <c r="J225" s="117">
        <v>4500000</v>
      </c>
      <c r="K225" s="1251">
        <v>10600000</v>
      </c>
    </row>
    <row r="226" spans="1:11" s="320" customFormat="1" ht="48" customHeight="1" outlineLevel="1" x14ac:dyDescent="0.2">
      <c r="A226" s="1254" t="e">
        <f>#REF!</f>
        <v>#REF!</v>
      </c>
      <c r="B226" s="1240" t="e">
        <f>#REF!</f>
        <v>#REF!</v>
      </c>
      <c r="C226" s="1241" t="e">
        <f>#REF!</f>
        <v>#REF!</v>
      </c>
      <c r="D226" s="1257" t="e">
        <f>#REF!</f>
        <v>#REF!</v>
      </c>
      <c r="E226" s="1259" t="e">
        <f>#REF!</f>
        <v>#REF!</v>
      </c>
      <c r="F226" s="1250" t="e">
        <f>#REF!</f>
        <v>#REF!</v>
      </c>
      <c r="G226" s="893" t="e">
        <f>#REF!</f>
        <v>#REF!</v>
      </c>
      <c r="H226" s="893" t="e">
        <f>#REF!</f>
        <v>#REF!</v>
      </c>
      <c r="I226" s="908" t="e">
        <f>#REF!</f>
        <v>#REF!</v>
      </c>
      <c r="J226" s="117">
        <v>3000000</v>
      </c>
      <c r="K226" s="1301"/>
    </row>
    <row r="227" spans="1:11" s="320" customFormat="1" ht="48" customHeight="1" outlineLevel="1" x14ac:dyDescent="0.2">
      <c r="A227" s="1254" t="e">
        <f>#REF!</f>
        <v>#REF!</v>
      </c>
      <c r="B227" s="1240" t="e">
        <f>#REF!</f>
        <v>#REF!</v>
      </c>
      <c r="C227" s="1241" t="e">
        <f>#REF!</f>
        <v>#REF!</v>
      </c>
      <c r="D227" s="1257" t="e">
        <f>#REF!</f>
        <v>#REF!</v>
      </c>
      <c r="E227" s="1259" t="e">
        <f>#REF!</f>
        <v>#REF!</v>
      </c>
      <c r="F227" s="1250" t="e">
        <f>#REF!</f>
        <v>#REF!</v>
      </c>
      <c r="G227" s="893" t="e">
        <f>#REF!</f>
        <v>#REF!</v>
      </c>
      <c r="H227" s="893" t="e">
        <f>#REF!</f>
        <v>#REF!</v>
      </c>
      <c r="I227" s="908" t="e">
        <f>#REF!</f>
        <v>#REF!</v>
      </c>
      <c r="J227" s="117">
        <v>3100000</v>
      </c>
      <c r="K227" s="1302"/>
    </row>
    <row r="228" spans="1:11" s="320" customFormat="1" ht="48" customHeight="1" outlineLevel="1" x14ac:dyDescent="0.2">
      <c r="A228" s="1254" t="e">
        <f>#REF!</f>
        <v>#REF!</v>
      </c>
      <c r="B228" s="893" t="e">
        <f>#REF!</f>
        <v>#REF!</v>
      </c>
      <c r="C228" s="898" t="e">
        <f>#REF!</f>
        <v>#REF!</v>
      </c>
      <c r="D228" s="899" t="e">
        <f>#REF!</f>
        <v>#REF!</v>
      </c>
      <c r="E228" s="900" t="e">
        <f>#REF!</f>
        <v>#REF!</v>
      </c>
      <c r="F228" s="895" t="e">
        <f>#REF!</f>
        <v>#REF!</v>
      </c>
      <c r="G228" s="893" t="e">
        <f>#REF!</f>
        <v>#REF!</v>
      </c>
      <c r="H228" s="893" t="e">
        <f>#REF!</f>
        <v>#REF!</v>
      </c>
      <c r="I228" s="908" t="e">
        <f>#REF!</f>
        <v>#REF!</v>
      </c>
      <c r="J228" s="117">
        <v>150000</v>
      </c>
      <c r="K228" s="118">
        <v>3750000</v>
      </c>
    </row>
    <row r="229" spans="1:11" s="320" customFormat="1" ht="48" customHeight="1" outlineLevel="1" x14ac:dyDescent="0.2">
      <c r="A229" s="1254" t="e">
        <f>#REF!</f>
        <v>#REF!</v>
      </c>
      <c r="B229" s="1240" t="e">
        <f>#REF!</f>
        <v>#REF!</v>
      </c>
      <c r="C229" s="1241" t="e">
        <f>#REF!</f>
        <v>#REF!</v>
      </c>
      <c r="D229" s="1243" t="e">
        <f>#REF!</f>
        <v>#REF!</v>
      </c>
      <c r="E229" s="1245" t="e">
        <f>#REF!</f>
        <v>#REF!</v>
      </c>
      <c r="F229" s="1250" t="e">
        <f>#REF!</f>
        <v>#REF!</v>
      </c>
      <c r="G229" s="893" t="e">
        <f>#REF!</f>
        <v>#REF!</v>
      </c>
      <c r="H229" s="893" t="e">
        <f>#REF!</f>
        <v>#REF!</v>
      </c>
      <c r="I229" s="908" t="e">
        <f>#REF!</f>
        <v>#REF!</v>
      </c>
      <c r="J229" s="119">
        <v>2625000</v>
      </c>
      <c r="K229" s="1251">
        <v>15750000</v>
      </c>
    </row>
    <row r="230" spans="1:11" s="320" customFormat="1" ht="48" customHeight="1" outlineLevel="1" x14ac:dyDescent="0.2">
      <c r="A230" s="1254" t="e">
        <f>#REF!</f>
        <v>#REF!</v>
      </c>
      <c r="B230" s="1240" t="e">
        <f>#REF!</f>
        <v>#REF!</v>
      </c>
      <c r="C230" s="1241" t="e">
        <f>#REF!</f>
        <v>#REF!</v>
      </c>
      <c r="D230" s="1241" t="e">
        <f>#REF!</f>
        <v>#REF!</v>
      </c>
      <c r="E230" s="1249" t="e">
        <f>#REF!</f>
        <v>#REF!</v>
      </c>
      <c r="F230" s="1250" t="e">
        <f>#REF!</f>
        <v>#REF!</v>
      </c>
      <c r="G230" s="893" t="e">
        <f>#REF!</f>
        <v>#REF!</v>
      </c>
      <c r="H230" s="893" t="e">
        <f>#REF!</f>
        <v>#REF!</v>
      </c>
      <c r="I230" s="908" t="e">
        <f>#REF!</f>
        <v>#REF!</v>
      </c>
      <c r="J230" s="119">
        <v>7500000</v>
      </c>
      <c r="K230" s="1252"/>
    </row>
    <row r="231" spans="1:11" s="320" customFormat="1" ht="48" customHeight="1" outlineLevel="1" x14ac:dyDescent="0.2">
      <c r="A231" s="1254" t="e">
        <f>#REF!</f>
        <v>#REF!</v>
      </c>
      <c r="B231" s="1240" t="e">
        <f>#REF!</f>
        <v>#REF!</v>
      </c>
      <c r="C231" s="1241" t="e">
        <f>#REF!</f>
        <v>#REF!</v>
      </c>
      <c r="D231" s="1241" t="e">
        <f>#REF!</f>
        <v>#REF!</v>
      </c>
      <c r="E231" s="1249" t="e">
        <f>#REF!</f>
        <v>#REF!</v>
      </c>
      <c r="F231" s="1250" t="e">
        <f>#REF!</f>
        <v>#REF!</v>
      </c>
      <c r="G231" s="893" t="e">
        <f>#REF!</f>
        <v>#REF!</v>
      </c>
      <c r="H231" s="893" t="e">
        <f>#REF!</f>
        <v>#REF!</v>
      </c>
      <c r="I231" s="908" t="e">
        <f>#REF!</f>
        <v>#REF!</v>
      </c>
      <c r="J231" s="119">
        <v>5625000</v>
      </c>
      <c r="K231" s="1253"/>
    </row>
    <row r="232" spans="1:11" s="320" customFormat="1" ht="48" customHeight="1" outlineLevel="1" x14ac:dyDescent="0.2">
      <c r="A232" s="1254" t="e">
        <f>#REF!</f>
        <v>#REF!</v>
      </c>
      <c r="B232" s="1179" t="e">
        <f>#REF!</f>
        <v>#REF!</v>
      </c>
      <c r="C232" s="1241" t="e">
        <f>#REF!</f>
        <v>#REF!</v>
      </c>
      <c r="D232" s="1256" t="e">
        <f>#REF!</f>
        <v>#REF!</v>
      </c>
      <c r="E232" s="1258" t="e">
        <f>#REF!</f>
        <v>#REF!</v>
      </c>
      <c r="F232" s="1266" t="e">
        <f>#REF!</f>
        <v>#REF!</v>
      </c>
      <c r="G232" s="893" t="e">
        <f>#REF!</f>
        <v>#REF!</v>
      </c>
      <c r="H232" s="1179" t="e">
        <f>#REF!</f>
        <v>#REF!</v>
      </c>
      <c r="I232" s="1310" t="e">
        <f>#REF!</f>
        <v>#REF!</v>
      </c>
      <c r="J232" s="117">
        <v>1500000</v>
      </c>
      <c r="K232" s="1251">
        <v>13500000</v>
      </c>
    </row>
    <row r="233" spans="1:11" s="320" customFormat="1" ht="48" customHeight="1" outlineLevel="1" x14ac:dyDescent="0.2">
      <c r="A233" s="1254" t="e">
        <f>#REF!</f>
        <v>#REF!</v>
      </c>
      <c r="B233" s="1175" t="e">
        <f>#REF!</f>
        <v>#REF!</v>
      </c>
      <c r="C233" s="1241" t="e">
        <f>#REF!</f>
        <v>#REF!</v>
      </c>
      <c r="D233" s="1257" t="e">
        <f>#REF!</f>
        <v>#REF!</v>
      </c>
      <c r="E233" s="1259" t="e">
        <f>#REF!</f>
        <v>#REF!</v>
      </c>
      <c r="F233" s="1267" t="e">
        <f>#REF!</f>
        <v>#REF!</v>
      </c>
      <c r="G233" s="893" t="e">
        <f>#REF!</f>
        <v>#REF!</v>
      </c>
      <c r="H233" s="1175" t="e">
        <f>#REF!</f>
        <v>#REF!</v>
      </c>
      <c r="I233" s="1316" t="e">
        <f>#REF!</f>
        <v>#REF!</v>
      </c>
      <c r="J233" s="117">
        <v>5500000</v>
      </c>
      <c r="K233" s="1252"/>
    </row>
    <row r="234" spans="1:11" s="320" customFormat="1" ht="48" customHeight="1" outlineLevel="1" x14ac:dyDescent="0.2">
      <c r="A234" s="1254" t="e">
        <f>#REF!</f>
        <v>#REF!</v>
      </c>
      <c r="B234" s="1176" t="e">
        <f>#REF!</f>
        <v>#REF!</v>
      </c>
      <c r="C234" s="1241" t="e">
        <f>#REF!</f>
        <v>#REF!</v>
      </c>
      <c r="D234" s="1257" t="e">
        <f>#REF!</f>
        <v>#REF!</v>
      </c>
      <c r="E234" s="1259" t="e">
        <f>#REF!</f>
        <v>#REF!</v>
      </c>
      <c r="F234" s="1268" t="e">
        <f>#REF!</f>
        <v>#REF!</v>
      </c>
      <c r="G234" s="893" t="e">
        <f>#REF!</f>
        <v>#REF!</v>
      </c>
      <c r="H234" s="1176" t="e">
        <f>#REF!</f>
        <v>#REF!</v>
      </c>
      <c r="I234" s="1311" t="e">
        <f>#REF!</f>
        <v>#REF!</v>
      </c>
      <c r="J234" s="117">
        <v>6500000</v>
      </c>
      <c r="K234" s="1253"/>
    </row>
    <row r="235" spans="1:11" s="320" customFormat="1" ht="48" customHeight="1" outlineLevel="1" x14ac:dyDescent="0.2">
      <c r="A235" s="1254" t="e">
        <f>#REF!</f>
        <v>#REF!</v>
      </c>
      <c r="B235" s="1240" t="e">
        <f>#REF!</f>
        <v>#REF!</v>
      </c>
      <c r="C235" s="1241" t="e">
        <f>#REF!</f>
        <v>#REF!</v>
      </c>
      <c r="D235" s="1243" t="e">
        <f>#REF!</f>
        <v>#REF!</v>
      </c>
      <c r="E235" s="1245" t="e">
        <f>#REF!</f>
        <v>#REF!</v>
      </c>
      <c r="F235" s="1250" t="e">
        <f>#REF!</f>
        <v>#REF!</v>
      </c>
      <c r="G235" s="893" t="e">
        <f>#REF!</f>
        <v>#REF!</v>
      </c>
      <c r="H235" s="893" t="e">
        <f>#REF!</f>
        <v>#REF!</v>
      </c>
      <c r="I235" s="908" t="e">
        <f>#REF!</f>
        <v>#REF!</v>
      </c>
      <c r="J235" s="117">
        <v>2025000</v>
      </c>
      <c r="K235" s="1251">
        <v>7925000</v>
      </c>
    </row>
    <row r="236" spans="1:11" s="320" customFormat="1" ht="48" customHeight="1" outlineLevel="1" x14ac:dyDescent="0.2">
      <c r="A236" s="1254" t="e">
        <f>#REF!</f>
        <v>#REF!</v>
      </c>
      <c r="B236" s="1240" t="e">
        <f>#REF!</f>
        <v>#REF!</v>
      </c>
      <c r="C236" s="1241" t="e">
        <f>#REF!</f>
        <v>#REF!</v>
      </c>
      <c r="D236" s="1241" t="e">
        <f>#REF!</f>
        <v>#REF!</v>
      </c>
      <c r="E236" s="1249" t="e">
        <f>#REF!</f>
        <v>#REF!</v>
      </c>
      <c r="F236" s="1250" t="e">
        <f>#REF!</f>
        <v>#REF!</v>
      </c>
      <c r="G236" s="893" t="e">
        <f>#REF!</f>
        <v>#REF!</v>
      </c>
      <c r="H236" s="893" t="e">
        <f>#REF!</f>
        <v>#REF!</v>
      </c>
      <c r="I236" s="908" t="e">
        <f>#REF!</f>
        <v>#REF!</v>
      </c>
      <c r="J236" s="117">
        <v>2400000</v>
      </c>
      <c r="K236" s="1301"/>
    </row>
    <row r="237" spans="1:11" s="320" customFormat="1" ht="48" customHeight="1" outlineLevel="1" x14ac:dyDescent="0.2">
      <c r="A237" s="1254" t="e">
        <f>#REF!</f>
        <v>#REF!</v>
      </c>
      <c r="B237" s="1240" t="e">
        <f>#REF!</f>
        <v>#REF!</v>
      </c>
      <c r="C237" s="1241" t="e">
        <f>#REF!</f>
        <v>#REF!</v>
      </c>
      <c r="D237" s="1241" t="e">
        <f>#REF!</f>
        <v>#REF!</v>
      </c>
      <c r="E237" s="1249" t="e">
        <f>#REF!</f>
        <v>#REF!</v>
      </c>
      <c r="F237" s="1250" t="e">
        <f>#REF!</f>
        <v>#REF!</v>
      </c>
      <c r="G237" s="893" t="e">
        <f>#REF!</f>
        <v>#REF!</v>
      </c>
      <c r="H237" s="893" t="e">
        <f>#REF!</f>
        <v>#REF!</v>
      </c>
      <c r="I237" s="908" t="e">
        <f>#REF!</f>
        <v>#REF!</v>
      </c>
      <c r="J237" s="117">
        <v>3500000</v>
      </c>
      <c r="K237" s="1302"/>
    </row>
    <row r="238" spans="1:11" s="320" customFormat="1" ht="48" customHeight="1" outlineLevel="1" x14ac:dyDescent="0.2">
      <c r="A238" s="1254" t="e">
        <f>#REF!</f>
        <v>#REF!</v>
      </c>
      <c r="B238" s="893" t="e">
        <f>#REF!</f>
        <v>#REF!</v>
      </c>
      <c r="C238" s="1242" t="e">
        <f>#REF!</f>
        <v>#REF!</v>
      </c>
      <c r="D238" s="1263" t="e">
        <f>#REF!</f>
        <v>#REF!</v>
      </c>
      <c r="E238" s="1269" t="e">
        <f>#REF!</f>
        <v>#REF!</v>
      </c>
      <c r="F238" s="895" t="e">
        <f>#REF!</f>
        <v>#REF!</v>
      </c>
      <c r="G238" s="893" t="e">
        <f>#REF!</f>
        <v>#REF!</v>
      </c>
      <c r="H238" s="893" t="e">
        <f>#REF!</f>
        <v>#REF!</v>
      </c>
      <c r="I238" s="908" t="e">
        <f>#REF!</f>
        <v>#REF!</v>
      </c>
      <c r="J238" s="117">
        <v>1000000</v>
      </c>
      <c r="K238" s="118">
        <v>10000000</v>
      </c>
    </row>
    <row r="239" spans="1:11" s="320" customFormat="1" ht="48" customHeight="1" outlineLevel="1" x14ac:dyDescent="0.2">
      <c r="A239" s="1254" t="e">
        <f>#REF!</f>
        <v>#REF!</v>
      </c>
      <c r="B239" s="893" t="e">
        <f>#REF!</f>
        <v>#REF!</v>
      </c>
      <c r="C239" s="1261" t="e">
        <f>#REF!</f>
        <v>#REF!</v>
      </c>
      <c r="D239" s="1314" t="e">
        <f>#REF!</f>
        <v>#REF!</v>
      </c>
      <c r="E239" s="1315" t="e">
        <f>#REF!</f>
        <v>#REF!</v>
      </c>
      <c r="F239" s="895" t="e">
        <f>#REF!</f>
        <v>#REF!</v>
      </c>
      <c r="G239" s="893" t="e">
        <f>#REF!</f>
        <v>#REF!</v>
      </c>
      <c r="H239" s="893" t="e">
        <f>#REF!</f>
        <v>#REF!</v>
      </c>
      <c r="I239" s="908" t="e">
        <f>#REF!</f>
        <v>#REF!</v>
      </c>
      <c r="J239" s="117">
        <v>15000000</v>
      </c>
      <c r="K239" s="118">
        <v>15000000</v>
      </c>
    </row>
    <row r="240" spans="1:11" s="320" customFormat="1" ht="48" customHeight="1" outlineLevel="1" x14ac:dyDescent="0.2">
      <c r="A240" s="1254" t="e">
        <f>#REF!</f>
        <v>#REF!</v>
      </c>
      <c r="B240" s="893" t="e">
        <f>#REF!</f>
        <v>#REF!</v>
      </c>
      <c r="C240" s="1261" t="e">
        <f>#REF!</f>
        <v>#REF!</v>
      </c>
      <c r="D240" s="899" t="e">
        <f>#REF!</f>
        <v>#REF!</v>
      </c>
      <c r="E240" s="900" t="e">
        <f>#REF!</f>
        <v>#REF!</v>
      </c>
      <c r="F240" s="895" t="e">
        <f>#REF!</f>
        <v>#REF!</v>
      </c>
      <c r="G240" s="893" t="e">
        <f>#REF!</f>
        <v>#REF!</v>
      </c>
      <c r="H240" s="893" t="e">
        <f>#REF!</f>
        <v>#REF!</v>
      </c>
      <c r="I240" s="908" t="e">
        <f>#REF!</f>
        <v>#REF!</v>
      </c>
      <c r="J240" s="117">
        <v>100000</v>
      </c>
      <c r="K240" s="118">
        <v>15000000</v>
      </c>
    </row>
    <row r="241" spans="1:11" s="320" customFormat="1" ht="48" customHeight="1" outlineLevel="1" x14ac:dyDescent="0.2">
      <c r="A241" s="1254" t="e">
        <f>#REF!</f>
        <v>#REF!</v>
      </c>
      <c r="B241" s="893" t="e">
        <f>#REF!</f>
        <v>#REF!</v>
      </c>
      <c r="C241" s="1260" t="e">
        <f>#REF!</f>
        <v>#REF!</v>
      </c>
      <c r="D241" s="899" t="e">
        <f>#REF!</f>
        <v>#REF!</v>
      </c>
      <c r="E241" s="900" t="e">
        <f>#REF!</f>
        <v>#REF!</v>
      </c>
      <c r="F241" s="895" t="e">
        <f>#REF!</f>
        <v>#REF!</v>
      </c>
      <c r="G241" s="893" t="e">
        <f>#REF!</f>
        <v>#REF!</v>
      </c>
      <c r="H241" s="893" t="e">
        <f>#REF!</f>
        <v>#REF!</v>
      </c>
      <c r="I241" s="908" t="e">
        <f>#REF!</f>
        <v>#REF!</v>
      </c>
      <c r="J241" s="119">
        <v>15000000</v>
      </c>
      <c r="K241" s="120">
        <v>15000000</v>
      </c>
    </row>
    <row r="242" spans="1:11" s="320" customFormat="1" ht="22.5" customHeight="1" outlineLevel="1" x14ac:dyDescent="0.2">
      <c r="A242" s="1255" t="e">
        <f>#REF!</f>
        <v>#REF!</v>
      </c>
      <c r="B242" s="893" t="e">
        <f>#REF!</f>
        <v>#REF!</v>
      </c>
      <c r="C242" s="898" t="e">
        <f>#REF!</f>
        <v>#REF!</v>
      </c>
      <c r="D242" s="901" t="e">
        <f>#REF!</f>
        <v>#REF!</v>
      </c>
      <c r="E242" s="894" t="e">
        <f>#REF!</f>
        <v>#REF!</v>
      </c>
      <c r="F242" s="895" t="e">
        <f>#REF!</f>
        <v>#REF!</v>
      </c>
      <c r="G242" s="893" t="e">
        <f>#REF!</f>
        <v>#REF!</v>
      </c>
      <c r="H242" s="893" t="e">
        <f>#REF!</f>
        <v>#REF!</v>
      </c>
      <c r="I242" s="908" t="e">
        <f>#REF!</f>
        <v>#REF!</v>
      </c>
      <c r="J242" s="117">
        <v>8500000</v>
      </c>
      <c r="K242" s="118">
        <v>22000000</v>
      </c>
    </row>
    <row r="243" spans="1:11" s="320" customFormat="1" ht="22.5" customHeight="1" outlineLevel="1" x14ac:dyDescent="0.2">
      <c r="A243" s="1179" t="e">
        <f>#REF!</f>
        <v>#REF!</v>
      </c>
      <c r="B243" s="1179" t="e">
        <f>#REF!</f>
        <v>#REF!</v>
      </c>
      <c r="C243" s="1242" t="e">
        <f>#REF!</f>
        <v>#REF!</v>
      </c>
      <c r="D243" s="901" t="e">
        <f>#REF!</f>
        <v>#REF!</v>
      </c>
      <c r="E243" s="894" t="e">
        <f>#REF!</f>
        <v>#REF!</v>
      </c>
      <c r="F243" s="1266" t="e">
        <f>#REF!</f>
        <v>#REF!</v>
      </c>
      <c r="G243" s="1179" t="e">
        <f>#REF!</f>
        <v>#REF!</v>
      </c>
      <c r="H243" s="1179" t="e">
        <f>#REF!</f>
        <v>#REF!</v>
      </c>
      <c r="I243" s="1310" t="e">
        <f>#REF!</f>
        <v>#REF!</v>
      </c>
      <c r="J243" s="1312">
        <v>680000000</v>
      </c>
      <c r="K243" s="1251">
        <v>680000000</v>
      </c>
    </row>
    <row r="244" spans="1:11" s="320" customFormat="1" ht="48" customHeight="1" outlineLevel="1" x14ac:dyDescent="0.2">
      <c r="A244" s="1175" t="e">
        <f>#REF!</f>
        <v>#REF!</v>
      </c>
      <c r="B244" s="1176" t="e">
        <f>#REF!</f>
        <v>#REF!</v>
      </c>
      <c r="C244" s="1260" t="e">
        <f>#REF!</f>
        <v>#REF!</v>
      </c>
      <c r="D244" s="901" t="e">
        <f>#REF!</f>
        <v>#REF!</v>
      </c>
      <c r="E244" s="894" t="e">
        <f>#REF!</f>
        <v>#REF!</v>
      </c>
      <c r="F244" s="1268" t="e">
        <f>#REF!</f>
        <v>#REF!</v>
      </c>
      <c r="G244" s="1176" t="e">
        <f>#REF!</f>
        <v>#REF!</v>
      </c>
      <c r="H244" s="1176" t="e">
        <f>#REF!</f>
        <v>#REF!</v>
      </c>
      <c r="I244" s="1311" t="e">
        <f>#REF!</f>
        <v>#REF!</v>
      </c>
      <c r="J244" s="1313"/>
      <c r="K244" s="1302"/>
    </row>
    <row r="245" spans="1:11" s="320" customFormat="1" ht="48" customHeight="1" outlineLevel="1" x14ac:dyDescent="0.2">
      <c r="A245" s="1175" t="e">
        <f>#REF!</f>
        <v>#REF!</v>
      </c>
      <c r="B245" s="893" t="e">
        <f>#REF!</f>
        <v>#REF!</v>
      </c>
      <c r="C245" s="898" t="e">
        <f>#REF!</f>
        <v>#REF!</v>
      </c>
      <c r="D245" s="901" t="e">
        <f>#REF!</f>
        <v>#REF!</v>
      </c>
      <c r="E245" s="894" t="e">
        <f>#REF!</f>
        <v>#REF!</v>
      </c>
      <c r="F245" s="895" t="e">
        <f>#REF!</f>
        <v>#REF!</v>
      </c>
      <c r="G245" s="893" t="e">
        <f>#REF!</f>
        <v>#REF!</v>
      </c>
      <c r="H245" s="893" t="e">
        <f>#REF!</f>
        <v>#REF!</v>
      </c>
      <c r="I245" s="908" t="e">
        <f>#REF!</f>
        <v>#REF!</v>
      </c>
      <c r="J245" s="121">
        <v>3570000</v>
      </c>
      <c r="K245" s="889">
        <v>41233500</v>
      </c>
    </row>
    <row r="246" spans="1:11" s="320" customFormat="1" ht="31.5" customHeight="1" outlineLevel="1" x14ac:dyDescent="0.2">
      <c r="A246" s="1175" t="e">
        <f>#REF!</f>
        <v>#REF!</v>
      </c>
      <c r="B246" s="893" t="e">
        <f>#REF!</f>
        <v>#REF!</v>
      </c>
      <c r="C246" s="898" t="e">
        <f>#REF!</f>
        <v>#REF!</v>
      </c>
      <c r="D246" s="901" t="e">
        <f>#REF!</f>
        <v>#REF!</v>
      </c>
      <c r="E246" s="894" t="e">
        <f>#REF!</f>
        <v>#REF!</v>
      </c>
      <c r="F246" s="895" t="e">
        <f>#REF!</f>
        <v>#REF!</v>
      </c>
      <c r="G246" s="893" t="e">
        <f>#REF!</f>
        <v>#REF!</v>
      </c>
      <c r="H246" s="893" t="e">
        <f>#REF!</f>
        <v>#REF!</v>
      </c>
      <c r="I246" s="908" t="e">
        <f>#REF!</f>
        <v>#REF!</v>
      </c>
      <c r="J246" s="121">
        <v>3570000</v>
      </c>
      <c r="K246" s="889">
        <v>41233500</v>
      </c>
    </row>
    <row r="247" spans="1:11" s="320" customFormat="1" ht="31.5" customHeight="1" outlineLevel="1" x14ac:dyDescent="0.2">
      <c r="A247" s="1175" t="e">
        <f>#REF!</f>
        <v>#REF!</v>
      </c>
      <c r="B247" s="1240" t="e">
        <f>#REF!</f>
        <v>#REF!</v>
      </c>
      <c r="C247" s="898" t="e">
        <f>#REF!</f>
        <v>#REF!</v>
      </c>
      <c r="D247" s="901" t="e">
        <f>#REF!</f>
        <v>#REF!</v>
      </c>
      <c r="E247" s="894" t="e">
        <f>#REF!</f>
        <v>#REF!</v>
      </c>
      <c r="F247" s="895" t="e">
        <f>#REF!</f>
        <v>#REF!</v>
      </c>
      <c r="G247" s="893" t="e">
        <f>#REF!</f>
        <v>#REF!</v>
      </c>
      <c r="H247" s="893" t="e">
        <f>#REF!</f>
        <v>#REF!</v>
      </c>
      <c r="I247" s="908" t="e">
        <f>#REF!</f>
        <v>#REF!</v>
      </c>
      <c r="J247" s="121">
        <v>2193000</v>
      </c>
      <c r="K247" s="12">
        <v>25329150</v>
      </c>
    </row>
    <row r="248" spans="1:11" s="320" customFormat="1" ht="48" customHeight="1" outlineLevel="1" x14ac:dyDescent="0.2">
      <c r="A248" s="1175" t="e">
        <f>#REF!</f>
        <v>#REF!</v>
      </c>
      <c r="B248" s="1240" t="e">
        <f>#REF!</f>
        <v>#REF!</v>
      </c>
      <c r="C248" s="898" t="e">
        <f>#REF!</f>
        <v>#REF!</v>
      </c>
      <c r="D248" s="901" t="e">
        <f>#REF!</f>
        <v>#REF!</v>
      </c>
      <c r="E248" s="894" t="e">
        <f>#REF!</f>
        <v>#REF!</v>
      </c>
      <c r="F248" s="895" t="e">
        <f>#REF!</f>
        <v>#REF!</v>
      </c>
      <c r="G248" s="893" t="e">
        <f>#REF!</f>
        <v>#REF!</v>
      </c>
      <c r="H248" s="893" t="e">
        <f>#REF!</f>
        <v>#REF!</v>
      </c>
      <c r="I248" s="908" t="e">
        <f>#REF!</f>
        <v>#REF!</v>
      </c>
      <c r="J248" s="122">
        <v>1672727.2727272727</v>
      </c>
      <c r="K248" s="120">
        <v>19320000</v>
      </c>
    </row>
    <row r="249" spans="1:11" s="320" customFormat="1" ht="48" customHeight="1" outlineLevel="1" x14ac:dyDescent="0.2">
      <c r="A249" s="1175" t="e">
        <f>#REF!</f>
        <v>#REF!</v>
      </c>
      <c r="B249" s="893" t="e">
        <f>#REF!</f>
        <v>#REF!</v>
      </c>
      <c r="C249" s="898" t="e">
        <f>#REF!</f>
        <v>#REF!</v>
      </c>
      <c r="D249" s="901" t="e">
        <f>#REF!</f>
        <v>#REF!</v>
      </c>
      <c r="E249" s="894" t="e">
        <f>#REF!</f>
        <v>#REF!</v>
      </c>
      <c r="F249" s="895" t="e">
        <f>#REF!</f>
        <v>#REF!</v>
      </c>
      <c r="G249" s="893" t="e">
        <f>#REF!</f>
        <v>#REF!</v>
      </c>
      <c r="H249" s="893" t="e">
        <f>#REF!</f>
        <v>#REF!</v>
      </c>
      <c r="I249" s="908" t="e">
        <f>#REF!</f>
        <v>#REF!</v>
      </c>
      <c r="J249" s="117">
        <v>15000000</v>
      </c>
      <c r="K249" s="118">
        <v>15000000</v>
      </c>
    </row>
    <row r="250" spans="1:11" s="320" customFormat="1" ht="48" customHeight="1" outlineLevel="1" x14ac:dyDescent="0.2">
      <c r="A250" s="1175" t="e">
        <f>#REF!</f>
        <v>#REF!</v>
      </c>
      <c r="B250" s="893" t="e">
        <f>#REF!</f>
        <v>#REF!</v>
      </c>
      <c r="C250" s="898" t="e">
        <f>#REF!</f>
        <v>#REF!</v>
      </c>
      <c r="D250" s="901" t="e">
        <f>#REF!</f>
        <v>#REF!</v>
      </c>
      <c r="E250" s="894" t="e">
        <f>#REF!</f>
        <v>#REF!</v>
      </c>
      <c r="F250" s="895" t="e">
        <f>#REF!</f>
        <v>#REF!</v>
      </c>
      <c r="G250" s="893" t="e">
        <f>#REF!</f>
        <v>#REF!</v>
      </c>
      <c r="H250" s="893" t="e">
        <f>#REF!</f>
        <v>#REF!</v>
      </c>
      <c r="I250" s="908" t="e">
        <f>#REF!</f>
        <v>#REF!</v>
      </c>
      <c r="J250" s="121">
        <v>2193000</v>
      </c>
      <c r="K250" s="120">
        <v>10965000</v>
      </c>
    </row>
    <row r="251" spans="1:11" s="320" customFormat="1" ht="48" customHeight="1" outlineLevel="1" x14ac:dyDescent="0.2">
      <c r="A251" s="1175" t="e">
        <f>#REF!</f>
        <v>#REF!</v>
      </c>
      <c r="B251" s="893" t="e">
        <f>#REF!</f>
        <v>#REF!</v>
      </c>
      <c r="C251" s="1242" t="e">
        <f>#REF!</f>
        <v>#REF!</v>
      </c>
      <c r="D251" s="901" t="e">
        <f>#REF!</f>
        <v>#REF!</v>
      </c>
      <c r="E251" s="894" t="e">
        <f>#REF!</f>
        <v>#REF!</v>
      </c>
      <c r="F251" s="895" t="e">
        <f>#REF!</f>
        <v>#REF!</v>
      </c>
      <c r="G251" s="893" t="e">
        <f>#REF!</f>
        <v>#REF!</v>
      </c>
      <c r="H251" s="893" t="e">
        <f>#REF!</f>
        <v>#REF!</v>
      </c>
      <c r="I251" s="908" t="e">
        <f>#REF!</f>
        <v>#REF!</v>
      </c>
      <c r="J251" s="121">
        <v>3570000</v>
      </c>
      <c r="K251" s="120">
        <v>41233500</v>
      </c>
    </row>
    <row r="252" spans="1:11" s="320" customFormat="1" ht="48" customHeight="1" outlineLevel="1" x14ac:dyDescent="0.2">
      <c r="A252" s="1175" t="e">
        <f>#REF!</f>
        <v>#REF!</v>
      </c>
      <c r="B252" s="893" t="e">
        <f>#REF!</f>
        <v>#REF!</v>
      </c>
      <c r="C252" s="1261" t="e">
        <f>#REF!</f>
        <v>#REF!</v>
      </c>
      <c r="D252" s="901" t="e">
        <f>#REF!</f>
        <v>#REF!</v>
      </c>
      <c r="E252" s="894" t="e">
        <f>#REF!</f>
        <v>#REF!</v>
      </c>
      <c r="F252" s="895" t="e">
        <f>#REF!</f>
        <v>#REF!</v>
      </c>
      <c r="G252" s="893" t="e">
        <f>#REF!</f>
        <v>#REF!</v>
      </c>
      <c r="H252" s="893" t="e">
        <f>#REF!</f>
        <v>#REF!</v>
      </c>
      <c r="I252" s="908" t="e">
        <f>#REF!</f>
        <v>#REF!</v>
      </c>
      <c r="J252" s="119">
        <v>25000000</v>
      </c>
      <c r="K252" s="120">
        <v>25000000</v>
      </c>
    </row>
    <row r="253" spans="1:11" s="320" customFormat="1" ht="48" customHeight="1" outlineLevel="1" x14ac:dyDescent="0.2">
      <c r="A253" s="1175" t="e">
        <f>#REF!</f>
        <v>#REF!</v>
      </c>
      <c r="B253" s="893" t="e">
        <f>#REF!</f>
        <v>#REF!</v>
      </c>
      <c r="C253" s="1261" t="e">
        <f>#REF!</f>
        <v>#REF!</v>
      </c>
      <c r="D253" s="1263" t="e">
        <f>#REF!</f>
        <v>#REF!</v>
      </c>
      <c r="E253" s="1269" t="e">
        <f>#REF!</f>
        <v>#REF!</v>
      </c>
      <c r="F253" s="895" t="e">
        <f>#REF!</f>
        <v>#REF!</v>
      </c>
      <c r="G253" s="893" t="e">
        <f>#REF!</f>
        <v>#REF!</v>
      </c>
      <c r="H253" s="893" t="e">
        <f>#REF!</f>
        <v>#REF!</v>
      </c>
      <c r="I253" s="908" t="e">
        <f>#REF!</f>
        <v>#REF!</v>
      </c>
      <c r="J253" s="119">
        <v>120000000</v>
      </c>
      <c r="K253" s="120">
        <v>120000000</v>
      </c>
    </row>
    <row r="254" spans="1:11" s="320" customFormat="1" ht="57.75" customHeight="1" outlineLevel="1" x14ac:dyDescent="0.2">
      <c r="A254" s="1175" t="e">
        <f>#REF!</f>
        <v>#REF!</v>
      </c>
      <c r="B254" s="893" t="e">
        <f>#REF!</f>
        <v>#REF!</v>
      </c>
      <c r="C254" s="1261" t="e">
        <f>#REF!</f>
        <v>#REF!</v>
      </c>
      <c r="D254" s="1264" t="e">
        <f>#REF!</f>
        <v>#REF!</v>
      </c>
      <c r="E254" s="1270" t="e">
        <f>#REF!</f>
        <v>#REF!</v>
      </c>
      <c r="F254" s="1266" t="e">
        <f>#REF!</f>
        <v>#REF!</v>
      </c>
      <c r="G254" s="893" t="e">
        <f>#REF!</f>
        <v>#REF!</v>
      </c>
      <c r="H254" s="893" t="e">
        <f>#REF!</f>
        <v>#REF!</v>
      </c>
      <c r="I254" s="908" t="e">
        <f>#REF!</f>
        <v>#REF!</v>
      </c>
      <c r="J254" s="119">
        <v>10000000</v>
      </c>
      <c r="K254" s="120">
        <v>10000000</v>
      </c>
    </row>
    <row r="255" spans="1:11" s="320" customFormat="1" ht="48.95" customHeight="1" outlineLevel="1" thickBot="1" x14ac:dyDescent="0.25">
      <c r="A255" s="1175" t="e">
        <f>#REF!</f>
        <v>#REF!</v>
      </c>
      <c r="B255" s="893" t="e">
        <f>#REF!</f>
        <v>#REF!</v>
      </c>
      <c r="C255" s="1261" t="e">
        <f>#REF!</f>
        <v>#REF!</v>
      </c>
      <c r="D255" s="1264" t="e">
        <f>#REF!</f>
        <v>#REF!</v>
      </c>
      <c r="E255" s="1270" t="e">
        <f>#REF!</f>
        <v>#REF!</v>
      </c>
      <c r="F255" s="1268" t="e">
        <f>#REF!</f>
        <v>#REF!</v>
      </c>
      <c r="G255" s="893" t="e">
        <f>#REF!</f>
        <v>#REF!</v>
      </c>
      <c r="H255" s="893" t="e">
        <f>#REF!</f>
        <v>#REF!</v>
      </c>
      <c r="I255" s="908" t="e">
        <f>#REF!</f>
        <v>#REF!</v>
      </c>
      <c r="J255" s="119">
        <v>10000000</v>
      </c>
      <c r="K255" s="120">
        <v>10000000</v>
      </c>
    </row>
    <row r="256" spans="1:11" s="320" customFormat="1" ht="15" customHeight="1" outlineLevel="1" x14ac:dyDescent="0.2">
      <c r="A256" s="1505" t="e">
        <f>#REF!</f>
        <v>#REF!</v>
      </c>
      <c r="B256" s="1505" t="e">
        <f>#REF!</f>
        <v>#REF!</v>
      </c>
      <c r="C256" s="1507" t="e">
        <f>#REF!</f>
        <v>#REF!</v>
      </c>
      <c r="D256" s="1482" t="e">
        <f>#REF!</f>
        <v>#REF!</v>
      </c>
      <c r="E256" s="1482" t="e">
        <f>#REF!</f>
        <v>#REF!</v>
      </c>
      <c r="F256" s="706" t="e">
        <f>#REF!</f>
        <v>#REF!</v>
      </c>
      <c r="G256" s="1272" t="e">
        <f>#REF!</f>
        <v>#REF!</v>
      </c>
      <c r="H256" s="1272" t="e">
        <f>#REF!</f>
        <v>#REF!</v>
      </c>
      <c r="I256" s="114" t="e">
        <f>#REF!</f>
        <v>#REF!</v>
      </c>
      <c r="J256" s="134">
        <v>8000000</v>
      </c>
      <c r="K256" s="135">
        <v>96000000</v>
      </c>
    </row>
    <row r="257" spans="1:11" s="320" customFormat="1" ht="15" customHeight="1" outlineLevel="1" x14ac:dyDescent="0.2">
      <c r="A257" s="1506" t="e">
        <f>#REF!</f>
        <v>#REF!</v>
      </c>
      <c r="B257" s="1506" t="e">
        <f>#REF!</f>
        <v>#REF!</v>
      </c>
      <c r="C257" s="1508" t="e">
        <f>#REF!</f>
        <v>#REF!</v>
      </c>
      <c r="D257" s="1483"/>
      <c r="E257" s="1483"/>
      <c r="F257" s="707" t="e">
        <f>#REF!</f>
        <v>#REF!</v>
      </c>
      <c r="G257" s="1273" t="e">
        <f>#REF!</f>
        <v>#REF!</v>
      </c>
      <c r="H257" s="1273" t="e">
        <f>#REF!</f>
        <v>#REF!</v>
      </c>
      <c r="I257" s="115" t="e">
        <f>#REF!</f>
        <v>#REF!</v>
      </c>
      <c r="J257" s="136">
        <v>10000000</v>
      </c>
      <c r="K257" s="137">
        <v>80000000</v>
      </c>
    </row>
    <row r="258" spans="1:11" s="320" customFormat="1" ht="15" customHeight="1" outlineLevel="1" x14ac:dyDescent="0.2">
      <c r="A258" s="1506" t="e">
        <f>#REF!</f>
        <v>#REF!</v>
      </c>
      <c r="B258" s="1506" t="e">
        <f>#REF!</f>
        <v>#REF!</v>
      </c>
      <c r="C258" s="1508" t="e">
        <f>#REF!</f>
        <v>#REF!</v>
      </c>
      <c r="D258" s="1483"/>
      <c r="E258" s="1483"/>
      <c r="F258" s="707" t="e">
        <f>#REF!</f>
        <v>#REF!</v>
      </c>
      <c r="G258" s="1273" t="e">
        <f>#REF!</f>
        <v>#REF!</v>
      </c>
      <c r="H258" s="1273" t="e">
        <f>#REF!</f>
        <v>#REF!</v>
      </c>
      <c r="I258" s="115" t="e">
        <f>#REF!</f>
        <v>#REF!</v>
      </c>
      <c r="J258" s="136">
        <v>1000000</v>
      </c>
      <c r="K258" s="137">
        <v>8000000</v>
      </c>
    </row>
    <row r="259" spans="1:11" s="320" customFormat="1" ht="26.25" customHeight="1" outlineLevel="1" x14ac:dyDescent="0.2">
      <c r="A259" s="1506" t="e">
        <f>#REF!</f>
        <v>#REF!</v>
      </c>
      <c r="B259" s="1506" t="e">
        <f>#REF!</f>
        <v>#REF!</v>
      </c>
      <c r="C259" s="1508" t="e">
        <f>#REF!</f>
        <v>#REF!</v>
      </c>
      <c r="D259" s="1483"/>
      <c r="E259" s="1483"/>
      <c r="F259" s="707" t="e">
        <f>#REF!</f>
        <v>#REF!</v>
      </c>
      <c r="G259" s="1273" t="e">
        <f>#REF!</f>
        <v>#REF!</v>
      </c>
      <c r="H259" s="1273" t="e">
        <f>#REF!</f>
        <v>#REF!</v>
      </c>
      <c r="I259" s="115" t="e">
        <f>#REF!</f>
        <v>#REF!</v>
      </c>
      <c r="J259" s="136">
        <v>400000</v>
      </c>
      <c r="K259" s="137">
        <v>2400000</v>
      </c>
    </row>
    <row r="260" spans="1:11" s="320" customFormat="1" ht="26.25" customHeight="1" outlineLevel="1" x14ac:dyDescent="0.2">
      <c r="A260" s="1506" t="e">
        <f>#REF!</f>
        <v>#REF!</v>
      </c>
      <c r="B260" s="1506" t="e">
        <f>#REF!</f>
        <v>#REF!</v>
      </c>
      <c r="C260" s="1508" t="e">
        <f>#REF!</f>
        <v>#REF!</v>
      </c>
      <c r="D260" s="1483"/>
      <c r="E260" s="1483"/>
      <c r="F260" s="707" t="e">
        <f>#REF!</f>
        <v>#REF!</v>
      </c>
      <c r="G260" s="1273" t="e">
        <f>#REF!</f>
        <v>#REF!</v>
      </c>
      <c r="H260" s="1273" t="e">
        <f>#REF!</f>
        <v>#REF!</v>
      </c>
      <c r="I260" s="115" t="e">
        <f>#REF!</f>
        <v>#REF!</v>
      </c>
      <c r="J260" s="136">
        <v>150000</v>
      </c>
      <c r="K260" s="137">
        <v>900000</v>
      </c>
    </row>
    <row r="261" spans="1:11" s="320" customFormat="1" ht="26.25" customHeight="1" outlineLevel="1" x14ac:dyDescent="0.2">
      <c r="A261" s="1506" t="e">
        <f>#REF!</f>
        <v>#REF!</v>
      </c>
      <c r="B261" s="1506" t="e">
        <f>#REF!</f>
        <v>#REF!</v>
      </c>
      <c r="C261" s="1508" t="e">
        <f>#REF!</f>
        <v>#REF!</v>
      </c>
      <c r="D261" s="1483"/>
      <c r="E261" s="1483"/>
      <c r="F261" s="707" t="e">
        <f>#REF!</f>
        <v>#REF!</v>
      </c>
      <c r="G261" s="1273" t="e">
        <f>#REF!</f>
        <v>#REF!</v>
      </c>
      <c r="H261" s="1273" t="e">
        <f>#REF!</f>
        <v>#REF!</v>
      </c>
      <c r="I261" s="115" t="e">
        <f>#REF!</f>
        <v>#REF!</v>
      </c>
      <c r="J261" s="136">
        <v>600000</v>
      </c>
      <c r="K261" s="137">
        <v>3000000</v>
      </c>
    </row>
    <row r="262" spans="1:11" s="320" customFormat="1" ht="26.25" customHeight="1" outlineLevel="1" x14ac:dyDescent="0.2">
      <c r="A262" s="1506" t="e">
        <f>#REF!</f>
        <v>#REF!</v>
      </c>
      <c r="B262" s="1506" t="e">
        <f>#REF!</f>
        <v>#REF!</v>
      </c>
      <c r="C262" s="1508" t="e">
        <f>#REF!</f>
        <v>#REF!</v>
      </c>
      <c r="D262" s="1483"/>
      <c r="E262" s="1483"/>
      <c r="F262" s="707" t="e">
        <f>#REF!</f>
        <v>#REF!</v>
      </c>
      <c r="G262" s="1273" t="e">
        <f>#REF!</f>
        <v>#REF!</v>
      </c>
      <c r="H262" s="1273" t="e">
        <f>#REF!</f>
        <v>#REF!</v>
      </c>
      <c r="I262" s="115" t="e">
        <f>#REF!</f>
        <v>#REF!</v>
      </c>
      <c r="J262" s="136">
        <v>300000</v>
      </c>
      <c r="K262" s="137">
        <v>3000000</v>
      </c>
    </row>
    <row r="263" spans="1:11" s="320" customFormat="1" ht="26.25" customHeight="1" outlineLevel="1" x14ac:dyDescent="0.2">
      <c r="A263" s="1506" t="e">
        <f>#REF!</f>
        <v>#REF!</v>
      </c>
      <c r="B263" s="1506" t="e">
        <f>#REF!</f>
        <v>#REF!</v>
      </c>
      <c r="C263" s="1508" t="e">
        <f>#REF!</f>
        <v>#REF!</v>
      </c>
      <c r="D263" s="1483"/>
      <c r="E263" s="1483"/>
      <c r="F263" s="707" t="e">
        <f>#REF!</f>
        <v>#REF!</v>
      </c>
      <c r="G263" s="1273" t="e">
        <f>#REF!</f>
        <v>#REF!</v>
      </c>
      <c r="H263" s="1273" t="e">
        <f>#REF!</f>
        <v>#REF!</v>
      </c>
      <c r="I263" s="115" t="e">
        <f>#REF!</f>
        <v>#REF!</v>
      </c>
      <c r="J263" s="136">
        <v>300000</v>
      </c>
      <c r="K263" s="137">
        <v>1800000</v>
      </c>
    </row>
    <row r="264" spans="1:11" s="320" customFormat="1" ht="15" customHeight="1" outlineLevel="1" x14ac:dyDescent="0.2">
      <c r="A264" s="1506" t="e">
        <f>#REF!</f>
        <v>#REF!</v>
      </c>
      <c r="B264" s="1506" t="e">
        <f>#REF!</f>
        <v>#REF!</v>
      </c>
      <c r="C264" s="1508" t="e">
        <f>#REF!</f>
        <v>#REF!</v>
      </c>
      <c r="D264" s="1483"/>
      <c r="E264" s="1483"/>
      <c r="F264" s="707" t="e">
        <f>#REF!</f>
        <v>#REF!</v>
      </c>
      <c r="G264" s="1273" t="e">
        <f>#REF!</f>
        <v>#REF!</v>
      </c>
      <c r="H264" s="1273" t="e">
        <f>#REF!</f>
        <v>#REF!</v>
      </c>
      <c r="I264" s="115" t="e">
        <f>#REF!</f>
        <v>#REF!</v>
      </c>
      <c r="J264" s="136">
        <v>150000</v>
      </c>
      <c r="K264" s="137">
        <v>3600000</v>
      </c>
    </row>
    <row r="265" spans="1:11" s="320" customFormat="1" ht="15" customHeight="1" outlineLevel="1" x14ac:dyDescent="0.2">
      <c r="A265" s="1506" t="e">
        <f>#REF!</f>
        <v>#REF!</v>
      </c>
      <c r="B265" s="1506" t="e">
        <f>#REF!</f>
        <v>#REF!</v>
      </c>
      <c r="C265" s="1508" t="e">
        <f>#REF!</f>
        <v>#REF!</v>
      </c>
      <c r="D265" s="1483"/>
      <c r="E265" s="1483"/>
      <c r="F265" s="707" t="e">
        <f>#REF!</f>
        <v>#REF!</v>
      </c>
      <c r="G265" s="1273" t="e">
        <f>#REF!</f>
        <v>#REF!</v>
      </c>
      <c r="H265" s="1273" t="e">
        <f>#REF!</f>
        <v>#REF!</v>
      </c>
      <c r="I265" s="115" t="e">
        <f>#REF!</f>
        <v>#REF!</v>
      </c>
      <c r="J265" s="136">
        <v>150000</v>
      </c>
      <c r="K265" s="137">
        <v>11250000</v>
      </c>
    </row>
    <row r="266" spans="1:11" s="320" customFormat="1" ht="26.25" customHeight="1" outlineLevel="1" x14ac:dyDescent="0.2">
      <c r="A266" s="1506" t="e">
        <f>#REF!</f>
        <v>#REF!</v>
      </c>
      <c r="B266" s="1506" t="e">
        <f>#REF!</f>
        <v>#REF!</v>
      </c>
      <c r="C266" s="1508" t="e">
        <f>#REF!</f>
        <v>#REF!</v>
      </c>
      <c r="D266" s="1483"/>
      <c r="E266" s="1483"/>
      <c r="F266" s="707" t="e">
        <f>#REF!</f>
        <v>#REF!</v>
      </c>
      <c r="G266" s="1273" t="e">
        <f>#REF!</f>
        <v>#REF!</v>
      </c>
      <c r="H266" s="1273" t="e">
        <f>#REF!</f>
        <v>#REF!</v>
      </c>
      <c r="I266" s="115" t="e">
        <f>#REF!</f>
        <v>#REF!</v>
      </c>
      <c r="J266" s="136">
        <v>220000</v>
      </c>
      <c r="K266" s="137">
        <v>2200000</v>
      </c>
    </row>
    <row r="267" spans="1:11" s="320" customFormat="1" ht="15" customHeight="1" outlineLevel="1" x14ac:dyDescent="0.2">
      <c r="A267" s="1506" t="e">
        <f>#REF!</f>
        <v>#REF!</v>
      </c>
      <c r="B267" s="1506" t="e">
        <f>#REF!</f>
        <v>#REF!</v>
      </c>
      <c r="C267" s="1508" t="e">
        <f>#REF!</f>
        <v>#REF!</v>
      </c>
      <c r="D267" s="1483"/>
      <c r="E267" s="1483"/>
      <c r="F267" s="707" t="e">
        <f>#REF!</f>
        <v>#REF!</v>
      </c>
      <c r="G267" s="1273" t="e">
        <f>#REF!</f>
        <v>#REF!</v>
      </c>
      <c r="H267" s="1273" t="e">
        <f>#REF!</f>
        <v>#REF!</v>
      </c>
      <c r="I267" s="115" t="e">
        <f>#REF!</f>
        <v>#REF!</v>
      </c>
      <c r="J267" s="136">
        <v>400000</v>
      </c>
      <c r="K267" s="137">
        <v>4000000</v>
      </c>
    </row>
    <row r="268" spans="1:11" s="320" customFormat="1" ht="15" customHeight="1" outlineLevel="1" x14ac:dyDescent="0.2">
      <c r="A268" s="1506" t="e">
        <f>#REF!</f>
        <v>#REF!</v>
      </c>
      <c r="B268" s="1506" t="e">
        <f>#REF!</f>
        <v>#REF!</v>
      </c>
      <c r="C268" s="1508" t="e">
        <f>#REF!</f>
        <v>#REF!</v>
      </c>
      <c r="D268" s="1483"/>
      <c r="E268" s="1483"/>
      <c r="F268" s="707" t="e">
        <f>#REF!</f>
        <v>#REF!</v>
      </c>
      <c r="G268" s="1273" t="e">
        <f>#REF!</f>
        <v>#REF!</v>
      </c>
      <c r="H268" s="1273" t="e">
        <f>#REF!</f>
        <v>#REF!</v>
      </c>
      <c r="I268" s="115" t="e">
        <f>#REF!</f>
        <v>#REF!</v>
      </c>
      <c r="J268" s="136">
        <v>200000</v>
      </c>
      <c r="K268" s="137">
        <v>1600000</v>
      </c>
    </row>
    <row r="269" spans="1:11" s="320" customFormat="1" ht="26.25" customHeight="1" outlineLevel="1" x14ac:dyDescent="0.2">
      <c r="A269" s="1506" t="e">
        <f>#REF!</f>
        <v>#REF!</v>
      </c>
      <c r="B269" s="1506" t="e">
        <f>#REF!</f>
        <v>#REF!</v>
      </c>
      <c r="C269" s="1508" t="e">
        <f>#REF!</f>
        <v>#REF!</v>
      </c>
      <c r="D269" s="1483"/>
      <c r="E269" s="1483"/>
      <c r="F269" s="707" t="e">
        <f>#REF!</f>
        <v>#REF!</v>
      </c>
      <c r="G269" s="1273" t="e">
        <f>#REF!</f>
        <v>#REF!</v>
      </c>
      <c r="H269" s="1273" t="e">
        <f>#REF!</f>
        <v>#REF!</v>
      </c>
      <c r="I269" s="115" t="e">
        <f>#REF!</f>
        <v>#REF!</v>
      </c>
      <c r="J269" s="136">
        <v>1500000</v>
      </c>
      <c r="K269" s="137">
        <v>10500000</v>
      </c>
    </row>
    <row r="270" spans="1:11" s="320" customFormat="1" ht="15" customHeight="1" outlineLevel="1" x14ac:dyDescent="0.2">
      <c r="A270" s="1506" t="e">
        <f>#REF!</f>
        <v>#REF!</v>
      </c>
      <c r="B270" s="1506" t="e">
        <f>#REF!</f>
        <v>#REF!</v>
      </c>
      <c r="C270" s="1508" t="e">
        <f>#REF!</f>
        <v>#REF!</v>
      </c>
      <c r="D270" s="1483"/>
      <c r="E270" s="1483"/>
      <c r="F270" s="707" t="e">
        <f>#REF!</f>
        <v>#REF!</v>
      </c>
      <c r="G270" s="1273" t="e">
        <f>#REF!</f>
        <v>#REF!</v>
      </c>
      <c r="H270" s="1273" t="e">
        <f>#REF!</f>
        <v>#REF!</v>
      </c>
      <c r="I270" s="115" t="e">
        <f>#REF!</f>
        <v>#REF!</v>
      </c>
      <c r="J270" s="136">
        <v>2000000</v>
      </c>
      <c r="K270" s="137">
        <v>10000000</v>
      </c>
    </row>
    <row r="271" spans="1:11" s="320" customFormat="1" ht="15" customHeight="1" outlineLevel="1" x14ac:dyDescent="0.2">
      <c r="A271" s="1506" t="e">
        <f>#REF!</f>
        <v>#REF!</v>
      </c>
      <c r="B271" s="1506" t="e">
        <f>#REF!</f>
        <v>#REF!</v>
      </c>
      <c r="C271" s="1508" t="e">
        <f>#REF!</f>
        <v>#REF!</v>
      </c>
      <c r="D271" s="1483"/>
      <c r="E271" s="1483"/>
      <c r="F271" s="707" t="e">
        <f>#REF!</f>
        <v>#REF!</v>
      </c>
      <c r="G271" s="1273" t="e">
        <f>#REF!</f>
        <v>#REF!</v>
      </c>
      <c r="H271" s="1273" t="e">
        <f>#REF!</f>
        <v>#REF!</v>
      </c>
      <c r="I271" s="115" t="e">
        <f>#REF!</f>
        <v>#REF!</v>
      </c>
      <c r="J271" s="136">
        <v>5000000</v>
      </c>
      <c r="K271" s="137">
        <v>30000000</v>
      </c>
    </row>
    <row r="272" spans="1:11" s="320" customFormat="1" ht="15" customHeight="1" outlineLevel="1" x14ac:dyDescent="0.2">
      <c r="A272" s="1506" t="e">
        <f>#REF!</f>
        <v>#REF!</v>
      </c>
      <c r="B272" s="1506" t="e">
        <f>#REF!</f>
        <v>#REF!</v>
      </c>
      <c r="C272" s="1508" t="e">
        <f>#REF!</f>
        <v>#REF!</v>
      </c>
      <c r="D272" s="1483"/>
      <c r="E272" s="1483"/>
      <c r="F272" s="707" t="e">
        <f>#REF!</f>
        <v>#REF!</v>
      </c>
      <c r="G272" s="1273" t="e">
        <f>#REF!</f>
        <v>#REF!</v>
      </c>
      <c r="H272" s="1273" t="e">
        <f>#REF!</f>
        <v>#REF!</v>
      </c>
      <c r="I272" s="115" t="e">
        <f>#REF!</f>
        <v>#REF!</v>
      </c>
      <c r="J272" s="136">
        <v>150000</v>
      </c>
      <c r="K272" s="137">
        <v>750000</v>
      </c>
    </row>
    <row r="273" spans="1:11" s="320" customFormat="1" ht="26.25" customHeight="1" outlineLevel="1" x14ac:dyDescent="0.2">
      <c r="A273" s="1506" t="e">
        <f>#REF!</f>
        <v>#REF!</v>
      </c>
      <c r="B273" s="1506" t="e">
        <f>#REF!</f>
        <v>#REF!</v>
      </c>
      <c r="C273" s="1508" t="e">
        <f>#REF!</f>
        <v>#REF!</v>
      </c>
      <c r="D273" s="1483"/>
      <c r="E273" s="1483"/>
      <c r="F273" s="707" t="e">
        <f>#REF!</f>
        <v>#REF!</v>
      </c>
      <c r="G273" s="1273" t="e">
        <f>#REF!</f>
        <v>#REF!</v>
      </c>
      <c r="H273" s="1273" t="e">
        <f>#REF!</f>
        <v>#REF!</v>
      </c>
      <c r="I273" s="115" t="e">
        <f>#REF!</f>
        <v>#REF!</v>
      </c>
      <c r="J273" s="136">
        <v>200000</v>
      </c>
      <c r="K273" s="137">
        <v>4400000</v>
      </c>
    </row>
    <row r="274" spans="1:11" s="320" customFormat="1" ht="15" customHeight="1" outlineLevel="1" x14ac:dyDescent="0.2">
      <c r="A274" s="1506" t="e">
        <f>#REF!</f>
        <v>#REF!</v>
      </c>
      <c r="B274" s="1506" t="e">
        <f>#REF!</f>
        <v>#REF!</v>
      </c>
      <c r="C274" s="1508" t="e">
        <f>#REF!</f>
        <v>#REF!</v>
      </c>
      <c r="D274" s="1483"/>
      <c r="E274" s="1483"/>
      <c r="F274" s="707" t="e">
        <f>#REF!</f>
        <v>#REF!</v>
      </c>
      <c r="G274" s="1274" t="e">
        <f>#REF!</f>
        <v>#REF!</v>
      </c>
      <c r="H274" s="1274" t="e">
        <f>#REF!</f>
        <v>#REF!</v>
      </c>
      <c r="I274" s="115" t="e">
        <f>#REF!</f>
        <v>#REF!</v>
      </c>
      <c r="J274" s="136">
        <v>1500000</v>
      </c>
      <c r="K274" s="137">
        <v>12000000</v>
      </c>
    </row>
    <row r="275" spans="1:11" s="320" customFormat="1" ht="15" customHeight="1" outlineLevel="1" x14ac:dyDescent="0.2">
      <c r="A275" s="1474" t="e">
        <f>#REF!</f>
        <v>#REF!</v>
      </c>
      <c r="B275" s="1452" t="e">
        <f>#REF!</f>
        <v>#REF!</v>
      </c>
      <c r="C275" s="1508" t="e">
        <f>#REF!</f>
        <v>#REF!</v>
      </c>
      <c r="D275" s="1483"/>
      <c r="E275" s="1483"/>
      <c r="F275" s="708" t="e">
        <f>#REF!</f>
        <v>#REF!</v>
      </c>
      <c r="G275" s="1276" t="e">
        <f>#REF!</f>
        <v>#REF!</v>
      </c>
      <c r="H275" s="1279" t="e">
        <f>#REF!</f>
        <v>#REF!</v>
      </c>
      <c r="I275" s="115" t="e">
        <f>#REF!</f>
        <v>#REF!</v>
      </c>
      <c r="J275" s="136">
        <v>2800000</v>
      </c>
      <c r="K275" s="137">
        <v>112000000</v>
      </c>
    </row>
    <row r="276" spans="1:11" s="320" customFormat="1" ht="15" customHeight="1" outlineLevel="1" x14ac:dyDescent="0.2">
      <c r="A276" s="1475" t="e">
        <f>#REF!</f>
        <v>#REF!</v>
      </c>
      <c r="B276" s="1273" t="e">
        <f>#REF!</f>
        <v>#REF!</v>
      </c>
      <c r="C276" s="1508" t="e">
        <f>#REF!</f>
        <v>#REF!</v>
      </c>
      <c r="D276" s="1483"/>
      <c r="E276" s="1483"/>
      <c r="F276" s="708" t="e">
        <f>#REF!</f>
        <v>#REF!</v>
      </c>
      <c r="G276" s="1277" t="e">
        <f>#REF!</f>
        <v>#REF!</v>
      </c>
      <c r="H276" s="1280" t="e">
        <f>#REF!</f>
        <v>#REF!</v>
      </c>
      <c r="I276" s="115" t="e">
        <f>#REF!</f>
        <v>#REF!</v>
      </c>
      <c r="J276" s="136">
        <v>2000000</v>
      </c>
      <c r="K276" s="137">
        <v>40000000</v>
      </c>
    </row>
    <row r="277" spans="1:11" s="320" customFormat="1" ht="15" customHeight="1" outlineLevel="1" x14ac:dyDescent="0.2">
      <c r="A277" s="1475" t="e">
        <f>#REF!</f>
        <v>#REF!</v>
      </c>
      <c r="B277" s="1273" t="e">
        <f>#REF!</f>
        <v>#REF!</v>
      </c>
      <c r="C277" s="1508" t="e">
        <f>#REF!</f>
        <v>#REF!</v>
      </c>
      <c r="D277" s="1483"/>
      <c r="E277" s="1483"/>
      <c r="F277" s="708" t="e">
        <f>#REF!</f>
        <v>#REF!</v>
      </c>
      <c r="G277" s="1277" t="e">
        <f>#REF!</f>
        <v>#REF!</v>
      </c>
      <c r="H277" s="1280" t="e">
        <f>#REF!</f>
        <v>#REF!</v>
      </c>
      <c r="I277" s="115" t="e">
        <f>#REF!</f>
        <v>#REF!</v>
      </c>
      <c r="J277" s="136">
        <v>2000000</v>
      </c>
      <c r="K277" s="137">
        <v>40000000</v>
      </c>
    </row>
    <row r="278" spans="1:11" s="320" customFormat="1" ht="15" customHeight="1" outlineLevel="1" x14ac:dyDescent="0.2">
      <c r="A278" s="1475" t="e">
        <f>#REF!</f>
        <v>#REF!</v>
      </c>
      <c r="B278" s="1273" t="e">
        <f>#REF!</f>
        <v>#REF!</v>
      </c>
      <c r="C278" s="1508" t="e">
        <f>#REF!</f>
        <v>#REF!</v>
      </c>
      <c r="D278" s="1483"/>
      <c r="E278" s="1483"/>
      <c r="F278" s="708" t="e">
        <f>#REF!</f>
        <v>#REF!</v>
      </c>
      <c r="G278" s="1277" t="e">
        <f>#REF!</f>
        <v>#REF!</v>
      </c>
      <c r="H278" s="1280" t="e">
        <f>#REF!</f>
        <v>#REF!</v>
      </c>
      <c r="I278" s="115" t="e">
        <f>#REF!</f>
        <v>#REF!</v>
      </c>
      <c r="J278" s="136">
        <v>55000000</v>
      </c>
      <c r="K278" s="137">
        <v>330000000</v>
      </c>
    </row>
    <row r="279" spans="1:11" s="320" customFormat="1" ht="15" customHeight="1" outlineLevel="1" x14ac:dyDescent="0.2">
      <c r="A279" s="1475" t="e">
        <f>#REF!</f>
        <v>#REF!</v>
      </c>
      <c r="B279" s="1273" t="e">
        <f>#REF!</f>
        <v>#REF!</v>
      </c>
      <c r="C279" s="1508" t="e">
        <f>#REF!</f>
        <v>#REF!</v>
      </c>
      <c r="D279" s="1483"/>
      <c r="E279" s="1483"/>
      <c r="F279" s="708" t="e">
        <f>#REF!</f>
        <v>#REF!</v>
      </c>
      <c r="G279" s="1277" t="e">
        <f>#REF!</f>
        <v>#REF!</v>
      </c>
      <c r="H279" s="1280" t="e">
        <f>#REF!</f>
        <v>#REF!</v>
      </c>
      <c r="I279" s="115" t="e">
        <f>#REF!</f>
        <v>#REF!</v>
      </c>
      <c r="J279" s="136">
        <v>210000000</v>
      </c>
      <c r="K279" s="137">
        <v>420000000</v>
      </c>
    </row>
    <row r="280" spans="1:11" s="320" customFormat="1" ht="15" customHeight="1" outlineLevel="1" x14ac:dyDescent="0.2">
      <c r="A280" s="1475" t="e">
        <f>#REF!</f>
        <v>#REF!</v>
      </c>
      <c r="B280" s="1273" t="e">
        <f>#REF!</f>
        <v>#REF!</v>
      </c>
      <c r="C280" s="1508" t="e">
        <f>#REF!</f>
        <v>#REF!</v>
      </c>
      <c r="D280" s="1483"/>
      <c r="E280" s="1483"/>
      <c r="F280" s="708" t="e">
        <f>#REF!</f>
        <v>#REF!</v>
      </c>
      <c r="G280" s="1277" t="e">
        <f>#REF!</f>
        <v>#REF!</v>
      </c>
      <c r="H280" s="1280" t="e">
        <f>#REF!</f>
        <v>#REF!</v>
      </c>
      <c r="I280" s="115" t="e">
        <f>#REF!</f>
        <v>#REF!</v>
      </c>
      <c r="J280" s="136">
        <v>200000000</v>
      </c>
      <c r="K280" s="137">
        <v>400000000</v>
      </c>
    </row>
    <row r="281" spans="1:11" s="320" customFormat="1" ht="15" customHeight="1" outlineLevel="1" x14ac:dyDescent="0.2">
      <c r="A281" s="1475" t="e">
        <f>#REF!</f>
        <v>#REF!</v>
      </c>
      <c r="B281" s="1273" t="e">
        <f>#REF!</f>
        <v>#REF!</v>
      </c>
      <c r="C281" s="1508" t="e">
        <f>#REF!</f>
        <v>#REF!</v>
      </c>
      <c r="D281" s="1483"/>
      <c r="E281" s="1483"/>
      <c r="F281" s="708" t="e">
        <f>#REF!</f>
        <v>#REF!</v>
      </c>
      <c r="G281" s="1277" t="e">
        <f>#REF!</f>
        <v>#REF!</v>
      </c>
      <c r="H281" s="1280" t="e">
        <f>#REF!</f>
        <v>#REF!</v>
      </c>
      <c r="I281" s="115" t="e">
        <f>#REF!</f>
        <v>#REF!</v>
      </c>
      <c r="J281" s="136">
        <v>65000000</v>
      </c>
      <c r="K281" s="137">
        <v>260000000</v>
      </c>
    </row>
    <row r="282" spans="1:11" s="320" customFormat="1" ht="15" customHeight="1" outlineLevel="1" x14ac:dyDescent="0.2">
      <c r="A282" s="1475" t="e">
        <f>#REF!</f>
        <v>#REF!</v>
      </c>
      <c r="B282" s="1273" t="e">
        <f>#REF!</f>
        <v>#REF!</v>
      </c>
      <c r="C282" s="1508" t="e">
        <f>#REF!</f>
        <v>#REF!</v>
      </c>
      <c r="D282" s="1483"/>
      <c r="E282" s="1483"/>
      <c r="F282" s="708" t="e">
        <f>#REF!</f>
        <v>#REF!</v>
      </c>
      <c r="G282" s="1277" t="e">
        <f>#REF!</f>
        <v>#REF!</v>
      </c>
      <c r="H282" s="1280" t="e">
        <f>#REF!</f>
        <v>#REF!</v>
      </c>
      <c r="I282" s="115" t="e">
        <f>#REF!</f>
        <v>#REF!</v>
      </c>
      <c r="J282" s="136">
        <v>15000000</v>
      </c>
      <c r="K282" s="137">
        <v>60000000</v>
      </c>
    </row>
    <row r="283" spans="1:11" s="320" customFormat="1" ht="24" customHeight="1" outlineLevel="1" x14ac:dyDescent="0.2">
      <c r="A283" s="1476" t="e">
        <f>#REF!</f>
        <v>#REF!</v>
      </c>
      <c r="B283" s="1274" t="e">
        <f>#REF!</f>
        <v>#REF!</v>
      </c>
      <c r="C283" s="1508" t="e">
        <f>#REF!</f>
        <v>#REF!</v>
      </c>
      <c r="D283" s="1483"/>
      <c r="E283" s="1483"/>
      <c r="F283" s="708" t="e">
        <f>#REF!</f>
        <v>#REF!</v>
      </c>
      <c r="G283" s="1278" t="e">
        <f>#REF!</f>
        <v>#REF!</v>
      </c>
      <c r="H283" s="1281" t="e">
        <f>#REF!</f>
        <v>#REF!</v>
      </c>
      <c r="I283" s="115" t="e">
        <f>#REF!</f>
        <v>#REF!</v>
      </c>
      <c r="J283" s="136">
        <v>30000000</v>
      </c>
      <c r="K283" s="137">
        <v>90000000</v>
      </c>
    </row>
    <row r="284" spans="1:11" s="320" customFormat="1" ht="21" customHeight="1" outlineLevel="1" x14ac:dyDescent="0.2">
      <c r="A284" s="1452" t="s">
        <v>74</v>
      </c>
      <c r="B284" s="877" t="s">
        <v>75</v>
      </c>
      <c r="C284" s="1508" t="e">
        <f>#REF!</f>
        <v>#REF!</v>
      </c>
      <c r="D284" s="1483"/>
      <c r="E284" s="1483"/>
      <c r="F284" s="709" t="e">
        <f>#REF!</f>
        <v>#REF!</v>
      </c>
      <c r="G284" s="133" t="s">
        <v>49</v>
      </c>
      <c r="H284" s="877" t="s">
        <v>76</v>
      </c>
      <c r="I284" s="115">
        <v>1</v>
      </c>
      <c r="J284" s="138">
        <v>500000000</v>
      </c>
      <c r="K284" s="139">
        <v>500000000</v>
      </c>
    </row>
    <row r="285" spans="1:11" s="320" customFormat="1" ht="21" customHeight="1" outlineLevel="1" x14ac:dyDescent="0.2">
      <c r="A285" s="1273"/>
      <c r="B285" s="1276" t="s">
        <v>77</v>
      </c>
      <c r="C285" s="1508" t="e">
        <f>#REF!</f>
        <v>#REF!</v>
      </c>
      <c r="D285" s="1483"/>
      <c r="E285" s="1483"/>
      <c r="F285" s="1477" t="e">
        <f>#REF!</f>
        <v>#REF!</v>
      </c>
      <c r="G285" s="133" t="s">
        <v>49</v>
      </c>
      <c r="H285" s="877" t="s">
        <v>78</v>
      </c>
      <c r="I285" s="115">
        <v>1</v>
      </c>
      <c r="J285" s="136">
        <v>60000000</v>
      </c>
      <c r="K285" s="137">
        <f t="shared" ref="K285:K290" si="1">J285*I285</f>
        <v>60000000</v>
      </c>
    </row>
    <row r="286" spans="1:11" s="320" customFormat="1" ht="24" customHeight="1" outlineLevel="1" x14ac:dyDescent="0.2">
      <c r="A286" s="1273"/>
      <c r="B286" s="1278"/>
      <c r="C286" s="1508" t="e">
        <f>#REF!</f>
        <v>#REF!</v>
      </c>
      <c r="D286" s="1483"/>
      <c r="E286" s="1483"/>
      <c r="F286" s="1478" t="e">
        <f>#REF!</f>
        <v>#REF!</v>
      </c>
      <c r="G286" s="133" t="s">
        <v>49</v>
      </c>
      <c r="H286" s="877" t="s">
        <v>79</v>
      </c>
      <c r="I286" s="115">
        <v>1</v>
      </c>
      <c r="J286" s="136">
        <v>30000000</v>
      </c>
      <c r="K286" s="137">
        <f t="shared" si="1"/>
        <v>30000000</v>
      </c>
    </row>
    <row r="287" spans="1:11" s="320" customFormat="1" ht="24" customHeight="1" outlineLevel="1" x14ac:dyDescent="0.2">
      <c r="A287" s="1273"/>
      <c r="B287" s="877" t="s">
        <v>80</v>
      </c>
      <c r="C287" s="1508" t="e">
        <f>#REF!</f>
        <v>#REF!</v>
      </c>
      <c r="D287" s="1483"/>
      <c r="E287" s="1483"/>
      <c r="F287" s="1477" t="e">
        <f>#REF!</f>
        <v>#REF!</v>
      </c>
      <c r="G287" s="1296" t="s">
        <v>26</v>
      </c>
      <c r="H287" s="877" t="s">
        <v>81</v>
      </c>
      <c r="I287" s="115">
        <v>2</v>
      </c>
      <c r="J287" s="136">
        <v>16500000</v>
      </c>
      <c r="K287" s="137">
        <f t="shared" si="1"/>
        <v>33000000</v>
      </c>
    </row>
    <row r="288" spans="1:11" s="320" customFormat="1" ht="24" customHeight="1" outlineLevel="1" x14ac:dyDescent="0.2">
      <c r="A288" s="1273"/>
      <c r="B288" s="877" t="s">
        <v>82</v>
      </c>
      <c r="C288" s="1508" t="e">
        <f>#REF!</f>
        <v>#REF!</v>
      </c>
      <c r="D288" s="1483"/>
      <c r="E288" s="1483"/>
      <c r="F288" s="1479" t="e">
        <f>#REF!</f>
        <v>#REF!</v>
      </c>
      <c r="G288" s="1297"/>
      <c r="H288" s="877" t="s">
        <v>83</v>
      </c>
      <c r="I288" s="115">
        <v>1</v>
      </c>
      <c r="J288" s="136">
        <v>16500000</v>
      </c>
      <c r="K288" s="137">
        <f t="shared" si="1"/>
        <v>16500000</v>
      </c>
    </row>
    <row r="289" spans="1:11" s="320" customFormat="1" ht="24.95" customHeight="1" outlineLevel="1" x14ac:dyDescent="0.2">
      <c r="A289" s="1273"/>
      <c r="B289" s="877" t="s">
        <v>84</v>
      </c>
      <c r="C289" s="1508" t="e">
        <f>#REF!</f>
        <v>#REF!</v>
      </c>
      <c r="D289" s="1483"/>
      <c r="E289" s="1483"/>
      <c r="F289" s="1479" t="e">
        <f>#REF!</f>
        <v>#REF!</v>
      </c>
      <c r="G289" s="1297"/>
      <c r="H289" s="877" t="s">
        <v>85</v>
      </c>
      <c r="I289" s="115">
        <v>1</v>
      </c>
      <c r="J289" s="136">
        <v>16500000</v>
      </c>
      <c r="K289" s="137">
        <f t="shared" si="1"/>
        <v>16500000</v>
      </c>
    </row>
    <row r="290" spans="1:11" s="320" customFormat="1" ht="24.95" customHeight="1" outlineLevel="1" thickBot="1" x14ac:dyDescent="0.25">
      <c r="A290" s="1480"/>
      <c r="B290" s="878" t="s">
        <v>86</v>
      </c>
      <c r="C290" s="705"/>
      <c r="D290" s="1484"/>
      <c r="E290" s="1484"/>
      <c r="F290" s="890"/>
      <c r="G290" s="1481"/>
      <c r="H290" s="878" t="s">
        <v>87</v>
      </c>
      <c r="I290" s="116">
        <v>2</v>
      </c>
      <c r="J290" s="140">
        <v>16500000</v>
      </c>
      <c r="K290" s="141">
        <f t="shared" si="1"/>
        <v>33000000</v>
      </c>
    </row>
    <row r="291" spans="1:11" s="320" customFormat="1" ht="14.1" customHeight="1" thickBot="1" x14ac:dyDescent="0.25">
      <c r="A291" s="305" t="s">
        <v>88</v>
      </c>
      <c r="B291" s="306"/>
      <c r="C291" s="306"/>
      <c r="D291" s="306"/>
      <c r="E291" s="306"/>
      <c r="F291" s="307"/>
      <c r="G291" s="302">
        <f>+SUM(BIENESTAR!P17:P120)</f>
        <v>468092441</v>
      </c>
      <c r="H291" s="308">
        <f>+G291/$G$490</f>
        <v>1.3186864216910088E-2</v>
      </c>
      <c r="I291" s="303"/>
      <c r="J291" s="303"/>
      <c r="K291" s="304"/>
    </row>
    <row r="292" spans="1:11" s="320" customFormat="1" ht="27" customHeight="1" outlineLevel="1" x14ac:dyDescent="0.2">
      <c r="A292" s="1499" t="str">
        <f>+BIENESTAR!F17</f>
        <v xml:space="preserve">"Quédate en la ETITC" Trabajo Social y Psicología </v>
      </c>
      <c r="B292" s="351" t="str">
        <f>+BIENESTAR!G17</f>
        <v>Monitorias</v>
      </c>
      <c r="C292" s="1514">
        <f>+BIENESTAR!H17</f>
        <v>0</v>
      </c>
      <c r="D292" s="1482">
        <f>+BIENESTAR!I17</f>
        <v>42381</v>
      </c>
      <c r="E292" s="1482">
        <f>+BIENESTAR!J17</f>
        <v>42724</v>
      </c>
      <c r="F292" s="1272" t="str">
        <f>+BIENESTAR!K17</f>
        <v>Personas de la comunidad educativa que participan de las actividades de trabajo social</v>
      </c>
      <c r="G292" s="352" t="str">
        <f>+BIENESTAR!L17</f>
        <v>Materiales</v>
      </c>
      <c r="H292" s="942" t="str">
        <f>+BIENESTAR!M17</f>
        <v xml:space="preserve">Tableros acrílicos para el desarrollo de la monitoria </v>
      </c>
      <c r="I292" s="353">
        <f>+BIENESTAR!N17</f>
        <v>4</v>
      </c>
      <c r="J292" s="354">
        <f>+BIENESTAR!O17</f>
        <v>175000</v>
      </c>
      <c r="K292" s="355">
        <f>+BIENESTAR!P17</f>
        <v>700000</v>
      </c>
    </row>
    <row r="293" spans="1:11" s="320" customFormat="1" ht="27" customHeight="1" outlineLevel="1" x14ac:dyDescent="0.2">
      <c r="A293" s="1500">
        <f>+BIENESTAR!F18</f>
        <v>0</v>
      </c>
      <c r="B293" s="356" t="str">
        <f>+BIENESTAR!G18</f>
        <v xml:space="preserve">Atención psicosocial y caracterización de la población </v>
      </c>
      <c r="C293" s="1515">
        <f>+BIENESTAR!H18</f>
        <v>0</v>
      </c>
      <c r="D293" s="1517">
        <f>+BIENESTAR!I18</f>
        <v>0</v>
      </c>
      <c r="E293" s="1517">
        <f>+BIENESTAR!J18</f>
        <v>0</v>
      </c>
      <c r="F293" s="1273">
        <f>+BIENESTAR!K18</f>
        <v>0</v>
      </c>
      <c r="G293" s="133" t="str">
        <f>+BIENESTAR!L18</f>
        <v>Materiales</v>
      </c>
      <c r="H293" s="893" t="str">
        <f>+BIENESTAR!M18</f>
        <v xml:space="preserve">Pruebas Psicológicas </v>
      </c>
      <c r="I293" s="357">
        <f>+BIENESTAR!N18</f>
        <v>51</v>
      </c>
      <c r="J293" s="322">
        <f>+BIENESTAR!O18</f>
        <v>58823.529411764706</v>
      </c>
      <c r="K293" s="358">
        <f>+BIENESTAR!P18</f>
        <v>3000000</v>
      </c>
    </row>
    <row r="294" spans="1:11" s="320" customFormat="1" ht="27" customHeight="1" outlineLevel="1" x14ac:dyDescent="0.2">
      <c r="A294" s="1500">
        <f>+BIENESTAR!F19</f>
        <v>0</v>
      </c>
      <c r="B294" s="356" t="str">
        <f>+BIENESTAR!G19</f>
        <v xml:space="preserve">Programa Macgym memoria, atención y concentración </v>
      </c>
      <c r="C294" s="1515">
        <f>+BIENESTAR!H19</f>
        <v>0</v>
      </c>
      <c r="D294" s="1517">
        <f>+BIENESTAR!I19</f>
        <v>0</v>
      </c>
      <c r="E294" s="1517">
        <f>+BIENESTAR!J19</f>
        <v>0</v>
      </c>
      <c r="F294" s="1273">
        <f>+BIENESTAR!K19</f>
        <v>0</v>
      </c>
      <c r="G294" s="133" t="str">
        <f>+BIENESTAR!L19</f>
        <v>Logística</v>
      </c>
      <c r="H294" s="893" t="str">
        <f>+BIENESTAR!M19</f>
        <v>Talleres, actividades</v>
      </c>
      <c r="I294" s="357">
        <f>+BIENESTAR!N19</f>
        <v>9</v>
      </c>
      <c r="J294" s="322">
        <f>+BIENESTAR!O19</f>
        <v>166666.66666666666</v>
      </c>
      <c r="K294" s="358">
        <f>+BIENESTAR!P19</f>
        <v>1500000</v>
      </c>
    </row>
    <row r="295" spans="1:11" s="320" customFormat="1" ht="27" customHeight="1" outlineLevel="1" x14ac:dyDescent="0.2">
      <c r="A295" s="1500">
        <f>+BIENESTAR!F20</f>
        <v>0</v>
      </c>
      <c r="B295" s="356" t="str">
        <f>+BIENESTAR!G20</f>
        <v>Técnicas y métodos de estudios</v>
      </c>
      <c r="C295" s="1515">
        <f>+BIENESTAR!H20</f>
        <v>0</v>
      </c>
      <c r="D295" s="1517">
        <f>+BIENESTAR!I20</f>
        <v>0</v>
      </c>
      <c r="E295" s="1517">
        <f>+BIENESTAR!J20</f>
        <v>0</v>
      </c>
      <c r="F295" s="1273">
        <f>+BIENESTAR!K20</f>
        <v>0</v>
      </c>
      <c r="G295" s="133" t="str">
        <f>+BIENESTAR!L20</f>
        <v>Logística</v>
      </c>
      <c r="H295" s="893" t="str">
        <f>+BIENESTAR!M20</f>
        <v>Programa-Manejo de Ansiedad</v>
      </c>
      <c r="I295" s="357">
        <f>+BIENESTAR!N20</f>
        <v>45</v>
      </c>
      <c r="J295" s="322">
        <f>+BIENESTAR!O20</f>
        <v>11111.111111111111</v>
      </c>
      <c r="K295" s="358">
        <f>+BIENESTAR!P20</f>
        <v>500000</v>
      </c>
    </row>
    <row r="296" spans="1:11" s="320" customFormat="1" ht="27" customHeight="1" outlineLevel="1" x14ac:dyDescent="0.2">
      <c r="A296" s="1500">
        <f>+BIENESTAR!F21</f>
        <v>0</v>
      </c>
      <c r="B296" s="1497" t="str">
        <f>+BIENESTAR!G21</f>
        <v xml:space="preserve">Acompañamiento al estudiante Bogotá Noctámbula </v>
      </c>
      <c r="C296" s="1515">
        <f>+BIENESTAR!H21</f>
        <v>0</v>
      </c>
      <c r="D296" s="1517">
        <f>+BIENESTAR!I21</f>
        <v>0</v>
      </c>
      <c r="E296" s="1517">
        <f>+BIENESTAR!J21</f>
        <v>0</v>
      </c>
      <c r="F296" s="1273">
        <f>+BIENESTAR!K21</f>
        <v>0</v>
      </c>
      <c r="G296" s="133" t="str">
        <f>+BIENESTAR!L21</f>
        <v>Logística</v>
      </c>
      <c r="H296" s="893" t="str">
        <f>+BIENESTAR!M21</f>
        <v>Acompañamiento Estudiantes de Provincia</v>
      </c>
      <c r="I296" s="357">
        <f>+BIENESTAR!N21</f>
        <v>49</v>
      </c>
      <c r="J296" s="322">
        <f>+BIENESTAR!O21</f>
        <v>20408.163265306124</v>
      </c>
      <c r="K296" s="358">
        <f>+BIENESTAR!P21</f>
        <v>1000000</v>
      </c>
    </row>
    <row r="297" spans="1:11" s="320" customFormat="1" ht="14.1" customHeight="1" outlineLevel="1" x14ac:dyDescent="0.2">
      <c r="A297" s="1500">
        <f>+BIENESTAR!F22</f>
        <v>0</v>
      </c>
      <c r="B297" s="1492">
        <f>+BIENESTAR!G22</f>
        <v>0</v>
      </c>
      <c r="C297" s="1515">
        <f>+BIENESTAR!H22</f>
        <v>0</v>
      </c>
      <c r="D297" s="1517">
        <f>+BIENESTAR!I22</f>
        <v>0</v>
      </c>
      <c r="E297" s="1517">
        <f>+BIENESTAR!J22</f>
        <v>0</v>
      </c>
      <c r="F297" s="1273">
        <f>+BIENESTAR!K22</f>
        <v>0</v>
      </c>
      <c r="G297" s="133" t="str">
        <f>+BIENESTAR!L22</f>
        <v>Transporte</v>
      </c>
      <c r="H297" s="893" t="str">
        <f>+BIENESTAR!M22</f>
        <v>Transporte Ruta cultural</v>
      </c>
      <c r="I297" s="357">
        <f>+BIENESTAR!N22</f>
        <v>2</v>
      </c>
      <c r="J297" s="322">
        <f>+BIENESTAR!O22</f>
        <v>400000</v>
      </c>
      <c r="K297" s="358">
        <f>+BIENESTAR!P22</f>
        <v>800000</v>
      </c>
    </row>
    <row r="298" spans="1:11" s="320" customFormat="1" ht="27" customHeight="1" outlineLevel="1" x14ac:dyDescent="0.2">
      <c r="A298" s="1500">
        <f>+BIENESTAR!F23</f>
        <v>0</v>
      </c>
      <c r="B298" s="1493">
        <f>+BIENESTAR!G23</f>
        <v>0</v>
      </c>
      <c r="C298" s="1515">
        <f>+BIENESTAR!H23</f>
        <v>0</v>
      </c>
      <c r="D298" s="1517">
        <f>+BIENESTAR!I23</f>
        <v>0</v>
      </c>
      <c r="E298" s="1517">
        <f>+BIENESTAR!J23</f>
        <v>0</v>
      </c>
      <c r="F298" s="1273">
        <f>+BIENESTAR!K23</f>
        <v>0</v>
      </c>
      <c r="G298" s="133" t="str">
        <f>+BIENESTAR!L23</f>
        <v>Transporte</v>
      </c>
      <c r="H298" s="893" t="str">
        <f>+BIENESTAR!M23</f>
        <v>Transporte Bogotá noctámbula</v>
      </c>
      <c r="I298" s="357">
        <f>+BIENESTAR!N23</f>
        <v>2</v>
      </c>
      <c r="J298" s="322">
        <f>+BIENESTAR!O23</f>
        <v>300000</v>
      </c>
      <c r="K298" s="358">
        <f>+BIENESTAR!P23</f>
        <v>600000</v>
      </c>
    </row>
    <row r="299" spans="1:11" s="320" customFormat="1" ht="27" customHeight="1" outlineLevel="1" x14ac:dyDescent="0.2">
      <c r="A299" s="1500">
        <f>+BIENESTAR!F24</f>
        <v>0</v>
      </c>
      <c r="B299" s="1497" t="str">
        <f>+BIENESTAR!G24</f>
        <v xml:space="preserve">Subsidio Alimentario </v>
      </c>
      <c r="C299" s="1515">
        <f>+BIENESTAR!H24</f>
        <v>0</v>
      </c>
      <c r="D299" s="1517">
        <f>+BIENESTAR!I24</f>
        <v>0</v>
      </c>
      <c r="E299" s="1517">
        <f>+BIENESTAR!J24</f>
        <v>0</v>
      </c>
      <c r="F299" s="1273">
        <f>+BIENESTAR!K24</f>
        <v>0</v>
      </c>
      <c r="G299" s="133" t="str">
        <f>+BIENESTAR!L24</f>
        <v>Logística</v>
      </c>
      <c r="H299" s="893" t="str">
        <f>+BIENESTAR!M24</f>
        <v>Tiquetera-Banco de Alimentos</v>
      </c>
      <c r="I299" s="357">
        <f>+BIENESTAR!N24</f>
        <v>50</v>
      </c>
      <c r="J299" s="322">
        <f>+BIENESTAR!O24</f>
        <v>30000</v>
      </c>
      <c r="K299" s="358">
        <f>+BIENESTAR!P24</f>
        <v>1500000</v>
      </c>
    </row>
    <row r="300" spans="1:11" s="320" customFormat="1" ht="39.950000000000003" customHeight="1" outlineLevel="1" x14ac:dyDescent="0.2">
      <c r="A300" s="1500">
        <f>+BIENESTAR!F25</f>
        <v>0</v>
      </c>
      <c r="B300" s="1493">
        <f>+BIENESTAR!G25</f>
        <v>0</v>
      </c>
      <c r="C300" s="1515">
        <f>+BIENESTAR!H25</f>
        <v>0</v>
      </c>
      <c r="D300" s="1483">
        <f>+BIENESTAR!I25</f>
        <v>0</v>
      </c>
      <c r="E300" s="1483">
        <f>+BIENESTAR!J25</f>
        <v>0</v>
      </c>
      <c r="F300" s="1273">
        <f>+BIENESTAR!K25</f>
        <v>0</v>
      </c>
      <c r="G300" s="133" t="str">
        <f>+BIENESTAR!L25</f>
        <v>Persona natural</v>
      </c>
      <c r="H300" s="893" t="str">
        <f>+BIENESTAR!M25</f>
        <v>Contratación del personal para la atención del banco de alimentos</v>
      </c>
      <c r="I300" s="357">
        <f>+BIENESTAR!N25</f>
        <v>3</v>
      </c>
      <c r="J300" s="322">
        <f>+BIENESTAR!O25</f>
        <v>13660000</v>
      </c>
      <c r="K300" s="358">
        <f>+BIENESTAR!P25</f>
        <v>40980000</v>
      </c>
    </row>
    <row r="301" spans="1:11" s="320" customFormat="1" ht="14.1" customHeight="1" outlineLevel="1" x14ac:dyDescent="0.2">
      <c r="A301" s="1500">
        <f>+BIENESTAR!F26</f>
        <v>0</v>
      </c>
      <c r="B301" s="1497" t="str">
        <f>+BIENESTAR!G26</f>
        <v>Mujer B.I.T.</v>
      </c>
      <c r="C301" s="1515">
        <f>+BIENESTAR!H26</f>
        <v>0</v>
      </c>
      <c r="D301" s="1517">
        <f>+BIENESTAR!I26</f>
        <v>0</v>
      </c>
      <c r="E301" s="1517">
        <f>+BIENESTAR!J26</f>
        <v>0</v>
      </c>
      <c r="F301" s="1273">
        <f>+BIENESTAR!K26</f>
        <v>0</v>
      </c>
      <c r="G301" s="133" t="str">
        <f>+BIENESTAR!L26</f>
        <v>Logística</v>
      </c>
      <c r="H301" s="893" t="str">
        <f>+BIENESTAR!M26</f>
        <v>Conferencia - Mujeres</v>
      </c>
      <c r="I301" s="357">
        <f>+BIENESTAR!N26</f>
        <v>43</v>
      </c>
      <c r="J301" s="322">
        <f>+BIENESTAR!O26</f>
        <v>30232.558139534885</v>
      </c>
      <c r="K301" s="358">
        <f>+BIENESTAR!P26</f>
        <v>1300000</v>
      </c>
    </row>
    <row r="302" spans="1:11" s="320" customFormat="1" ht="14.1" customHeight="1" outlineLevel="1" x14ac:dyDescent="0.2">
      <c r="A302" s="1500">
        <f>+BIENESTAR!F27</f>
        <v>0</v>
      </c>
      <c r="B302" s="1493">
        <f>+BIENESTAR!G27</f>
        <v>0</v>
      </c>
      <c r="C302" s="1515">
        <f>+BIENESTAR!H27</f>
        <v>0</v>
      </c>
      <c r="D302" s="1517">
        <f>+BIENESTAR!I27</f>
        <v>0</v>
      </c>
      <c r="E302" s="1517">
        <f>+BIENESTAR!J27</f>
        <v>0</v>
      </c>
      <c r="F302" s="1273">
        <f>+BIENESTAR!K27</f>
        <v>0</v>
      </c>
      <c r="G302" s="133" t="str">
        <f>+BIENESTAR!L27</f>
        <v>Logística</v>
      </c>
      <c r="H302" s="893" t="str">
        <f>+BIENESTAR!M27</f>
        <v>Semana de la Mujer</v>
      </c>
      <c r="I302" s="357">
        <f>+BIENESTAR!N27</f>
        <v>44</v>
      </c>
      <c r="J302" s="322">
        <f>+BIENESTAR!O27</f>
        <v>51136.36363636364</v>
      </c>
      <c r="K302" s="358">
        <f>+BIENESTAR!P27</f>
        <v>2250000</v>
      </c>
    </row>
    <row r="303" spans="1:11" s="320" customFormat="1" ht="27" customHeight="1" outlineLevel="1" x14ac:dyDescent="0.2">
      <c r="A303" s="1500">
        <f>+BIENESTAR!F28</f>
        <v>0</v>
      </c>
      <c r="B303" s="1497" t="str">
        <f>+BIENESTAR!G28</f>
        <v>Campañas de prevención y jornadas de crecimiento Humano</v>
      </c>
      <c r="C303" s="1515">
        <f>+BIENESTAR!H28</f>
        <v>0</v>
      </c>
      <c r="D303" s="1517">
        <f>+BIENESTAR!I28</f>
        <v>0</v>
      </c>
      <c r="E303" s="1517">
        <f>+BIENESTAR!J28</f>
        <v>0</v>
      </c>
      <c r="F303" s="1273">
        <f>+BIENESTAR!K28</f>
        <v>0</v>
      </c>
      <c r="G303" s="133" t="str">
        <f>+BIENESTAR!L28</f>
        <v>Logística</v>
      </c>
      <c r="H303" s="893" t="str">
        <f>+BIENESTAR!M28</f>
        <v>Conferencia (Sustancias Psicoactivas)</v>
      </c>
      <c r="I303" s="357">
        <f>+BIENESTAR!N28</f>
        <v>1</v>
      </c>
      <c r="J303" s="322">
        <f>+BIENESTAR!O28</f>
        <v>1000000</v>
      </c>
      <c r="K303" s="358">
        <f>+BIENESTAR!P28</f>
        <v>1000000</v>
      </c>
    </row>
    <row r="304" spans="1:11" s="320" customFormat="1" ht="27" customHeight="1" outlineLevel="1" x14ac:dyDescent="0.2">
      <c r="A304" s="1500">
        <f>+BIENESTAR!F29</f>
        <v>0</v>
      </c>
      <c r="B304" s="1493">
        <f>+BIENESTAR!G29</f>
        <v>0</v>
      </c>
      <c r="C304" s="1515">
        <f>+BIENESTAR!H29</f>
        <v>0</v>
      </c>
      <c r="D304" s="1517">
        <f>+BIENESTAR!I29</f>
        <v>0</v>
      </c>
      <c r="E304" s="1517">
        <f>+BIENESTAR!J29</f>
        <v>0</v>
      </c>
      <c r="F304" s="1273">
        <f>+BIENESTAR!K29</f>
        <v>0</v>
      </c>
      <c r="G304" s="133" t="str">
        <f>+BIENESTAR!L29</f>
        <v>Logística</v>
      </c>
      <c r="H304" s="893" t="str">
        <f>+BIENESTAR!M29</f>
        <v>Campaña Espacio Libre de Humo</v>
      </c>
      <c r="I304" s="357">
        <f>+BIENESTAR!N29</f>
        <v>2</v>
      </c>
      <c r="J304" s="322">
        <f>+BIENESTAR!O29</f>
        <v>500000</v>
      </c>
      <c r="K304" s="358">
        <f>+BIENESTAR!P29</f>
        <v>1000000</v>
      </c>
    </row>
    <row r="305" spans="1:11" s="320" customFormat="1" ht="14.1" customHeight="1" outlineLevel="1" x14ac:dyDescent="0.2">
      <c r="A305" s="1500">
        <f>+BIENESTAR!F30</f>
        <v>0</v>
      </c>
      <c r="B305" s="1497" t="str">
        <f>+BIENESTAR!G30</f>
        <v xml:space="preserve">Gestión y alianzas estratégicas. </v>
      </c>
      <c r="C305" s="1515">
        <f>+BIENESTAR!H30</f>
        <v>0</v>
      </c>
      <c r="D305" s="1517">
        <f>+BIENESTAR!I30</f>
        <v>0</v>
      </c>
      <c r="E305" s="1517">
        <f>+BIENESTAR!J30</f>
        <v>0</v>
      </c>
      <c r="F305" s="1273">
        <f>+BIENESTAR!K30</f>
        <v>0</v>
      </c>
      <c r="G305" s="133" t="str">
        <f>+BIENESTAR!L30</f>
        <v>Logística</v>
      </c>
      <c r="H305" s="893" t="str">
        <f>+BIENESTAR!M30</f>
        <v>Impresora a color</v>
      </c>
      <c r="I305" s="357">
        <f>+BIENESTAR!N30</f>
        <v>2</v>
      </c>
      <c r="J305" s="322">
        <f>+BIENESTAR!O30</f>
        <v>500000</v>
      </c>
      <c r="K305" s="358">
        <f>+BIENESTAR!P30</f>
        <v>1000000</v>
      </c>
    </row>
    <row r="306" spans="1:11" s="320" customFormat="1" ht="27" customHeight="1" outlineLevel="1" thickBot="1" x14ac:dyDescent="0.25">
      <c r="A306" s="1501">
        <f>+BIENESTAR!F31</f>
        <v>0</v>
      </c>
      <c r="B306" s="1498">
        <f>+BIENESTAR!G31</f>
        <v>0</v>
      </c>
      <c r="C306" s="1516">
        <f>+BIENESTAR!H31</f>
        <v>0</v>
      </c>
      <c r="D306" s="1510">
        <f>+BIENESTAR!I31</f>
        <v>0</v>
      </c>
      <c r="E306" s="1510">
        <f>+BIENESTAR!J31</f>
        <v>0</v>
      </c>
      <c r="F306" s="1480">
        <f>+BIENESTAR!K31</f>
        <v>0</v>
      </c>
      <c r="G306" s="359" t="str">
        <f>+BIENESTAR!L31</f>
        <v>Logística</v>
      </c>
      <c r="H306" s="878" t="str">
        <f>+BIENESTAR!M31</f>
        <v>Portafolio: Servicios de Bienestar</v>
      </c>
      <c r="I306" s="360">
        <f>+BIENESTAR!N31</f>
        <v>53</v>
      </c>
      <c r="J306" s="361">
        <f>+BIENESTAR!O31</f>
        <v>56603.773584905663</v>
      </c>
      <c r="K306" s="362">
        <f>+BIENESTAR!P31</f>
        <v>3000000</v>
      </c>
    </row>
    <row r="307" spans="1:11" s="320" customFormat="1" ht="53.1" customHeight="1" outlineLevel="1" x14ac:dyDescent="0.2">
      <c r="A307" s="1499" t="str">
        <f>+BIENESTAR!F33</f>
        <v xml:space="preserve">Quédate en la ETITC. Una ETITC activa.                             Recreación  y Deporte  </v>
      </c>
      <c r="B307" s="351" t="str">
        <f>+BIENESTAR!G33</f>
        <v xml:space="preserve">Entrenamientos </v>
      </c>
      <c r="C307" s="363">
        <f>+BIENESTAR!H33</f>
        <v>0</v>
      </c>
      <c r="D307" s="1482">
        <f>+BIENESTAR!I33</f>
        <v>42381</v>
      </c>
      <c r="E307" s="1482">
        <f>+BIENESTAR!J33</f>
        <v>42724</v>
      </c>
      <c r="F307" s="1272" t="str">
        <f>+BIENESTAR!K33</f>
        <v>Personas de la comunidad educativa que participan de las actividades deportivas y de recreación ejecutadas</v>
      </c>
      <c r="G307" s="352" t="str">
        <f>+BIENESTAR!L33</f>
        <v>Logística</v>
      </c>
      <c r="H307" s="364" t="str">
        <f>+BIENESTAR!M33</f>
        <v>Dotación y adecuación de los espacios deportivos para la comunidad académica</v>
      </c>
      <c r="I307" s="943">
        <f>+BIENESTAR!N33</f>
        <v>404</v>
      </c>
      <c r="J307" s="354">
        <f>+BIENESTAR!O33</f>
        <v>57957.920792079211</v>
      </c>
      <c r="K307" s="355">
        <f>+BIENESTAR!P33</f>
        <v>23415000</v>
      </c>
    </row>
    <row r="308" spans="1:11" s="320" customFormat="1" ht="53.1" customHeight="1" outlineLevel="1" x14ac:dyDescent="0.2">
      <c r="A308" s="1500">
        <f>+BIENESTAR!F34</f>
        <v>0</v>
      </c>
      <c r="B308" s="1497" t="str">
        <f>+BIENESTAR!G34</f>
        <v xml:space="preserve">Campeonatos y torneos </v>
      </c>
      <c r="C308" s="365">
        <f>+BIENESTAR!H34</f>
        <v>0</v>
      </c>
      <c r="D308" s="1483">
        <f>+BIENESTAR!I34</f>
        <v>0</v>
      </c>
      <c r="E308" s="1483">
        <f>+BIENESTAR!J34</f>
        <v>0</v>
      </c>
      <c r="F308" s="1273">
        <f>+BIENESTAR!K34</f>
        <v>0</v>
      </c>
      <c r="G308" s="133" t="str">
        <f>+BIENESTAR!L34</f>
        <v>Suministros</v>
      </c>
      <c r="H308" s="877" t="str">
        <f>+BIENESTAR!M34</f>
        <v>Uniformes para todas las selecciones deportivas. (Bachillerato y Programas de Educación Superior)</v>
      </c>
      <c r="I308" s="944">
        <f>+BIENESTAR!N34</f>
        <v>108</v>
      </c>
      <c r="J308" s="322">
        <f>+BIENESTAR!O34</f>
        <v>64814.814814814818</v>
      </c>
      <c r="K308" s="358">
        <f>+BIENESTAR!P34</f>
        <v>7000000</v>
      </c>
    </row>
    <row r="309" spans="1:11" s="320" customFormat="1" ht="27" customHeight="1" outlineLevel="1" x14ac:dyDescent="0.2">
      <c r="A309" s="1500">
        <f>+BIENESTAR!F35</f>
        <v>0</v>
      </c>
      <c r="B309" s="1492">
        <f>+BIENESTAR!G35</f>
        <v>0</v>
      </c>
      <c r="C309" s="365">
        <f>+BIENESTAR!H35</f>
        <v>0</v>
      </c>
      <c r="D309" s="1483">
        <f>+BIENESTAR!I35</f>
        <v>0</v>
      </c>
      <c r="E309" s="1483">
        <f>+BIENESTAR!J35</f>
        <v>0</v>
      </c>
      <c r="F309" s="1273">
        <f>+BIENESTAR!K35</f>
        <v>0</v>
      </c>
      <c r="G309" s="133" t="str">
        <f>+BIENESTAR!L35</f>
        <v>Persona jurídica</v>
      </c>
      <c r="H309" s="877" t="str">
        <f>+BIENESTAR!M35</f>
        <v>Mantenimiento de áreas Deportivas (Canchas)</v>
      </c>
      <c r="I309" s="944">
        <f>+BIENESTAR!N35</f>
        <v>7</v>
      </c>
      <c r="J309" s="322">
        <f>+BIENESTAR!O35</f>
        <v>100000</v>
      </c>
      <c r="K309" s="358">
        <f>+BIENESTAR!P35</f>
        <v>700000</v>
      </c>
    </row>
    <row r="310" spans="1:11" s="320" customFormat="1" ht="39.950000000000003" customHeight="1" outlineLevel="1" x14ac:dyDescent="0.2">
      <c r="A310" s="1500">
        <f>+BIENESTAR!F36</f>
        <v>0</v>
      </c>
      <c r="B310" s="1492">
        <f>+BIENESTAR!G36</f>
        <v>0</v>
      </c>
      <c r="C310" s="365">
        <f>+BIENESTAR!H36</f>
        <v>0</v>
      </c>
      <c r="D310" s="1483">
        <f>+BIENESTAR!I36</f>
        <v>0</v>
      </c>
      <c r="E310" s="1483">
        <f>+BIENESTAR!J36</f>
        <v>0</v>
      </c>
      <c r="F310" s="1273">
        <f>+BIENESTAR!K36</f>
        <v>0</v>
      </c>
      <c r="G310" s="366" t="str">
        <f>+BIENESTAR!L36</f>
        <v>Logística</v>
      </c>
      <c r="H310" s="877" t="str">
        <f>+BIENESTAR!M36</f>
        <v>Juzgamiento (Campeonatos Todas Disciplinas)</v>
      </c>
      <c r="I310" s="944">
        <f>+BIENESTAR!N36</f>
        <v>9</v>
      </c>
      <c r="J310" s="322">
        <f>+BIENESTAR!O36</f>
        <v>222222.22222222222</v>
      </c>
      <c r="K310" s="358">
        <f>+BIENESTAR!P36</f>
        <v>2000000</v>
      </c>
    </row>
    <row r="311" spans="1:11" s="320" customFormat="1" ht="14.1" customHeight="1" outlineLevel="1" x14ac:dyDescent="0.2">
      <c r="A311" s="1500">
        <f>+BIENESTAR!F37</f>
        <v>0</v>
      </c>
      <c r="B311" s="1492">
        <f>+BIENESTAR!G37</f>
        <v>0</v>
      </c>
      <c r="C311" s="365">
        <f>+BIENESTAR!H37</f>
        <v>0</v>
      </c>
      <c r="D311" s="1483">
        <f>+BIENESTAR!I37</f>
        <v>0</v>
      </c>
      <c r="E311" s="1483">
        <f>+BIENESTAR!J37</f>
        <v>0</v>
      </c>
      <c r="F311" s="1273">
        <f>+BIENESTAR!K37</f>
        <v>0</v>
      </c>
      <c r="G311" s="133" t="str">
        <f>+BIENESTAR!L37</f>
        <v>Suministros</v>
      </c>
      <c r="H311" s="877" t="str">
        <f>+BIENESTAR!M37</f>
        <v>Premiación (Trofeos)</v>
      </c>
      <c r="I311" s="944">
        <f>+BIENESTAR!N37</f>
        <v>300</v>
      </c>
      <c r="J311" s="322">
        <f>+BIENESTAR!O37</f>
        <v>10000</v>
      </c>
      <c r="K311" s="358">
        <f>+BIENESTAR!P37</f>
        <v>3000000</v>
      </c>
    </row>
    <row r="312" spans="1:11" s="320" customFormat="1" ht="14.1" customHeight="1" outlineLevel="1" x14ac:dyDescent="0.2">
      <c r="A312" s="1500">
        <f>+BIENESTAR!F38</f>
        <v>0</v>
      </c>
      <c r="B312" s="1493">
        <f>+BIENESTAR!G38</f>
        <v>0</v>
      </c>
      <c r="C312" s="365">
        <f>+BIENESTAR!H38</f>
        <v>0</v>
      </c>
      <c r="D312" s="1483">
        <f>+BIENESTAR!I38</f>
        <v>0</v>
      </c>
      <c r="E312" s="1483">
        <f>+BIENESTAR!J38</f>
        <v>0</v>
      </c>
      <c r="F312" s="1273">
        <f>+BIENESTAR!K38</f>
        <v>0</v>
      </c>
      <c r="G312" s="133" t="str">
        <f>+BIENESTAR!L38</f>
        <v>Suministros</v>
      </c>
      <c r="H312" s="877" t="str">
        <f>+BIENESTAR!M38</f>
        <v>Premiación (Medallas)</v>
      </c>
      <c r="I312" s="357">
        <f>+BIENESTAR!N38</f>
        <v>98</v>
      </c>
      <c r="J312" s="322">
        <f>+BIENESTAR!O38</f>
        <v>61224.489795918365</v>
      </c>
      <c r="K312" s="358">
        <f>+BIENESTAR!P38</f>
        <v>6000000</v>
      </c>
    </row>
    <row r="313" spans="1:11" s="320" customFormat="1" ht="27" customHeight="1" outlineLevel="1" x14ac:dyDescent="0.2">
      <c r="A313" s="1500">
        <f>+BIENESTAR!F39</f>
        <v>0</v>
      </c>
      <c r="B313" s="1497" t="str">
        <f>+BIENESTAR!G39</f>
        <v xml:space="preserve">Acondicionamiento Físico </v>
      </c>
      <c r="C313" s="365">
        <f>+BIENESTAR!H39</f>
        <v>0</v>
      </c>
      <c r="D313" s="1483">
        <f>+BIENESTAR!I39</f>
        <v>0</v>
      </c>
      <c r="E313" s="1483">
        <f>+BIENESTAR!J39</f>
        <v>0</v>
      </c>
      <c r="F313" s="1273">
        <f>+BIENESTAR!K39</f>
        <v>0</v>
      </c>
      <c r="G313" s="133" t="str">
        <f>+BIENESTAR!L39</f>
        <v>Persona jurídica</v>
      </c>
      <c r="H313" s="877" t="str">
        <f>+BIENESTAR!M39</f>
        <v>Mantenimiento de maquinaria del Gimnasio</v>
      </c>
      <c r="I313" s="944">
        <f>+BIENESTAR!N39</f>
        <v>8</v>
      </c>
      <c r="J313" s="322">
        <f>+BIENESTAR!O39</f>
        <v>250000</v>
      </c>
      <c r="K313" s="358">
        <f>+BIENESTAR!P39</f>
        <v>2000000</v>
      </c>
    </row>
    <row r="314" spans="1:11" s="320" customFormat="1" ht="39.950000000000003" customHeight="1" outlineLevel="1" x14ac:dyDescent="0.2">
      <c r="A314" s="1500">
        <f>+BIENESTAR!F40</f>
        <v>0</v>
      </c>
      <c r="B314" s="1493">
        <f>+BIENESTAR!G40</f>
        <v>0</v>
      </c>
      <c r="C314" s="365">
        <f>+BIENESTAR!H40</f>
        <v>0</v>
      </c>
      <c r="D314" s="1483">
        <f>+BIENESTAR!I40</f>
        <v>0</v>
      </c>
      <c r="E314" s="1483">
        <f>+BIENESTAR!J40</f>
        <v>0</v>
      </c>
      <c r="F314" s="1273">
        <f>+BIENESTAR!K40</f>
        <v>0</v>
      </c>
      <c r="G314" s="133" t="str">
        <f>+BIENESTAR!L40</f>
        <v>Persona natural</v>
      </c>
      <c r="H314" s="893" t="str">
        <f>+BIENESTAR!M40</f>
        <v>Contratación del personal para el desarrollo de actividades deportivas</v>
      </c>
      <c r="I314" s="357">
        <f>+BIENESTAR!N40</f>
        <v>6</v>
      </c>
      <c r="J314" s="322">
        <f>+BIENESTAR!O40</f>
        <v>15444333.333333334</v>
      </c>
      <c r="K314" s="358">
        <f>+BIENESTAR!P40</f>
        <v>92666000</v>
      </c>
    </row>
    <row r="315" spans="1:11" s="320" customFormat="1" ht="39.950000000000003" customHeight="1" outlineLevel="1" x14ac:dyDescent="0.2">
      <c r="A315" s="1500">
        <f>+BIENESTAR!F41</f>
        <v>0</v>
      </c>
      <c r="B315" s="1497" t="str">
        <f>+BIENESTAR!G41</f>
        <v>Participación en encuentros deportivos externos e internos</v>
      </c>
      <c r="C315" s="365">
        <f>+BIENESTAR!H41</f>
        <v>0</v>
      </c>
      <c r="D315" s="1483">
        <f>+BIENESTAR!I41</f>
        <v>0</v>
      </c>
      <c r="E315" s="1483">
        <f>+BIENESTAR!J41</f>
        <v>0</v>
      </c>
      <c r="F315" s="1273">
        <f>+BIENESTAR!K41</f>
        <v>0</v>
      </c>
      <c r="G315" s="133" t="str">
        <f>+BIENESTAR!L41</f>
        <v xml:space="preserve">Inscripción </v>
      </c>
      <c r="H315" s="877" t="str">
        <f>+BIENESTAR!M41</f>
        <v xml:space="preserve">Inscripción de Campeonatos (Todas Disciplinas) </v>
      </c>
      <c r="I315" s="944">
        <f>+BIENESTAR!N41</f>
        <v>21</v>
      </c>
      <c r="J315" s="322">
        <f>+BIENESTAR!O41</f>
        <v>23809.523809523809</v>
      </c>
      <c r="K315" s="358">
        <f>+BIENESTAR!P41</f>
        <v>500000</v>
      </c>
    </row>
    <row r="316" spans="1:11" s="320" customFormat="1" ht="27" customHeight="1" outlineLevel="1" x14ac:dyDescent="0.2">
      <c r="A316" s="1500">
        <f>+BIENESTAR!F42</f>
        <v>0</v>
      </c>
      <c r="B316" s="1492">
        <f>+BIENESTAR!G42</f>
        <v>0</v>
      </c>
      <c r="C316" s="365">
        <f>+BIENESTAR!H42</f>
        <v>0</v>
      </c>
      <c r="D316" s="1483">
        <f>+BIENESTAR!I42</f>
        <v>0</v>
      </c>
      <c r="E316" s="1483">
        <f>+BIENESTAR!J42</f>
        <v>0</v>
      </c>
      <c r="F316" s="1273">
        <f>+BIENESTAR!K42</f>
        <v>0</v>
      </c>
      <c r="G316" s="133" t="str">
        <f>+BIENESTAR!L42</f>
        <v xml:space="preserve">Inscripción </v>
      </c>
      <c r="H316" s="877" t="str">
        <f>+BIENESTAR!M42</f>
        <v>Atletismo: Media Maratón de Bogotá</v>
      </c>
      <c r="I316" s="944">
        <f>+BIENESTAR!N42</f>
        <v>22</v>
      </c>
      <c r="J316" s="322">
        <f>+BIENESTAR!O42</f>
        <v>68181.818181818177</v>
      </c>
      <c r="K316" s="358">
        <f>+BIENESTAR!P42</f>
        <v>1500000</v>
      </c>
    </row>
    <row r="317" spans="1:11" s="320" customFormat="1" ht="27" customHeight="1" outlineLevel="1" x14ac:dyDescent="0.2">
      <c r="A317" s="1500">
        <f>+BIENESTAR!F43</f>
        <v>0</v>
      </c>
      <c r="B317" s="1492">
        <f>+BIENESTAR!G43</f>
        <v>0</v>
      </c>
      <c r="C317" s="365">
        <f>+BIENESTAR!H43</f>
        <v>0</v>
      </c>
      <c r="D317" s="1483">
        <f>+BIENESTAR!I43</f>
        <v>0</v>
      </c>
      <c r="E317" s="1483">
        <f>+BIENESTAR!J43</f>
        <v>0</v>
      </c>
      <c r="F317" s="1273">
        <f>+BIENESTAR!K43</f>
        <v>0</v>
      </c>
      <c r="G317" s="133" t="str">
        <f>+BIENESTAR!L43</f>
        <v xml:space="preserve">Inscripción </v>
      </c>
      <c r="H317" s="877" t="str">
        <f>+BIENESTAR!M43</f>
        <v>Atletismo: Carrera de la Mujer</v>
      </c>
      <c r="I317" s="944">
        <f>+BIENESTAR!N43</f>
        <v>23</v>
      </c>
      <c r="J317" s="322">
        <f>+BIENESTAR!O43</f>
        <v>78260.869565217392</v>
      </c>
      <c r="K317" s="358">
        <f>+BIENESTAR!P43</f>
        <v>1800000</v>
      </c>
    </row>
    <row r="318" spans="1:11" s="320" customFormat="1" ht="14.1" customHeight="1" outlineLevel="1" x14ac:dyDescent="0.2">
      <c r="A318" s="1500">
        <f>+BIENESTAR!F44</f>
        <v>0</v>
      </c>
      <c r="B318" s="1492">
        <f>+BIENESTAR!G44</f>
        <v>0</v>
      </c>
      <c r="C318" s="365">
        <f>+BIENESTAR!H44</f>
        <v>0</v>
      </c>
      <c r="D318" s="1483">
        <f>+BIENESTAR!I44</f>
        <v>0</v>
      </c>
      <c r="E318" s="1483">
        <f>+BIENESTAR!J44</f>
        <v>0</v>
      </c>
      <c r="F318" s="1273">
        <f>+BIENESTAR!K44</f>
        <v>0</v>
      </c>
      <c r="G318" s="133" t="str">
        <f>+BIENESTAR!L44</f>
        <v xml:space="preserve">Inscripción </v>
      </c>
      <c r="H318" s="877" t="str">
        <f>+BIENESTAR!M44</f>
        <v>Atletismo: Carrera Allianz</v>
      </c>
      <c r="I318" s="944">
        <f>+BIENESTAR!N44</f>
        <v>24</v>
      </c>
      <c r="J318" s="322">
        <f>+BIENESTAR!O44</f>
        <v>50000</v>
      </c>
      <c r="K318" s="358">
        <f>+BIENESTAR!P44</f>
        <v>1200000</v>
      </c>
    </row>
    <row r="319" spans="1:11" s="320" customFormat="1" ht="14.1" customHeight="1" outlineLevel="1" x14ac:dyDescent="0.2">
      <c r="A319" s="1500">
        <f>+BIENESTAR!F45</f>
        <v>0</v>
      </c>
      <c r="B319" s="1492">
        <f>+BIENESTAR!G45</f>
        <v>0</v>
      </c>
      <c r="C319" s="365">
        <f>+BIENESTAR!H45</f>
        <v>0</v>
      </c>
      <c r="D319" s="1483">
        <f>+BIENESTAR!I45</f>
        <v>0</v>
      </c>
      <c r="E319" s="1483">
        <f>+BIENESTAR!J45</f>
        <v>0</v>
      </c>
      <c r="F319" s="1273">
        <f>+BIENESTAR!K45</f>
        <v>0</v>
      </c>
      <c r="G319" s="133" t="str">
        <f>+BIENESTAR!L45</f>
        <v xml:space="preserve">Inscripción </v>
      </c>
      <c r="H319" s="877" t="str">
        <f>+BIENESTAR!M45</f>
        <v>Atletismo: 10K Polar</v>
      </c>
      <c r="I319" s="944">
        <f>+BIENESTAR!N45</f>
        <v>25</v>
      </c>
      <c r="J319" s="322">
        <f>+BIENESTAR!O45</f>
        <v>72000</v>
      </c>
      <c r="K319" s="358">
        <f>+BIENESTAR!P45</f>
        <v>1800000</v>
      </c>
    </row>
    <row r="320" spans="1:11" s="320" customFormat="1" ht="14.1" customHeight="1" outlineLevel="1" x14ac:dyDescent="0.2">
      <c r="A320" s="1500">
        <f>+BIENESTAR!F46</f>
        <v>0</v>
      </c>
      <c r="B320" s="1492">
        <f>+BIENESTAR!G46</f>
        <v>0</v>
      </c>
      <c r="C320" s="365">
        <f>+BIENESTAR!H46</f>
        <v>0</v>
      </c>
      <c r="D320" s="1483">
        <f>+BIENESTAR!I46</f>
        <v>0</v>
      </c>
      <c r="E320" s="1483">
        <f>+BIENESTAR!J46</f>
        <v>0</v>
      </c>
      <c r="F320" s="1273">
        <f>+BIENESTAR!K46</f>
        <v>0</v>
      </c>
      <c r="G320" s="133" t="str">
        <f>+BIENESTAR!L46</f>
        <v xml:space="preserve">Inscripción </v>
      </c>
      <c r="H320" s="877" t="str">
        <f>+BIENESTAR!M46</f>
        <v>Atletismo: Cartoon Network</v>
      </c>
      <c r="I320" s="944">
        <f>+BIENESTAR!N46</f>
        <v>26</v>
      </c>
      <c r="J320" s="322">
        <f>+BIENESTAR!O46</f>
        <v>57692.307692307695</v>
      </c>
      <c r="K320" s="358">
        <f>+BIENESTAR!P46</f>
        <v>1500000</v>
      </c>
    </row>
    <row r="321" spans="1:11" s="320" customFormat="1" ht="27" customHeight="1" outlineLevel="1" x14ac:dyDescent="0.2">
      <c r="A321" s="1500">
        <f>+BIENESTAR!F47</f>
        <v>0</v>
      </c>
      <c r="B321" s="1493">
        <f>+BIENESTAR!G47</f>
        <v>0</v>
      </c>
      <c r="C321" s="365">
        <f>+BIENESTAR!H47</f>
        <v>0</v>
      </c>
      <c r="D321" s="1483">
        <f>+BIENESTAR!I47</f>
        <v>0</v>
      </c>
      <c r="E321" s="1483">
        <f>+BIENESTAR!J47</f>
        <v>0</v>
      </c>
      <c r="F321" s="1273">
        <f>+BIENESTAR!K47</f>
        <v>0</v>
      </c>
      <c r="G321" s="133" t="str">
        <f>+BIENESTAR!L47</f>
        <v>Logística</v>
      </c>
      <c r="H321" s="877" t="str">
        <f>+BIENESTAR!M47</f>
        <v>Logística para el desarrollo de encuentros deportivos</v>
      </c>
      <c r="I321" s="944">
        <f>+BIENESTAR!N47</f>
        <v>1</v>
      </c>
      <c r="J321" s="322">
        <f>+BIENESTAR!O47</f>
        <v>5050000</v>
      </c>
      <c r="K321" s="358">
        <f>+BIENESTAR!P47</f>
        <v>5050000</v>
      </c>
    </row>
    <row r="322" spans="1:11" s="320" customFormat="1" ht="27" customHeight="1" outlineLevel="1" x14ac:dyDescent="0.2">
      <c r="A322" s="1500">
        <f>+BIENESTAR!F48</f>
        <v>0</v>
      </c>
      <c r="B322" s="1497" t="str">
        <f>+BIENESTAR!G48</f>
        <v>Programación de actividades recreativas</v>
      </c>
      <c r="C322" s="365">
        <f>+BIENESTAR!H48</f>
        <v>0</v>
      </c>
      <c r="D322" s="1483">
        <f>+BIENESTAR!I48</f>
        <v>0</v>
      </c>
      <c r="E322" s="1483">
        <f>+BIENESTAR!J48</f>
        <v>0</v>
      </c>
      <c r="F322" s="1273">
        <f>+BIENESTAR!K48</f>
        <v>0</v>
      </c>
      <c r="G322" s="133" t="str">
        <f>+BIENESTAR!L48</f>
        <v>Logística</v>
      </c>
      <c r="H322" s="877" t="str">
        <f>+BIENESTAR!M48</f>
        <v>Subsidio y seguro de transporte caminatas</v>
      </c>
      <c r="I322" s="944">
        <f>+BIENESTAR!N48</f>
        <v>500</v>
      </c>
      <c r="J322" s="322">
        <f>+BIENESTAR!O48</f>
        <v>6000</v>
      </c>
      <c r="K322" s="358">
        <f>+BIENESTAR!P48</f>
        <v>3000000</v>
      </c>
    </row>
    <row r="323" spans="1:11" s="320" customFormat="1" ht="14.1" customHeight="1" outlineLevel="1" x14ac:dyDescent="0.2">
      <c r="A323" s="1500">
        <f>+BIENESTAR!F49</f>
        <v>0</v>
      </c>
      <c r="B323" s="1492">
        <f>+BIENESTAR!G49</f>
        <v>0</v>
      </c>
      <c r="C323" s="365">
        <f>+BIENESTAR!H49</f>
        <v>0</v>
      </c>
      <c r="D323" s="1483">
        <f>+BIENESTAR!I49</f>
        <v>0</v>
      </c>
      <c r="E323" s="1483">
        <f>+BIENESTAR!J49</f>
        <v>0</v>
      </c>
      <c r="F323" s="1273">
        <f>+BIENESTAR!K49</f>
        <v>0</v>
      </c>
      <c r="G323" s="133" t="str">
        <f>+BIENESTAR!L49</f>
        <v>Logística</v>
      </c>
      <c r="H323" s="877" t="str">
        <f>+BIENESTAR!M49</f>
        <v>Hidratación</v>
      </c>
      <c r="I323" s="944">
        <f>+BIENESTAR!N49</f>
        <v>3200</v>
      </c>
      <c r="J323" s="322">
        <f>+BIENESTAR!O49</f>
        <v>937.5</v>
      </c>
      <c r="K323" s="358">
        <f>+BIENESTAR!P49</f>
        <v>3000000</v>
      </c>
    </row>
    <row r="324" spans="1:11" s="320" customFormat="1" ht="14.1" customHeight="1" outlineLevel="1" x14ac:dyDescent="0.2">
      <c r="A324" s="1500">
        <f>+BIENESTAR!F50</f>
        <v>0</v>
      </c>
      <c r="B324" s="1492">
        <f>+BIENESTAR!G50</f>
        <v>0</v>
      </c>
      <c r="C324" s="365">
        <f>+BIENESTAR!H50</f>
        <v>0</v>
      </c>
      <c r="D324" s="1483">
        <f>+BIENESTAR!I50</f>
        <v>0</v>
      </c>
      <c r="E324" s="1483">
        <f>+BIENESTAR!J50</f>
        <v>0</v>
      </c>
      <c r="F324" s="1273">
        <f>+BIENESTAR!K50</f>
        <v>0</v>
      </c>
      <c r="G324" s="133" t="str">
        <f>+BIENESTAR!L50</f>
        <v>Refrigerios</v>
      </c>
      <c r="H324" s="877" t="str">
        <f>+BIENESTAR!M50</f>
        <v xml:space="preserve">Refrigerios </v>
      </c>
      <c r="I324" s="944">
        <f>+BIENESTAR!N50</f>
        <v>1000</v>
      </c>
      <c r="J324" s="322">
        <f>+BIENESTAR!O50</f>
        <v>5000</v>
      </c>
      <c r="K324" s="358">
        <f>+BIENESTAR!P50</f>
        <v>5000000</v>
      </c>
    </row>
    <row r="325" spans="1:11" s="320" customFormat="1" ht="14.1" customHeight="1" outlineLevel="1" thickBot="1" x14ac:dyDescent="0.25">
      <c r="A325" s="1501">
        <f>+BIENESTAR!F51</f>
        <v>0</v>
      </c>
      <c r="B325" s="1498">
        <f>+BIENESTAR!G51</f>
        <v>0</v>
      </c>
      <c r="C325" s="367">
        <f>+BIENESTAR!H51</f>
        <v>0</v>
      </c>
      <c r="D325" s="1484">
        <f>+BIENESTAR!I51</f>
        <v>0</v>
      </c>
      <c r="E325" s="1484">
        <f>+BIENESTAR!J51</f>
        <v>0</v>
      </c>
      <c r="F325" s="1480">
        <f>+BIENESTAR!K51</f>
        <v>0</v>
      </c>
      <c r="G325" s="359" t="str">
        <f>+BIENESTAR!L51</f>
        <v>Suministros</v>
      </c>
      <c r="H325" s="878" t="str">
        <f>+BIENESTAR!M51</f>
        <v>Camisetas Ciclo paseos</v>
      </c>
      <c r="I325" s="360">
        <f>+BIENESTAR!N51</f>
        <v>34</v>
      </c>
      <c r="J325" s="361">
        <f>+BIENESTAR!O51</f>
        <v>132352.9411764706</v>
      </c>
      <c r="K325" s="362">
        <f>+BIENESTAR!P51</f>
        <v>4500000</v>
      </c>
    </row>
    <row r="326" spans="1:11" s="320" customFormat="1" ht="27" customHeight="1" outlineLevel="1" x14ac:dyDescent="0.2">
      <c r="A326" s="1499" t="str">
        <f>+BIENESTAR!F52</f>
        <v>ETITC una ♪ con arte y Cultura</v>
      </c>
      <c r="B326" s="1491" t="str">
        <f>+BIENESTAR!G52</f>
        <v>Conformación de Grupos</v>
      </c>
      <c r="C326" s="368">
        <f>+BIENESTAR!H52</f>
        <v>0</v>
      </c>
      <c r="D326" s="1482">
        <f>+BIENESTAR!I52</f>
        <v>42381</v>
      </c>
      <c r="E326" s="1482">
        <f>+BIENESTAR!J52</f>
        <v>42724</v>
      </c>
      <c r="F326" s="1494" t="str">
        <f>+BIENESTAR!K52</f>
        <v>Personas de la comunidad educativa que participan de las actividades de arte y cultura ejecutadas</v>
      </c>
      <c r="G326" s="352" t="str">
        <f>+BIENESTAR!L52</f>
        <v>Logística</v>
      </c>
      <c r="H326" s="885" t="str">
        <f>+BIENESTAR!M52</f>
        <v>Compra de Vestuario (Danzas) Completo</v>
      </c>
      <c r="I326" s="943">
        <f>+BIENESTAR!N52</f>
        <v>35</v>
      </c>
      <c r="J326" s="354">
        <f>+BIENESTAR!O52</f>
        <v>85714.28571428571</v>
      </c>
      <c r="K326" s="355">
        <f>+BIENESTAR!P52</f>
        <v>3000000</v>
      </c>
    </row>
    <row r="327" spans="1:11" s="320" customFormat="1" ht="27" customHeight="1" outlineLevel="1" x14ac:dyDescent="0.2">
      <c r="A327" s="1500">
        <f>+BIENESTAR!F53</f>
        <v>0</v>
      </c>
      <c r="B327" s="1492">
        <f>+BIENESTAR!G53</f>
        <v>0</v>
      </c>
      <c r="C327" s="369">
        <f>+BIENESTAR!H53</f>
        <v>0</v>
      </c>
      <c r="D327" s="1483">
        <f>+BIENESTAR!I53</f>
        <v>0</v>
      </c>
      <c r="E327" s="1483">
        <f>+BIENESTAR!J53</f>
        <v>0</v>
      </c>
      <c r="F327" s="1280">
        <f>+BIENESTAR!K53</f>
        <v>0</v>
      </c>
      <c r="G327" s="133" t="str">
        <f>+BIENESTAR!L53</f>
        <v>Logística</v>
      </c>
      <c r="H327" s="877" t="str">
        <f>+BIENESTAR!M53</f>
        <v>Alquiler de vestuario (Danzas)</v>
      </c>
      <c r="I327" s="944">
        <f>+BIENESTAR!N53</f>
        <v>36</v>
      </c>
      <c r="J327" s="322">
        <f>+BIENESTAR!O53</f>
        <v>13888.888888888889</v>
      </c>
      <c r="K327" s="358">
        <f>+BIENESTAR!P53</f>
        <v>500000</v>
      </c>
    </row>
    <row r="328" spans="1:11" s="320" customFormat="1" ht="27" customHeight="1" outlineLevel="1" x14ac:dyDescent="0.2">
      <c r="A328" s="1500">
        <f>+BIENESTAR!F54</f>
        <v>0</v>
      </c>
      <c r="B328" s="1492">
        <f>+BIENESTAR!G54</f>
        <v>0</v>
      </c>
      <c r="C328" s="369">
        <f>+BIENESTAR!H54</f>
        <v>0</v>
      </c>
      <c r="D328" s="1483">
        <f>+BIENESTAR!I54</f>
        <v>0</v>
      </c>
      <c r="E328" s="1483">
        <f>+BIENESTAR!J54</f>
        <v>0</v>
      </c>
      <c r="F328" s="1280">
        <f>+BIENESTAR!K54</f>
        <v>0</v>
      </c>
      <c r="G328" s="133" t="str">
        <f>+BIENESTAR!L54</f>
        <v>Logística</v>
      </c>
      <c r="H328" s="877" t="str">
        <f>+BIENESTAR!M54</f>
        <v>Cursos de Danza Árabe y Yoga</v>
      </c>
      <c r="I328" s="944">
        <f>+BIENESTAR!N54</f>
        <v>39</v>
      </c>
      <c r="J328" s="322">
        <f>+BIENESTAR!O54</f>
        <v>20512.820512820512</v>
      </c>
      <c r="K328" s="358">
        <f>+BIENESTAR!P54</f>
        <v>800000</v>
      </c>
    </row>
    <row r="329" spans="1:11" s="320" customFormat="1" ht="27" customHeight="1" outlineLevel="1" x14ac:dyDescent="0.2">
      <c r="A329" s="1500">
        <f>+BIENESTAR!F55</f>
        <v>0</v>
      </c>
      <c r="B329" s="1492">
        <f>+BIENESTAR!G55</f>
        <v>0</v>
      </c>
      <c r="C329" s="369">
        <f>+BIENESTAR!H55</f>
        <v>0</v>
      </c>
      <c r="D329" s="1483">
        <f>+BIENESTAR!I55</f>
        <v>0</v>
      </c>
      <c r="E329" s="1483">
        <f>+BIENESTAR!J55</f>
        <v>0</v>
      </c>
      <c r="F329" s="1280">
        <f>+BIENESTAR!K55</f>
        <v>0</v>
      </c>
      <c r="G329" s="133" t="str">
        <f>+BIENESTAR!L55</f>
        <v>Logística</v>
      </c>
      <c r="H329" s="877" t="str">
        <f>+BIENESTAR!M55</f>
        <v>Inscripciones para Concursos de Bandas</v>
      </c>
      <c r="I329" s="944">
        <f>+BIENESTAR!N55</f>
        <v>40</v>
      </c>
      <c r="J329" s="322">
        <f>+BIENESTAR!O55</f>
        <v>125000</v>
      </c>
      <c r="K329" s="358">
        <f>+BIENESTAR!P55</f>
        <v>5000000</v>
      </c>
    </row>
    <row r="330" spans="1:11" s="320" customFormat="1" ht="39.950000000000003" customHeight="1" outlineLevel="1" x14ac:dyDescent="0.2">
      <c r="A330" s="1500">
        <f>+BIENESTAR!F56</f>
        <v>0</v>
      </c>
      <c r="B330" s="1492">
        <f>+BIENESTAR!G56</f>
        <v>0</v>
      </c>
      <c r="C330" s="369">
        <f>+BIENESTAR!H56</f>
        <v>0</v>
      </c>
      <c r="D330" s="1483">
        <f>+BIENESTAR!I56</f>
        <v>0</v>
      </c>
      <c r="E330" s="1483">
        <f>+BIENESTAR!J56</f>
        <v>0</v>
      </c>
      <c r="F330" s="1280">
        <f>+BIENESTAR!K56</f>
        <v>0</v>
      </c>
      <c r="G330" s="133" t="str">
        <f>+BIENESTAR!L56</f>
        <v>Logística</v>
      </c>
      <c r="H330" s="877" t="str">
        <f>+BIENESTAR!M56</f>
        <v>Transporte (Externo-Ciudades) Banda de marcha y Coro</v>
      </c>
      <c r="I330" s="944">
        <f>+BIENESTAR!N56</f>
        <v>38</v>
      </c>
      <c r="J330" s="322">
        <f>+BIENESTAR!O56</f>
        <v>26315.78947368421</v>
      </c>
      <c r="K330" s="358">
        <f>+BIENESTAR!P56</f>
        <v>1000000</v>
      </c>
    </row>
    <row r="331" spans="1:11" s="320" customFormat="1" ht="27" customHeight="1" outlineLevel="1" x14ac:dyDescent="0.2">
      <c r="A331" s="1500">
        <f>+BIENESTAR!F57</f>
        <v>0</v>
      </c>
      <c r="B331" s="1492">
        <f>+BIENESTAR!G57</f>
        <v>0</v>
      </c>
      <c r="C331" s="369">
        <f>+BIENESTAR!H57</f>
        <v>0</v>
      </c>
      <c r="D331" s="1483">
        <f>+BIENESTAR!I57</f>
        <v>0</v>
      </c>
      <c r="E331" s="1483">
        <f>+BIENESTAR!J57</f>
        <v>0</v>
      </c>
      <c r="F331" s="1280">
        <f>+BIENESTAR!K57</f>
        <v>0</v>
      </c>
      <c r="G331" s="133" t="str">
        <f>+BIENESTAR!L57</f>
        <v>Logística</v>
      </c>
      <c r="H331" s="877" t="str">
        <f>+BIENESTAR!M57</f>
        <v>Jurados festival de la canción</v>
      </c>
      <c r="I331" s="944">
        <f>+BIENESTAR!N57</f>
        <v>3</v>
      </c>
      <c r="J331" s="322">
        <f>+BIENESTAR!O57</f>
        <v>300000</v>
      </c>
      <c r="K331" s="358">
        <f>+BIENESTAR!P57</f>
        <v>900000</v>
      </c>
    </row>
    <row r="332" spans="1:11" s="320" customFormat="1" ht="14.1" customHeight="1" outlineLevel="1" x14ac:dyDescent="0.2">
      <c r="A332" s="1500">
        <f>+BIENESTAR!F58</f>
        <v>0</v>
      </c>
      <c r="B332" s="1492">
        <f>+BIENESTAR!G58</f>
        <v>0</v>
      </c>
      <c r="C332" s="369">
        <f>+BIENESTAR!H58</f>
        <v>0</v>
      </c>
      <c r="D332" s="1483">
        <f>+BIENESTAR!I58</f>
        <v>0</v>
      </c>
      <c r="E332" s="1483">
        <f>+BIENESTAR!J58</f>
        <v>0</v>
      </c>
      <c r="F332" s="1280">
        <f>+BIENESTAR!K58</f>
        <v>0</v>
      </c>
      <c r="G332" s="133" t="str">
        <f>+BIENESTAR!L58</f>
        <v>Logística</v>
      </c>
      <c r="H332" s="877" t="str">
        <f>+BIENESTAR!M58</f>
        <v xml:space="preserve">Instrumentos </v>
      </c>
      <c r="I332" s="944">
        <f>+BIENESTAR!N58</f>
        <v>60</v>
      </c>
      <c r="J332" s="322">
        <f>+BIENESTAR!O58</f>
        <v>666666.66666666663</v>
      </c>
      <c r="K332" s="358">
        <f>+BIENESTAR!P58</f>
        <v>40000000</v>
      </c>
    </row>
    <row r="333" spans="1:11" s="320" customFormat="1" ht="53.1" customHeight="1" outlineLevel="1" x14ac:dyDescent="0.2">
      <c r="A333" s="1500">
        <f>+BIENESTAR!F59</f>
        <v>0</v>
      </c>
      <c r="B333" s="1493">
        <f>+BIENESTAR!G59</f>
        <v>0</v>
      </c>
      <c r="C333" s="369">
        <f>+BIENESTAR!H59</f>
        <v>0</v>
      </c>
      <c r="D333" s="1483">
        <f>+BIENESTAR!I59</f>
        <v>0</v>
      </c>
      <c r="E333" s="1483">
        <f>+BIENESTAR!J59</f>
        <v>0</v>
      </c>
      <c r="F333" s="1280">
        <f>+BIENESTAR!K59</f>
        <v>0</v>
      </c>
      <c r="G333" s="133" t="str">
        <f>+BIENESTAR!L59</f>
        <v>Persona natural</v>
      </c>
      <c r="H333" s="893" t="str">
        <f>+BIENESTAR!M59</f>
        <v>Contratación personal para el desarrollo de las actividades artísticas y culturales</v>
      </c>
      <c r="I333" s="357">
        <f>+BIENESTAR!N59</f>
        <v>4</v>
      </c>
      <c r="J333" s="322">
        <f>+BIENESTAR!O59</f>
        <v>23941500</v>
      </c>
      <c r="K333" s="358">
        <f>+BIENESTAR!P59</f>
        <v>95766000</v>
      </c>
    </row>
    <row r="334" spans="1:11" s="320" customFormat="1" ht="27" customHeight="1" outlineLevel="1" x14ac:dyDescent="0.2">
      <c r="A334" s="1500">
        <f>+BIENESTAR!F60</f>
        <v>0</v>
      </c>
      <c r="B334" s="1497" t="str">
        <f>+BIENESTAR!G60</f>
        <v xml:space="preserve">Creación de espacios culturales </v>
      </c>
      <c r="C334" s="369">
        <f>+BIENESTAR!H60</f>
        <v>0</v>
      </c>
      <c r="D334" s="1483">
        <f>+BIENESTAR!I60</f>
        <v>0</v>
      </c>
      <c r="E334" s="1483">
        <f>+BIENESTAR!J60</f>
        <v>0</v>
      </c>
      <c r="F334" s="1280">
        <f>+BIENESTAR!K60</f>
        <v>0</v>
      </c>
      <c r="G334" s="133" t="str">
        <f>+BIENESTAR!L60</f>
        <v>Logística</v>
      </c>
      <c r="H334" s="877" t="str">
        <f>+BIENESTAR!M60</f>
        <v>Arte y Cultura: Noches de tertulia</v>
      </c>
      <c r="I334" s="944">
        <f>+BIENESTAR!N60</f>
        <v>41</v>
      </c>
      <c r="J334" s="322">
        <f>+BIENESTAR!O60</f>
        <v>73170.731707317071</v>
      </c>
      <c r="K334" s="358">
        <f>+BIENESTAR!P60</f>
        <v>3000000</v>
      </c>
    </row>
    <row r="335" spans="1:11" s="320" customFormat="1" ht="14.1" customHeight="1" outlineLevel="1" x14ac:dyDescent="0.2">
      <c r="A335" s="1500">
        <f>+BIENESTAR!F61</f>
        <v>0</v>
      </c>
      <c r="B335" s="1492">
        <f>+BIENESTAR!G61</f>
        <v>0</v>
      </c>
      <c r="C335" s="369">
        <f>+BIENESTAR!H61</f>
        <v>0</v>
      </c>
      <c r="D335" s="1483">
        <f>+BIENESTAR!I61</f>
        <v>0</v>
      </c>
      <c r="E335" s="1483">
        <f>+BIENESTAR!J61</f>
        <v>0</v>
      </c>
      <c r="F335" s="1280">
        <f>+BIENESTAR!K61</f>
        <v>0</v>
      </c>
      <c r="G335" s="133" t="str">
        <f>+BIENESTAR!L61</f>
        <v>Logística</v>
      </c>
      <c r="H335" s="877" t="str">
        <f>+BIENESTAR!M61</f>
        <v>Kits maquillaje artístico</v>
      </c>
      <c r="I335" s="944">
        <f>+BIENESTAR!N61</f>
        <v>4</v>
      </c>
      <c r="J335" s="322">
        <f>+BIENESTAR!O61</f>
        <v>250000</v>
      </c>
      <c r="K335" s="358">
        <f>+BIENESTAR!P61</f>
        <v>1000000</v>
      </c>
    </row>
    <row r="336" spans="1:11" s="320" customFormat="1" ht="39.950000000000003" customHeight="1" outlineLevel="1" x14ac:dyDescent="0.2">
      <c r="A336" s="1500">
        <f>+BIENESTAR!F62</f>
        <v>0</v>
      </c>
      <c r="B336" s="1492">
        <f>+BIENESTAR!G62</f>
        <v>0</v>
      </c>
      <c r="C336" s="369">
        <f>+BIENESTAR!H62</f>
        <v>0</v>
      </c>
      <c r="D336" s="1483">
        <f>+BIENESTAR!I62</f>
        <v>0</v>
      </c>
      <c r="E336" s="1483">
        <f>+BIENESTAR!J62</f>
        <v>0</v>
      </c>
      <c r="F336" s="1280">
        <f>+BIENESTAR!K62</f>
        <v>0</v>
      </c>
      <c r="G336" s="133" t="str">
        <f>+BIENESTAR!L62</f>
        <v>Logística</v>
      </c>
      <c r="H336" s="877" t="str">
        <f>+BIENESTAR!M62</f>
        <v>Kits material artístico (pintura, carboncillo, sanguina, ecolin)</v>
      </c>
      <c r="I336" s="944">
        <f>+BIENESTAR!N62</f>
        <v>50</v>
      </c>
      <c r="J336" s="322">
        <f>+BIENESTAR!O62</f>
        <v>44000</v>
      </c>
      <c r="K336" s="358">
        <f>+BIENESTAR!P62</f>
        <v>2200000</v>
      </c>
    </row>
    <row r="337" spans="1:11" s="320" customFormat="1" ht="27" customHeight="1" outlineLevel="1" thickBot="1" x14ac:dyDescent="0.25">
      <c r="A337" s="1501">
        <f>+BIENESTAR!F63</f>
        <v>0</v>
      </c>
      <c r="B337" s="1498">
        <f>+BIENESTAR!G63</f>
        <v>0</v>
      </c>
      <c r="C337" s="370">
        <f>+BIENESTAR!H63</f>
        <v>0</v>
      </c>
      <c r="D337" s="1484">
        <f>+BIENESTAR!I63</f>
        <v>0</v>
      </c>
      <c r="E337" s="1484">
        <f>+BIENESTAR!J63</f>
        <v>0</v>
      </c>
      <c r="F337" s="1495">
        <f>+BIENESTAR!K63</f>
        <v>0</v>
      </c>
      <c r="G337" s="359" t="str">
        <f>+BIENESTAR!L63</f>
        <v>Logística</v>
      </c>
      <c r="H337" s="878" t="str">
        <f>+BIENESTAR!M63</f>
        <v>Placas premiación arte, cultura y música.</v>
      </c>
      <c r="I337" s="360">
        <f>+BIENESTAR!N63</f>
        <v>25</v>
      </c>
      <c r="J337" s="361">
        <f>+BIENESTAR!O63</f>
        <v>80000</v>
      </c>
      <c r="K337" s="362">
        <f>+BIENESTAR!P63</f>
        <v>2000000</v>
      </c>
    </row>
    <row r="338" spans="1:11" s="320" customFormat="1" ht="53.1" customHeight="1" outlineLevel="1" x14ac:dyDescent="0.2">
      <c r="A338" s="1499" t="str">
        <f>+BIENESTAR!F64</f>
        <v>Salud</v>
      </c>
      <c r="B338" s="351" t="str">
        <f>+BIENESTAR!G64</f>
        <v>Atención Básica</v>
      </c>
      <c r="C338" s="363">
        <f>+BIENESTAR!H64</f>
        <v>0</v>
      </c>
      <c r="D338" s="1482">
        <f>+BIENESTAR!I64</f>
        <v>42381</v>
      </c>
      <c r="E338" s="1482">
        <f>+BIENESTAR!J64</f>
        <v>42724</v>
      </c>
      <c r="F338" s="1494" t="str">
        <f>+BIENESTAR!K64</f>
        <v>Personas de la comunidad educativa que utilizan los servicios de salud</v>
      </c>
      <c r="G338" s="352" t="str">
        <f>+BIENESTAR!L64</f>
        <v>Suministros</v>
      </c>
      <c r="H338" s="371" t="str">
        <f>+BIENESTAR!M64</f>
        <v>Suministro de elementos Básicos para la atención (curas, vendas, isodine, etc.)</v>
      </c>
      <c r="I338" s="372">
        <f>+BIENESTAR!N64</f>
        <v>60</v>
      </c>
      <c r="J338" s="354">
        <f>+BIENESTAR!O64</f>
        <v>50000</v>
      </c>
      <c r="K338" s="355">
        <f>+BIENESTAR!P64</f>
        <v>3000000</v>
      </c>
    </row>
    <row r="339" spans="1:11" s="320" customFormat="1" ht="39.950000000000003" customHeight="1" outlineLevel="1" x14ac:dyDescent="0.2">
      <c r="A339" s="1500">
        <f>+BIENESTAR!F65</f>
        <v>0</v>
      </c>
      <c r="B339" s="1497" t="str">
        <f>+BIENESTAR!G65</f>
        <v xml:space="preserve">Desarrollo de campañas </v>
      </c>
      <c r="C339" s="365">
        <f>+BIENESTAR!H65</f>
        <v>0</v>
      </c>
      <c r="D339" s="1483">
        <f>+BIENESTAR!I65</f>
        <v>0</v>
      </c>
      <c r="E339" s="1483">
        <f>+BIENESTAR!J65</f>
        <v>0</v>
      </c>
      <c r="F339" s="1280">
        <f>+BIENESTAR!K65</f>
        <v>0</v>
      </c>
      <c r="G339" s="133" t="str">
        <f>+BIENESTAR!L65</f>
        <v>Persona natural</v>
      </c>
      <c r="H339" s="877" t="str">
        <f>+BIENESTAR!M65</f>
        <v>Conferencia de Enfermedades de Transmisión Sexual</v>
      </c>
      <c r="I339" s="373">
        <f>+BIENESTAR!N65</f>
        <v>6</v>
      </c>
      <c r="J339" s="322">
        <f>+BIENESTAR!O65</f>
        <v>100000</v>
      </c>
      <c r="K339" s="358">
        <f>+BIENESTAR!P65</f>
        <v>600000</v>
      </c>
    </row>
    <row r="340" spans="1:11" s="320" customFormat="1" ht="14.1" customHeight="1" outlineLevel="1" thickBot="1" x14ac:dyDescent="0.25">
      <c r="A340" s="1501">
        <f>+BIENESTAR!F66</f>
        <v>0</v>
      </c>
      <c r="B340" s="1498">
        <f>+BIENESTAR!G66</f>
        <v>0</v>
      </c>
      <c r="C340" s="367">
        <f>+BIENESTAR!H66</f>
        <v>0</v>
      </c>
      <c r="D340" s="1510">
        <f>+BIENESTAR!I66</f>
        <v>0</v>
      </c>
      <c r="E340" s="1510">
        <f>+BIENESTAR!J66</f>
        <v>0</v>
      </c>
      <c r="F340" s="1495">
        <f>+BIENESTAR!K66</f>
        <v>0</v>
      </c>
      <c r="G340" s="359" t="str">
        <f>+BIENESTAR!L66</f>
        <v>Logística</v>
      </c>
      <c r="H340" s="878" t="str">
        <f>+BIENESTAR!M66</f>
        <v xml:space="preserve">Taller de primeros auxilios </v>
      </c>
      <c r="I340" s="374">
        <f>+BIENESTAR!N66</f>
        <v>2</v>
      </c>
      <c r="J340" s="361">
        <f>+BIENESTAR!O66</f>
        <v>150000</v>
      </c>
      <c r="K340" s="362">
        <f>+BIENESTAR!P66</f>
        <v>300000</v>
      </c>
    </row>
    <row r="341" spans="1:11" s="320" customFormat="1" ht="27" customHeight="1" outlineLevel="1" x14ac:dyDescent="0.2">
      <c r="A341" s="1499" t="str">
        <f>+BIENESTAR!F67</f>
        <v>Por un "Bienestar de Calidad con Calidez"</v>
      </c>
      <c r="B341" s="1491" t="str">
        <f>+BIENESTAR!G67</f>
        <v>Actividades institucionales de bienestar universitario</v>
      </c>
      <c r="C341" s="375">
        <f>+BIENESTAR!H67</f>
        <v>0</v>
      </c>
      <c r="D341" s="1482">
        <f>+BIENESTAR!I67</f>
        <v>42381</v>
      </c>
      <c r="E341" s="1482">
        <f>+BIENESTAR!J67</f>
        <v>42724</v>
      </c>
      <c r="F341" s="1494" t="str">
        <f>+BIENESTAR!K67</f>
        <v>Personas de la comunidad educativa que participan de las actividades de bienestar académico</v>
      </c>
      <c r="G341" s="314" t="str">
        <f>+BIENESTAR!L67</f>
        <v>Logística</v>
      </c>
      <c r="H341" s="876" t="str">
        <f>+BIENESTAR!M67</f>
        <v>Logística para el desarrollo de la Semana Lasallista</v>
      </c>
      <c r="I341" s="376">
        <f>+BIENESTAR!N67</f>
        <v>1</v>
      </c>
      <c r="J341" s="377">
        <f>+BIENESTAR!O67</f>
        <v>8000000</v>
      </c>
      <c r="K341" s="378">
        <f>+BIENESTAR!P67</f>
        <v>8000000</v>
      </c>
    </row>
    <row r="342" spans="1:11" s="320" customFormat="1" ht="27" customHeight="1" outlineLevel="1" x14ac:dyDescent="0.2">
      <c r="A342" s="1500">
        <f>+BIENESTAR!F68</f>
        <v>0</v>
      </c>
      <c r="B342" s="1492">
        <f>+BIENESTAR!G68</f>
        <v>0</v>
      </c>
      <c r="C342" s="365">
        <f>+BIENESTAR!H68</f>
        <v>0</v>
      </c>
      <c r="D342" s="1483">
        <f>+BIENESTAR!I68</f>
        <v>0</v>
      </c>
      <c r="E342" s="1483">
        <f>+BIENESTAR!J68</f>
        <v>0</v>
      </c>
      <c r="F342" s="1280">
        <f>+BIENESTAR!K68</f>
        <v>0</v>
      </c>
      <c r="G342" s="133" t="str">
        <f>+BIENESTAR!L68</f>
        <v>Logística</v>
      </c>
      <c r="H342" s="877" t="str">
        <f>+BIENESTAR!M68</f>
        <v>Logística para el desarrollo de la Semana Técnica</v>
      </c>
      <c r="I342" s="944">
        <f>+BIENESTAR!N68</f>
        <v>1</v>
      </c>
      <c r="J342" s="322">
        <f>+BIENESTAR!O68</f>
        <v>8000000</v>
      </c>
      <c r="K342" s="358">
        <f>+BIENESTAR!P68</f>
        <v>8000000</v>
      </c>
    </row>
    <row r="343" spans="1:11" s="320" customFormat="1" ht="14.1" customHeight="1" outlineLevel="1" x14ac:dyDescent="0.2">
      <c r="A343" s="1500">
        <f>+BIENESTAR!F69</f>
        <v>0</v>
      </c>
      <c r="B343" s="1492">
        <f>+BIENESTAR!G69</f>
        <v>0</v>
      </c>
      <c r="C343" s="365">
        <f>+BIENESTAR!H69</f>
        <v>0</v>
      </c>
      <c r="D343" s="1483">
        <f>+BIENESTAR!I69</f>
        <v>0</v>
      </c>
      <c r="E343" s="1483">
        <f>+BIENESTAR!J69</f>
        <v>0</v>
      </c>
      <c r="F343" s="1280">
        <f>+BIENESTAR!K69</f>
        <v>0</v>
      </c>
      <c r="G343" s="133" t="str">
        <f>+BIENESTAR!L69</f>
        <v>Suministros</v>
      </c>
      <c r="H343" s="877" t="str">
        <f>+BIENESTAR!M69</f>
        <v>Manillas (PES)</v>
      </c>
      <c r="I343" s="373">
        <f>+BIENESTAR!N69</f>
        <v>1500</v>
      </c>
      <c r="J343" s="322">
        <f>+BIENESTAR!O69</f>
        <v>1333.3333333333333</v>
      </c>
      <c r="K343" s="358">
        <f>+BIENESTAR!P69</f>
        <v>2000000</v>
      </c>
    </row>
    <row r="344" spans="1:11" s="320" customFormat="1" ht="27" customHeight="1" outlineLevel="1" x14ac:dyDescent="0.2">
      <c r="A344" s="1500">
        <f>+BIENESTAR!F70</f>
        <v>0</v>
      </c>
      <c r="B344" s="1492">
        <f>+BIENESTAR!G70</f>
        <v>0</v>
      </c>
      <c r="C344" s="365">
        <f>+BIENESTAR!H70</f>
        <v>0</v>
      </c>
      <c r="D344" s="1483">
        <f>+BIENESTAR!I70</f>
        <v>0</v>
      </c>
      <c r="E344" s="1483">
        <f>+BIENESTAR!J70</f>
        <v>0</v>
      </c>
      <c r="F344" s="1280">
        <f>+BIENESTAR!K70</f>
        <v>0</v>
      </c>
      <c r="G344" s="133" t="str">
        <f>+BIENESTAR!L70</f>
        <v>Materiales</v>
      </c>
      <c r="H344" s="877" t="str">
        <f>+BIENESTAR!M70</f>
        <v>Publicidad (Poster, pendones, afiches)</v>
      </c>
      <c r="I344" s="373">
        <f>+BIENESTAR!N70</f>
        <v>8</v>
      </c>
      <c r="J344" s="322">
        <f>+BIENESTAR!O70</f>
        <v>375000</v>
      </c>
      <c r="K344" s="358">
        <f>+BIENESTAR!P70</f>
        <v>3000000</v>
      </c>
    </row>
    <row r="345" spans="1:11" s="320" customFormat="1" ht="14.1" customHeight="1" outlineLevel="1" x14ac:dyDescent="0.2">
      <c r="A345" s="1500">
        <f>+BIENESTAR!F71</f>
        <v>0</v>
      </c>
      <c r="B345" s="1492">
        <f>+BIENESTAR!G71</f>
        <v>0</v>
      </c>
      <c r="C345" s="365">
        <f>+BIENESTAR!H71</f>
        <v>0</v>
      </c>
      <c r="D345" s="1483">
        <f>+BIENESTAR!I71</f>
        <v>0</v>
      </c>
      <c r="E345" s="1483">
        <f>+BIENESTAR!J71</f>
        <v>0</v>
      </c>
      <c r="F345" s="1280">
        <f>+BIENESTAR!K71</f>
        <v>0</v>
      </c>
      <c r="G345" s="133" t="str">
        <f>+BIENESTAR!L71</f>
        <v>Materiales</v>
      </c>
      <c r="H345" s="877" t="str">
        <f>+BIENESTAR!M71</f>
        <v>Día del ingeniero (souvenir)</v>
      </c>
      <c r="I345" s="944">
        <f>+BIENESTAR!N71</f>
        <v>3000</v>
      </c>
      <c r="J345" s="322">
        <f>+BIENESTAR!O71</f>
        <v>1600</v>
      </c>
      <c r="K345" s="358">
        <f>+BIENESTAR!P71</f>
        <v>4800000</v>
      </c>
    </row>
    <row r="346" spans="1:11" s="320" customFormat="1" ht="27" customHeight="1" outlineLevel="1" x14ac:dyDescent="0.2">
      <c r="A346" s="1500">
        <f>+BIENESTAR!F72</f>
        <v>0</v>
      </c>
      <c r="B346" s="1492">
        <f>+BIENESTAR!G72</f>
        <v>0</v>
      </c>
      <c r="C346" s="365">
        <f>+BIENESTAR!H72</f>
        <v>0</v>
      </c>
      <c r="D346" s="1483">
        <f>+BIENESTAR!I72</f>
        <v>0</v>
      </c>
      <c r="E346" s="1483">
        <f>+BIENESTAR!J72</f>
        <v>0</v>
      </c>
      <c r="F346" s="1280">
        <f>+BIENESTAR!K72</f>
        <v>0</v>
      </c>
      <c r="G346" s="133" t="str">
        <f>+BIENESTAR!L72</f>
        <v>Logística</v>
      </c>
      <c r="H346" s="877" t="str">
        <f>+BIENESTAR!M72</f>
        <v>Logística para el desarrollo del Día del Estudiante</v>
      </c>
      <c r="I346" s="373">
        <f>+BIENESTAR!N72</f>
        <v>1</v>
      </c>
      <c r="J346" s="322">
        <f>+BIENESTAR!O72</f>
        <v>1500000</v>
      </c>
      <c r="K346" s="358">
        <f>+BIENESTAR!P72</f>
        <v>1500000</v>
      </c>
    </row>
    <row r="347" spans="1:11" s="320" customFormat="1" ht="39.950000000000003" customHeight="1" outlineLevel="1" x14ac:dyDescent="0.2">
      <c r="A347" s="1500">
        <f>+BIENESTAR!F73</f>
        <v>0</v>
      </c>
      <c r="B347" s="1492">
        <f>+BIENESTAR!G73</f>
        <v>0</v>
      </c>
      <c r="C347" s="365">
        <f>+BIENESTAR!H73</f>
        <v>0</v>
      </c>
      <c r="D347" s="1483">
        <f>+BIENESTAR!I73</f>
        <v>0</v>
      </c>
      <c r="E347" s="1483">
        <f>+BIENESTAR!J73</f>
        <v>0</v>
      </c>
      <c r="F347" s="1280">
        <f>+BIENESTAR!K73</f>
        <v>0</v>
      </c>
      <c r="G347" s="133" t="str">
        <f>+BIENESTAR!L73</f>
        <v>Logística</v>
      </c>
      <c r="H347" s="877" t="str">
        <f>+BIENESTAR!M73</f>
        <v xml:space="preserve">Logística para el desarrollo de la jornada de integración para administrativos </v>
      </c>
      <c r="I347" s="373">
        <f>+BIENESTAR!N73</f>
        <v>2</v>
      </c>
      <c r="J347" s="322">
        <f>+BIENESTAR!O73</f>
        <v>1000000</v>
      </c>
      <c r="K347" s="358">
        <f>+BIENESTAR!P73</f>
        <v>2000000</v>
      </c>
    </row>
    <row r="348" spans="1:11" s="320" customFormat="1" ht="53.1" customHeight="1" outlineLevel="1" x14ac:dyDescent="0.2">
      <c r="A348" s="1500">
        <f>+BIENESTAR!F74</f>
        <v>0</v>
      </c>
      <c r="B348" s="1492">
        <f>+BIENESTAR!G74</f>
        <v>0</v>
      </c>
      <c r="C348" s="365">
        <f>+BIENESTAR!H74</f>
        <v>0</v>
      </c>
      <c r="D348" s="1483">
        <f>+BIENESTAR!I74</f>
        <v>0</v>
      </c>
      <c r="E348" s="1483">
        <f>+BIENESTAR!J74</f>
        <v>0</v>
      </c>
      <c r="F348" s="1280">
        <f>+BIENESTAR!K74</f>
        <v>0</v>
      </c>
      <c r="G348" s="133" t="str">
        <f>+BIENESTAR!L74</f>
        <v>Materiales</v>
      </c>
      <c r="H348" s="877" t="str">
        <f>+BIENESTAR!M74</f>
        <v>Compra de material académico para apoyar las diferentes jornadas de bienestar</v>
      </c>
      <c r="I348" s="373">
        <f>+BIENESTAR!N74</f>
        <v>50</v>
      </c>
      <c r="J348" s="322">
        <f>+BIENESTAR!O74</f>
        <v>40000</v>
      </c>
      <c r="K348" s="358">
        <f>+BIENESTAR!P74</f>
        <v>2000000</v>
      </c>
    </row>
    <row r="349" spans="1:11" s="320" customFormat="1" ht="27" customHeight="1" outlineLevel="1" x14ac:dyDescent="0.2">
      <c r="A349" s="1500">
        <f>+BIENESTAR!F75</f>
        <v>0</v>
      </c>
      <c r="B349" s="1492">
        <f>+BIENESTAR!G75</f>
        <v>0</v>
      </c>
      <c r="C349" s="365">
        <f>+BIENESTAR!H75</f>
        <v>0</v>
      </c>
      <c r="D349" s="1483">
        <f>+BIENESTAR!I75</f>
        <v>0</v>
      </c>
      <c r="E349" s="1483">
        <f>+BIENESTAR!J75</f>
        <v>0</v>
      </c>
      <c r="F349" s="1280">
        <f>+BIENESTAR!K75</f>
        <v>0</v>
      </c>
      <c r="G349" s="133" t="str">
        <f>+BIENESTAR!L75</f>
        <v>Suministros</v>
      </c>
      <c r="H349" s="877" t="str">
        <f>+BIENESTAR!M75</f>
        <v>Camisetas Representativas ETITC</v>
      </c>
      <c r="I349" s="373">
        <f>+BIENESTAR!N75</f>
        <v>400</v>
      </c>
      <c r="J349" s="322">
        <f>+BIENESTAR!O75</f>
        <v>6250</v>
      </c>
      <c r="K349" s="358">
        <f>+BIENESTAR!P75</f>
        <v>2500000</v>
      </c>
    </row>
    <row r="350" spans="1:11" s="320" customFormat="1" ht="53.1" customHeight="1" outlineLevel="1" x14ac:dyDescent="0.2">
      <c r="A350" s="1500">
        <f>+BIENESTAR!F76</f>
        <v>0</v>
      </c>
      <c r="B350" s="1493">
        <f>+BIENESTAR!G76</f>
        <v>0</v>
      </c>
      <c r="C350" s="365">
        <f>+BIENESTAR!H76</f>
        <v>0</v>
      </c>
      <c r="D350" s="1483">
        <f>+BIENESTAR!I76</f>
        <v>0</v>
      </c>
      <c r="E350" s="1483">
        <f>+BIENESTAR!J76</f>
        <v>0</v>
      </c>
      <c r="F350" s="1280">
        <f>+BIENESTAR!K76</f>
        <v>0</v>
      </c>
      <c r="G350" s="133" t="str">
        <f>+BIENESTAR!L76</f>
        <v>Persona natural</v>
      </c>
      <c r="H350" s="893" t="str">
        <f>+BIENESTAR!M76</f>
        <v>Contratación de personal para el desarrollo de las actividades institucionales de bienestar universitario</v>
      </c>
      <c r="I350" s="373">
        <f>+BIENESTAR!N76</f>
        <v>1</v>
      </c>
      <c r="J350" s="322">
        <f>+BIENESTAR!O76</f>
        <v>12342000</v>
      </c>
      <c r="K350" s="358">
        <f>+BIENESTAR!P76</f>
        <v>12342000</v>
      </c>
    </row>
    <row r="351" spans="1:11" s="320" customFormat="1" ht="27" customHeight="1" outlineLevel="1" x14ac:dyDescent="0.2">
      <c r="A351" s="1500">
        <f>+BIENESTAR!F77</f>
        <v>0</v>
      </c>
      <c r="B351" s="1488" t="str">
        <f>+BIENESTAR!G77</f>
        <v>Desarrollo de actividades de pastoral</v>
      </c>
      <c r="C351" s="365">
        <f>+BIENESTAR!H77</f>
        <v>0</v>
      </c>
      <c r="D351" s="1483">
        <f>+BIENESTAR!I77</f>
        <v>0</v>
      </c>
      <c r="E351" s="1483">
        <f>+BIENESTAR!J77</f>
        <v>0</v>
      </c>
      <c r="F351" s="1280">
        <f>+BIENESTAR!K77</f>
        <v>0</v>
      </c>
      <c r="G351" s="133" t="str">
        <f>+BIENESTAR!L77</f>
        <v>Logística</v>
      </c>
      <c r="H351" s="877" t="str">
        <f>+BIENESTAR!M77</f>
        <v>Logística para el desarrollo de la Convivencia maestros</v>
      </c>
      <c r="I351" s="373">
        <f>+BIENESTAR!N77</f>
        <v>1</v>
      </c>
      <c r="J351" s="322">
        <f>+BIENESTAR!O77</f>
        <v>1500000</v>
      </c>
      <c r="K351" s="358">
        <f>+BIENESTAR!P77</f>
        <v>1500000</v>
      </c>
    </row>
    <row r="352" spans="1:11" s="320" customFormat="1" ht="27" customHeight="1" outlineLevel="1" x14ac:dyDescent="0.2">
      <c r="A352" s="1500">
        <f>+BIENESTAR!F78</f>
        <v>0</v>
      </c>
      <c r="B352" s="1489">
        <f>+BIENESTAR!G78</f>
        <v>0</v>
      </c>
      <c r="C352" s="365">
        <f>+BIENESTAR!H78</f>
        <v>0</v>
      </c>
      <c r="D352" s="1483">
        <f>+BIENESTAR!I78</f>
        <v>0</v>
      </c>
      <c r="E352" s="1483">
        <f>+BIENESTAR!J78</f>
        <v>0</v>
      </c>
      <c r="F352" s="1280">
        <f>+BIENESTAR!K78</f>
        <v>0</v>
      </c>
      <c r="G352" s="133" t="str">
        <f>+BIENESTAR!L78</f>
        <v>Logística</v>
      </c>
      <c r="H352" s="877" t="str">
        <f>+BIENESTAR!M78</f>
        <v>Logística para el desarrollo de Encuentro para parejas</v>
      </c>
      <c r="I352" s="373">
        <f>+BIENESTAR!N78</f>
        <v>1</v>
      </c>
      <c r="J352" s="322">
        <f>+BIENESTAR!O78</f>
        <v>1000000</v>
      </c>
      <c r="K352" s="358">
        <f>+BIENESTAR!P78</f>
        <v>1000000</v>
      </c>
    </row>
    <row r="353" spans="1:11" s="320" customFormat="1" ht="27" customHeight="1" outlineLevel="1" x14ac:dyDescent="0.2">
      <c r="A353" s="1500">
        <f>+BIENESTAR!F79</f>
        <v>0</v>
      </c>
      <c r="B353" s="1489">
        <f>+BIENESTAR!G79</f>
        <v>0</v>
      </c>
      <c r="C353" s="365">
        <f>+BIENESTAR!H79</f>
        <v>0</v>
      </c>
      <c r="D353" s="1483">
        <f>+BIENESTAR!I79</f>
        <v>0</v>
      </c>
      <c r="E353" s="1483">
        <f>+BIENESTAR!J79</f>
        <v>0</v>
      </c>
      <c r="F353" s="1280">
        <f>+BIENESTAR!K79</f>
        <v>0</v>
      </c>
      <c r="G353" s="133" t="str">
        <f>+BIENESTAR!L79</f>
        <v>Logística</v>
      </c>
      <c r="H353" s="877" t="str">
        <f>+BIENESTAR!M79</f>
        <v xml:space="preserve">Logística para el desarrollo de Escuela de Animadores </v>
      </c>
      <c r="I353" s="373">
        <f>+BIENESTAR!N79</f>
        <v>1</v>
      </c>
      <c r="J353" s="322">
        <f>+BIENESTAR!O79</f>
        <v>1200000</v>
      </c>
      <c r="K353" s="358">
        <f>+BIENESTAR!P79</f>
        <v>1200000</v>
      </c>
    </row>
    <row r="354" spans="1:11" s="320" customFormat="1" ht="27" customHeight="1" outlineLevel="1" x14ac:dyDescent="0.2">
      <c r="A354" s="1500">
        <f>+BIENESTAR!F80</f>
        <v>0</v>
      </c>
      <c r="B354" s="1489">
        <f>+BIENESTAR!G80</f>
        <v>0</v>
      </c>
      <c r="C354" s="365">
        <f>+BIENESTAR!H80</f>
        <v>0</v>
      </c>
      <c r="D354" s="1483">
        <f>+BIENESTAR!I80</f>
        <v>0</v>
      </c>
      <c r="E354" s="1483">
        <f>+BIENESTAR!J80</f>
        <v>0</v>
      </c>
      <c r="F354" s="1280">
        <f>+BIENESTAR!K80</f>
        <v>0</v>
      </c>
      <c r="G354" s="133" t="str">
        <f>+BIENESTAR!L80</f>
        <v>Logística</v>
      </c>
      <c r="H354" s="877" t="str">
        <f>+BIENESTAR!M80</f>
        <v>Logística para el desarrollo de Neología</v>
      </c>
      <c r="I354" s="373">
        <f>+BIENESTAR!N80</f>
        <v>1</v>
      </c>
      <c r="J354" s="322">
        <f>+BIENESTAR!O80</f>
        <v>1200000</v>
      </c>
      <c r="K354" s="358">
        <f>+BIENESTAR!P80</f>
        <v>1200000</v>
      </c>
    </row>
    <row r="355" spans="1:11" s="320" customFormat="1" ht="27" customHeight="1" outlineLevel="1" x14ac:dyDescent="0.2">
      <c r="A355" s="1500">
        <f>+BIENESTAR!F81</f>
        <v>0</v>
      </c>
      <c r="B355" s="1489">
        <f>+BIENESTAR!G81</f>
        <v>0</v>
      </c>
      <c r="C355" s="365">
        <f>+BIENESTAR!H81</f>
        <v>0</v>
      </c>
      <c r="D355" s="1483">
        <f>+BIENESTAR!I81</f>
        <v>0</v>
      </c>
      <c r="E355" s="1483">
        <f>+BIENESTAR!J81</f>
        <v>0</v>
      </c>
      <c r="F355" s="1280">
        <f>+BIENESTAR!K81</f>
        <v>0</v>
      </c>
      <c r="G355" s="133" t="str">
        <f>+BIENESTAR!L81</f>
        <v>Logística</v>
      </c>
      <c r="H355" s="877" t="str">
        <f>+BIENESTAR!M81</f>
        <v>Logística para el desarrollo de Escuela de Catequistas</v>
      </c>
      <c r="I355" s="373">
        <f>+BIENESTAR!N81</f>
        <v>1</v>
      </c>
      <c r="J355" s="322">
        <f>+BIENESTAR!O81</f>
        <v>1200000</v>
      </c>
      <c r="K355" s="358">
        <f>+BIENESTAR!P81</f>
        <v>1200000</v>
      </c>
    </row>
    <row r="356" spans="1:11" s="320" customFormat="1" ht="27" customHeight="1" outlineLevel="1" x14ac:dyDescent="0.2">
      <c r="A356" s="1500">
        <f>+BIENESTAR!F82</f>
        <v>0</v>
      </c>
      <c r="B356" s="1489">
        <f>+BIENESTAR!G82</f>
        <v>0</v>
      </c>
      <c r="C356" s="365">
        <f>+BIENESTAR!H82</f>
        <v>0</v>
      </c>
      <c r="D356" s="1483">
        <f>+BIENESTAR!I82</f>
        <v>0</v>
      </c>
      <c r="E356" s="1483">
        <f>+BIENESTAR!J82</f>
        <v>0</v>
      </c>
      <c r="F356" s="1280">
        <f>+BIENESTAR!K82</f>
        <v>0</v>
      </c>
      <c r="G356" s="133" t="str">
        <f>+BIENESTAR!L82</f>
        <v>Logística</v>
      </c>
      <c r="H356" s="877" t="str">
        <f>+BIENESTAR!M82</f>
        <v>Logística para el desarrollo de Misiones Académicas</v>
      </c>
      <c r="I356" s="373">
        <f>+BIENESTAR!N82</f>
        <v>4</v>
      </c>
      <c r="J356" s="322">
        <f>+BIENESTAR!O82</f>
        <v>1000000</v>
      </c>
      <c r="K356" s="358">
        <f>+BIENESTAR!P82</f>
        <v>4000000</v>
      </c>
    </row>
    <row r="357" spans="1:11" s="320" customFormat="1" ht="27" customHeight="1" outlineLevel="1" x14ac:dyDescent="0.2">
      <c r="A357" s="1500">
        <f>+BIENESTAR!F83</f>
        <v>0</v>
      </c>
      <c r="B357" s="1489">
        <f>+BIENESTAR!G83</f>
        <v>0</v>
      </c>
      <c r="C357" s="365">
        <f>+BIENESTAR!H83</f>
        <v>0</v>
      </c>
      <c r="D357" s="1483">
        <f>+BIENESTAR!I83</f>
        <v>0</v>
      </c>
      <c r="E357" s="1483">
        <f>+BIENESTAR!J83</f>
        <v>0</v>
      </c>
      <c r="F357" s="1280">
        <f>+BIENESTAR!K83</f>
        <v>0</v>
      </c>
      <c r="G357" s="133" t="str">
        <f>+BIENESTAR!L83</f>
        <v>Logística</v>
      </c>
      <c r="H357" s="877" t="str">
        <f>+BIENESTAR!M83</f>
        <v>Logística para el desarrollo de Misiones vocacionales</v>
      </c>
      <c r="I357" s="373">
        <f>+BIENESTAR!N83</f>
        <v>4</v>
      </c>
      <c r="J357" s="322">
        <f>+BIENESTAR!O83</f>
        <v>1000000</v>
      </c>
      <c r="K357" s="358">
        <f>+BIENESTAR!P83</f>
        <v>4000000</v>
      </c>
    </row>
    <row r="358" spans="1:11" s="320" customFormat="1" ht="39.950000000000003" customHeight="1" outlineLevel="1" thickBot="1" x14ac:dyDescent="0.25">
      <c r="A358" s="1501">
        <f>+BIENESTAR!F84</f>
        <v>0</v>
      </c>
      <c r="B358" s="1496">
        <f>+BIENESTAR!G84</f>
        <v>0</v>
      </c>
      <c r="C358" s="367">
        <f>+BIENESTAR!H84</f>
        <v>0</v>
      </c>
      <c r="D358" s="1484">
        <f>+BIENESTAR!I84</f>
        <v>0</v>
      </c>
      <c r="E358" s="1484">
        <f>+BIENESTAR!J84</f>
        <v>0</v>
      </c>
      <c r="F358" s="1495">
        <f>+BIENESTAR!K84</f>
        <v>0</v>
      </c>
      <c r="G358" s="359" t="str">
        <f>+BIENESTAR!L84</f>
        <v>Persona natural</v>
      </c>
      <c r="H358" s="379" t="str">
        <f>+BIENESTAR!M84</f>
        <v>Contratación de personal para el desarrollo de las actividades pastorales</v>
      </c>
      <c r="I358" s="374">
        <f>+BIENESTAR!N84</f>
        <v>1</v>
      </c>
      <c r="J358" s="361">
        <f>+BIENESTAR!O84</f>
        <v>23023440</v>
      </c>
      <c r="K358" s="362">
        <f>+BIENESTAR!P84</f>
        <v>23023440</v>
      </c>
    </row>
    <row r="359" spans="1:11" s="320" customFormat="1" ht="14.1" customHeight="1" thickBot="1" x14ac:dyDescent="0.25">
      <c r="A359" s="305" t="s">
        <v>89</v>
      </c>
      <c r="B359" s="306"/>
      <c r="C359" s="306"/>
      <c r="D359" s="306"/>
      <c r="E359" s="306"/>
      <c r="F359" s="307"/>
      <c r="G359" s="302">
        <f>+SUM(ORII!P17:P90)</f>
        <v>328000000</v>
      </c>
      <c r="H359" s="308">
        <f>+G359/$G$490</f>
        <v>9.2402506092733698E-3</v>
      </c>
      <c r="I359" s="303"/>
      <c r="J359" s="303"/>
      <c r="K359" s="304"/>
    </row>
    <row r="360" spans="1:11" s="320" customFormat="1" ht="25.5" outlineLevel="1" x14ac:dyDescent="0.2">
      <c r="A360" s="1524" t="str">
        <f>+ORII!F17</f>
        <v>Fortalecimiento oficina  ORII</v>
      </c>
      <c r="B360" s="1272" t="str">
        <f>+ORII!G17</f>
        <v>Optimizar los procesos del área</v>
      </c>
      <c r="C360" s="363">
        <f>+ORII!H17</f>
        <v>0</v>
      </c>
      <c r="D360" s="1482">
        <f>+ORII!I17</f>
        <v>42402</v>
      </c>
      <c r="E360" s="1482">
        <f>+ORII!J17</f>
        <v>42724</v>
      </c>
      <c r="F360" s="1272" t="str">
        <f>+ORII!K17</f>
        <v>Software implementado</v>
      </c>
      <c r="G360" s="1512" t="str">
        <f>+ORII!L17</f>
        <v>Persona natural</v>
      </c>
      <c r="H360" s="885" t="str">
        <f>+ORII!M17</f>
        <v>Apoyo procesos de movilidad y apoyo técnico</v>
      </c>
      <c r="I360" s="380">
        <f>+ORII!N17</f>
        <v>2</v>
      </c>
      <c r="J360" s="380">
        <f>+ORII!O17</f>
        <v>24000000</v>
      </c>
      <c r="K360" s="381">
        <f>+ORII!P17</f>
        <v>48000000</v>
      </c>
    </row>
    <row r="361" spans="1:11" s="320" customFormat="1" ht="25.5" outlineLevel="1" x14ac:dyDescent="0.2">
      <c r="A361" s="1525">
        <f>+ORII!F18</f>
        <v>0</v>
      </c>
      <c r="B361" s="1274">
        <f>+ORII!G18</f>
        <v>0</v>
      </c>
      <c r="C361" s="365">
        <f>+ORII!H18</f>
        <v>0</v>
      </c>
      <c r="D361" s="1509">
        <f>+ORII!I18</f>
        <v>42402</v>
      </c>
      <c r="E361" s="1509">
        <f>+ORII!J18</f>
        <v>42724</v>
      </c>
      <c r="F361" s="1274">
        <f>+ORII!K18</f>
        <v>0</v>
      </c>
      <c r="G361" s="1490" t="str">
        <f>+ORII!L18</f>
        <v>Persona jurídica</v>
      </c>
      <c r="H361" s="877" t="str">
        <f>+ORII!M18</f>
        <v>Software apoyo procesos de internacionalización</v>
      </c>
      <c r="I361" s="382">
        <f>+ORII!N18</f>
        <v>1</v>
      </c>
      <c r="J361" s="382">
        <f>+ORII!O18</f>
        <v>25000000</v>
      </c>
      <c r="K361" s="383">
        <f>+ORII!P18</f>
        <v>25000000</v>
      </c>
    </row>
    <row r="362" spans="1:11" s="320" customFormat="1" ht="25.5" outlineLevel="1" x14ac:dyDescent="0.2">
      <c r="A362" s="1525">
        <f>+ORII!F19</f>
        <v>0</v>
      </c>
      <c r="B362" s="1452" t="str">
        <f>+ORII!G19</f>
        <v>Diseño y construcción página web ORII-ETITC</v>
      </c>
      <c r="C362" s="365">
        <f>+ORII!H19</f>
        <v>0</v>
      </c>
      <c r="D362" s="946">
        <f>+ORII!I19</f>
        <v>42402</v>
      </c>
      <c r="E362" s="946">
        <f>+ORII!J19</f>
        <v>42724</v>
      </c>
      <c r="F362" s="1452" t="str">
        <f>+ORII!K19</f>
        <v>Página web implementada de la ORII</v>
      </c>
      <c r="G362" s="133" t="str">
        <f>+ORII!L19</f>
        <v>Persona jurídica</v>
      </c>
      <c r="H362" s="877" t="str">
        <f>+ORII!M19</f>
        <v>Diseño y construcción página web ORII-ETITC</v>
      </c>
      <c r="I362" s="382">
        <f>+ORII!N19</f>
        <v>1</v>
      </c>
      <c r="J362" s="382">
        <f>+ORII!O19</f>
        <v>3000000</v>
      </c>
      <c r="K362" s="383">
        <f>+ORII!P19</f>
        <v>3000000</v>
      </c>
    </row>
    <row r="363" spans="1:11" s="320" customFormat="1" ht="12.75" outlineLevel="1" x14ac:dyDescent="0.2">
      <c r="A363" s="1525" t="str">
        <f>+ORII!F20</f>
        <v>Movilidad estudiantil nacional/internacional</v>
      </c>
      <c r="B363" s="1274" t="str">
        <f>+ORII!G20</f>
        <v>Apoyo gastos de viaje estudiantes (VITICOS Y TIQUETES</v>
      </c>
      <c r="C363" s="365">
        <f>+ORII!H20</f>
        <v>0</v>
      </c>
      <c r="D363" s="946">
        <f>+ORII!I20</f>
        <v>42402</v>
      </c>
      <c r="E363" s="946">
        <f>+ORII!J20</f>
        <v>42704</v>
      </c>
      <c r="F363" s="1274" t="str">
        <f>+ORII!K20</f>
        <v>Estudiantes movilizados nacional e internacionalmente</v>
      </c>
      <c r="G363" s="133" t="str">
        <f>+ORII!L20</f>
        <v>Transporte</v>
      </c>
      <c r="H363" s="877" t="str">
        <f>+ORII!M20</f>
        <v>Apoyo financiero</v>
      </c>
      <c r="I363" s="382">
        <f>+ORII!N20</f>
        <v>1</v>
      </c>
      <c r="J363" s="382">
        <f>+ORII!O20</f>
        <v>20000000</v>
      </c>
      <c r="K363" s="383">
        <f>+ORII!P20</f>
        <v>20000000</v>
      </c>
    </row>
    <row r="364" spans="1:11" s="320" customFormat="1" ht="12.75" outlineLevel="1" x14ac:dyDescent="0.2">
      <c r="A364" s="1525">
        <f>+ORII!F21</f>
        <v>0</v>
      </c>
      <c r="B364" s="877" t="str">
        <f>+ORII!G21</f>
        <v>Tiquetes</v>
      </c>
      <c r="C364" s="365">
        <f>+ORII!H21</f>
        <v>0</v>
      </c>
      <c r="D364" s="946">
        <f>+ORII!I21</f>
        <v>42402</v>
      </c>
      <c r="E364" s="946">
        <f>+ORII!J21</f>
        <v>42704</v>
      </c>
      <c r="F364" s="877">
        <f>+ORII!K21</f>
        <v>0</v>
      </c>
      <c r="G364" s="133" t="str">
        <f>+ORII!L21</f>
        <v>Transporte</v>
      </c>
      <c r="H364" s="877" t="str">
        <f>+ORII!M21</f>
        <v>Tiquetes</v>
      </c>
      <c r="I364" s="382">
        <f>+ORII!N21</f>
        <v>1</v>
      </c>
      <c r="J364" s="382">
        <f>+ORII!O21</f>
        <v>50000000</v>
      </c>
      <c r="K364" s="383">
        <f>+ORII!P21</f>
        <v>50000000</v>
      </c>
    </row>
    <row r="365" spans="1:11" s="320" customFormat="1" ht="25.5" outlineLevel="1" x14ac:dyDescent="0.2">
      <c r="A365" s="1525" t="str">
        <f>+ORII!F22</f>
        <v>Movilidad docentes y administrativos nacional e internacional</v>
      </c>
      <c r="B365" s="384" t="str">
        <f>+ORII!G22</f>
        <v>Apoyo gastos de viaje docentes y administrativos</v>
      </c>
      <c r="C365" s="385">
        <f>+ORII!H22</f>
        <v>0</v>
      </c>
      <c r="D365" s="406">
        <f>+ORII!I22</f>
        <v>42402</v>
      </c>
      <c r="E365" s="406">
        <f>+ORII!J22</f>
        <v>42724</v>
      </c>
      <c r="F365" s="384" t="str">
        <f>+ORII!K22</f>
        <v>Docentes y administrativos movilizados</v>
      </c>
      <c r="G365" s="386" t="str">
        <f>+ORII!L22</f>
        <v>Transporte</v>
      </c>
      <c r="H365" s="384" t="str">
        <f>+ORII!M22</f>
        <v>Viáticos</v>
      </c>
      <c r="I365" s="387">
        <f>+ORII!N22</f>
        <v>1</v>
      </c>
      <c r="J365" s="387">
        <f>+ORII!O22</f>
        <v>0</v>
      </c>
      <c r="K365" s="388">
        <f>+ORII!P22</f>
        <v>0</v>
      </c>
    </row>
    <row r="366" spans="1:11" s="320" customFormat="1" ht="12.75" outlineLevel="1" x14ac:dyDescent="0.2">
      <c r="A366" s="1525">
        <f>+ORII!F23</f>
        <v>0</v>
      </c>
      <c r="B366" s="1452">
        <f>+ORII!G23</f>
        <v>0</v>
      </c>
      <c r="C366" s="365">
        <f>+ORII!H23</f>
        <v>0</v>
      </c>
      <c r="D366" s="1513">
        <f>+ORII!I23</f>
        <v>42402</v>
      </c>
      <c r="E366" s="1513">
        <f>+ORII!J23</f>
        <v>42724</v>
      </c>
      <c r="F366" s="1452">
        <f>+ORII!K23</f>
        <v>0</v>
      </c>
      <c r="G366" s="133" t="str">
        <f>+ORII!L23</f>
        <v>Transporte</v>
      </c>
      <c r="H366" s="877" t="str">
        <f>+ORII!M23</f>
        <v>Tiquetes</v>
      </c>
      <c r="I366" s="382">
        <f>+ORII!N23</f>
        <v>1</v>
      </c>
      <c r="J366" s="382">
        <f>+ORII!O23</f>
        <v>65000000</v>
      </c>
      <c r="K366" s="383">
        <f>+ORII!P23</f>
        <v>65000000</v>
      </c>
    </row>
    <row r="367" spans="1:11" s="320" customFormat="1" ht="25.5" outlineLevel="1" x14ac:dyDescent="0.2">
      <c r="A367" s="1525">
        <f>+ORII!F24</f>
        <v>0</v>
      </c>
      <c r="B367" s="1273" t="str">
        <f>+ORII!G24</f>
        <v>Inscripción eventos de la academia</v>
      </c>
      <c r="C367" s="365">
        <f>+ORII!H24</f>
        <v>0</v>
      </c>
      <c r="D367" s="1483">
        <f>+ORII!I24</f>
        <v>42402</v>
      </c>
      <c r="E367" s="1483">
        <f>+ORII!J24</f>
        <v>42724</v>
      </c>
      <c r="F367" s="1273">
        <f>+ORII!K24</f>
        <v>0</v>
      </c>
      <c r="G367" s="133" t="str">
        <f>+ORII!L24</f>
        <v>Transporte</v>
      </c>
      <c r="H367" s="877" t="str">
        <f>+ORII!M24</f>
        <v>Pago inscripción a eventos académicos</v>
      </c>
      <c r="I367" s="382">
        <f>+ORII!N24</f>
        <v>1</v>
      </c>
      <c r="J367" s="382">
        <f>+ORII!O24</f>
        <v>10000000</v>
      </c>
      <c r="K367" s="383">
        <f>+ORII!P24</f>
        <v>10000000</v>
      </c>
    </row>
    <row r="368" spans="1:11" s="320" customFormat="1" ht="12.75" outlineLevel="1" x14ac:dyDescent="0.2">
      <c r="A368" s="1525" t="str">
        <f>+ORII!F25</f>
        <v>Bilingüismo</v>
      </c>
      <c r="B368" s="1273" t="str">
        <f>+ORII!G25</f>
        <v>Capacitación para el fortalecimiento idioma inglés - docentes y administrativos</v>
      </c>
      <c r="C368" s="365">
        <f>+ORII!H25</f>
        <v>0</v>
      </c>
      <c r="D368" s="1483">
        <f>+ORII!I25</f>
        <v>42402</v>
      </c>
      <c r="E368" s="1483">
        <f>+ORII!J25</f>
        <v>42704</v>
      </c>
      <c r="F368" s="1273">
        <f>+ORII!K25</f>
        <v>0</v>
      </c>
      <c r="G368" s="133" t="str">
        <f>+ORII!L25</f>
        <v>Logística</v>
      </c>
      <c r="H368" s="877" t="str">
        <f>+ORII!M25</f>
        <v>Curso in situ y  en el exterior</v>
      </c>
      <c r="I368" s="382">
        <f>+ORII!N25</f>
        <v>0</v>
      </c>
      <c r="J368" s="382">
        <f>+ORII!O25</f>
        <v>50000000</v>
      </c>
      <c r="K368" s="383">
        <f>+ORII!P25</f>
        <v>50000000</v>
      </c>
    </row>
    <row r="369" spans="1:11" s="320" customFormat="1" ht="25.5" outlineLevel="1" x14ac:dyDescent="0.2">
      <c r="A369" s="1525" t="str">
        <f>+ORII!F26</f>
        <v>Visiblización ETITC</v>
      </c>
      <c r="B369" s="1273" t="str">
        <f>+ORII!G26</f>
        <v>Organización congresos</v>
      </c>
      <c r="C369" s="365">
        <f>+ORII!H26</f>
        <v>0</v>
      </c>
      <c r="D369" s="1483">
        <f>+ORII!I26</f>
        <v>42402</v>
      </c>
      <c r="E369" s="1483">
        <f>+ORII!J26</f>
        <v>42704</v>
      </c>
      <c r="F369" s="1273" t="str">
        <f>+ORII!K26</f>
        <v>Congresos organizados</v>
      </c>
      <c r="G369" s="133" t="str">
        <f>+ORII!L26</f>
        <v>Logística</v>
      </c>
      <c r="H369" s="877" t="str">
        <f>+ORII!M26</f>
        <v>Apoyo logístico para el desarrollo del evento</v>
      </c>
      <c r="I369" s="382">
        <f>+ORII!N26</f>
        <v>0</v>
      </c>
      <c r="J369" s="382">
        <f>+ORII!O26</f>
        <v>50000000</v>
      </c>
      <c r="K369" s="383">
        <f>+ORII!P26</f>
        <v>50000000</v>
      </c>
    </row>
    <row r="370" spans="1:11" s="320" customFormat="1" ht="25.5" outlineLevel="1" x14ac:dyDescent="0.2">
      <c r="A370" s="1525">
        <f>+ORII!F27</f>
        <v>0</v>
      </c>
      <c r="B370" s="1273" t="str">
        <f>+ORII!G27</f>
        <v>Actividades interculturales</v>
      </c>
      <c r="C370" s="365">
        <f>+ORII!H27</f>
        <v>0</v>
      </c>
      <c r="D370" s="1483">
        <f>+ORII!I27</f>
        <v>42402</v>
      </c>
      <c r="E370" s="1483">
        <f>+ORII!J27</f>
        <v>42704</v>
      </c>
      <c r="F370" s="1273" t="str">
        <f>+ORII!K27</f>
        <v>Actividades ejecutadas</v>
      </c>
      <c r="G370" s="941" t="str">
        <f>+ORII!L27</f>
        <v>Logística</v>
      </c>
      <c r="H370" s="877" t="str">
        <f>+ORII!M27</f>
        <v>Apoyo logístico para el desarrollo del evento</v>
      </c>
      <c r="I370" s="382">
        <f>+ORII!N27</f>
        <v>0</v>
      </c>
      <c r="J370" s="382">
        <f>+ORII!O27</f>
        <v>7000000</v>
      </c>
      <c r="K370" s="383">
        <f>+ORII!P27</f>
        <v>7000000</v>
      </c>
    </row>
    <row r="371" spans="1:11" s="320" customFormat="1" ht="12.75" outlineLevel="1" x14ac:dyDescent="0.2">
      <c r="A371" s="1525">
        <f>+ORII!F28</f>
        <v>0</v>
      </c>
      <c r="B371" s="1273">
        <f>+ORII!G28</f>
        <v>0</v>
      </c>
      <c r="C371" s="365">
        <f>+ORII!H28</f>
        <v>0</v>
      </c>
      <c r="D371" s="1483">
        <f>+ORII!I28</f>
        <v>0</v>
      </c>
      <c r="E371" s="1483">
        <f>+ORII!J28</f>
        <v>0</v>
      </c>
      <c r="F371" s="1273">
        <f>+ORII!K28</f>
        <v>0</v>
      </c>
      <c r="G371" s="133">
        <f>+ORII!L28</f>
        <v>0</v>
      </c>
      <c r="H371" s="877">
        <f>+ORII!M28</f>
        <v>0</v>
      </c>
      <c r="I371" s="382">
        <f>+ORII!N28</f>
        <v>0</v>
      </c>
      <c r="J371" s="382">
        <f>+ORII!O28</f>
        <v>0</v>
      </c>
      <c r="K371" s="383">
        <f>+ORII!P28</f>
        <v>0</v>
      </c>
    </row>
    <row r="372" spans="1:11" s="320" customFormat="1" ht="25.5" outlineLevel="1" x14ac:dyDescent="0.2">
      <c r="A372" s="1525" t="str">
        <f>+ORII!F29</f>
        <v>IPB</v>
      </c>
      <c r="B372" s="1274" t="str">
        <f>+ORII!G29</f>
        <v>CLASIF. DE INTEGRIDAD</v>
      </c>
      <c r="C372" s="365" t="str">
        <f>+ORII!H29</f>
        <v>A</v>
      </c>
      <c r="D372" s="1509" t="str">
        <f>+ORII!I29</f>
        <v>CLASIF. DE DISPONIBILIDAD</v>
      </c>
      <c r="E372" s="1509">
        <f>+ORII!J29</f>
        <v>1</v>
      </c>
      <c r="F372" s="1274">
        <f>+ORII!K29</f>
        <v>0</v>
      </c>
      <c r="G372" s="133">
        <f>+ORII!L29</f>
        <v>0</v>
      </c>
      <c r="H372" s="877">
        <f>+ORII!M29</f>
        <v>0</v>
      </c>
      <c r="I372" s="382">
        <f>+ORII!N29</f>
        <v>0</v>
      </c>
      <c r="J372" s="382">
        <f>+ORII!O29</f>
        <v>0</v>
      </c>
      <c r="K372" s="383">
        <f>+ORII!P29</f>
        <v>0</v>
      </c>
    </row>
    <row r="373" spans="1:11" s="320" customFormat="1" ht="38.25" outlineLevel="1" x14ac:dyDescent="0.2">
      <c r="A373" s="1525">
        <f>+ORII!F30</f>
        <v>0</v>
      </c>
      <c r="B373" s="877">
        <f>+ORII!G30</f>
        <v>0</v>
      </c>
      <c r="C373" s="365">
        <f>+ORII!H30</f>
        <v>0</v>
      </c>
      <c r="D373" s="946">
        <f>+ORII!I30</f>
        <v>0</v>
      </c>
      <c r="E373" s="946">
        <f>+ORII!J30</f>
        <v>0</v>
      </c>
      <c r="F373" s="877">
        <f>+ORII!K30</f>
        <v>0</v>
      </c>
      <c r="G373" s="133">
        <f>+ORII!L30</f>
        <v>0</v>
      </c>
      <c r="H373" s="877">
        <f>+ORII!M30</f>
        <v>0</v>
      </c>
      <c r="I373" s="382">
        <f>+ORII!N30</f>
        <v>0</v>
      </c>
      <c r="J373" s="382">
        <f>+ORII!O30</f>
        <v>0</v>
      </c>
      <c r="K373" s="383">
        <f>+ORII!P30</f>
        <v>0</v>
      </c>
    </row>
    <row r="374" spans="1:11" s="320" customFormat="1" ht="25.5" outlineLevel="1" x14ac:dyDescent="0.2">
      <c r="A374" s="1525">
        <f>+ORII!F31</f>
        <v>0</v>
      </c>
      <c r="B374" s="1452">
        <f>+ORII!G31</f>
        <v>0</v>
      </c>
      <c r="C374" s="365">
        <f>+ORII!H31</f>
        <v>0</v>
      </c>
      <c r="D374" s="1513">
        <f>+ORII!I31</f>
        <v>0</v>
      </c>
      <c r="E374" s="1513">
        <f>+ORII!J31</f>
        <v>0</v>
      </c>
      <c r="F374" s="1452">
        <f>+ORII!K31</f>
        <v>0</v>
      </c>
      <c r="G374" s="133">
        <f>+ORII!L31</f>
        <v>0</v>
      </c>
      <c r="H374" s="877">
        <f>+ORII!M31</f>
        <v>0</v>
      </c>
      <c r="I374" s="382">
        <f>+ORII!N31</f>
        <v>0</v>
      </c>
      <c r="J374" s="382">
        <f>+ORII!O31</f>
        <v>0</v>
      </c>
      <c r="K374" s="383">
        <f>+ORII!P31</f>
        <v>0</v>
      </c>
    </row>
    <row r="375" spans="1:11" s="320" customFormat="1" ht="25.5" outlineLevel="1" x14ac:dyDescent="0.2">
      <c r="A375" s="1525">
        <f>+ORII!F32</f>
        <v>0</v>
      </c>
      <c r="B375" s="1273">
        <f>+ORII!G32</f>
        <v>0</v>
      </c>
      <c r="C375" s="365">
        <f>+ORII!H32</f>
        <v>0</v>
      </c>
      <c r="D375" s="1483">
        <f>+ORII!I32</f>
        <v>0</v>
      </c>
      <c r="E375" s="1483">
        <f>+ORII!J32</f>
        <v>0</v>
      </c>
      <c r="F375" s="1273">
        <f>+ORII!K32</f>
        <v>0</v>
      </c>
      <c r="G375" s="133">
        <f>+ORII!L32</f>
        <v>0</v>
      </c>
      <c r="H375" s="877">
        <f>+ORII!M32</f>
        <v>0</v>
      </c>
      <c r="I375" s="382">
        <f>+ORII!N32</f>
        <v>0</v>
      </c>
      <c r="J375" s="382">
        <f>+ORII!O32</f>
        <v>0</v>
      </c>
      <c r="K375" s="383">
        <f>+ORII!P32</f>
        <v>0</v>
      </c>
    </row>
    <row r="376" spans="1:11" s="320" customFormat="1" ht="25.5" outlineLevel="1" x14ac:dyDescent="0.2">
      <c r="A376" s="1525">
        <f>+ORII!F33</f>
        <v>0</v>
      </c>
      <c r="B376" s="1274">
        <f>+ORII!G33</f>
        <v>0</v>
      </c>
      <c r="C376" s="365">
        <f>+ORII!H33</f>
        <v>0</v>
      </c>
      <c r="D376" s="1509">
        <f>+ORII!I33</f>
        <v>0</v>
      </c>
      <c r="E376" s="1509">
        <f>+ORII!J33</f>
        <v>0</v>
      </c>
      <c r="F376" s="1274">
        <f>+ORII!K33</f>
        <v>0</v>
      </c>
      <c r="G376" s="133">
        <f>+ORII!L33</f>
        <v>0</v>
      </c>
      <c r="H376" s="877">
        <f>+ORII!M33</f>
        <v>0</v>
      </c>
      <c r="I376" s="382">
        <f>+ORII!N33</f>
        <v>0</v>
      </c>
      <c r="J376" s="382">
        <f>+ORII!O33</f>
        <v>0</v>
      </c>
      <c r="K376" s="383">
        <f>+ORII!P33</f>
        <v>0</v>
      </c>
    </row>
    <row r="377" spans="1:11" s="320" customFormat="1" ht="25.5" outlineLevel="1" x14ac:dyDescent="0.2">
      <c r="A377" s="1525">
        <f>+ORII!F34</f>
        <v>0</v>
      </c>
      <c r="B377" s="877">
        <f>+ORII!G34</f>
        <v>0</v>
      </c>
      <c r="C377" s="365">
        <f>+ORII!H34</f>
        <v>0</v>
      </c>
      <c r="D377" s="946">
        <f>+ORII!I34</f>
        <v>0</v>
      </c>
      <c r="E377" s="946">
        <f>+ORII!J34</f>
        <v>0</v>
      </c>
      <c r="F377" s="877">
        <f>+ORII!K34</f>
        <v>0</v>
      </c>
      <c r="G377" s="133">
        <f>+ORII!L34</f>
        <v>0</v>
      </c>
      <c r="H377" s="877">
        <f>+ORII!M34</f>
        <v>0</v>
      </c>
      <c r="I377" s="382">
        <f>+ORII!N34</f>
        <v>0</v>
      </c>
      <c r="J377" s="382">
        <f>+ORII!O34</f>
        <v>0</v>
      </c>
      <c r="K377" s="383">
        <f>+ORII!P34</f>
        <v>0</v>
      </c>
    </row>
    <row r="378" spans="1:11" s="320" customFormat="1" ht="51" outlineLevel="1" x14ac:dyDescent="0.2">
      <c r="A378" s="1525">
        <f>+ORII!F35</f>
        <v>0</v>
      </c>
      <c r="B378" s="877">
        <f>+ORII!G35</f>
        <v>0</v>
      </c>
      <c r="C378" s="365">
        <f>+ORII!H35</f>
        <v>0</v>
      </c>
      <c r="D378" s="946">
        <f>+ORII!I35</f>
        <v>0</v>
      </c>
      <c r="E378" s="946">
        <f>+ORII!J35</f>
        <v>0</v>
      </c>
      <c r="F378" s="877">
        <f>+ORII!K35</f>
        <v>0</v>
      </c>
      <c r="G378" s="133">
        <f>+ORII!L35</f>
        <v>0</v>
      </c>
      <c r="H378" s="877">
        <f>+ORII!M35</f>
        <v>0</v>
      </c>
      <c r="I378" s="382">
        <f>+ORII!N35</f>
        <v>0</v>
      </c>
      <c r="J378" s="382">
        <f>+ORII!O35</f>
        <v>0</v>
      </c>
      <c r="K378" s="383">
        <f>+ORII!P35</f>
        <v>0</v>
      </c>
    </row>
    <row r="379" spans="1:11" s="320" customFormat="1" ht="51" outlineLevel="1" x14ac:dyDescent="0.2">
      <c r="A379" s="1525">
        <f>+ORII!F36</f>
        <v>0</v>
      </c>
      <c r="B379" s="1452">
        <f>+ORII!G36</f>
        <v>0</v>
      </c>
      <c r="C379" s="365">
        <f>+ORII!H36</f>
        <v>0</v>
      </c>
      <c r="D379" s="1513">
        <f>+ORII!I36</f>
        <v>0</v>
      </c>
      <c r="E379" s="1513">
        <f>+ORII!J36</f>
        <v>0</v>
      </c>
      <c r="F379" s="1452">
        <f>+ORII!K36</f>
        <v>0</v>
      </c>
      <c r="G379" s="133">
        <f>+ORII!L36</f>
        <v>0</v>
      </c>
      <c r="H379" s="877">
        <f>+ORII!M36</f>
        <v>0</v>
      </c>
      <c r="I379" s="382">
        <f>+ORII!N36</f>
        <v>0</v>
      </c>
      <c r="J379" s="382">
        <f>+ORII!O36</f>
        <v>0</v>
      </c>
      <c r="K379" s="383">
        <f>+ORII!P36</f>
        <v>0</v>
      </c>
    </row>
    <row r="380" spans="1:11" s="320" customFormat="1" ht="63.75" outlineLevel="1" x14ac:dyDescent="0.2">
      <c r="A380" s="1525">
        <f>+ORII!F37</f>
        <v>0</v>
      </c>
      <c r="B380" s="1273">
        <f>+ORII!G37</f>
        <v>0</v>
      </c>
      <c r="C380" s="365">
        <f>+ORII!H37</f>
        <v>0</v>
      </c>
      <c r="D380" s="1483">
        <f>+ORII!I37</f>
        <v>0</v>
      </c>
      <c r="E380" s="1483">
        <f>+ORII!J37</f>
        <v>0</v>
      </c>
      <c r="F380" s="1273">
        <f>+ORII!K37</f>
        <v>0</v>
      </c>
      <c r="G380" s="133">
        <f>+ORII!L37</f>
        <v>0</v>
      </c>
      <c r="H380" s="877">
        <f>+ORII!M37</f>
        <v>0</v>
      </c>
      <c r="I380" s="382">
        <f>+ORII!N37</f>
        <v>0</v>
      </c>
      <c r="J380" s="382">
        <f>+ORII!O37</f>
        <v>0</v>
      </c>
      <c r="K380" s="383">
        <f>+ORII!P37</f>
        <v>0</v>
      </c>
    </row>
    <row r="381" spans="1:11" s="320" customFormat="1" ht="51" outlineLevel="1" x14ac:dyDescent="0.2">
      <c r="A381" s="1525">
        <f>+ORII!F38</f>
        <v>0</v>
      </c>
      <c r="B381" s="1273">
        <f>+ORII!G38</f>
        <v>0</v>
      </c>
      <c r="C381" s="365">
        <f>+ORII!H38</f>
        <v>0</v>
      </c>
      <c r="D381" s="1483">
        <f>+ORII!I38</f>
        <v>0</v>
      </c>
      <c r="E381" s="1483">
        <f>+ORII!J38</f>
        <v>0</v>
      </c>
      <c r="F381" s="1273">
        <f>+ORII!K38</f>
        <v>0</v>
      </c>
      <c r="G381" s="133">
        <f>+ORII!L38</f>
        <v>0</v>
      </c>
      <c r="H381" s="877">
        <f>+ORII!M38</f>
        <v>0</v>
      </c>
      <c r="I381" s="382">
        <f>+ORII!N38</f>
        <v>0</v>
      </c>
      <c r="J381" s="382">
        <f>+ORII!O38</f>
        <v>0</v>
      </c>
      <c r="K381" s="383">
        <f>+ORII!P38</f>
        <v>0</v>
      </c>
    </row>
    <row r="382" spans="1:11" s="320" customFormat="1" ht="25.5" outlineLevel="1" x14ac:dyDescent="0.2">
      <c r="A382" s="1525">
        <f>+ORII!F39</f>
        <v>0</v>
      </c>
      <c r="B382" s="1273">
        <f>+ORII!G39</f>
        <v>0</v>
      </c>
      <c r="C382" s="365">
        <f>+ORII!H39</f>
        <v>0</v>
      </c>
      <c r="D382" s="1483">
        <f>+ORII!I39</f>
        <v>0</v>
      </c>
      <c r="E382" s="1483">
        <f>+ORII!J39</f>
        <v>0</v>
      </c>
      <c r="F382" s="1273">
        <f>+ORII!K39</f>
        <v>0</v>
      </c>
      <c r="G382" s="133">
        <f>+ORII!L39</f>
        <v>0</v>
      </c>
      <c r="H382" s="877">
        <f>+ORII!M39</f>
        <v>0</v>
      </c>
      <c r="I382" s="382">
        <f>+ORII!N39</f>
        <v>0</v>
      </c>
      <c r="J382" s="382">
        <f>+ORII!O39</f>
        <v>0</v>
      </c>
      <c r="K382" s="383">
        <f>+ORII!P39</f>
        <v>0</v>
      </c>
    </row>
    <row r="383" spans="1:11" s="320" customFormat="1" ht="38.25" outlineLevel="1" x14ac:dyDescent="0.2">
      <c r="A383" s="1525">
        <f>+ORII!F40</f>
        <v>0</v>
      </c>
      <c r="B383" s="1273">
        <f>+ORII!G40</f>
        <v>0</v>
      </c>
      <c r="C383" s="365">
        <f>+ORII!H40</f>
        <v>0</v>
      </c>
      <c r="D383" s="1483">
        <f>+ORII!I40</f>
        <v>0</v>
      </c>
      <c r="E383" s="1483">
        <f>+ORII!J40</f>
        <v>0</v>
      </c>
      <c r="F383" s="1273">
        <f>+ORII!K40</f>
        <v>0</v>
      </c>
      <c r="G383" s="133">
        <f>+ORII!L40</f>
        <v>0</v>
      </c>
      <c r="H383" s="877">
        <f>+ORII!M40</f>
        <v>0</v>
      </c>
      <c r="I383" s="382">
        <f>+ORII!N40</f>
        <v>0</v>
      </c>
      <c r="J383" s="382">
        <f>+ORII!O40</f>
        <v>0</v>
      </c>
      <c r="K383" s="383">
        <f>+ORII!P40</f>
        <v>0</v>
      </c>
    </row>
    <row r="384" spans="1:11" s="320" customFormat="1" ht="38.25" outlineLevel="1" x14ac:dyDescent="0.2">
      <c r="A384" s="1525">
        <f>+ORII!F41</f>
        <v>0</v>
      </c>
      <c r="B384" s="1273">
        <f>+ORII!G41</f>
        <v>0</v>
      </c>
      <c r="C384" s="365">
        <f>+ORII!H41</f>
        <v>0</v>
      </c>
      <c r="D384" s="1483">
        <f>+ORII!I41</f>
        <v>0</v>
      </c>
      <c r="E384" s="1483">
        <f>+ORII!J41</f>
        <v>0</v>
      </c>
      <c r="F384" s="1273">
        <f>+ORII!K41</f>
        <v>0</v>
      </c>
      <c r="G384" s="133">
        <f>+ORII!L41</f>
        <v>0</v>
      </c>
      <c r="H384" s="877">
        <f>+ORII!M41</f>
        <v>0</v>
      </c>
      <c r="I384" s="382">
        <f>+ORII!N41</f>
        <v>0</v>
      </c>
      <c r="J384" s="382">
        <f>+ORII!O41</f>
        <v>0</v>
      </c>
      <c r="K384" s="383">
        <f>+ORII!P41</f>
        <v>0</v>
      </c>
    </row>
    <row r="385" spans="1:11" s="320" customFormat="1" ht="12.75" outlineLevel="1" x14ac:dyDescent="0.2">
      <c r="A385" s="1525">
        <f>+ORII!F42</f>
        <v>0</v>
      </c>
      <c r="B385" s="1273">
        <f>+ORII!G42</f>
        <v>0</v>
      </c>
      <c r="C385" s="365">
        <f>+ORII!H42</f>
        <v>0</v>
      </c>
      <c r="D385" s="1483">
        <f>+ORII!I42</f>
        <v>0</v>
      </c>
      <c r="E385" s="1483">
        <f>+ORII!J42</f>
        <v>0</v>
      </c>
      <c r="F385" s="1273">
        <f>+ORII!K42</f>
        <v>0</v>
      </c>
      <c r="G385" s="133">
        <f>+ORII!L42</f>
        <v>0</v>
      </c>
      <c r="H385" s="877">
        <f>+ORII!M42</f>
        <v>0</v>
      </c>
      <c r="I385" s="382">
        <f>+ORII!N42</f>
        <v>0</v>
      </c>
      <c r="J385" s="382">
        <f>+ORII!O42</f>
        <v>0</v>
      </c>
      <c r="K385" s="383">
        <f>+ORII!P42</f>
        <v>0</v>
      </c>
    </row>
    <row r="386" spans="1:11" s="320" customFormat="1" ht="12.75" outlineLevel="1" x14ac:dyDescent="0.2">
      <c r="A386" s="1525">
        <f>+ORII!F43</f>
        <v>0</v>
      </c>
      <c r="B386" s="1273">
        <f>+ORII!G43</f>
        <v>0</v>
      </c>
      <c r="C386" s="365">
        <f>+ORII!H43</f>
        <v>0</v>
      </c>
      <c r="D386" s="1483">
        <f>+ORII!I43</f>
        <v>0</v>
      </c>
      <c r="E386" s="1483">
        <f>+ORII!J43</f>
        <v>0</v>
      </c>
      <c r="F386" s="1273">
        <f>+ORII!K43</f>
        <v>0</v>
      </c>
      <c r="G386" s="133">
        <f>+ORII!L43</f>
        <v>0</v>
      </c>
      <c r="H386" s="877">
        <f>+ORII!M43</f>
        <v>0</v>
      </c>
      <c r="I386" s="382">
        <f>+ORII!N43</f>
        <v>0</v>
      </c>
      <c r="J386" s="382">
        <f>+ORII!O43</f>
        <v>0</v>
      </c>
      <c r="K386" s="383">
        <f>+ORII!P43</f>
        <v>0</v>
      </c>
    </row>
    <row r="387" spans="1:11" s="320" customFormat="1" ht="25.5" outlineLevel="1" x14ac:dyDescent="0.2">
      <c r="A387" s="1525">
        <f>+ORII!F44</f>
        <v>0</v>
      </c>
      <c r="B387" s="1273">
        <f>+ORII!G44</f>
        <v>0</v>
      </c>
      <c r="C387" s="365">
        <f>+ORII!H44</f>
        <v>0</v>
      </c>
      <c r="D387" s="1483">
        <f>+ORII!I44</f>
        <v>0</v>
      </c>
      <c r="E387" s="1483">
        <f>+ORII!J44</f>
        <v>0</v>
      </c>
      <c r="F387" s="1273">
        <f>+ORII!K44</f>
        <v>0</v>
      </c>
      <c r="G387" s="133">
        <f>+ORII!L44</f>
        <v>0</v>
      </c>
      <c r="H387" s="877">
        <f>+ORII!M44</f>
        <v>0</v>
      </c>
      <c r="I387" s="382">
        <f>+ORII!N44</f>
        <v>0</v>
      </c>
      <c r="J387" s="382">
        <f>+ORII!O44</f>
        <v>0</v>
      </c>
      <c r="K387" s="383">
        <f>+ORII!P44</f>
        <v>0</v>
      </c>
    </row>
    <row r="388" spans="1:11" s="320" customFormat="1" ht="26.25" outlineLevel="1" thickBot="1" x14ac:dyDescent="0.25">
      <c r="A388" s="1526">
        <f>+ORII!F45</f>
        <v>0</v>
      </c>
      <c r="B388" s="1480">
        <f>+ORII!G45</f>
        <v>0</v>
      </c>
      <c r="C388" s="367">
        <f>+ORII!H45</f>
        <v>0</v>
      </c>
      <c r="D388" s="1484">
        <f>+ORII!I45</f>
        <v>0</v>
      </c>
      <c r="E388" s="1484">
        <f>+ORII!J45</f>
        <v>0</v>
      </c>
      <c r="F388" s="1480">
        <f>+ORII!K45</f>
        <v>0</v>
      </c>
      <c r="G388" s="359">
        <f>+ORII!L45</f>
        <v>0</v>
      </c>
      <c r="H388" s="878">
        <f>+ORII!M45</f>
        <v>0</v>
      </c>
      <c r="I388" s="389">
        <f>+ORII!N45</f>
        <v>0</v>
      </c>
      <c r="J388" s="389">
        <f>+ORII!O45</f>
        <v>0</v>
      </c>
      <c r="K388" s="390">
        <f>+ORII!P45</f>
        <v>0</v>
      </c>
    </row>
    <row r="389" spans="1:11" s="320" customFormat="1" ht="13.5" thickBot="1" x14ac:dyDescent="0.25">
      <c r="A389" s="305" t="s">
        <v>90</v>
      </c>
      <c r="B389" s="306"/>
      <c r="C389" s="306"/>
      <c r="D389" s="306"/>
      <c r="E389" s="306"/>
      <c r="F389" s="307"/>
      <c r="G389" s="302">
        <f>+SUM(K390:K432)</f>
        <v>7778986000</v>
      </c>
      <c r="H389" s="308">
        <f>+G389/$G$490</f>
        <v>0.2191456711159421</v>
      </c>
      <c r="I389" s="303"/>
      <c r="J389" s="303"/>
      <c r="K389" s="304"/>
    </row>
    <row r="390" spans="1:11" s="320" customFormat="1" ht="57" outlineLevel="1" x14ac:dyDescent="0.2">
      <c r="A390" s="1095" t="s">
        <v>91</v>
      </c>
      <c r="B390" s="1095" t="s">
        <v>92</v>
      </c>
      <c r="C390" s="5"/>
      <c r="D390" s="1304">
        <v>42401</v>
      </c>
      <c r="E390" s="1307">
        <v>42724</v>
      </c>
      <c r="F390" s="1044" t="s">
        <v>93</v>
      </c>
      <c r="G390" s="938" t="s">
        <v>94</v>
      </c>
      <c r="H390" s="910" t="s">
        <v>95</v>
      </c>
      <c r="I390" s="42">
        <f>+INFRAESTRUCTURA!N17</f>
        <v>10</v>
      </c>
      <c r="J390" s="24">
        <f>+INFRAESTRUCTURA!O17</f>
        <v>1500000</v>
      </c>
      <c r="K390" s="25">
        <f>+INFRAESTRUCTURA!P17</f>
        <v>15000000</v>
      </c>
    </row>
    <row r="391" spans="1:11" s="320" customFormat="1" ht="57" outlineLevel="1" x14ac:dyDescent="0.2">
      <c r="A391" s="1109"/>
      <c r="B391" s="1109"/>
      <c r="C391" s="4"/>
      <c r="D391" s="1305"/>
      <c r="E391" s="1308"/>
      <c r="F391" s="1045"/>
      <c r="G391" s="926" t="s">
        <v>94</v>
      </c>
      <c r="H391" s="911" t="s">
        <v>96</v>
      </c>
      <c r="I391" s="981">
        <f>+INFRAESTRUCTURA!N18</f>
        <v>1</v>
      </c>
      <c r="J391" s="26">
        <f>+INFRAESTRUCTURA!O18</f>
        <v>8000000</v>
      </c>
      <c r="K391" s="27">
        <f>+INFRAESTRUCTURA!P18</f>
        <v>8000000</v>
      </c>
    </row>
    <row r="392" spans="1:11" s="320" customFormat="1" ht="57" outlineLevel="1" x14ac:dyDescent="0.2">
      <c r="A392" s="1109"/>
      <c r="B392" s="1109"/>
      <c r="C392" s="4"/>
      <c r="D392" s="1305"/>
      <c r="E392" s="1308"/>
      <c r="F392" s="1045"/>
      <c r="G392" s="926" t="s">
        <v>94</v>
      </c>
      <c r="H392" s="911" t="s">
        <v>97</v>
      </c>
      <c r="I392" s="981">
        <f>+INFRAESTRUCTURA!N19</f>
        <v>2</v>
      </c>
      <c r="J392" s="26">
        <f>+INFRAESTRUCTURA!O19</f>
        <v>1500000</v>
      </c>
      <c r="K392" s="27">
        <f>+INFRAESTRUCTURA!P19</f>
        <v>3000000</v>
      </c>
    </row>
    <row r="393" spans="1:11" s="320" customFormat="1" ht="71.25" outlineLevel="1" x14ac:dyDescent="0.2">
      <c r="A393" s="1109"/>
      <c r="B393" s="1109"/>
      <c r="C393" s="4"/>
      <c r="D393" s="1305"/>
      <c r="E393" s="1308"/>
      <c r="F393" s="1045"/>
      <c r="G393" s="926" t="s">
        <v>94</v>
      </c>
      <c r="H393" s="911" t="s">
        <v>98</v>
      </c>
      <c r="I393" s="981">
        <f>+INFRAESTRUCTURA!N20</f>
        <v>1</v>
      </c>
      <c r="J393" s="26">
        <f>+INFRAESTRUCTURA!O20</f>
        <v>112000000</v>
      </c>
      <c r="K393" s="27">
        <f>+INFRAESTRUCTURA!P20</f>
        <v>112000000</v>
      </c>
    </row>
    <row r="394" spans="1:11" s="320" customFormat="1" ht="86.25" outlineLevel="1" thickBot="1" x14ac:dyDescent="0.25">
      <c r="A394" s="1109"/>
      <c r="B394" s="1109"/>
      <c r="C394" s="9"/>
      <c r="D394" s="1305"/>
      <c r="E394" s="1308"/>
      <c r="F394" s="1045"/>
      <c r="G394" s="926" t="s">
        <v>94</v>
      </c>
      <c r="H394" s="911" t="s">
        <v>99</v>
      </c>
      <c r="I394" s="981">
        <f>+INFRAESTRUCTURA!N21</f>
        <v>3</v>
      </c>
      <c r="J394" s="26">
        <f>+INFRAESTRUCTURA!O21</f>
        <v>20500000</v>
      </c>
      <c r="K394" s="27">
        <f>+INFRAESTRUCTURA!P21</f>
        <v>61500000</v>
      </c>
    </row>
    <row r="395" spans="1:11" s="320" customFormat="1" ht="57.75" outlineLevel="1" thickBot="1" x14ac:dyDescent="0.25">
      <c r="A395" s="1110"/>
      <c r="B395" s="1110"/>
      <c r="C395" s="475"/>
      <c r="D395" s="1306"/>
      <c r="E395" s="1309"/>
      <c r="F395" s="1050"/>
      <c r="G395" s="213" t="s">
        <v>94</v>
      </c>
      <c r="H395" s="921" t="s">
        <v>100</v>
      </c>
      <c r="I395" s="982">
        <f>+INFRAESTRUCTURA!N22</f>
        <v>0</v>
      </c>
      <c r="J395" s="28">
        <f>+INFRAESTRUCTURA!O22</f>
        <v>0</v>
      </c>
      <c r="K395" s="29">
        <f>+INFRAESTRUCTURA!P22</f>
        <v>0</v>
      </c>
    </row>
    <row r="396" spans="1:11" s="320" customFormat="1" ht="57" outlineLevel="1" x14ac:dyDescent="0.2">
      <c r="A396" s="1095" t="s">
        <v>101</v>
      </c>
      <c r="B396" s="1095" t="s">
        <v>102</v>
      </c>
      <c r="C396" s="5"/>
      <c r="D396" s="1304">
        <v>42381</v>
      </c>
      <c r="E396" s="1307">
        <v>42724</v>
      </c>
      <c r="F396" s="919" t="s">
        <v>103</v>
      </c>
      <c r="G396" s="910" t="s">
        <v>94</v>
      </c>
      <c r="H396" s="910" t="s">
        <v>104</v>
      </c>
      <c r="I396" s="42">
        <f>+INFRAESTRUCTURA!N23</f>
        <v>8</v>
      </c>
      <c r="J396" s="24">
        <f>+INFRAESTRUCTURA!O23</f>
        <v>27000000</v>
      </c>
      <c r="K396" s="25">
        <f>+INFRAESTRUCTURA!P23</f>
        <v>216000000</v>
      </c>
    </row>
    <row r="397" spans="1:11" s="320" customFormat="1" ht="71.25" outlineLevel="1" x14ac:dyDescent="0.2">
      <c r="A397" s="1109"/>
      <c r="B397" s="1109"/>
      <c r="C397" s="4"/>
      <c r="D397" s="1305"/>
      <c r="E397" s="1308"/>
      <c r="F397" s="920" t="s">
        <v>105</v>
      </c>
      <c r="G397" s="911" t="s">
        <v>94</v>
      </c>
      <c r="H397" s="911" t="s">
        <v>106</v>
      </c>
      <c r="I397" s="981">
        <f>+INFRAESTRUCTURA!N24</f>
        <v>3</v>
      </c>
      <c r="J397" s="26">
        <f>+INFRAESTRUCTURA!O24</f>
        <v>12000000</v>
      </c>
      <c r="K397" s="27">
        <f>+INFRAESTRUCTURA!P24</f>
        <v>36000000</v>
      </c>
    </row>
    <row r="398" spans="1:11" s="320" customFormat="1" ht="42.75" outlineLevel="1" x14ac:dyDescent="0.2">
      <c r="A398" s="1109"/>
      <c r="B398" s="1109"/>
      <c r="C398" s="4"/>
      <c r="D398" s="1305"/>
      <c r="E398" s="1308"/>
      <c r="F398" s="920" t="s">
        <v>107</v>
      </c>
      <c r="G398" s="911" t="s">
        <v>94</v>
      </c>
      <c r="H398" s="911" t="s">
        <v>108</v>
      </c>
      <c r="I398" s="981">
        <f>+INFRAESTRUCTURA!N25</f>
        <v>1</v>
      </c>
      <c r="J398" s="26">
        <f>+INFRAESTRUCTURA!O25</f>
        <v>30000000</v>
      </c>
      <c r="K398" s="27">
        <f>+INFRAESTRUCTURA!P25</f>
        <v>30000000</v>
      </c>
    </row>
    <row r="399" spans="1:11" s="320" customFormat="1" ht="57" outlineLevel="1" x14ac:dyDescent="0.2">
      <c r="A399" s="1109"/>
      <c r="B399" s="1109"/>
      <c r="C399" s="4"/>
      <c r="D399" s="1305"/>
      <c r="E399" s="1308"/>
      <c r="F399" s="920" t="s">
        <v>109</v>
      </c>
      <c r="G399" s="911" t="s">
        <v>94</v>
      </c>
      <c r="H399" s="911" t="s">
        <v>110</v>
      </c>
      <c r="I399" s="981">
        <f>+INFRAESTRUCTURA!N26</f>
        <v>1</v>
      </c>
      <c r="J399" s="26">
        <f>+INFRAESTRUCTURA!O26</f>
        <v>30000000</v>
      </c>
      <c r="K399" s="27">
        <f>+INFRAESTRUCTURA!P26</f>
        <v>30000000</v>
      </c>
    </row>
    <row r="400" spans="1:11" s="320" customFormat="1" ht="28.5" outlineLevel="1" x14ac:dyDescent="0.2">
      <c r="A400" s="1109"/>
      <c r="B400" s="1109"/>
      <c r="C400" s="4"/>
      <c r="D400" s="1305"/>
      <c r="E400" s="1308"/>
      <c r="F400" s="920" t="s">
        <v>111</v>
      </c>
      <c r="G400" s="911" t="s">
        <v>94</v>
      </c>
      <c r="H400" s="911" t="s">
        <v>111</v>
      </c>
      <c r="I400" s="981">
        <f>+INFRAESTRUCTURA!N27</f>
        <v>3</v>
      </c>
      <c r="J400" s="507">
        <f>+INFRAESTRUCTURA!O27</f>
        <v>14000000</v>
      </c>
      <c r="K400" s="628">
        <f>+INFRAESTRUCTURA!P27</f>
        <v>42000000</v>
      </c>
    </row>
    <row r="401" spans="1:11" s="320" customFormat="1" ht="57" outlineLevel="1" x14ac:dyDescent="0.2">
      <c r="A401" s="1109"/>
      <c r="B401" s="1109"/>
      <c r="C401" s="4"/>
      <c r="D401" s="1305"/>
      <c r="E401" s="1308"/>
      <c r="F401" s="920" t="s">
        <v>112</v>
      </c>
      <c r="G401" s="911" t="s">
        <v>49</v>
      </c>
      <c r="H401" s="911" t="s">
        <v>113</v>
      </c>
      <c r="I401" s="981">
        <f>+INFRAESTRUCTURA!N28</f>
        <v>25</v>
      </c>
      <c r="J401" s="507">
        <f>+INFRAESTRUCTURA!O28</f>
        <v>7000000</v>
      </c>
      <c r="K401" s="628">
        <f>+INFRAESTRUCTURA!P28</f>
        <v>175000000</v>
      </c>
    </row>
    <row r="402" spans="1:11" s="320" customFormat="1" ht="42.75" outlineLevel="1" x14ac:dyDescent="0.2">
      <c r="A402" s="1109"/>
      <c r="B402" s="1096"/>
      <c r="C402" s="4"/>
      <c r="D402" s="1320"/>
      <c r="E402" s="1321"/>
      <c r="F402" s="920" t="s">
        <v>114</v>
      </c>
      <c r="G402" s="911" t="s">
        <v>94</v>
      </c>
      <c r="H402" s="911" t="s">
        <v>115</v>
      </c>
      <c r="I402" s="981">
        <f>+INFRAESTRUCTURA!N29</f>
        <v>0</v>
      </c>
      <c r="J402" s="507">
        <f>+INFRAESTRUCTURA!O29</f>
        <v>0</v>
      </c>
      <c r="K402" s="628">
        <f>+INFRAESTRUCTURA!P29</f>
        <v>0</v>
      </c>
    </row>
    <row r="403" spans="1:11" s="320" customFormat="1" ht="28.5" outlineLevel="1" x14ac:dyDescent="0.2">
      <c r="A403" s="1109"/>
      <c r="B403" s="1108" t="s">
        <v>116</v>
      </c>
      <c r="C403" s="204"/>
      <c r="D403" s="1305">
        <v>42401</v>
      </c>
      <c r="E403" s="1308">
        <v>42814</v>
      </c>
      <c r="F403" s="1322" t="s">
        <v>117</v>
      </c>
      <c r="G403" s="916" t="s">
        <v>118</v>
      </c>
      <c r="H403" s="916" t="s">
        <v>119</v>
      </c>
      <c r="I403" s="478">
        <f>+INFRAESTRUCTURA!N30</f>
        <v>1</v>
      </c>
      <c r="J403" s="1324">
        <f>+INFRAESTRUCTURA!O30</f>
        <v>650000000</v>
      </c>
      <c r="K403" s="1326">
        <f>+INFRAESTRUCTURA!P30</f>
        <v>650000000</v>
      </c>
    </row>
    <row r="404" spans="1:11" s="320" customFormat="1" ht="42.75" outlineLevel="1" x14ac:dyDescent="0.2">
      <c r="A404" s="1109"/>
      <c r="B404" s="1096"/>
      <c r="C404" s="204"/>
      <c r="D404" s="1305"/>
      <c r="E404" s="1308"/>
      <c r="F404" s="1323"/>
      <c r="G404" s="916" t="s">
        <v>120</v>
      </c>
      <c r="H404" s="916" t="s">
        <v>121</v>
      </c>
      <c r="I404" s="478">
        <f>+INFRAESTRUCTURA!N31</f>
        <v>1</v>
      </c>
      <c r="J404" s="1325">
        <f>+INFRAESTRUCTURA!O31</f>
        <v>0</v>
      </c>
      <c r="K404" s="1327">
        <f>+INFRAESTRUCTURA!P31</f>
        <v>0</v>
      </c>
    </row>
    <row r="405" spans="1:11" s="320" customFormat="1" ht="29.25" outlineLevel="1" thickBot="1" x14ac:dyDescent="0.25">
      <c r="A405" s="1109"/>
      <c r="B405" s="211" t="s">
        <v>122</v>
      </c>
      <c r="C405" s="204"/>
      <c r="D405" s="1305"/>
      <c r="E405" s="1308"/>
      <c r="F405" s="913" t="s">
        <v>123</v>
      </c>
      <c r="G405" s="912" t="s">
        <v>49</v>
      </c>
      <c r="H405" s="912" t="s">
        <v>124</v>
      </c>
      <c r="I405" s="205">
        <f>+INFRAESTRUCTURA!N32</f>
        <v>1</v>
      </c>
      <c r="J405" s="512">
        <f>+INFRAESTRUCTURA!O32</f>
        <v>96000000</v>
      </c>
      <c r="K405" s="633">
        <f>+INFRAESTRUCTURA!P32</f>
        <v>96000000</v>
      </c>
    </row>
    <row r="406" spans="1:11" s="320" customFormat="1" ht="71.25" outlineLevel="1" x14ac:dyDescent="0.2">
      <c r="A406" s="1095" t="s">
        <v>125</v>
      </c>
      <c r="B406" s="910" t="s">
        <v>126</v>
      </c>
      <c r="C406" s="5"/>
      <c r="D406" s="194">
        <v>42401</v>
      </c>
      <c r="E406" s="620">
        <v>42724</v>
      </c>
      <c r="F406" s="919" t="s">
        <v>125</v>
      </c>
      <c r="G406" s="938" t="s">
        <v>26</v>
      </c>
      <c r="H406" s="59" t="s">
        <v>127</v>
      </c>
      <c r="I406" s="207">
        <f>+INFRAESTRUCTURA!N33</f>
        <v>1</v>
      </c>
      <c r="J406" s="634">
        <f>+INFRAESTRUCTURA!O33</f>
        <v>49500000</v>
      </c>
      <c r="K406" s="635">
        <f>+INFRAESTRUCTURA!P33</f>
        <v>49500000</v>
      </c>
    </row>
    <row r="407" spans="1:11" s="320" customFormat="1" ht="57" outlineLevel="1" x14ac:dyDescent="0.2">
      <c r="A407" s="1109"/>
      <c r="B407" s="911" t="s">
        <v>128</v>
      </c>
      <c r="C407" s="4"/>
      <c r="D407" s="182">
        <v>42401</v>
      </c>
      <c r="E407" s="584">
        <v>42724</v>
      </c>
      <c r="F407" s="920" t="s">
        <v>125</v>
      </c>
      <c r="G407" s="926" t="s">
        <v>26</v>
      </c>
      <c r="H407" s="911" t="s">
        <v>129</v>
      </c>
      <c r="I407" s="206">
        <f>+INFRAESTRUCTURA!N34</f>
        <v>1</v>
      </c>
      <c r="J407" s="636">
        <f>+INFRAESTRUCTURA!O34</f>
        <v>19800000</v>
      </c>
      <c r="K407" s="637">
        <f>+INFRAESTRUCTURA!P34</f>
        <v>19800000</v>
      </c>
    </row>
    <row r="408" spans="1:11" s="320" customFormat="1" ht="42.75" outlineLevel="1" x14ac:dyDescent="0.2">
      <c r="A408" s="1109"/>
      <c r="B408" s="1108" t="s">
        <v>130</v>
      </c>
      <c r="C408" s="4"/>
      <c r="D408" s="1328">
        <v>42401</v>
      </c>
      <c r="E408" s="1330">
        <v>42724</v>
      </c>
      <c r="F408" s="1117" t="s">
        <v>131</v>
      </c>
      <c r="G408" s="926" t="s">
        <v>26</v>
      </c>
      <c r="H408" s="911" t="s">
        <v>132</v>
      </c>
      <c r="I408" s="206">
        <f>+INFRAESTRUCTURA!N35</f>
        <v>4</v>
      </c>
      <c r="J408" s="636">
        <f>+INFRAESTRUCTURA!O35</f>
        <v>19231000</v>
      </c>
      <c r="K408" s="637">
        <f>+INFRAESTRUCTURA!P35</f>
        <v>76924000</v>
      </c>
    </row>
    <row r="409" spans="1:11" s="320" customFormat="1" ht="42.75" outlineLevel="1" x14ac:dyDescent="0.2">
      <c r="A409" s="1109"/>
      <c r="B409" s="1096"/>
      <c r="C409" s="4"/>
      <c r="D409" s="1329"/>
      <c r="E409" s="1331"/>
      <c r="F409" s="1107"/>
      <c r="G409" s="926" t="s">
        <v>133</v>
      </c>
      <c r="H409" s="911" t="s">
        <v>134</v>
      </c>
      <c r="I409" s="206">
        <f>+INFRAESTRUCTURA!N36</f>
        <v>1</v>
      </c>
      <c r="J409" s="636">
        <f>+INFRAESTRUCTURA!O36</f>
        <v>150000000</v>
      </c>
      <c r="K409" s="637">
        <f>+INFRAESTRUCTURA!P36</f>
        <v>150000000</v>
      </c>
    </row>
    <row r="410" spans="1:11" s="320" customFormat="1" ht="42.75" outlineLevel="1" x14ac:dyDescent="0.2">
      <c r="A410" s="1109"/>
      <c r="B410" s="1061" t="s">
        <v>135</v>
      </c>
      <c r="C410" s="4"/>
      <c r="D410" s="183">
        <v>42401</v>
      </c>
      <c r="E410" s="590">
        <v>42724</v>
      </c>
      <c r="F410" s="1089" t="s">
        <v>136</v>
      </c>
      <c r="G410" s="926" t="s">
        <v>26</v>
      </c>
      <c r="H410" s="911" t="s">
        <v>137</v>
      </c>
      <c r="I410" s="206">
        <f>+INFRAESTRUCTURA!N37</f>
        <v>1</v>
      </c>
      <c r="J410" s="636">
        <f>+INFRAESTRUCTURA!O37</f>
        <v>19231000</v>
      </c>
      <c r="K410" s="637">
        <f>+INFRAESTRUCTURA!P37</f>
        <v>19231000</v>
      </c>
    </row>
    <row r="411" spans="1:11" s="320" customFormat="1" ht="57.75" outlineLevel="1" thickBot="1" x14ac:dyDescent="0.25">
      <c r="A411" s="1109"/>
      <c r="B411" s="1061"/>
      <c r="C411" s="4"/>
      <c r="D411" s="183">
        <v>42401</v>
      </c>
      <c r="E411" s="590">
        <v>42724</v>
      </c>
      <c r="F411" s="1089"/>
      <c r="G411" s="926" t="s">
        <v>26</v>
      </c>
      <c r="H411" s="911" t="s">
        <v>138</v>
      </c>
      <c r="I411" s="206">
        <f>+INFRAESTRUCTURA!N38</f>
        <v>1</v>
      </c>
      <c r="J411" s="636">
        <f>+INFRAESTRUCTURA!O38</f>
        <v>19231000</v>
      </c>
      <c r="K411" s="637">
        <f>+INFRAESTRUCTURA!P38</f>
        <v>19231000</v>
      </c>
    </row>
    <row r="412" spans="1:11" s="320" customFormat="1" ht="28.5" outlineLevel="1" x14ac:dyDescent="0.2">
      <c r="A412" s="1094" t="s">
        <v>139</v>
      </c>
      <c r="B412" s="910" t="s">
        <v>140</v>
      </c>
      <c r="C412" s="21"/>
      <c r="D412" s="194">
        <v>42401</v>
      </c>
      <c r="E412" s="609">
        <v>42724</v>
      </c>
      <c r="F412" s="623" t="s">
        <v>141</v>
      </c>
      <c r="G412" s="938" t="s">
        <v>94</v>
      </c>
      <c r="H412" s="21" t="s">
        <v>141</v>
      </c>
      <c r="I412" s="955">
        <f>+INFRAESTRUCTURA!N39</f>
        <v>1</v>
      </c>
      <c r="J412" s="634">
        <f>+INFRAESTRUCTURA!O39</f>
        <v>8000000</v>
      </c>
      <c r="K412" s="635">
        <f>+INFRAESTRUCTURA!P39</f>
        <v>8000000</v>
      </c>
    </row>
    <row r="413" spans="1:11" s="320" customFormat="1" ht="42.75" outlineLevel="1" x14ac:dyDescent="0.2">
      <c r="A413" s="1061"/>
      <c r="B413" s="911" t="s">
        <v>142</v>
      </c>
      <c r="C413" s="22"/>
      <c r="D413" s="182">
        <v>42401</v>
      </c>
      <c r="E413" s="610">
        <v>42724</v>
      </c>
      <c r="F413" s="1117" t="s">
        <v>143</v>
      </c>
      <c r="G413" s="926" t="s">
        <v>49</v>
      </c>
      <c r="H413" s="22" t="s">
        <v>144</v>
      </c>
      <c r="I413" s="956">
        <f>+INFRAESTRUCTURA!N40</f>
        <v>1</v>
      </c>
      <c r="J413" s="636">
        <f>+INFRAESTRUCTURA!O40</f>
        <v>45000000</v>
      </c>
      <c r="K413" s="637">
        <f>+INFRAESTRUCTURA!P40</f>
        <v>45000000</v>
      </c>
    </row>
    <row r="414" spans="1:11" s="320" customFormat="1" ht="28.5" outlineLevel="1" x14ac:dyDescent="0.2">
      <c r="A414" s="1061"/>
      <c r="B414" s="1108" t="s">
        <v>145</v>
      </c>
      <c r="C414" s="22"/>
      <c r="D414" s="182">
        <v>42401</v>
      </c>
      <c r="E414" s="610">
        <v>42724</v>
      </c>
      <c r="F414" s="1045"/>
      <c r="G414" s="926" t="s">
        <v>49</v>
      </c>
      <c r="H414" s="22" t="s">
        <v>146</v>
      </c>
      <c r="I414" s="956">
        <f>+INFRAESTRUCTURA!N41</f>
        <v>1</v>
      </c>
      <c r="J414" s="636">
        <f>+INFRAESTRUCTURA!O41</f>
        <v>700000000</v>
      </c>
      <c r="K414" s="637">
        <f>+INFRAESTRUCTURA!P41</f>
        <v>700000000</v>
      </c>
    </row>
    <row r="415" spans="1:11" s="320" customFormat="1" ht="57" outlineLevel="1" x14ac:dyDescent="0.2">
      <c r="A415" s="1061"/>
      <c r="B415" s="1096"/>
      <c r="C415" s="22"/>
      <c r="D415" s="182">
        <v>42401</v>
      </c>
      <c r="E415" s="610">
        <v>42724</v>
      </c>
      <c r="F415" s="1107"/>
      <c r="G415" s="926" t="s">
        <v>26</v>
      </c>
      <c r="H415" s="971" t="s">
        <v>147</v>
      </c>
      <c r="I415" s="956">
        <f>+INFRAESTRUCTURA!N42</f>
        <v>1</v>
      </c>
      <c r="J415" s="638">
        <f>+INFRAESTRUCTURA!O42</f>
        <v>38500000</v>
      </c>
      <c r="K415" s="637">
        <f>+INFRAESTRUCTURA!P42</f>
        <v>38500000</v>
      </c>
    </row>
    <row r="416" spans="1:11" s="320" customFormat="1" ht="57" outlineLevel="1" x14ac:dyDescent="0.2">
      <c r="A416" s="1061"/>
      <c r="B416" s="911" t="s">
        <v>148</v>
      </c>
      <c r="C416" s="22"/>
      <c r="D416" s="182">
        <v>42401</v>
      </c>
      <c r="E416" s="610">
        <v>42724</v>
      </c>
      <c r="F416" s="586" t="s">
        <v>149</v>
      </c>
      <c r="G416" s="926" t="s">
        <v>150</v>
      </c>
      <c r="H416" s="22" t="s">
        <v>151</v>
      </c>
      <c r="I416" s="956">
        <f>+INFRAESTRUCTURA!N43</f>
        <v>2</v>
      </c>
      <c r="J416" s="636">
        <f>+INFRAESTRUCTURA!O43</f>
        <v>2000000000</v>
      </c>
      <c r="K416" s="637">
        <f>+INFRAESTRUCTURA!P43</f>
        <v>4000000000</v>
      </c>
    </row>
    <row r="417" spans="1:11" s="320" customFormat="1" ht="42.75" outlineLevel="1" x14ac:dyDescent="0.2">
      <c r="A417" s="1108"/>
      <c r="B417" s="912" t="s">
        <v>152</v>
      </c>
      <c r="C417" s="204"/>
      <c r="D417" s="317">
        <v>42401</v>
      </c>
      <c r="E417" s="959">
        <v>42724</v>
      </c>
      <c r="F417" s="913" t="s">
        <v>153</v>
      </c>
      <c r="G417" s="934" t="s">
        <v>49</v>
      </c>
      <c r="H417" s="211" t="s">
        <v>154</v>
      </c>
      <c r="I417" s="930">
        <f>+INFRAESTRUCTURA!N44</f>
        <v>1</v>
      </c>
      <c r="J417" s="639">
        <f>+INFRAESTRUCTURA!O44</f>
        <v>70000000</v>
      </c>
      <c r="K417" s="640">
        <f>+INFRAESTRUCTURA!P44</f>
        <v>70000000</v>
      </c>
    </row>
    <row r="418" spans="1:11" s="320" customFormat="1" ht="29.25" outlineLevel="1" thickBot="1" x14ac:dyDescent="0.25">
      <c r="A418" s="1108"/>
      <c r="B418" s="912" t="s">
        <v>155</v>
      </c>
      <c r="C418" s="204"/>
      <c r="D418" s="317">
        <v>42401</v>
      </c>
      <c r="E418" s="959">
        <v>42724</v>
      </c>
      <c r="F418" s="913" t="s">
        <v>156</v>
      </c>
      <c r="G418" s="934" t="s">
        <v>133</v>
      </c>
      <c r="H418" s="211" t="s">
        <v>157</v>
      </c>
      <c r="I418" s="930">
        <f>+INFRAESTRUCTURA!N45</f>
        <v>1</v>
      </c>
      <c r="J418" s="639">
        <f>+INFRAESTRUCTURA!O45</f>
        <v>145000000</v>
      </c>
      <c r="K418" s="640">
        <f>+INFRAESTRUCTURA!P45</f>
        <v>145000000</v>
      </c>
    </row>
    <row r="419" spans="1:11" s="320" customFormat="1" ht="57" outlineLevel="1" x14ac:dyDescent="0.2">
      <c r="A419" s="1094" t="s">
        <v>158</v>
      </c>
      <c r="B419" s="977" t="s">
        <v>159</v>
      </c>
      <c r="C419" s="528"/>
      <c r="D419" s="529">
        <v>42401</v>
      </c>
      <c r="E419" s="621">
        <v>42724</v>
      </c>
      <c r="F419" s="1339" t="s">
        <v>160</v>
      </c>
      <c r="G419" s="530" t="s">
        <v>49</v>
      </c>
      <c r="H419" s="531" t="s">
        <v>161</v>
      </c>
      <c r="I419" s="532">
        <f>+INFRAESTRUCTURA!N46</f>
        <v>1</v>
      </c>
      <c r="J419" s="641">
        <f>+INFRAESTRUCTURA!O46</f>
        <v>45000000</v>
      </c>
      <c r="K419" s="642">
        <f>+INFRAESTRUCTURA!P46</f>
        <v>45000000</v>
      </c>
    </row>
    <row r="420" spans="1:11" s="320" customFormat="1" ht="85.5" outlineLevel="1" x14ac:dyDescent="0.2">
      <c r="A420" s="1096"/>
      <c r="B420" s="1120" t="s">
        <v>162</v>
      </c>
      <c r="C420" s="533"/>
      <c r="D420" s="1341">
        <v>42401</v>
      </c>
      <c r="E420" s="1344">
        <v>42724</v>
      </c>
      <c r="F420" s="1340"/>
      <c r="G420" s="961" t="s">
        <v>49</v>
      </c>
      <c r="H420" s="961" t="s">
        <v>163</v>
      </c>
      <c r="I420" s="19">
        <f>+INFRAESTRUCTURA!N48</f>
        <v>1</v>
      </c>
      <c r="J420" s="643">
        <f>+INFRAESTRUCTURA!O48</f>
        <v>104000000</v>
      </c>
      <c r="K420" s="644">
        <f>+INFRAESTRUCTURA!P48</f>
        <v>104000000</v>
      </c>
    </row>
    <row r="421" spans="1:11" s="320" customFormat="1" ht="28.5" outlineLevel="1" x14ac:dyDescent="0.2">
      <c r="A421" s="1061"/>
      <c r="B421" s="1137"/>
      <c r="C421" s="536"/>
      <c r="D421" s="1342"/>
      <c r="E421" s="1345"/>
      <c r="F421" s="1340"/>
      <c r="G421" s="537" t="s">
        <v>49</v>
      </c>
      <c r="H421" s="538" t="s">
        <v>164</v>
      </c>
      <c r="I421" s="223">
        <f>+INFRAESTRUCTURA!N49</f>
        <v>1</v>
      </c>
      <c r="J421" s="645">
        <f>+INFRAESTRUCTURA!O49</f>
        <v>120000000</v>
      </c>
      <c r="K421" s="646">
        <f>+INFRAESTRUCTURA!P49</f>
        <v>120000000</v>
      </c>
    </row>
    <row r="422" spans="1:11" s="320" customFormat="1" ht="28.5" outlineLevel="1" x14ac:dyDescent="0.2">
      <c r="A422" s="1061"/>
      <c r="B422" s="1158"/>
      <c r="C422" s="536"/>
      <c r="D422" s="1343"/>
      <c r="E422" s="1346"/>
      <c r="F422" s="1323"/>
      <c r="G422" s="537" t="s">
        <v>26</v>
      </c>
      <c r="H422" s="538" t="s">
        <v>165</v>
      </c>
      <c r="I422" s="223">
        <f>+INFRAESTRUCTURA!N50</f>
        <v>1</v>
      </c>
      <c r="J422" s="645">
        <f>+INFRAESTRUCTURA!O50</f>
        <v>6600000</v>
      </c>
      <c r="K422" s="646">
        <f>+INFRAESTRUCTURA!P50</f>
        <v>6600000</v>
      </c>
    </row>
    <row r="423" spans="1:11" s="320" customFormat="1" ht="42.75" outlineLevel="1" x14ac:dyDescent="0.2">
      <c r="A423" s="1061"/>
      <c r="B423" s="911" t="s">
        <v>166</v>
      </c>
      <c r="C423" s="4"/>
      <c r="D423" s="182">
        <v>42401</v>
      </c>
      <c r="E423" s="584">
        <v>42724</v>
      </c>
      <c r="F423" s="920" t="s">
        <v>167</v>
      </c>
      <c r="G423" s="926" t="s">
        <v>94</v>
      </c>
      <c r="H423" s="22" t="s">
        <v>168</v>
      </c>
      <c r="I423" s="956">
        <f>+INFRAESTRUCTURA!N51</f>
        <v>1</v>
      </c>
      <c r="J423" s="636">
        <f>+INFRAESTRUCTURA!O51</f>
        <v>67000000</v>
      </c>
      <c r="K423" s="637">
        <f>+INFRAESTRUCTURA!P51</f>
        <v>67000000</v>
      </c>
    </row>
    <row r="424" spans="1:11" s="320" customFormat="1" ht="29.25" outlineLevel="1" thickBot="1" x14ac:dyDescent="0.25">
      <c r="A424" s="1108"/>
      <c r="B424" s="912" t="s">
        <v>169</v>
      </c>
      <c r="C424" s="204"/>
      <c r="D424" s="317">
        <v>42401</v>
      </c>
      <c r="E424" s="622">
        <v>42724</v>
      </c>
      <c r="F424" s="913" t="s">
        <v>170</v>
      </c>
      <c r="G424" s="934" t="s">
        <v>94</v>
      </c>
      <c r="H424" s="211" t="s">
        <v>171</v>
      </c>
      <c r="I424" s="930">
        <f>+INFRAESTRUCTURA!N52</f>
        <v>1</v>
      </c>
      <c r="J424" s="639">
        <f>+INFRAESTRUCTURA!O52</f>
        <v>23000000</v>
      </c>
      <c r="K424" s="640">
        <f>+INFRAESTRUCTURA!P52</f>
        <v>23000000</v>
      </c>
    </row>
    <row r="425" spans="1:11" s="320" customFormat="1" ht="28.5" outlineLevel="1" x14ac:dyDescent="0.2">
      <c r="A425" s="1094" t="s">
        <v>172</v>
      </c>
      <c r="B425" s="21" t="s">
        <v>173</v>
      </c>
      <c r="C425" s="5"/>
      <c r="D425" s="194">
        <v>42401</v>
      </c>
      <c r="E425" s="583">
        <v>42724</v>
      </c>
      <c r="F425" s="1355" t="s">
        <v>174</v>
      </c>
      <c r="G425" s="1118" t="s">
        <v>49</v>
      </c>
      <c r="H425" s="910" t="s">
        <v>175</v>
      </c>
      <c r="I425" s="207">
        <f>+INFRAESTRUCTURA!N53</f>
        <v>1</v>
      </c>
      <c r="J425" s="634">
        <f>+INFRAESTRUCTURA!O53</f>
        <v>10000000</v>
      </c>
      <c r="K425" s="635">
        <f>+INFRAESTRUCTURA!P53</f>
        <v>10000000</v>
      </c>
    </row>
    <row r="426" spans="1:11" s="320" customFormat="1" ht="57" outlineLevel="1" x14ac:dyDescent="0.2">
      <c r="A426" s="1061"/>
      <c r="B426" s="22" t="s">
        <v>176</v>
      </c>
      <c r="C426" s="4"/>
      <c r="D426" s="182">
        <v>42401</v>
      </c>
      <c r="E426" s="584">
        <v>42724</v>
      </c>
      <c r="F426" s="1089"/>
      <c r="G426" s="1119"/>
      <c r="H426" s="911" t="s">
        <v>177</v>
      </c>
      <c r="I426" s="206">
        <f>+INFRAESTRUCTURA!N54</f>
        <v>1</v>
      </c>
      <c r="J426" s="636">
        <f>+INFRAESTRUCTURA!O54</f>
        <v>7000000000</v>
      </c>
      <c r="K426" s="637">
        <f>+INFRAESTRUCTURA!P54</f>
        <v>0</v>
      </c>
    </row>
    <row r="427" spans="1:11" s="320" customFormat="1" ht="43.5" outlineLevel="1" thickBot="1" x14ac:dyDescent="0.25">
      <c r="A427" s="1108"/>
      <c r="B427" s="912" t="s">
        <v>178</v>
      </c>
      <c r="C427" s="204"/>
      <c r="D427" s="317">
        <v>42401</v>
      </c>
      <c r="E427" s="622">
        <v>42724</v>
      </c>
      <c r="F427" s="1117"/>
      <c r="G427" s="934" t="s">
        <v>26</v>
      </c>
      <c r="H427" s="211" t="s">
        <v>179</v>
      </c>
      <c r="I427" s="930">
        <f>+INFRAESTRUCTURA!N55</f>
        <v>1</v>
      </c>
      <c r="J427" s="639">
        <f>+INFRAESTRUCTURA!O55</f>
        <v>385000000</v>
      </c>
      <c r="K427" s="640">
        <f>+INFRAESTRUCTURA!P55</f>
        <v>385000000</v>
      </c>
    </row>
    <row r="428" spans="1:11" s="320" customFormat="1" outlineLevel="1" x14ac:dyDescent="0.2">
      <c r="A428" s="1094" t="s">
        <v>180</v>
      </c>
      <c r="B428" s="1095" t="s">
        <v>181</v>
      </c>
      <c r="C428" s="5"/>
      <c r="D428" s="1364">
        <v>42401</v>
      </c>
      <c r="E428" s="1366">
        <v>42724</v>
      </c>
      <c r="F428" s="1044" t="s">
        <v>182</v>
      </c>
      <c r="G428" s="1118" t="s">
        <v>94</v>
      </c>
      <c r="H428" s="1095" t="s">
        <v>183</v>
      </c>
      <c r="I428" s="1368">
        <f>+INFRAESTRUCTURA!N56</f>
        <v>1</v>
      </c>
      <c r="J428" s="1371">
        <f>+INFRAESTRUCTURA!O56</f>
        <v>140000000</v>
      </c>
      <c r="K428" s="1374">
        <f>+INFRAESTRUCTURA!P56</f>
        <v>140000000</v>
      </c>
    </row>
    <row r="429" spans="1:11" s="320" customFormat="1" outlineLevel="1" x14ac:dyDescent="0.2">
      <c r="A429" s="1096"/>
      <c r="B429" s="1096"/>
      <c r="C429" s="151"/>
      <c r="D429" s="1365"/>
      <c r="E429" s="1367"/>
      <c r="F429" s="1107"/>
      <c r="G429" s="1157"/>
      <c r="H429" s="1109"/>
      <c r="I429" s="1369">
        <f>+INFRAESTRUCTURA!N57</f>
        <v>0</v>
      </c>
      <c r="J429" s="1372">
        <f>+INFRAESTRUCTURA!O57</f>
        <v>0</v>
      </c>
      <c r="K429" s="1375">
        <f>+INFRAESTRUCTURA!P57</f>
        <v>0</v>
      </c>
    </row>
    <row r="430" spans="1:11" s="320" customFormat="1" ht="28.5" outlineLevel="1" x14ac:dyDescent="0.2">
      <c r="A430" s="1096"/>
      <c r="B430" s="316" t="s">
        <v>184</v>
      </c>
      <c r="C430" s="151"/>
      <c r="D430" s="922">
        <v>42401</v>
      </c>
      <c r="E430" s="923">
        <v>42724</v>
      </c>
      <c r="F430" s="914" t="s">
        <v>185</v>
      </c>
      <c r="G430" s="1119"/>
      <c r="H430" s="1096"/>
      <c r="I430" s="1370">
        <f>+INFRAESTRUCTURA!N58</f>
        <v>0</v>
      </c>
      <c r="J430" s="1373">
        <f>+INFRAESTRUCTURA!O58</f>
        <v>0</v>
      </c>
      <c r="K430" s="1376">
        <f>+INFRAESTRUCTURA!P58</f>
        <v>0</v>
      </c>
    </row>
    <row r="431" spans="1:11" s="320" customFormat="1" ht="71.25" outlineLevel="1" x14ac:dyDescent="0.2">
      <c r="A431" s="1061"/>
      <c r="B431" s="316" t="s">
        <v>186</v>
      </c>
      <c r="C431" s="4"/>
      <c r="D431" s="182">
        <v>42401</v>
      </c>
      <c r="E431" s="584">
        <v>42724</v>
      </c>
      <c r="F431" s="914" t="s">
        <v>187</v>
      </c>
      <c r="G431" s="926" t="s">
        <v>94</v>
      </c>
      <c r="H431" s="911" t="s">
        <v>188</v>
      </c>
      <c r="I431" s="206">
        <f>+INFRAESTRUCTURA!N59</f>
        <v>1</v>
      </c>
      <c r="J431" s="636">
        <f>+INFRAESTRUCTURA!O59</f>
        <v>7700000</v>
      </c>
      <c r="K431" s="637">
        <f>+INFRAESTRUCTURA!P59</f>
        <v>7700000</v>
      </c>
    </row>
    <row r="432" spans="1:11" s="320" customFormat="1" ht="43.5" outlineLevel="1" thickBot="1" x14ac:dyDescent="0.25">
      <c r="A432" s="1062"/>
      <c r="B432" s="23" t="s">
        <v>189</v>
      </c>
      <c r="C432" s="9"/>
      <c r="D432" s="195">
        <v>42401</v>
      </c>
      <c r="E432" s="585">
        <v>42724</v>
      </c>
      <c r="F432" s="980" t="s">
        <v>190</v>
      </c>
      <c r="G432" s="213" t="s">
        <v>94</v>
      </c>
      <c r="H432" s="921" t="s">
        <v>191</v>
      </c>
      <c r="I432" s="982">
        <f>+INFRAESTRUCTURA!N60</f>
        <v>1</v>
      </c>
      <c r="J432" s="647">
        <f>+INFRAESTRUCTURA!O60</f>
        <v>55000000</v>
      </c>
      <c r="K432" s="648">
        <f>+INFRAESTRUCTURA!P60</f>
        <v>55000000</v>
      </c>
    </row>
    <row r="433" spans="1:11" s="320" customFormat="1" ht="13.5" thickBot="1" x14ac:dyDescent="0.25">
      <c r="A433" s="305" t="s">
        <v>192</v>
      </c>
      <c r="B433" s="306"/>
      <c r="C433" s="306"/>
      <c r="D433" s="306"/>
      <c r="E433" s="306"/>
      <c r="F433" s="307"/>
      <c r="G433" s="302">
        <f>+SUM('BD de plan de acción 2016'!P17:P53)</f>
        <v>169020000</v>
      </c>
      <c r="H433" s="308">
        <f>+G433/$G$490</f>
        <v>4.7615462133517835E-3</v>
      </c>
      <c r="I433" s="303"/>
      <c r="J433" s="303"/>
      <c r="K433" s="304"/>
    </row>
    <row r="434" spans="1:11" s="320" customFormat="1" ht="51" outlineLevel="1" x14ac:dyDescent="0.2">
      <c r="A434" s="1283">
        <f>+'BD de plan de acción 2016'!F17</f>
        <v>0</v>
      </c>
      <c r="B434" s="1272" t="str">
        <f>+'BD de plan de acción 2016'!G17</f>
        <v>Implementación de herramientas tecnológicas para la operación del Bachillerato</v>
      </c>
      <c r="C434" s="352" t="str">
        <f>+'BD de plan de acción 2016'!H17</f>
        <v>Implementación de los periféricos del observador en línea implementado para el observador en línea</v>
      </c>
      <c r="D434" s="945">
        <f>+'BD de plan de acción 2016'!I17</f>
        <v>42384</v>
      </c>
      <c r="E434" s="945">
        <f>+'BD de plan de acción 2016'!J17</f>
        <v>42724</v>
      </c>
      <c r="F434" s="1511" t="str">
        <f>+'BD de plan de acción 2016'!K17</f>
        <v>Lectores de códigos y huelleros implementados</v>
      </c>
      <c r="G434" s="352" t="str">
        <f>+'BD de plan de acción 2016'!L17</f>
        <v>Equipos</v>
      </c>
      <c r="H434" s="885" t="str">
        <f>+'BD de plan de acción 2016'!M17</f>
        <v>Implementación de los periféricos del observador en línea implementado para el observador en línea</v>
      </c>
      <c r="I434" s="332">
        <f>+'BD de plan de acción 2016'!N17</f>
        <v>20</v>
      </c>
      <c r="J434" s="380">
        <f>+'BD de plan de acción 2016'!O17</f>
        <v>700000</v>
      </c>
      <c r="K434" s="381">
        <f>+'BD de plan de acción 2016'!P17</f>
        <v>14000000</v>
      </c>
    </row>
    <row r="435" spans="1:11" s="320" customFormat="1" ht="38.25" outlineLevel="1" x14ac:dyDescent="0.2">
      <c r="A435" s="1217">
        <f>+'BD de plan de acción 2016'!F18</f>
        <v>0</v>
      </c>
      <c r="B435" s="1274" t="str">
        <f>+'BD de plan de acción 2016'!G18</f>
        <v xml:space="preserve">Montaje de las pruebas de desempeño académico con en las plataformas tecnológicas de la Escuela </v>
      </c>
      <c r="C435" s="133">
        <f>+'BD de plan de acción 2016'!H18</f>
        <v>0</v>
      </c>
      <c r="D435" s="946">
        <f>+'BD de plan de acción 2016'!I18</f>
        <v>42384</v>
      </c>
      <c r="E435" s="946">
        <f>+'BD de plan de acción 2016'!J18</f>
        <v>42724</v>
      </c>
      <c r="F435" s="1278" t="str">
        <f>+'BD de plan de acción 2016'!K18</f>
        <v>Pruebas implementadas</v>
      </c>
      <c r="G435" s="133" t="str">
        <f>+'BD de plan de acción 2016'!L18</f>
        <v>Licenciamiento</v>
      </c>
      <c r="H435" s="877" t="str">
        <f>+'BD de plan de acción 2016'!M18</f>
        <v>Desarrollo e implementación de pruebas por medios electrónicos</v>
      </c>
      <c r="I435" s="941">
        <f>+'BD de plan de acción 2016'!N18</f>
        <v>1</v>
      </c>
      <c r="J435" s="382">
        <f>+'BD de plan de acción 2016'!O18</f>
        <v>0</v>
      </c>
      <c r="K435" s="383">
        <f>+'BD de plan de acción 2016'!P18</f>
        <v>0</v>
      </c>
    </row>
    <row r="436" spans="1:11" s="320" customFormat="1" ht="38.25" outlineLevel="1" x14ac:dyDescent="0.2">
      <c r="A436" s="1217">
        <f>+'BD de plan de acción 2016'!F19</f>
        <v>0</v>
      </c>
      <c r="B436" s="877" t="str">
        <f>+'BD de plan de acción 2016'!G19</f>
        <v>Desarrollo de nuevas aplicaciones virtuales (Tics en educación)</v>
      </c>
      <c r="C436" s="133" t="str">
        <f>+'BD de plan de acción 2016'!H19</f>
        <v>Formación docente en aplicaciones virtuales y en Moodle</v>
      </c>
      <c r="D436" s="946">
        <f>+'BD de plan de acción 2016'!I19</f>
        <v>42384</v>
      </c>
      <c r="E436" s="946">
        <f>+'BD de plan de acción 2016'!J19</f>
        <v>42724</v>
      </c>
      <c r="F436" s="941" t="str">
        <f>+'BD de plan de acción 2016'!K19</f>
        <v>Docentes capacitados</v>
      </c>
      <c r="G436" s="133" t="str">
        <f>+'BD de plan de acción 2016'!L19</f>
        <v>Formación docente en aplicaciones virtuales y en Moodle</v>
      </c>
      <c r="H436" s="877" t="str">
        <f>+'BD de plan de acción 2016'!M19</f>
        <v>Desarrollo de capacitaciones en uso de aplicaciones virtuales y Moodle</v>
      </c>
      <c r="I436" s="941">
        <f>+'BD de plan de acción 2016'!N19</f>
        <v>1</v>
      </c>
      <c r="J436" s="382">
        <f>+'BD de plan de acción 2016'!O19</f>
        <v>25000000</v>
      </c>
      <c r="K436" s="383">
        <f>+'BD de plan de acción 2016'!P19</f>
        <v>25000000</v>
      </c>
    </row>
    <row r="437" spans="1:11" s="320" customFormat="1" ht="12.75" outlineLevel="1" x14ac:dyDescent="0.2">
      <c r="A437" s="1217">
        <f>+'BD de plan de acción 2016'!F20</f>
        <v>0</v>
      </c>
      <c r="B437" s="877">
        <f>+'BD de plan de acción 2016'!G20</f>
        <v>0</v>
      </c>
      <c r="C437" s="133" t="str">
        <f>+'BD de plan de acción 2016'!H20</f>
        <v>Acceso a bibliotecas virtuales</v>
      </c>
      <c r="D437" s="946">
        <f>+'BD de plan de acción 2016'!I20</f>
        <v>42384</v>
      </c>
      <c r="E437" s="946">
        <f>+'BD de plan de acción 2016'!J20</f>
        <v>42724</v>
      </c>
      <c r="F437" s="1452" t="str">
        <f>+'BD de plan de acción 2016'!K20</f>
        <v>Bibliotecas virtuales en funcionamiento</v>
      </c>
      <c r="G437" s="133" t="str">
        <f>+'BD de plan de acción 2016'!L20</f>
        <v>Acceso a bibliotecas virtuales</v>
      </c>
      <c r="H437" s="877" t="str">
        <f>+'BD de plan de acción 2016'!M20</f>
        <v>Conectividad, redes, etc.</v>
      </c>
      <c r="I437" s="941">
        <f>+'BD de plan de acción 2016'!N20</f>
        <v>0</v>
      </c>
      <c r="J437" s="382">
        <f>+'BD de plan de acción 2016'!O20</f>
        <v>0</v>
      </c>
      <c r="K437" s="383">
        <f>+'BD de plan de acción 2016'!P20</f>
        <v>0</v>
      </c>
    </row>
    <row r="438" spans="1:11" s="320" customFormat="1" ht="38.25" outlineLevel="1" x14ac:dyDescent="0.2">
      <c r="A438" s="1217">
        <f>+'BD de plan de acción 2016'!F21</f>
        <v>0</v>
      </c>
      <c r="B438" s="877">
        <f>+'BD de plan de acción 2016'!G21</f>
        <v>0</v>
      </c>
      <c r="C438" s="133">
        <f>+'BD de plan de acción 2016'!H21</f>
        <v>0</v>
      </c>
      <c r="D438" s="946">
        <f>+'BD de plan de acción 2016'!I21</f>
        <v>42384</v>
      </c>
      <c r="E438" s="946">
        <f>+'BD de plan de acción 2016'!J21</f>
        <v>42724</v>
      </c>
      <c r="F438" s="1274" t="str">
        <f>+'BD de plan de acción 2016'!K21</f>
        <v>Equipos instalados</v>
      </c>
      <c r="G438" s="133" t="str">
        <f>+'BD de plan de acción 2016'!L21</f>
        <v>Equipos de cómputo nuevos</v>
      </c>
      <c r="H438" s="877" t="str">
        <f>+'BD de plan de acción 2016'!M21</f>
        <v>Adquisición de equipos de cómputo para el soporte y la administración del Bachillerato</v>
      </c>
      <c r="I438" s="941">
        <f>+'BD de plan de acción 2016'!N21</f>
        <v>0</v>
      </c>
      <c r="J438" s="382">
        <f>+'BD de plan de acción 2016'!O21</f>
        <v>0</v>
      </c>
      <c r="K438" s="383">
        <f>+'BD de plan de acción 2016'!P21</f>
        <v>0</v>
      </c>
    </row>
    <row r="439" spans="1:11" s="320" customFormat="1" ht="12.75" outlineLevel="1" x14ac:dyDescent="0.2">
      <c r="A439" s="1217">
        <f>+'BD de plan de acción 2016'!F22</f>
        <v>0</v>
      </c>
      <c r="B439" s="1452">
        <f>+'BD de plan de acción 2016'!G22</f>
        <v>0</v>
      </c>
      <c r="C439" s="133" t="str">
        <f>+'BD de plan de acción 2016'!H22</f>
        <v>Impresora, papelería</v>
      </c>
      <c r="D439" s="946">
        <f>+'BD de plan de acción 2016'!I22</f>
        <v>42384</v>
      </c>
      <c r="E439" s="946">
        <f>+'BD de plan de acción 2016'!J22</f>
        <v>42724</v>
      </c>
      <c r="F439" s="1452" t="str">
        <f>+'BD de plan de acción 2016'!K22</f>
        <v>Equipos adquiridos</v>
      </c>
      <c r="G439" s="133" t="str">
        <f>+'BD de plan de acción 2016'!L22</f>
        <v>Equipos para articulación</v>
      </c>
      <c r="H439" s="877">
        <f>+'BD de plan de acción 2016'!M22</f>
        <v>0</v>
      </c>
      <c r="I439" s="941">
        <f>+'BD de plan de acción 2016'!N22</f>
        <v>0</v>
      </c>
      <c r="J439" s="382">
        <f>+'BD de plan de acción 2016'!O22</f>
        <v>0</v>
      </c>
      <c r="K439" s="383">
        <f>+'BD de plan de acción 2016'!P22</f>
        <v>0</v>
      </c>
    </row>
    <row r="440" spans="1:11" s="320" customFormat="1" ht="12.75" outlineLevel="1" x14ac:dyDescent="0.2">
      <c r="A440" s="1217" t="str">
        <f>+'BD de plan de acción 2016'!F23</f>
        <v>Fortalecimiento del Bachillerato Técnico Industrial</v>
      </c>
      <c r="B440" s="1274" t="str">
        <f>+'BD de plan de acción 2016'!G23</f>
        <v>Fortalecimiento de enseñanza del inglés y otras lenguas con la articulación entre centro de lenguas y el bachillerato</v>
      </c>
      <c r="C440" s="133">
        <f>+'BD de plan de acción 2016'!H23</f>
        <v>0</v>
      </c>
      <c r="D440" s="946">
        <f>+'BD de plan de acción 2016'!I23</f>
        <v>42384</v>
      </c>
      <c r="E440" s="946">
        <f>+'BD de plan de acción 2016'!J23</f>
        <v>42724</v>
      </c>
      <c r="F440" s="1273" t="str">
        <f>+'BD de plan de acción 2016'!K23</f>
        <v xml:space="preserve">Estudiantes y docentes en programas de formación </v>
      </c>
      <c r="G440" s="133" t="str">
        <f>+'BD de plan de acción 2016'!L23</f>
        <v>Recursos del centro de lenguas</v>
      </c>
      <c r="H440" s="877" t="str">
        <f>+'BD de plan de acción 2016'!M23</f>
        <v>NA</v>
      </c>
      <c r="I440" s="941">
        <f>+'BD de plan de acción 2016'!N23</f>
        <v>0</v>
      </c>
      <c r="J440" s="382">
        <f>+'BD de plan de acción 2016'!O23</f>
        <v>0</v>
      </c>
      <c r="K440" s="383">
        <f>+'BD de plan de acción 2016'!P23</f>
        <v>0</v>
      </c>
    </row>
    <row r="441" spans="1:11" s="320" customFormat="1" ht="38.25" outlineLevel="1" x14ac:dyDescent="0.2">
      <c r="A441" s="1217">
        <f>+'BD de plan de acción 2016'!F24</f>
        <v>0</v>
      </c>
      <c r="B441" s="877" t="str">
        <f>+'BD de plan de acción 2016'!G24</f>
        <v>Implementar estrategias de formación en semilleros de investigación en el bachillerato</v>
      </c>
      <c r="C441" s="133">
        <f>+'BD de plan de acción 2016'!H24</f>
        <v>0</v>
      </c>
      <c r="D441" s="946">
        <f>+'BD de plan de acción 2016'!I24</f>
        <v>42384</v>
      </c>
      <c r="E441" s="946">
        <f>+'BD de plan de acción 2016'!J24</f>
        <v>42724</v>
      </c>
      <c r="F441" s="1274" t="str">
        <f>+'BD de plan de acción 2016'!K24</f>
        <v>Semilleros de bachillerato</v>
      </c>
      <c r="G441" s="133" t="str">
        <f>+'BD de plan de acción 2016'!L24</f>
        <v>NA</v>
      </c>
      <c r="H441" s="877" t="str">
        <f>+'BD de plan de acción 2016'!M24</f>
        <v>NA</v>
      </c>
      <c r="I441" s="941">
        <f>+'BD de plan de acción 2016'!N24</f>
        <v>0</v>
      </c>
      <c r="J441" s="382">
        <f>+'BD de plan de acción 2016'!O24</f>
        <v>0</v>
      </c>
      <c r="K441" s="383">
        <f>+'BD de plan de acción 2016'!P24</f>
        <v>0</v>
      </c>
    </row>
    <row r="442" spans="1:11" s="320" customFormat="1" ht="25.5" outlineLevel="1" x14ac:dyDescent="0.2">
      <c r="A442" s="391">
        <f>+'BD de plan de acción 2016'!F25</f>
        <v>0</v>
      </c>
      <c r="B442" s="391" t="str">
        <f>+'BD de plan de acción 2016'!G25</f>
        <v>Convenios interinstitucionales con instituciones de educación superior</v>
      </c>
      <c r="C442" s="392">
        <f>+'BD de plan de acción 2016'!H25</f>
        <v>0</v>
      </c>
      <c r="D442" s="407">
        <f>+'BD de plan de acción 2016'!I25</f>
        <v>42384</v>
      </c>
      <c r="E442" s="407">
        <f>+'BD de plan de acción 2016'!J25</f>
        <v>42724</v>
      </c>
      <c r="F442" s="392" t="str">
        <f>+'BD de plan de acción 2016'!K25</f>
        <v>Convenios vigentes</v>
      </c>
      <c r="G442" s="392" t="str">
        <f>+'BD de plan de acción 2016'!L25</f>
        <v>NA</v>
      </c>
      <c r="H442" s="391" t="str">
        <f>+'BD de plan de acción 2016'!M25</f>
        <v>NA</v>
      </c>
      <c r="I442" s="393">
        <f>+'BD de plan de acción 2016'!N25</f>
        <v>0</v>
      </c>
      <c r="J442" s="394">
        <f>+'BD de plan de acción 2016'!O25</f>
        <v>0</v>
      </c>
      <c r="K442" s="395">
        <f>+'BD de plan de acción 2016'!P25</f>
        <v>0</v>
      </c>
    </row>
    <row r="443" spans="1:11" s="320" customFormat="1" ht="38.25" outlineLevel="1" x14ac:dyDescent="0.2">
      <c r="A443" s="1217">
        <f>+'BD de plan de acción 2016'!F26</f>
        <v>0</v>
      </c>
      <c r="B443" s="877" t="str">
        <f>+'BD de plan de acción 2016'!G26</f>
        <v>Participación de los estudiantes en concursos y eventos académicos a nivel nacional e internacional</v>
      </c>
      <c r="C443" s="133">
        <f>+'BD de plan de acción 2016'!H26</f>
        <v>0</v>
      </c>
      <c r="D443" s="946">
        <f>+'BD de plan de acción 2016'!I26</f>
        <v>42384</v>
      </c>
      <c r="E443" s="946">
        <f>+'BD de plan de acción 2016'!J26</f>
        <v>42724</v>
      </c>
      <c r="F443" s="941" t="str">
        <f>+'BD de plan de acción 2016'!K26</f>
        <v>Estudiantes participantes</v>
      </c>
      <c r="G443" s="133" t="str">
        <f>+'BD de plan de acción 2016'!L26</f>
        <v>Logística</v>
      </c>
      <c r="H443" s="877" t="str">
        <f>+'BD de plan de acción 2016'!M26</f>
        <v>NA</v>
      </c>
      <c r="I443" s="941">
        <f>+'BD de plan de acción 2016'!N26</f>
        <v>0</v>
      </c>
      <c r="J443" s="382">
        <f>+'BD de plan de acción 2016'!O26</f>
        <v>0</v>
      </c>
      <c r="K443" s="383">
        <f>+'BD de plan de acción 2016'!P26</f>
        <v>0</v>
      </c>
    </row>
    <row r="444" spans="1:11" s="320" customFormat="1" ht="39" outlineLevel="1" thickBot="1" x14ac:dyDescent="0.25">
      <c r="A444" s="1218" t="str">
        <f>+'BD de plan de acción 2016'!F27</f>
        <v>Acreditación de programas de Educación Superior</v>
      </c>
      <c r="B444" s="878" t="str">
        <f>+'BD de plan de acción 2016'!G27</f>
        <v>Fase 0: Valoración y Normatividad - Conformación del Comité del SIG (Resolución)</v>
      </c>
      <c r="C444" s="359">
        <f>+'BD de plan de acción 2016'!H27</f>
        <v>0</v>
      </c>
      <c r="D444" s="330">
        <f>+'BD de plan de acción 2016'!I27</f>
        <v>42143</v>
      </c>
      <c r="E444" s="330">
        <f>+'BD de plan de acción 2016'!J27</f>
        <v>42219</v>
      </c>
      <c r="F444" s="346" t="str">
        <f>+'BD de plan de acción 2016'!K27</f>
        <v>Documentos radicados ante CNA</v>
      </c>
      <c r="G444" s="359">
        <f>+'BD de plan de acción 2016'!L27</f>
        <v>0</v>
      </c>
      <c r="H444" s="878">
        <f>+'BD de plan de acción 2016'!M27</f>
        <v>0</v>
      </c>
      <c r="I444" s="346">
        <f>+'BD de plan de acción 2016'!N27</f>
        <v>0</v>
      </c>
      <c r="J444" s="389">
        <f>+'BD de plan de acción 2016'!O27</f>
        <v>0</v>
      </c>
      <c r="K444" s="390">
        <f>+'BD de plan de acción 2016'!P27</f>
        <v>0</v>
      </c>
    </row>
    <row r="445" spans="1:11" s="320" customFormat="1" ht="13.5" thickBot="1" x14ac:dyDescent="0.25">
      <c r="A445" s="305" t="s">
        <v>193</v>
      </c>
      <c r="B445" s="306"/>
      <c r="C445" s="306"/>
      <c r="D445" s="408"/>
      <c r="E445" s="408"/>
      <c r="F445" s="307"/>
      <c r="G445" s="302">
        <f>+SUM(INFRAESTRUCTURA!P17:P41)</f>
        <v>2562186000</v>
      </c>
      <c r="H445" s="308">
        <f>+G445/$G$490</f>
        <v>7.2180612035279562E-2</v>
      </c>
      <c r="I445" s="303"/>
      <c r="J445" s="303"/>
      <c r="K445" s="304"/>
    </row>
    <row r="446" spans="1:11" s="320" customFormat="1" ht="51" outlineLevel="1" x14ac:dyDescent="0.2">
      <c r="A446" s="885" t="str">
        <f>+INFRAESTRUCTURA!F17</f>
        <v>Mantenimiento de la red eléctrica de la planta física de las diferentes sedes de la Escuela</v>
      </c>
      <c r="B446" s="885" t="str">
        <f>+INFRAESTRUCTURA!G17</f>
        <v>Realizar el mantenimiento del sistema eléctrico y demás necesidades locativas</v>
      </c>
      <c r="C446" s="363">
        <f>+INFRAESTRUCTURA!H17</f>
        <v>0</v>
      </c>
      <c r="D446" s="945">
        <f>+INFRAESTRUCTURA!I17</f>
        <v>42401</v>
      </c>
      <c r="E446" s="945">
        <f>+INFRAESTRUCTURA!J17</f>
        <v>42724</v>
      </c>
      <c r="F446" s="882" t="str">
        <f>+INFRAESTRUCTURA!K17</f>
        <v>Instalaciones con mantenimiento</v>
      </c>
      <c r="G446" s="352" t="str">
        <f>+INFRAESTRUCTURA!L17</f>
        <v>Mantenimiento</v>
      </c>
      <c r="H446" s="142" t="str">
        <f>+INFRAESTRUCTURA!M17</f>
        <v>Contratación de mano de obra y repuestos para mantenimiento de equipos de UPS y reguladores</v>
      </c>
      <c r="I446" s="868">
        <f>+INFRAESTRUCTURA!N17</f>
        <v>10</v>
      </c>
      <c r="J446" s="869">
        <f>+INFRAESTRUCTURA!O17</f>
        <v>1500000</v>
      </c>
      <c r="K446" s="7">
        <f>+INFRAESTRUCTURA!P17</f>
        <v>15000000</v>
      </c>
    </row>
    <row r="447" spans="1:11" s="320" customFormat="1" ht="38.25" outlineLevel="1" x14ac:dyDescent="0.2">
      <c r="A447" s="1452">
        <f>+INFRAESTRUCTURA!F18</f>
        <v>0</v>
      </c>
      <c r="B447" s="877">
        <f>+INFRAESTRUCTURA!G18</f>
        <v>0</v>
      </c>
      <c r="C447" s="365">
        <f>+INFRAESTRUCTURA!H18</f>
        <v>0</v>
      </c>
      <c r="D447" s="946">
        <f>+INFRAESTRUCTURA!I18</f>
        <v>0</v>
      </c>
      <c r="E447" s="946">
        <f>+INFRAESTRUCTURA!J18</f>
        <v>0</v>
      </c>
      <c r="F447" s="1452">
        <f>+INFRAESTRUCTURA!K18</f>
        <v>0</v>
      </c>
      <c r="G447" s="133" t="str">
        <f>+INFRAESTRUCTURA!L18</f>
        <v>Mantenimiento</v>
      </c>
      <c r="H447" s="143" t="str">
        <f>+INFRAESTRUCTURA!M18</f>
        <v>Mantenimiento preventivo de la planta eléctrica de emergencia principal  de 515 kVA</v>
      </c>
      <c r="I447" s="858">
        <f>+INFRAESTRUCTURA!N18</f>
        <v>1</v>
      </c>
      <c r="J447" s="859">
        <f>+INFRAESTRUCTURA!O18</f>
        <v>8000000</v>
      </c>
      <c r="K447" s="8">
        <f>+INFRAESTRUCTURA!P18</f>
        <v>8000000</v>
      </c>
    </row>
    <row r="448" spans="1:11" s="320" customFormat="1" ht="76.5" outlineLevel="1" x14ac:dyDescent="0.2">
      <c r="A448" s="1273">
        <f>+INFRAESTRUCTURA!F21</f>
        <v>0</v>
      </c>
      <c r="B448" s="877">
        <f>+INFRAESTRUCTURA!G21</f>
        <v>0</v>
      </c>
      <c r="C448" s="365">
        <f>+INFRAESTRUCTURA!H21</f>
        <v>0</v>
      </c>
      <c r="D448" s="946">
        <f>+INFRAESTRUCTURA!I21</f>
        <v>0</v>
      </c>
      <c r="E448" s="946">
        <f>+INFRAESTRUCTURA!J21</f>
        <v>0</v>
      </c>
      <c r="F448" s="1273">
        <f>+INFRAESTRUCTURA!K21</f>
        <v>0</v>
      </c>
      <c r="G448" s="133" t="str">
        <f>+INFRAESTRUCTURA!L21</f>
        <v>Mantenimiento</v>
      </c>
      <c r="H448" s="143" t="str">
        <f>+INFRAESTRUCTURA!M21</f>
        <v>Contratación de técnicos, tecnlólogos para mantenimiento eléctrico en las sedes y trabajos de adecuaciones, instalaciones nuevas, etc</v>
      </c>
      <c r="I448" s="858">
        <f>+INFRAESTRUCTURA!N21</f>
        <v>3</v>
      </c>
      <c r="J448" s="859">
        <f>+INFRAESTRUCTURA!O21</f>
        <v>20500000</v>
      </c>
      <c r="K448" s="8">
        <f>+INFRAESTRUCTURA!P21</f>
        <v>61500000</v>
      </c>
    </row>
    <row r="449" spans="1:11" s="320" customFormat="1" ht="38.25" outlineLevel="1" x14ac:dyDescent="0.2">
      <c r="A449" s="1274">
        <f>+INFRAESTRUCTURA!F22</f>
        <v>0</v>
      </c>
      <c r="B449" s="877">
        <f>+INFRAESTRUCTURA!G22</f>
        <v>0</v>
      </c>
      <c r="C449" s="365">
        <f>+INFRAESTRUCTURA!H22</f>
        <v>0</v>
      </c>
      <c r="D449" s="946">
        <f>+INFRAESTRUCTURA!I22</f>
        <v>0</v>
      </c>
      <c r="E449" s="946">
        <f>+INFRAESTRUCTURA!J22</f>
        <v>0</v>
      </c>
      <c r="F449" s="1274">
        <f>+INFRAESTRUCTURA!K22</f>
        <v>0</v>
      </c>
      <c r="G449" s="133" t="str">
        <f>+INFRAESTRUCTURA!L22</f>
        <v>Mantenimiento</v>
      </c>
      <c r="H449" s="143" t="str">
        <f>+INFRAESTRUCTURA!M22</f>
        <v>Adecuación de infraestructura eléctrica y de datos en sedes diferentes a la sede calle 13</v>
      </c>
      <c r="I449" s="858">
        <f>+INFRAESTRUCTURA!N22</f>
        <v>0</v>
      </c>
      <c r="J449" s="859">
        <f>+INFRAESTRUCTURA!O22</f>
        <v>0</v>
      </c>
      <c r="K449" s="8">
        <f>+INFRAESTRUCTURA!P22</f>
        <v>0</v>
      </c>
    </row>
    <row r="450" spans="1:11" s="320" customFormat="1" ht="51.75" outlineLevel="1" thickBot="1" x14ac:dyDescent="0.25">
      <c r="A450" s="346" t="str">
        <f>+INFRAESTRUCTURA!F23</f>
        <v>Modernización  planta física en las sedes de la Escuela</v>
      </c>
      <c r="B450" s="878" t="str">
        <f>+INFRAESTRUCTURA!G23</f>
        <v>Mejoramiento del sistema de iluminación en las sedes de la Escuela</v>
      </c>
      <c r="C450" s="367">
        <f>+INFRAESTRUCTURA!H23</f>
        <v>0</v>
      </c>
      <c r="D450" s="330">
        <f>+INFRAESTRUCTURA!I23</f>
        <v>42381</v>
      </c>
      <c r="E450" s="330">
        <f>+INFRAESTRUCTURA!J23</f>
        <v>42724</v>
      </c>
      <c r="F450" s="878" t="str">
        <f>+INFRAESTRUCTURA!K23</f>
        <v>Iluminación de talleres y laboratorios</v>
      </c>
      <c r="G450" s="359" t="str">
        <f>+INFRAESTRUCTURA!L23</f>
        <v>Mantenimiento</v>
      </c>
      <c r="H450" s="396" t="str">
        <f>+INFRAESTRUCTURA!M23</f>
        <v>Iluminación de talleres de Mecánica, Metalistería, Motores, Fundición, Electrónica</v>
      </c>
      <c r="I450" s="872">
        <f>+INFRAESTRUCTURA!N23</f>
        <v>8</v>
      </c>
      <c r="J450" s="873">
        <f>+INFRAESTRUCTURA!O23</f>
        <v>27000000</v>
      </c>
      <c r="K450" s="11">
        <f>+INFRAESTRUCTURA!P23</f>
        <v>216000000</v>
      </c>
    </row>
    <row r="451" spans="1:11" s="320" customFormat="1" ht="13.5" thickBot="1" x14ac:dyDescent="0.25">
      <c r="A451" s="305" t="s">
        <v>194</v>
      </c>
      <c r="B451" s="306"/>
      <c r="C451" s="306"/>
      <c r="D451" s="408"/>
      <c r="E451" s="408"/>
      <c r="F451" s="307"/>
      <c r="G451" s="302">
        <f>+SUM(PLANEACIÓN!P17:P66)</f>
        <v>159882000</v>
      </c>
      <c r="H451" s="308">
        <f>+G451/$G$490</f>
        <v>4.5041150850970877E-3</v>
      </c>
      <c r="I451" s="303"/>
      <c r="J451" s="303"/>
      <c r="K451" s="304"/>
    </row>
    <row r="452" spans="1:11" s="320" customFormat="1" ht="38.25" outlineLevel="1" x14ac:dyDescent="0.2">
      <c r="A452" s="1518" t="str">
        <f>+PLANEACIÓN!F17</f>
        <v>Gestión de calidad</v>
      </c>
      <c r="B452" s="6" t="str">
        <f>+PLANEACIÓN!G17</f>
        <v>Seguimiento a planes de mejoramiento resultantes de las auditorías internas</v>
      </c>
      <c r="C452" s="397">
        <f>+PLANEACIÓN!H17</f>
        <v>0</v>
      </c>
      <c r="D452" s="1438">
        <f>+PLANEACIÓN!I17</f>
        <v>42381</v>
      </c>
      <c r="E452" s="1438">
        <f>+PLANEACIÓN!J17</f>
        <v>42642</v>
      </c>
      <c r="F452" s="1521" t="str">
        <f>+PLANEACIÓN!K17</f>
        <v>Certificación de calidad</v>
      </c>
      <c r="G452" s="1447" t="str">
        <f>+PLANEACIÓN!L17</f>
        <v>Contratista</v>
      </c>
      <c r="H452" s="1447" t="str">
        <f>+PLANEACIÓN!M17</f>
        <v>Personal técnico para el apoyo en la documentación y el desarrollo de diferentes procesos de las áreas administrativas y académicas</v>
      </c>
      <c r="I452" s="1448">
        <f>+PLANEACIÓN!N17</f>
        <v>1</v>
      </c>
      <c r="J452" s="1423">
        <f>+PLANEACIÓN!O17</f>
        <v>19382000</v>
      </c>
      <c r="K452" s="1424">
        <f>+PLANEACIÓN!P17</f>
        <v>19382000</v>
      </c>
    </row>
    <row r="453" spans="1:11" s="320" customFormat="1" ht="25.5" outlineLevel="1" x14ac:dyDescent="0.2">
      <c r="A453" s="1519">
        <f>+PLANEACIÓN!F18</f>
        <v>0</v>
      </c>
      <c r="B453" s="1" t="str">
        <f>+PLANEACIÓN!G18</f>
        <v>Programación y realización de auditorías con pares amigos.</v>
      </c>
      <c r="C453" s="398">
        <f>+PLANEACIÓN!H18</f>
        <v>0</v>
      </c>
      <c r="D453" s="1439">
        <f>+PLANEACIÓN!I18</f>
        <v>0</v>
      </c>
      <c r="E453" s="1439">
        <f>+PLANEACIÓN!J18</f>
        <v>0</v>
      </c>
      <c r="F453" s="1522">
        <f>+PLANEACIÓN!K18</f>
        <v>0</v>
      </c>
      <c r="G453" s="1046">
        <f>+PLANEACIÓN!L18</f>
        <v>0</v>
      </c>
      <c r="H453" s="1046">
        <f>+PLANEACIÓN!M18</f>
        <v>0</v>
      </c>
      <c r="I453" s="1047">
        <f>+PLANEACIÓN!N18</f>
        <v>0</v>
      </c>
      <c r="J453" s="1048">
        <f>+PLANEACIÓN!O18</f>
        <v>0</v>
      </c>
      <c r="K453" s="1049">
        <f>+PLANEACIÓN!P18</f>
        <v>0</v>
      </c>
    </row>
    <row r="454" spans="1:11" s="320" customFormat="1" ht="12.75" outlineLevel="1" x14ac:dyDescent="0.2">
      <c r="A454" s="1519">
        <f>+PLANEACIÓN!F19</f>
        <v>0</v>
      </c>
      <c r="B454" s="1" t="str">
        <f>+PLANEACIÓN!G19</f>
        <v>Revisión por la Dirección</v>
      </c>
      <c r="C454" s="854">
        <f>+PLANEACIÓN!H19</f>
        <v>0</v>
      </c>
      <c r="D454" s="1439">
        <f>+PLANEACIÓN!I19</f>
        <v>0</v>
      </c>
      <c r="E454" s="1439">
        <f>+PLANEACIÓN!J19</f>
        <v>0</v>
      </c>
      <c r="F454" s="1522">
        <f>+PLANEACIÓN!K19</f>
        <v>0</v>
      </c>
      <c r="G454" s="1046" t="str">
        <f>+PLANEACIÓN!L19</f>
        <v>Firma auditora</v>
      </c>
      <c r="H454" s="1046" t="str">
        <f>+PLANEACIÓN!M19</f>
        <v>Contratar la firma certificadora</v>
      </c>
      <c r="I454" s="1047">
        <f>+PLANEACIÓN!N19</f>
        <v>1</v>
      </c>
      <c r="J454" s="1048">
        <f>+PLANEACIÓN!O19</f>
        <v>30000000</v>
      </c>
      <c r="K454" s="1429">
        <f>+PLANEACIÓN!P19</f>
        <v>30000000</v>
      </c>
    </row>
    <row r="455" spans="1:11" s="320" customFormat="1" ht="26.25" outlineLevel="1" thickBot="1" x14ac:dyDescent="0.25">
      <c r="A455" s="1520" t="e">
        <f>+PLANEACIÓN!#REF!</f>
        <v>#REF!</v>
      </c>
      <c r="B455" s="10" t="str">
        <f>+PLANEACIÓN!G22</f>
        <v>Ejecución auditorías externas de certificación</v>
      </c>
      <c r="C455" s="399" t="e">
        <f>+PLANEACIÓN!#REF!</f>
        <v>#REF!</v>
      </c>
      <c r="D455" s="1440" t="e">
        <f>+PLANEACIÓN!#REF!</f>
        <v>#REF!</v>
      </c>
      <c r="E455" s="1440" t="e">
        <f>+PLANEACIÓN!#REF!</f>
        <v>#REF!</v>
      </c>
      <c r="F455" s="1523" t="e">
        <f>+PLANEACIÓN!#REF!</f>
        <v>#REF!</v>
      </c>
      <c r="G455" s="1527" t="e">
        <f>+PLANEACIÓN!#REF!</f>
        <v>#REF!</v>
      </c>
      <c r="H455" s="1527" t="e">
        <f>+PLANEACIÓN!#REF!</f>
        <v>#REF!</v>
      </c>
      <c r="I455" s="1528" t="e">
        <f>+PLANEACIÓN!#REF!</f>
        <v>#REF!</v>
      </c>
      <c r="J455" s="1529" t="e">
        <f>+PLANEACIÓN!#REF!</f>
        <v>#REF!</v>
      </c>
      <c r="K455" s="1530"/>
    </row>
    <row r="456" spans="1:11" s="320" customFormat="1" ht="38.25" outlineLevel="1" x14ac:dyDescent="0.2">
      <c r="A456" s="1041" t="str">
        <f>+PLANEACIÓN!F25</f>
        <v>Autoevaluación con fines de acreditación</v>
      </c>
      <c r="B456" s="315" t="str">
        <f>+PLANEACIÓN!G25</f>
        <v>Fase 0: Valoración y Normatividad - Conformación del Comité del SIG (Resolución)</v>
      </c>
      <c r="C456" s="400">
        <f>+PLANEACIÓN!H25</f>
        <v>0</v>
      </c>
      <c r="D456" s="1531">
        <f>+PLANEACIÓN!I25</f>
        <v>42143</v>
      </c>
      <c r="E456" s="1531">
        <f>+PLANEACIÓN!J25</f>
        <v>42219</v>
      </c>
      <c r="F456" s="1272" t="str">
        <f>+PLANEACIÓN!K25</f>
        <v>Documentos radicados ante CNA</v>
      </c>
      <c r="G456" s="1033" t="str">
        <f>+PLANEACIÓN!L25</f>
        <v>Contratista</v>
      </c>
      <c r="H456" s="1033" t="str">
        <f>+PLANEACIÓN!M25</f>
        <v>Contar con un profesional de apoyo en el proceso de autoevaluación y acreditación de los programas de educación superior</v>
      </c>
      <c r="I456" s="1035">
        <f>+PLANEACIÓN!N25</f>
        <v>1</v>
      </c>
      <c r="J456" s="1037">
        <f>+PLANEACIÓN!O25</f>
        <v>27500000</v>
      </c>
      <c r="K456" s="1039">
        <f>+PLANEACIÓN!P25</f>
        <v>27500000</v>
      </c>
    </row>
    <row r="457" spans="1:11" s="320" customFormat="1" ht="63.75" outlineLevel="1" x14ac:dyDescent="0.2">
      <c r="A457" s="1042">
        <f>+PLANEACIÓN!F26</f>
        <v>0</v>
      </c>
      <c r="B457" s="1" t="str">
        <f>+PLANEACIÓN!G26</f>
        <v>Fase 0: Valoración y Normatividad - Revisión y actualización de documentos institucionales: PEU, Modelo de Autoevaluación, Plan de Acción, PEP.</v>
      </c>
      <c r="C457" s="400">
        <f>+PLANEACIÓN!H26</f>
        <v>0</v>
      </c>
      <c r="D457" s="1439" t="str">
        <f>+PLANEACIÓN!I26</f>
        <v> 04/03/2015</v>
      </c>
      <c r="E457" s="1439" t="str">
        <f>+PLANEACIÓN!J26</f>
        <v> 15/01/2016</v>
      </c>
      <c r="F457" s="1273">
        <f>+PLANEACIÓN!K26</f>
        <v>0</v>
      </c>
      <c r="G457" s="1046">
        <f>+PLANEACIÓN!L26</f>
        <v>0</v>
      </c>
      <c r="H457" s="1046">
        <f>+PLANEACIÓN!M26</f>
        <v>0</v>
      </c>
      <c r="I457" s="1047">
        <f>+PLANEACIÓN!N26</f>
        <v>0</v>
      </c>
      <c r="J457" s="1048">
        <f>+PLANEACIÓN!O26</f>
        <v>0</v>
      </c>
      <c r="K457" s="1049">
        <f>+PLANEACIÓN!P26</f>
        <v>0</v>
      </c>
    </row>
    <row r="458" spans="1:11" s="320" customFormat="1" ht="63.75" outlineLevel="1" x14ac:dyDescent="0.2">
      <c r="A458" s="1042">
        <f>+PLANEACIÓN!F27</f>
        <v>0</v>
      </c>
      <c r="B458" s="1" t="str">
        <f>+PLANEACIÓN!G27</f>
        <v>Fase 0: Valoración y Normatividad - Visita a las dependencias: Con el fin de revisar los documentos que apoyan el proceso de Autoevaluación.</v>
      </c>
      <c r="C458" s="400">
        <f>+PLANEACIÓN!H27</f>
        <v>0</v>
      </c>
      <c r="D458" s="1439" t="str">
        <f>+PLANEACIÓN!I27</f>
        <v> 15/01/2016</v>
      </c>
      <c r="E458" s="1439" t="str">
        <f>+PLANEACIÓN!J27</f>
        <v> 29/02/2016</v>
      </c>
      <c r="F458" s="1273">
        <f>+PLANEACIÓN!K27</f>
        <v>0</v>
      </c>
      <c r="G458" s="1046">
        <f>+PLANEACIÓN!L27</f>
        <v>0</v>
      </c>
      <c r="H458" s="1046">
        <f>+PLANEACIÓN!M27</f>
        <v>0</v>
      </c>
      <c r="I458" s="1047">
        <f>+PLANEACIÓN!N27</f>
        <v>0</v>
      </c>
      <c r="J458" s="1048">
        <f>+PLANEACIÓN!O27</f>
        <v>0</v>
      </c>
      <c r="K458" s="1049">
        <f>+PLANEACIÓN!P27</f>
        <v>0</v>
      </c>
    </row>
    <row r="459" spans="1:11" s="320" customFormat="1" ht="12.75" outlineLevel="1" x14ac:dyDescent="0.2">
      <c r="A459" s="1042" t="e">
        <f>+PLANEACIÓN!#REF!</f>
        <v>#REF!</v>
      </c>
      <c r="B459" s="1" t="e">
        <f>+PLANEACIÓN!#REF!</f>
        <v>#REF!</v>
      </c>
      <c r="C459" s="400" t="e">
        <f>+PLANEACIÓN!#REF!</f>
        <v>#REF!</v>
      </c>
      <c r="D459" s="1439" t="e">
        <f>+PLANEACIÓN!#REF!</f>
        <v>#REF!</v>
      </c>
      <c r="E459" s="1439" t="e">
        <f>+PLANEACIÓN!#REF!</f>
        <v>#REF!</v>
      </c>
      <c r="F459" s="1273" t="e">
        <f>+PLANEACIÓN!#REF!</f>
        <v>#REF!</v>
      </c>
      <c r="G459" s="1046" t="e">
        <f>+PLANEACIÓN!#REF!</f>
        <v>#REF!</v>
      </c>
      <c r="H459" s="1046" t="e">
        <f>+PLANEACIÓN!#REF!</f>
        <v>#REF!</v>
      </c>
      <c r="I459" s="1047" t="e">
        <f>+PLANEACIÓN!#REF!</f>
        <v>#REF!</v>
      </c>
      <c r="J459" s="1048" t="e">
        <f>+PLANEACIÓN!#REF!</f>
        <v>#REF!</v>
      </c>
      <c r="K459" s="1049" t="e">
        <f>+PLANEACIÓN!#REF!</f>
        <v>#REF!</v>
      </c>
    </row>
    <row r="460" spans="1:11" s="320" customFormat="1" ht="63.75" outlineLevel="1" x14ac:dyDescent="0.2">
      <c r="A460" s="1042">
        <f>+PLANEACIÓN!F28</f>
        <v>0</v>
      </c>
      <c r="B460" s="1" t="str">
        <f>+PLANEACIÓN!G28</f>
        <v>Fase 1: Socialización Proceso de Autoevaluación - Jornadas de Sensibilización sobre el proceso de Autoevaluación con fines de Acreditación</v>
      </c>
      <c r="C460" s="400">
        <f>+PLANEACIÓN!H28</f>
        <v>0</v>
      </c>
      <c r="D460" s="1439">
        <f>+PLANEACIÓN!I28</f>
        <v>42275</v>
      </c>
      <c r="E460" s="1439">
        <f>+PLANEACIÓN!J28</f>
        <v>42320</v>
      </c>
      <c r="F460" s="1273">
        <f>+PLANEACIÓN!K28</f>
        <v>0</v>
      </c>
      <c r="G460" s="1046">
        <f>+PLANEACIÓN!L28</f>
        <v>0</v>
      </c>
      <c r="H460" s="1046">
        <f>+PLANEACIÓN!M28</f>
        <v>0</v>
      </c>
      <c r="I460" s="1047">
        <f>+PLANEACIÓN!N28</f>
        <v>0</v>
      </c>
      <c r="J460" s="1048">
        <f>+PLANEACIÓN!O28</f>
        <v>0</v>
      </c>
      <c r="K460" s="1049">
        <f>+PLANEACIÓN!P28</f>
        <v>0</v>
      </c>
    </row>
    <row r="461" spans="1:11" s="320" customFormat="1" ht="38.25" outlineLevel="1" x14ac:dyDescent="0.2">
      <c r="A461" s="1042">
        <f>+PLANEACIÓN!F29</f>
        <v>0</v>
      </c>
      <c r="B461" s="1" t="str">
        <f>+PLANEACIÓN!G29</f>
        <v>Fase 2: Condiciones Iniciales - Cartas de intensión al CNA para iniciar proceso</v>
      </c>
      <c r="C461" s="400">
        <f>+PLANEACIÓN!H29</f>
        <v>0</v>
      </c>
      <c r="D461" s="1439" t="str">
        <f>+PLANEACIÓN!I29</f>
        <v> Programas Acreditación 20/02/2016</v>
      </c>
      <c r="E461" s="1439" t="str">
        <f>+PLANEACIÓN!J29</f>
        <v> Programas Acreditación 01/04/2016</v>
      </c>
      <c r="F461" s="1273">
        <f>+PLANEACIÓN!K29</f>
        <v>0</v>
      </c>
      <c r="G461" s="1046">
        <f>+PLANEACIÓN!L29</f>
        <v>0</v>
      </c>
      <c r="H461" s="1046">
        <f>+PLANEACIÓN!M29</f>
        <v>0</v>
      </c>
      <c r="I461" s="1047">
        <f>+PLANEACIÓN!N29</f>
        <v>0</v>
      </c>
      <c r="J461" s="1048">
        <f>+PLANEACIÓN!O29</f>
        <v>0</v>
      </c>
      <c r="K461" s="1049">
        <f>+PLANEACIÓN!P29</f>
        <v>0</v>
      </c>
    </row>
    <row r="462" spans="1:11" s="320" customFormat="1" ht="38.25" outlineLevel="1" x14ac:dyDescent="0.2">
      <c r="A462" s="1042">
        <f>+PLANEACIÓN!F30</f>
        <v>0</v>
      </c>
      <c r="B462" s="1" t="str">
        <f>+PLANEACIÓN!G30</f>
        <v>Fase 2: Condiciones Iniciales - Construcción del documento de condiciones iniciales</v>
      </c>
      <c r="C462" s="400">
        <f>+PLANEACIÓN!H30</f>
        <v>0</v>
      </c>
      <c r="D462" s="866" t="str">
        <f>+PLANEACIÓN!I30</f>
        <v>Programas Acreditación 01/02/2016</v>
      </c>
      <c r="E462" s="866" t="str">
        <f>+PLANEACIÓN!J30</f>
        <v>Programas Acreditación 31/03/2016</v>
      </c>
      <c r="F462" s="1273">
        <f>+PLANEACIÓN!K30</f>
        <v>0</v>
      </c>
      <c r="G462" s="1">
        <f>+PLANEACIÓN!L30</f>
        <v>0</v>
      </c>
      <c r="H462" s="1">
        <f>+PLANEACIÓN!M30</f>
        <v>0</v>
      </c>
      <c r="I462" s="858">
        <f>+PLANEACIÓN!N30</f>
        <v>0</v>
      </c>
      <c r="J462" s="859">
        <f>+PLANEACIÓN!O30</f>
        <v>0</v>
      </c>
      <c r="K462" s="8">
        <f>+PLANEACIÓN!P30</f>
        <v>0</v>
      </c>
    </row>
    <row r="463" spans="1:11" s="320" customFormat="1" ht="13.5" outlineLevel="1" thickBot="1" x14ac:dyDescent="0.25">
      <c r="A463" s="1043" t="e">
        <f>+PLANEACIÓN!#REF!</f>
        <v>#REF!</v>
      </c>
      <c r="B463" s="674" t="e">
        <f>+PLANEACIÓN!#REF!</f>
        <v>#REF!</v>
      </c>
      <c r="C463" s="400" t="e">
        <f>+PLANEACIÓN!#REF!</f>
        <v>#REF!</v>
      </c>
      <c r="D463" s="903" t="e">
        <f>+PLANEACIÓN!#REF!</f>
        <v>#REF!</v>
      </c>
      <c r="E463" s="903" t="e">
        <f>+PLANEACIÓN!#REF!</f>
        <v>#REF!</v>
      </c>
      <c r="F463" s="1273" t="e">
        <f>+PLANEACIÓN!#REF!</f>
        <v>#REF!</v>
      </c>
      <c r="G463" s="906" t="e">
        <f>+PLANEACIÓN!#REF!</f>
        <v>#REF!</v>
      </c>
      <c r="H463" s="906" t="e">
        <f>+PLANEACIÓN!#REF!</f>
        <v>#REF!</v>
      </c>
      <c r="I463" s="963" t="e">
        <f>+PLANEACIÓN!#REF!</f>
        <v>#REF!</v>
      </c>
      <c r="J463" s="964" t="e">
        <f>+PLANEACIÓN!#REF!</f>
        <v>#REF!</v>
      </c>
      <c r="K463" s="874" t="e">
        <f>+PLANEACIÓN!#REF!</f>
        <v>#REF!</v>
      </c>
    </row>
    <row r="464" spans="1:11" s="320" customFormat="1" ht="25.5" outlineLevel="1" x14ac:dyDescent="0.2">
      <c r="A464" s="1027" t="str">
        <f>+PLANEACIÓN!F48</f>
        <v>Procesos de planeación</v>
      </c>
      <c r="B464" s="6" t="str">
        <f>+PLANEACIÓN!G48</f>
        <v>Realizar los acompañamientos del seguimiento de la estrategia</v>
      </c>
      <c r="C464" s="401">
        <f>+PLANEACIÓN!H48</f>
        <v>0</v>
      </c>
      <c r="D464" s="879">
        <f>+PLANEACIÓN!I48</f>
        <v>42400</v>
      </c>
      <c r="E464" s="879">
        <f>+PLANEACIÓN!J48</f>
        <v>42740</v>
      </c>
      <c r="F464" s="6" t="str">
        <f>+PLANEACIÓN!K48</f>
        <v>Informes</v>
      </c>
      <c r="G464" s="1032" t="str">
        <f>+PLANEACIÓN!L48</f>
        <v>Persona natural</v>
      </c>
      <c r="H464" s="1032" t="str">
        <f>+PLANEACIÓN!M48</f>
        <v>Contratación de un profesional en Ingeniería Industrial, Economía o Administración de empresas para realizar el monitoreo y seguimiento al plan operativo y estratégico de la Escuela, así como para el monitoreo y gestión de la actualización de la información de la página web</v>
      </c>
      <c r="I464" s="1034">
        <f>+PLANEACIÓN!N48</f>
        <v>1</v>
      </c>
      <c r="J464" s="1036">
        <f>+PLANEACIÓN!O48</f>
        <v>33000000</v>
      </c>
      <c r="K464" s="1038">
        <f>+PLANEACIÓN!P48</f>
        <v>33000000</v>
      </c>
    </row>
    <row r="465" spans="1:12" s="320" customFormat="1" ht="51" outlineLevel="1" x14ac:dyDescent="0.2">
      <c r="A465" s="1028">
        <f>+PLANEACIÓN!F49</f>
        <v>0</v>
      </c>
      <c r="B465" s="674" t="str">
        <f>+PLANEACIÓN!G49</f>
        <v>Realizar el monitoreo y gestionar la actualización de la información en la página web de la Escuela y de las demás páginas de Gobierno</v>
      </c>
      <c r="C465" s="402">
        <f>+PLANEACIÓN!H49</f>
        <v>0</v>
      </c>
      <c r="D465" s="866">
        <f>+PLANEACIÓN!I49</f>
        <v>42374</v>
      </c>
      <c r="E465" s="866">
        <f>+PLANEACIÓN!J49</f>
        <v>42734</v>
      </c>
      <c r="F465" s="674" t="str">
        <f>+PLANEACIÓN!K49</f>
        <v>Página actualizada</v>
      </c>
      <c r="G465" s="1033">
        <f>+PLANEACIÓN!L49</f>
        <v>0</v>
      </c>
      <c r="H465" s="1033">
        <f>+PLANEACIÓN!M49</f>
        <v>0</v>
      </c>
      <c r="I465" s="1035">
        <f>+PLANEACIÓN!N49</f>
        <v>0</v>
      </c>
      <c r="J465" s="1037">
        <f>+PLANEACIÓN!O49</f>
        <v>0</v>
      </c>
      <c r="K465" s="1039">
        <f>+PLANEACIÓN!P49</f>
        <v>0</v>
      </c>
    </row>
    <row r="466" spans="1:12" s="320" customFormat="1" ht="63.75" outlineLevel="1" x14ac:dyDescent="0.2">
      <c r="A466" s="1029">
        <f>+PLANEACIÓN!F51</f>
        <v>0</v>
      </c>
      <c r="B466" s="1" t="str">
        <f>+PLANEACIÓN!G51</f>
        <v>Realizar rendiciones de cuentas: Presentaciones focalizadas a grupos de interés, consolidación y publicación de estadísticas, elaboración de informes de gestión</v>
      </c>
      <c r="C466" s="402">
        <f>+PLANEACIÓN!H51</f>
        <v>0</v>
      </c>
      <c r="D466" s="866">
        <f>+PLANEACIÓN!I51</f>
        <v>42374</v>
      </c>
      <c r="E466" s="866">
        <f>+PLANEACIÓN!J51</f>
        <v>42734</v>
      </c>
      <c r="F466" s="1" t="str">
        <f>+PLANEACIÓN!K51</f>
        <v>Informes de rendiciones de cuenta
Informe de gestión</v>
      </c>
      <c r="G466" s="1">
        <f>+PLANEACIÓN!L51</f>
        <v>0</v>
      </c>
      <c r="H466" s="1">
        <f>+PLANEACIÓN!M51</f>
        <v>0</v>
      </c>
      <c r="I466" s="858">
        <f>+PLANEACIÓN!N51</f>
        <v>0</v>
      </c>
      <c r="J466" s="859">
        <f>+PLANEACIÓN!O51</f>
        <v>0</v>
      </c>
      <c r="K466" s="8">
        <f>+PLANEACIÓN!P51</f>
        <v>0</v>
      </c>
    </row>
    <row r="467" spans="1:12" s="320" customFormat="1" ht="63.75" outlineLevel="1" x14ac:dyDescent="0.2">
      <c r="A467" s="1029">
        <f>+PLANEACIÓN!F52</f>
        <v>0</v>
      </c>
      <c r="B467" s="1" t="str">
        <f>+PLANEACIÓN!G52</f>
        <v>Ejecución de reuniones, acompañamiento y apoyo en el desarrollo de actividades de mejora de indicadores de Desarrollo administrativo</v>
      </c>
      <c r="C467" s="402">
        <f>+PLANEACIÓN!H52</f>
        <v>0</v>
      </c>
      <c r="D467" s="866">
        <f>+PLANEACIÓN!I52</f>
        <v>42374</v>
      </c>
      <c r="E467" s="866">
        <f>+PLANEACIÓN!J52</f>
        <v>42734</v>
      </c>
      <c r="F467" s="1" t="str">
        <f>+PLANEACIÓN!K52</f>
        <v>Reportes y actas de reuniones de acompañamiento relacionadas con el modelo de desarrollo administrativo</v>
      </c>
      <c r="G467" s="1">
        <f>+PLANEACIÓN!L52</f>
        <v>0</v>
      </c>
      <c r="H467" s="1">
        <f>+PLANEACIÓN!M52</f>
        <v>0</v>
      </c>
      <c r="I467" s="858">
        <f>+PLANEACIÓN!N52</f>
        <v>0</v>
      </c>
      <c r="J467" s="859">
        <f>+PLANEACIÓN!O52</f>
        <v>0</v>
      </c>
      <c r="K467" s="8">
        <f>+PLANEACIÓN!P52</f>
        <v>0</v>
      </c>
    </row>
    <row r="468" spans="1:12" s="320" customFormat="1" ht="51" outlineLevel="1" x14ac:dyDescent="0.2">
      <c r="A468" s="1029">
        <f>+PLANEACIÓN!F53</f>
        <v>0</v>
      </c>
      <c r="B468" s="1" t="str">
        <f>+PLANEACIÓN!G53</f>
        <v>Consolidar y presentar los informes solicitados por las entidades de Gobierno y elaboración de anteproyecto de presupuesto</v>
      </c>
      <c r="C468" s="402">
        <f>+PLANEACIÓN!H53</f>
        <v>0</v>
      </c>
      <c r="D468" s="866">
        <f>+PLANEACIÓN!I53</f>
        <v>42374</v>
      </c>
      <c r="E468" s="866">
        <f>+PLANEACIÓN!J53</f>
        <v>42734</v>
      </c>
      <c r="F468" s="1" t="str">
        <f>+PLANEACIÓN!K53</f>
        <v>Reportes presentados
Anteproyecto de presupuesto presentado</v>
      </c>
      <c r="G468" s="1">
        <f>+PLANEACIÓN!L53</f>
        <v>0</v>
      </c>
      <c r="H468" s="1">
        <f>+PLANEACIÓN!M53</f>
        <v>0</v>
      </c>
      <c r="I468" s="858">
        <f>+PLANEACIÓN!N53</f>
        <v>0</v>
      </c>
      <c r="J468" s="859">
        <f>+PLANEACIÓN!O53</f>
        <v>0</v>
      </c>
      <c r="K468" s="8">
        <f>+PLANEACIÓN!P53</f>
        <v>0</v>
      </c>
    </row>
    <row r="469" spans="1:12" s="320" customFormat="1" ht="63.75" outlineLevel="1" x14ac:dyDescent="0.2">
      <c r="A469" s="1029">
        <f>+PLANEACIÓN!F54</f>
        <v>0</v>
      </c>
      <c r="B469" s="1" t="str">
        <f>+PLANEACIÓN!G54</f>
        <v>Implementar y ejecutar actividades de sensibilización sobre planeación, calidad y acreditación</v>
      </c>
      <c r="C469" s="402">
        <f>+PLANEACIÓN!H54</f>
        <v>0</v>
      </c>
      <c r="D469" s="866">
        <f>+PLANEACIÓN!I54</f>
        <v>42374</v>
      </c>
      <c r="E469" s="866">
        <f>+PLANEACIÓN!J54</f>
        <v>42734</v>
      </c>
      <c r="F469" s="1" t="str">
        <f>+PLANEACIÓN!K54</f>
        <v>Sesiones de socialización y publicaciones realizadas</v>
      </c>
      <c r="G469" s="1" t="str">
        <f>+PLANEACIÓN!L54</f>
        <v>Persona jurídica</v>
      </c>
      <c r="H469" s="1" t="str">
        <f>+PLANEACIÓN!M54</f>
        <v>Apoyo, asesoría y desarrollo de estrategias de sensibilización, así como en la elaboración del material de divulgación</v>
      </c>
      <c r="I469" s="858">
        <f>+PLANEACIÓN!N54</f>
        <v>1</v>
      </c>
      <c r="J469" s="859">
        <f>+PLANEACIÓN!O54</f>
        <v>50000000</v>
      </c>
      <c r="K469" s="8">
        <f>+PLANEACIÓN!P54</f>
        <v>50000000</v>
      </c>
    </row>
    <row r="470" spans="1:12" s="320" customFormat="1" ht="26.25" outlineLevel="1" thickBot="1" x14ac:dyDescent="0.25">
      <c r="A470" s="1031">
        <f>+PLANEACIÓN!F56</f>
        <v>0</v>
      </c>
      <c r="B470" s="10" t="str">
        <f>+PLANEACIÓN!G56</f>
        <v>Mantenimiento y actualizacion de proyectos ante el DNP</v>
      </c>
      <c r="C470" s="403">
        <f>+PLANEACIÓN!H56</f>
        <v>0</v>
      </c>
      <c r="D470" s="880">
        <f>+PLANEACIÓN!I56</f>
        <v>42374</v>
      </c>
      <c r="E470" s="880">
        <f>+PLANEACIÓN!J56</f>
        <v>42734</v>
      </c>
      <c r="F470" s="10" t="str">
        <f>+PLANEACIÓN!K56</f>
        <v>Proyectos actualizados en la plataforma SUIFP</v>
      </c>
      <c r="G470" s="10">
        <f>+PLANEACIÓN!L56</f>
        <v>0</v>
      </c>
      <c r="H470" s="10">
        <f>+PLANEACIÓN!M56</f>
        <v>0</v>
      </c>
      <c r="I470" s="872">
        <f>+PLANEACIÓN!N56</f>
        <v>0</v>
      </c>
      <c r="J470" s="873">
        <f>+PLANEACIÓN!O56</f>
        <v>0</v>
      </c>
      <c r="K470" s="11">
        <f>+PLANEACIÓN!P56</f>
        <v>0</v>
      </c>
      <c r="L470" s="350"/>
    </row>
    <row r="471" spans="1:12" s="320" customFormat="1" ht="13.5" thickBot="1" x14ac:dyDescent="0.25">
      <c r="A471" s="305" t="s">
        <v>195</v>
      </c>
      <c r="B471" s="306"/>
      <c r="C471" s="306"/>
      <c r="D471" s="408"/>
      <c r="E471" s="408"/>
      <c r="F471" s="307"/>
      <c r="G471" s="302">
        <f>+SUM('CONTROL INTERNO'!P17:P44)</f>
        <v>78679062</v>
      </c>
      <c r="H471" s="308">
        <f>+G471/$G$490</f>
        <v>2.2165068615321868E-3</v>
      </c>
      <c r="I471" s="303"/>
      <c r="J471" s="303"/>
      <c r="K471" s="304"/>
    </row>
    <row r="472" spans="1:12" s="320" customFormat="1" ht="12.75" outlineLevel="1" x14ac:dyDescent="0.2">
      <c r="A472" s="1540" t="str">
        <f>+'CONTROL INTERNO'!E17</f>
        <v>• Indicadores y metas de gobierno 
• Plan Anticorrupción y de Atención al Ciudadano 
• Transparencia y Acceso a la Información Pública
• Rendición de Cuentas
• Gestión de la Calidad 
• Racionalización de Trámites 
• Gestión Documental</v>
      </c>
      <c r="B472" s="1543" t="str">
        <f>+'CONTROL INTERNO'!G17</f>
        <v>Evaluar el sistema integrado de control interno</v>
      </c>
      <c r="C472" s="1545" t="str">
        <f>+'CONTROL INTERNO'!H17</f>
        <v>Porcentaje de cumplimiento de las auditorías programadas de control interno</v>
      </c>
      <c r="D472" s="1547">
        <f>+'CONTROL INTERNO'!I17</f>
        <v>42371</v>
      </c>
      <c r="E472" s="1547">
        <f>+'CONTROL INTERNO'!J17</f>
        <v>42719</v>
      </c>
      <c r="F472" s="1545" t="str">
        <f>+'CONTROL INTERNO'!K17</f>
        <v>Informes de auditoría</v>
      </c>
      <c r="G472" s="1536" t="str">
        <f>+'CONTROL INTERNO'!L17</f>
        <v>Persona natural</v>
      </c>
      <c r="H472" s="855" t="str">
        <f>+'CONTROL INTERNO'!M17</f>
        <v>Administrador público</v>
      </c>
      <c r="I472" s="409">
        <f>+'CONTROL INTERNO'!N17</f>
        <v>1</v>
      </c>
      <c r="J472" s="410">
        <f>+'CONTROL INTERNO'!O17</f>
        <v>3627382.5</v>
      </c>
      <c r="K472" s="411">
        <f>+'CONTROL INTERNO'!P17</f>
        <v>43528590</v>
      </c>
    </row>
    <row r="473" spans="1:12" s="320" customFormat="1" ht="12.75" outlineLevel="1" x14ac:dyDescent="0.2">
      <c r="A473" s="1541">
        <f>+'CONTROL INTERNO'!E18</f>
        <v>0</v>
      </c>
      <c r="B473" s="1544">
        <f>+'CONTROL INTERNO'!G18</f>
        <v>0</v>
      </c>
      <c r="C473" s="1546">
        <f>+'CONTROL INTERNO'!H18</f>
        <v>0</v>
      </c>
      <c r="D473" s="1548">
        <f>+'CONTROL INTERNO'!I18</f>
        <v>0</v>
      </c>
      <c r="E473" s="1548">
        <f>+'CONTROL INTERNO'!J18</f>
        <v>0</v>
      </c>
      <c r="F473" s="1546">
        <f>+'CONTROL INTERNO'!K18</f>
        <v>0</v>
      </c>
      <c r="G473" s="1537">
        <f>+'CONTROL INTERNO'!L18</f>
        <v>0</v>
      </c>
      <c r="H473" s="856" t="str">
        <f>+'CONTROL INTERNO'!M18</f>
        <v>Ingeniero financiero</v>
      </c>
      <c r="I473" s="412">
        <f>+'CONTROL INTERNO'!N18</f>
        <v>1</v>
      </c>
      <c r="J473" s="413">
        <f>+'CONTROL INTERNO'!O18</f>
        <v>2929206</v>
      </c>
      <c r="K473" s="414">
        <f>+'CONTROL INTERNO'!P18</f>
        <v>35150472</v>
      </c>
    </row>
    <row r="474" spans="1:12" s="320" customFormat="1" ht="25.5" outlineLevel="1" x14ac:dyDescent="0.2">
      <c r="A474" s="1541">
        <f>+'CONTROL INTERNO'!E19</f>
        <v>0</v>
      </c>
      <c r="B474" s="854" t="str">
        <f>+'CONTROL INTERNO'!G19</f>
        <v>Actualización de los procesos de control interno</v>
      </c>
      <c r="C474" s="854" t="str">
        <f>+'CONTROL INTERNO'!H19</f>
        <v>Procesos actualizados</v>
      </c>
      <c r="D474" s="857">
        <f>+'CONTROL INTERNO'!I19</f>
        <v>42371</v>
      </c>
      <c r="E474" s="857">
        <f>+'CONTROL INTERNO'!J19</f>
        <v>42719</v>
      </c>
      <c r="F474" s="856" t="str">
        <f>+'CONTROL INTERNO'!K19</f>
        <v xml:space="preserve">Procesos del área publicados en la página </v>
      </c>
      <c r="G474" s="415">
        <f>+'CONTROL INTERNO'!L19</f>
        <v>0</v>
      </c>
      <c r="H474" s="856">
        <f>+'CONTROL INTERNO'!M19</f>
        <v>0</v>
      </c>
      <c r="I474" s="412">
        <f>+'CONTROL INTERNO'!N19</f>
        <v>0</v>
      </c>
      <c r="J474" s="413">
        <f>+'CONTROL INTERNO'!O19</f>
        <v>0</v>
      </c>
      <c r="K474" s="414">
        <f>+'CONTROL INTERNO'!P19</f>
        <v>0</v>
      </c>
    </row>
    <row r="475" spans="1:12" s="320" customFormat="1" ht="25.5" outlineLevel="1" x14ac:dyDescent="0.2">
      <c r="A475" s="1541">
        <f>+'CONTROL INTERNO'!E20</f>
        <v>0</v>
      </c>
      <c r="B475" s="854" t="str">
        <f>+'CONTROL INTERNO'!G20</f>
        <v>Presentar la totalidad de los informes solicitados</v>
      </c>
      <c r="C475" s="854" t="str">
        <f>+'CONTROL INTERNO'!H20</f>
        <v>Presentación de los infom es de ley a los entes externos</v>
      </c>
      <c r="D475" s="857">
        <f>+'CONTROL INTERNO'!I20</f>
        <v>42371</v>
      </c>
      <c r="E475" s="857">
        <f>+'CONTROL INTERNO'!J20</f>
        <v>42719</v>
      </c>
      <c r="F475" s="856" t="str">
        <f>+'CONTROL INTERNO'!K20</f>
        <v>Informes entregados a los entes de control</v>
      </c>
      <c r="G475" s="415">
        <f>+'CONTROL INTERNO'!L20</f>
        <v>0</v>
      </c>
      <c r="H475" s="856">
        <f>+'CONTROL INTERNO'!M20</f>
        <v>0</v>
      </c>
      <c r="I475" s="412">
        <f>+'CONTROL INTERNO'!N20</f>
        <v>0</v>
      </c>
      <c r="J475" s="413">
        <f>+'CONTROL INTERNO'!O20</f>
        <v>0</v>
      </c>
      <c r="K475" s="414">
        <f>+'CONTROL INTERNO'!P20</f>
        <v>0</v>
      </c>
    </row>
    <row r="476" spans="1:12" s="320" customFormat="1" ht="39" outlineLevel="1" thickBot="1" x14ac:dyDescent="0.25">
      <c r="A476" s="1542">
        <f>+'CONTROL INTERNO'!E21</f>
        <v>0</v>
      </c>
      <c r="B476" s="399" t="str">
        <f>+'CONTROL INTERNO'!G21</f>
        <v xml:space="preserve">Seguimiento a los informes que la entidad debe entregar a los entes de control externo </v>
      </c>
      <c r="C476" s="399">
        <f>+'CONTROL INTERNO'!H21</f>
        <v>0</v>
      </c>
      <c r="D476" s="416">
        <f>+'CONTROL INTERNO'!I21</f>
        <v>42371</v>
      </c>
      <c r="E476" s="416">
        <f>+'CONTROL INTERNO'!J21</f>
        <v>42353</v>
      </c>
      <c r="F476" s="417" t="str">
        <f>+'CONTROL INTERNO'!K21</f>
        <v>Informes o presentaciones de seguimiento</v>
      </c>
      <c r="G476" s="418">
        <f>+'CONTROL INTERNO'!L21</f>
        <v>0</v>
      </c>
      <c r="H476" s="417">
        <f>+'CONTROL INTERNO'!M21</f>
        <v>0</v>
      </c>
      <c r="I476" s="419">
        <f>+'CONTROL INTERNO'!N21</f>
        <v>0</v>
      </c>
      <c r="J476" s="420">
        <f>+'CONTROL INTERNO'!O21</f>
        <v>0</v>
      </c>
      <c r="K476" s="421">
        <f>+'CONTROL INTERNO'!P21</f>
        <v>0</v>
      </c>
    </row>
    <row r="477" spans="1:12" s="320" customFormat="1" ht="13.5" thickBot="1" x14ac:dyDescent="0.25">
      <c r="A477" s="305" t="s">
        <v>196</v>
      </c>
      <c r="B477" s="306"/>
      <c r="C477" s="306"/>
      <c r="D477" s="408"/>
      <c r="E477" s="408"/>
      <c r="F477" s="307"/>
      <c r="G477" s="302">
        <f>+SUM(VICEADMINISTRATIVA!P17:P58)</f>
        <v>1074345950.9951</v>
      </c>
      <c r="H477" s="308">
        <f>+G477/$G$490</f>
        <v>3.0265932403209909E-2</v>
      </c>
      <c r="I477" s="303"/>
      <c r="J477" s="303"/>
      <c r="K477" s="304"/>
    </row>
    <row r="478" spans="1:12" s="320" customFormat="1" ht="42.75" outlineLevel="1" x14ac:dyDescent="0.2">
      <c r="A478" s="1449" t="s">
        <v>197</v>
      </c>
      <c r="B478" s="1078" t="s">
        <v>198</v>
      </c>
      <c r="C478" s="1079" t="s">
        <v>199</v>
      </c>
      <c r="D478" s="1081">
        <v>42402</v>
      </c>
      <c r="E478" s="1081">
        <v>42719</v>
      </c>
      <c r="F478" s="1078" t="s">
        <v>200</v>
      </c>
      <c r="G478" s="1084" t="s">
        <v>26</v>
      </c>
      <c r="H478" s="918" t="s">
        <v>201</v>
      </c>
      <c r="I478" s="454">
        <v>1</v>
      </c>
      <c r="J478" s="455">
        <v>3000000</v>
      </c>
      <c r="K478" s="456">
        <f>+J478*11</f>
        <v>33000000</v>
      </c>
    </row>
    <row r="479" spans="1:12" s="320" customFormat="1" ht="28.5" outlineLevel="1" x14ac:dyDescent="0.2">
      <c r="A479" s="1450"/>
      <c r="B479" s="1060"/>
      <c r="C479" s="1080"/>
      <c r="D479" s="1071"/>
      <c r="E479" s="1071"/>
      <c r="F479" s="1060"/>
      <c r="G479" s="1085"/>
      <c r="H479" s="909" t="s">
        <v>202</v>
      </c>
      <c r="I479" s="450">
        <v>1</v>
      </c>
      <c r="J479" s="451">
        <v>2500000</v>
      </c>
      <c r="K479" s="457">
        <f>+J479*11</f>
        <v>27500000</v>
      </c>
    </row>
    <row r="480" spans="1:12" s="320" customFormat="1" ht="42.75" outlineLevel="1" x14ac:dyDescent="0.2">
      <c r="A480" s="1450"/>
      <c r="B480" s="1060" t="s">
        <v>203</v>
      </c>
      <c r="C480" s="909" t="s">
        <v>204</v>
      </c>
      <c r="D480" s="1071">
        <v>42402</v>
      </c>
      <c r="E480" s="1071">
        <v>42735</v>
      </c>
      <c r="F480" s="909" t="s">
        <v>205</v>
      </c>
      <c r="G480" s="452" t="s">
        <v>94</v>
      </c>
      <c r="H480" s="909" t="s">
        <v>206</v>
      </c>
      <c r="I480" s="450">
        <v>1</v>
      </c>
      <c r="J480" s="451">
        <v>237722039.6216</v>
      </c>
      <c r="K480" s="457">
        <f>+J480*I480</f>
        <v>237722039.6216</v>
      </c>
    </row>
    <row r="481" spans="1:11" s="320" customFormat="1" ht="42.75" outlineLevel="1" x14ac:dyDescent="0.2">
      <c r="A481" s="1450"/>
      <c r="B481" s="1060"/>
      <c r="C481" s="909" t="s">
        <v>207</v>
      </c>
      <c r="D481" s="1071"/>
      <c r="E481" s="1071"/>
      <c r="F481" s="909" t="s">
        <v>205</v>
      </c>
      <c r="G481" s="452" t="s">
        <v>94</v>
      </c>
      <c r="H481" s="909" t="s">
        <v>208</v>
      </c>
      <c r="I481" s="450">
        <v>1</v>
      </c>
      <c r="J481" s="451">
        <v>366786756.68400002</v>
      </c>
      <c r="K481" s="457">
        <f>+J481*I481</f>
        <v>366786756.68400002</v>
      </c>
    </row>
    <row r="482" spans="1:11" s="320" customFormat="1" ht="28.5" outlineLevel="1" x14ac:dyDescent="0.2">
      <c r="A482" s="1450"/>
      <c r="B482" s="1060"/>
      <c r="C482" s="909"/>
      <c r="D482" s="1071">
        <v>42402</v>
      </c>
      <c r="E482" s="1071">
        <v>42735</v>
      </c>
      <c r="F482" s="1060" t="s">
        <v>209</v>
      </c>
      <c r="G482" s="452" t="s">
        <v>210</v>
      </c>
      <c r="H482" s="453" t="s">
        <v>211</v>
      </c>
      <c r="I482" s="450">
        <v>1</v>
      </c>
      <c r="J482" s="451">
        <v>15625197.85</v>
      </c>
      <c r="K482" s="457">
        <f t="shared" ref="K482:K488" si="2">+J482*I482</f>
        <v>15625197.85</v>
      </c>
    </row>
    <row r="483" spans="1:11" s="320" customFormat="1" outlineLevel="1" x14ac:dyDescent="0.2">
      <c r="A483" s="1450"/>
      <c r="B483" s="1060"/>
      <c r="C483" s="909"/>
      <c r="D483" s="1071"/>
      <c r="E483" s="1071"/>
      <c r="F483" s="1060"/>
      <c r="G483" s="452" t="s">
        <v>212</v>
      </c>
      <c r="H483" s="453" t="s">
        <v>213</v>
      </c>
      <c r="I483" s="450">
        <v>1</v>
      </c>
      <c r="J483" s="451">
        <v>25044160.57</v>
      </c>
      <c r="K483" s="457">
        <f t="shared" si="2"/>
        <v>25044160.57</v>
      </c>
    </row>
    <row r="484" spans="1:11" s="320" customFormat="1" ht="28.5" outlineLevel="1" x14ac:dyDescent="0.2">
      <c r="A484" s="1450"/>
      <c r="B484" s="1060"/>
      <c r="C484" s="909"/>
      <c r="D484" s="1071"/>
      <c r="E484" s="1071"/>
      <c r="F484" s="1060"/>
      <c r="G484" s="452" t="s">
        <v>214</v>
      </c>
      <c r="H484" s="453" t="s">
        <v>215</v>
      </c>
      <c r="I484" s="450">
        <v>1</v>
      </c>
      <c r="J484" s="451">
        <v>38460732.509999998</v>
      </c>
      <c r="K484" s="457">
        <f t="shared" si="2"/>
        <v>38460732.509999998</v>
      </c>
    </row>
    <row r="485" spans="1:11" s="320" customFormat="1" ht="28.5" outlineLevel="1" x14ac:dyDescent="0.2">
      <c r="A485" s="1450"/>
      <c r="B485" s="1060"/>
      <c r="C485" s="909"/>
      <c r="D485" s="1071"/>
      <c r="E485" s="1071"/>
      <c r="F485" s="1060"/>
      <c r="G485" s="452" t="s">
        <v>216</v>
      </c>
      <c r="H485" s="453" t="s">
        <v>217</v>
      </c>
      <c r="I485" s="450">
        <v>1</v>
      </c>
      <c r="J485" s="451">
        <v>12514500</v>
      </c>
      <c r="K485" s="457">
        <f t="shared" si="2"/>
        <v>12514500</v>
      </c>
    </row>
    <row r="486" spans="1:11" s="320" customFormat="1" ht="28.5" outlineLevel="1" x14ac:dyDescent="0.2">
      <c r="A486" s="1450"/>
      <c r="B486" s="1060"/>
      <c r="C486" s="909"/>
      <c r="D486" s="1071"/>
      <c r="E486" s="1071"/>
      <c r="F486" s="1060"/>
      <c r="G486" s="452" t="s">
        <v>218</v>
      </c>
      <c r="H486" s="453" t="s">
        <v>219</v>
      </c>
      <c r="I486" s="450">
        <v>1</v>
      </c>
      <c r="J486" s="451">
        <v>12509232.58</v>
      </c>
      <c r="K486" s="457">
        <f t="shared" si="2"/>
        <v>12509232.58</v>
      </c>
    </row>
    <row r="487" spans="1:11" s="320" customFormat="1" outlineLevel="1" x14ac:dyDescent="0.2">
      <c r="A487" s="1450"/>
      <c r="B487" s="1060"/>
      <c r="C487" s="909"/>
      <c r="D487" s="1071"/>
      <c r="E487" s="1071"/>
      <c r="F487" s="1060"/>
      <c r="G487" s="452" t="s">
        <v>220</v>
      </c>
      <c r="H487" s="453" t="s">
        <v>221</v>
      </c>
      <c r="I487" s="450">
        <v>1</v>
      </c>
      <c r="J487" s="451">
        <v>2163000</v>
      </c>
      <c r="K487" s="457">
        <f t="shared" si="2"/>
        <v>2163000</v>
      </c>
    </row>
    <row r="488" spans="1:11" s="320" customFormat="1" ht="28.5" outlineLevel="1" x14ac:dyDescent="0.2">
      <c r="A488" s="1450"/>
      <c r="B488" s="1060"/>
      <c r="C488" s="909"/>
      <c r="D488" s="1071"/>
      <c r="E488" s="1071"/>
      <c r="F488" s="1060"/>
      <c r="G488" s="452" t="s">
        <v>222</v>
      </c>
      <c r="H488" s="453" t="s">
        <v>223</v>
      </c>
      <c r="I488" s="450">
        <v>1</v>
      </c>
      <c r="J488" s="451">
        <v>10087803.52</v>
      </c>
      <c r="K488" s="457">
        <f t="shared" si="2"/>
        <v>10087803.52</v>
      </c>
    </row>
    <row r="489" spans="1:11" s="320" customFormat="1" ht="57.75" outlineLevel="1" thickBot="1" x14ac:dyDescent="0.25">
      <c r="A489" s="1451"/>
      <c r="B489" s="921" t="s">
        <v>224</v>
      </c>
      <c r="C489" s="23"/>
      <c r="D489" s="233">
        <v>42402</v>
      </c>
      <c r="E489" s="233">
        <v>42724</v>
      </c>
      <c r="F489" s="36" t="s">
        <v>225</v>
      </c>
      <c r="G489" s="23" t="s">
        <v>226</v>
      </c>
      <c r="H489" s="957" t="s">
        <v>227</v>
      </c>
      <c r="I489" s="957">
        <v>1</v>
      </c>
      <c r="J489" s="458">
        <v>192932527.6595</v>
      </c>
      <c r="K489" s="459">
        <f>+J489*I489</f>
        <v>192932527.6595</v>
      </c>
    </row>
    <row r="490" spans="1:11" ht="21" thickBot="1" x14ac:dyDescent="0.35">
      <c r="A490" s="1538" t="s">
        <v>228</v>
      </c>
      <c r="B490" s="1539"/>
      <c r="C490" s="1539"/>
      <c r="D490" s="1539"/>
      <c r="E490" s="1539"/>
      <c r="F490" s="310"/>
      <c r="G490" s="311">
        <f>+G471+G451+G445+G433+G389+G359+G291+G166+G143+G9+G477</f>
        <v>35496872743.995102</v>
      </c>
      <c r="H490" s="710">
        <f>+H471+H451+H445+H433+H389+H359+H291+H166+H143+H9+H477</f>
        <v>1</v>
      </c>
      <c r="I490" s="310"/>
      <c r="J490" s="312"/>
      <c r="K490" s="313"/>
    </row>
    <row r="491" spans="1:11" x14ac:dyDescent="0.2">
      <c r="G491" s="309"/>
    </row>
    <row r="492" spans="1:11" ht="15" thickBot="1" x14ac:dyDescent="0.25"/>
    <row r="493" spans="1:11" ht="36.75" thickBot="1" x14ac:dyDescent="0.25">
      <c r="D493" s="1648" t="s">
        <v>1474</v>
      </c>
      <c r="E493" s="1649" t="s">
        <v>1475</v>
      </c>
      <c r="F493" s="1650" t="s">
        <v>1476</v>
      </c>
      <c r="G493" s="1649" t="s">
        <v>1477</v>
      </c>
      <c r="H493" s="1650" t="s">
        <v>1478</v>
      </c>
      <c r="I493" s="1649">
        <v>1</v>
      </c>
    </row>
  </sheetData>
  <autoFilter ref="A8:H490" xr:uid="{00000000-0009-0000-0000-000002000000}"/>
  <mergeCells count="330">
    <mergeCell ref="A6:B6"/>
    <mergeCell ref="I118:I119"/>
    <mergeCell ref="J118:J119"/>
    <mergeCell ref="K118:K119"/>
    <mergeCell ref="A118:A120"/>
    <mergeCell ref="G472:G473"/>
    <mergeCell ref="A490:E490"/>
    <mergeCell ref="A472:A476"/>
    <mergeCell ref="B472:B473"/>
    <mergeCell ref="C472:C473"/>
    <mergeCell ref="D472:D473"/>
    <mergeCell ref="E472:E473"/>
    <mergeCell ref="F472:F473"/>
    <mergeCell ref="I460:I461"/>
    <mergeCell ref="J460:J461"/>
    <mergeCell ref="K460:K461"/>
    <mergeCell ref="A464:A470"/>
    <mergeCell ref="G464:G465"/>
    <mergeCell ref="H464:H465"/>
    <mergeCell ref="I464:I465"/>
    <mergeCell ref="J464:J465"/>
    <mergeCell ref="K464:K465"/>
    <mergeCell ref="I456:I457"/>
    <mergeCell ref="J456:J457"/>
    <mergeCell ref="K456:K457"/>
    <mergeCell ref="G458:G459"/>
    <mergeCell ref="H458:H459"/>
    <mergeCell ref="I458:I459"/>
    <mergeCell ref="J458:J459"/>
    <mergeCell ref="K458:K459"/>
    <mergeCell ref="A456:A463"/>
    <mergeCell ref="D456:D461"/>
    <mergeCell ref="E456:E461"/>
    <mergeCell ref="F456:F463"/>
    <mergeCell ref="G456:G457"/>
    <mergeCell ref="H456:H457"/>
    <mergeCell ref="G460:G461"/>
    <mergeCell ref="H460:H461"/>
    <mergeCell ref="G452:G453"/>
    <mergeCell ref="H452:H453"/>
    <mergeCell ref="I452:I453"/>
    <mergeCell ref="J452:J453"/>
    <mergeCell ref="K452:K453"/>
    <mergeCell ref="G454:G455"/>
    <mergeCell ref="H454:H455"/>
    <mergeCell ref="I454:I455"/>
    <mergeCell ref="J454:J455"/>
    <mergeCell ref="K454:K455"/>
    <mergeCell ref="B362:B363"/>
    <mergeCell ref="A292:A306"/>
    <mergeCell ref="A443:A444"/>
    <mergeCell ref="A447:A449"/>
    <mergeCell ref="F447:F449"/>
    <mergeCell ref="A452:A455"/>
    <mergeCell ref="D452:D455"/>
    <mergeCell ref="E452:E455"/>
    <mergeCell ref="F452:F455"/>
    <mergeCell ref="A439:A441"/>
    <mergeCell ref="B439:B440"/>
    <mergeCell ref="F439:F441"/>
    <mergeCell ref="F362:F363"/>
    <mergeCell ref="B366:B372"/>
    <mergeCell ref="D366:D372"/>
    <mergeCell ref="E366:E372"/>
    <mergeCell ref="F366:F372"/>
    <mergeCell ref="A326:A337"/>
    <mergeCell ref="B326:B333"/>
    <mergeCell ref="B374:B376"/>
    <mergeCell ref="D374:D376"/>
    <mergeCell ref="E374:E376"/>
    <mergeCell ref="A360:A388"/>
    <mergeCell ref="B360:B361"/>
    <mergeCell ref="B116:B117"/>
    <mergeCell ref="A103:A105"/>
    <mergeCell ref="B103:B105"/>
    <mergeCell ref="H164:H165"/>
    <mergeCell ref="A434:A436"/>
    <mergeCell ref="B434:B435"/>
    <mergeCell ref="F434:F435"/>
    <mergeCell ref="A135:A142"/>
    <mergeCell ref="B135:B142"/>
    <mergeCell ref="F136:F142"/>
    <mergeCell ref="G360:G361"/>
    <mergeCell ref="F374:F376"/>
    <mergeCell ref="A307:A325"/>
    <mergeCell ref="B379:B388"/>
    <mergeCell ref="D379:D388"/>
    <mergeCell ref="E379:E388"/>
    <mergeCell ref="F379:F388"/>
    <mergeCell ref="B315:B321"/>
    <mergeCell ref="B322:B325"/>
    <mergeCell ref="C292:C306"/>
    <mergeCell ref="D292:D306"/>
    <mergeCell ref="E292:E306"/>
    <mergeCell ref="F292:F306"/>
    <mergeCell ref="B296:B298"/>
    <mergeCell ref="D360:D361"/>
    <mergeCell ref="B40:B43"/>
    <mergeCell ref="F40:F43"/>
    <mergeCell ref="B44:B47"/>
    <mergeCell ref="F44:F47"/>
    <mergeCell ref="B48:B82"/>
    <mergeCell ref="F48:F82"/>
    <mergeCell ref="E360:E361"/>
    <mergeCell ref="F360:F361"/>
    <mergeCell ref="D326:D337"/>
    <mergeCell ref="E326:E337"/>
    <mergeCell ref="F326:F337"/>
    <mergeCell ref="B334:B337"/>
    <mergeCell ref="D338:D340"/>
    <mergeCell ref="E338:E340"/>
    <mergeCell ref="F338:F340"/>
    <mergeCell ref="B339:B340"/>
    <mergeCell ref="D307:D325"/>
    <mergeCell ref="E307:E325"/>
    <mergeCell ref="F307:F325"/>
    <mergeCell ref="B308:B312"/>
    <mergeCell ref="B313:B314"/>
    <mergeCell ref="B108:B109"/>
    <mergeCell ref="B110:B112"/>
    <mergeCell ref="B341:B350"/>
    <mergeCell ref="D341:D358"/>
    <mergeCell ref="E341:E358"/>
    <mergeCell ref="F341:F358"/>
    <mergeCell ref="B351:B358"/>
    <mergeCell ref="A121:A134"/>
    <mergeCell ref="B121:B131"/>
    <mergeCell ref="F121:F131"/>
    <mergeCell ref="B132:B134"/>
    <mergeCell ref="F132:F134"/>
    <mergeCell ref="B305:B306"/>
    <mergeCell ref="A338:A340"/>
    <mergeCell ref="A341:A358"/>
    <mergeCell ref="B144:B156"/>
    <mergeCell ref="A144:A165"/>
    <mergeCell ref="F144:F156"/>
    <mergeCell ref="B161:B165"/>
    <mergeCell ref="B299:B300"/>
    <mergeCell ref="B301:B302"/>
    <mergeCell ref="B303:B304"/>
    <mergeCell ref="A256:A274"/>
    <mergeCell ref="B256:B274"/>
    <mergeCell ref="C256:C289"/>
    <mergeCell ref="A243:A255"/>
    <mergeCell ref="J182:J183"/>
    <mergeCell ref="K182:K183"/>
    <mergeCell ref="J243:J244"/>
    <mergeCell ref="K243:K244"/>
    <mergeCell ref="A10:A18"/>
    <mergeCell ref="B10:B11"/>
    <mergeCell ref="A19:A22"/>
    <mergeCell ref="A23:A82"/>
    <mergeCell ref="B31:B38"/>
    <mergeCell ref="F34:F37"/>
    <mergeCell ref="K103:K105"/>
    <mergeCell ref="A106:A109"/>
    <mergeCell ref="A110:A117"/>
    <mergeCell ref="F110:F112"/>
    <mergeCell ref="G110:G112"/>
    <mergeCell ref="B113:B115"/>
    <mergeCell ref="A83:A102"/>
    <mergeCell ref="B83:B94"/>
    <mergeCell ref="F92:F94"/>
    <mergeCell ref="G92:G94"/>
    <mergeCell ref="B96:B102"/>
    <mergeCell ref="F96:F102"/>
    <mergeCell ref="F113:F115"/>
    <mergeCell ref="G113:G115"/>
    <mergeCell ref="G256:G274"/>
    <mergeCell ref="H256:H274"/>
    <mergeCell ref="A275:A283"/>
    <mergeCell ref="B275:B283"/>
    <mergeCell ref="G275:G283"/>
    <mergeCell ref="H275:H283"/>
    <mergeCell ref="B285:B286"/>
    <mergeCell ref="F285:F286"/>
    <mergeCell ref="F287:F289"/>
    <mergeCell ref="A284:A290"/>
    <mergeCell ref="G287:G290"/>
    <mergeCell ref="E256:E290"/>
    <mergeCell ref="D256:D290"/>
    <mergeCell ref="B243:B244"/>
    <mergeCell ref="C243:C244"/>
    <mergeCell ref="F243:F244"/>
    <mergeCell ref="G243:G244"/>
    <mergeCell ref="H243:H244"/>
    <mergeCell ref="I243:I244"/>
    <mergeCell ref="B247:B248"/>
    <mergeCell ref="C251:C255"/>
    <mergeCell ref="D253:D255"/>
    <mergeCell ref="E253:E255"/>
    <mergeCell ref="F254:F255"/>
    <mergeCell ref="K225:K227"/>
    <mergeCell ref="K229:K231"/>
    <mergeCell ref="H232:H234"/>
    <mergeCell ref="I232:I234"/>
    <mergeCell ref="K232:K234"/>
    <mergeCell ref="E235:E237"/>
    <mergeCell ref="F235:F237"/>
    <mergeCell ref="K235:K237"/>
    <mergeCell ref="C238:C241"/>
    <mergeCell ref="D238:D239"/>
    <mergeCell ref="E238:E239"/>
    <mergeCell ref="F202:F203"/>
    <mergeCell ref="A210:A212"/>
    <mergeCell ref="A213:A214"/>
    <mergeCell ref="A215:A217"/>
    <mergeCell ref="A220:A223"/>
    <mergeCell ref="A224:A242"/>
    <mergeCell ref="B225:B227"/>
    <mergeCell ref="C225:C227"/>
    <mergeCell ref="D225:D227"/>
    <mergeCell ref="E225:E227"/>
    <mergeCell ref="F225:F227"/>
    <mergeCell ref="B229:B231"/>
    <mergeCell ref="C229:C231"/>
    <mergeCell ref="D229:D231"/>
    <mergeCell ref="E229:E231"/>
    <mergeCell ref="F229:F231"/>
    <mergeCell ref="B232:B234"/>
    <mergeCell ref="C232:C234"/>
    <mergeCell ref="D232:D234"/>
    <mergeCell ref="E232:E234"/>
    <mergeCell ref="F232:F234"/>
    <mergeCell ref="B235:B237"/>
    <mergeCell ref="C235:C237"/>
    <mergeCell ref="D235:D237"/>
    <mergeCell ref="A192:A196"/>
    <mergeCell ref="C192:C201"/>
    <mergeCell ref="B193:B194"/>
    <mergeCell ref="D193:D201"/>
    <mergeCell ref="E193:E201"/>
    <mergeCell ref="B195:B196"/>
    <mergeCell ref="A197:A201"/>
    <mergeCell ref="B197:B201"/>
    <mergeCell ref="A202:A209"/>
    <mergeCell ref="B202:B203"/>
    <mergeCell ref="C202:C209"/>
    <mergeCell ref="D202:D203"/>
    <mergeCell ref="E202:E203"/>
    <mergeCell ref="D204:D209"/>
    <mergeCell ref="E204:E209"/>
    <mergeCell ref="B205:B209"/>
    <mergeCell ref="B182:B189"/>
    <mergeCell ref="C182:C191"/>
    <mergeCell ref="D182:D189"/>
    <mergeCell ref="E182:E189"/>
    <mergeCell ref="G182:G183"/>
    <mergeCell ref="H182:H183"/>
    <mergeCell ref="I182:I183"/>
    <mergeCell ref="B190:B191"/>
    <mergeCell ref="D190:D191"/>
    <mergeCell ref="E190:E191"/>
    <mergeCell ref="G478:G479"/>
    <mergeCell ref="B480:B488"/>
    <mergeCell ref="D480:D481"/>
    <mergeCell ref="E480:E481"/>
    <mergeCell ref="D482:D488"/>
    <mergeCell ref="A1:A4"/>
    <mergeCell ref="B1:I4"/>
    <mergeCell ref="J1:K1"/>
    <mergeCell ref="J2:K2"/>
    <mergeCell ref="J3:K3"/>
    <mergeCell ref="J4:K4"/>
    <mergeCell ref="A167:A169"/>
    <mergeCell ref="C167:C170"/>
    <mergeCell ref="A171:A177"/>
    <mergeCell ref="C171:C181"/>
    <mergeCell ref="D171:D180"/>
    <mergeCell ref="E171:E180"/>
    <mergeCell ref="F171:F173"/>
    <mergeCell ref="G171:G177"/>
    <mergeCell ref="H171:H177"/>
    <mergeCell ref="B172:B173"/>
    <mergeCell ref="F174:F175"/>
    <mergeCell ref="A178:A181"/>
    <mergeCell ref="A182:A191"/>
    <mergeCell ref="A412:A418"/>
    <mergeCell ref="F413:F415"/>
    <mergeCell ref="B414:B415"/>
    <mergeCell ref="A419:A424"/>
    <mergeCell ref="F419:F422"/>
    <mergeCell ref="B420:B422"/>
    <mergeCell ref="D420:D422"/>
    <mergeCell ref="E482:E488"/>
    <mergeCell ref="F482:F488"/>
    <mergeCell ref="A478:A489"/>
    <mergeCell ref="B478:B479"/>
    <mergeCell ref="C478:C479"/>
    <mergeCell ref="D478:D479"/>
    <mergeCell ref="E478:E479"/>
    <mergeCell ref="F478:F479"/>
    <mergeCell ref="E420:E422"/>
    <mergeCell ref="A425:A427"/>
    <mergeCell ref="F425:F427"/>
    <mergeCell ref="A428:A432"/>
    <mergeCell ref="B428:B429"/>
    <mergeCell ref="A437:A438"/>
    <mergeCell ref="F437:F438"/>
    <mergeCell ref="D428:D429"/>
    <mergeCell ref="E428:E429"/>
    <mergeCell ref="A406:A411"/>
    <mergeCell ref="B408:B409"/>
    <mergeCell ref="D408:D409"/>
    <mergeCell ref="E408:E409"/>
    <mergeCell ref="F408:F409"/>
    <mergeCell ref="B410:B411"/>
    <mergeCell ref="F410:F411"/>
    <mergeCell ref="A390:A395"/>
    <mergeCell ref="B390:B395"/>
    <mergeCell ref="D390:D395"/>
    <mergeCell ref="E390:E395"/>
    <mergeCell ref="F390:F395"/>
    <mergeCell ref="A396:A405"/>
    <mergeCell ref="B396:B402"/>
    <mergeCell ref="D396:D402"/>
    <mergeCell ref="E396:E402"/>
    <mergeCell ref="B403:B404"/>
    <mergeCell ref="D403:D405"/>
    <mergeCell ref="E403:E405"/>
    <mergeCell ref="F403:F404"/>
    <mergeCell ref="F428:F429"/>
    <mergeCell ref="G428:G430"/>
    <mergeCell ref="H428:H430"/>
    <mergeCell ref="I428:I430"/>
    <mergeCell ref="J428:J430"/>
    <mergeCell ref="K428:K430"/>
    <mergeCell ref="J403:J404"/>
    <mergeCell ref="K403:K404"/>
    <mergeCell ref="G425:G426"/>
  </mergeCells>
  <dataValidations count="3">
    <dataValidation allowBlank="1" showErrorMessage="1" sqref="J462:J464 J466:J470 J8 J452 J454 J460 J458 J456" xr:uid="{00000000-0002-0000-0200-000000000000}"/>
    <dataValidation allowBlank="1" showErrorMessage="1" promptTitle="Conceptos a considerar" prompt="-Servicios personales_x000d_-Comunicaciones/transporte_x000d_-Impresos/publicaciones_x000d_-Viáticos y gastos de viaje interior_x000d_-Viáticos y gastos de viaje exterior_x000d_-Servicios logísticos (Eventos ICFES)_x000d_-Gastos judiciales, sentencias, conciliaciones_x000d_-Gastos financieros" sqref="D8" xr:uid="{00000000-0002-0000-0200-000001000000}"/>
    <dataValidation type="list" allowBlank="1" showInputMessage="1" showErrorMessage="1" sqref="D6" xr:uid="{00000000-0002-0000-0200-000002000000}">
      <formula1>$XEV$5:$XEV$7</formula1>
    </dataValidation>
  </dataValidations>
  <pageMargins left="0.75" right="0.75" top="1" bottom="1" header="0.5" footer="0.5"/>
  <pageSetup scale="68" orientation="landscape"/>
  <ignoredErrors>
    <ignoredError sqref="K158" emptyCellReference="1"/>
  </ignoredErrors>
  <drawing r:id="rId1"/>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76"/>
  <sheetViews>
    <sheetView topLeftCell="E163" workbookViewId="0">
      <selection activeCell="F176" sqref="F176:K176"/>
    </sheetView>
  </sheetViews>
  <sheetFormatPr baseColWidth="10" defaultColWidth="10.875" defaultRowHeight="14.25" x14ac:dyDescent="0.2"/>
  <cols>
    <col min="1" max="4" width="1.625" style="3" customWidth="1"/>
    <col min="5" max="5" width="20.375" style="3" customWidth="1"/>
    <col min="6" max="6" width="22.5" style="17" customWidth="1"/>
    <col min="7" max="7" width="35.5" style="40" customWidth="1"/>
    <col min="8" max="8" width="13.875" style="41" hidden="1" customWidth="1"/>
    <col min="9" max="10" width="12.125" style="3" customWidth="1"/>
    <col min="11" max="12" width="19" style="3" customWidth="1"/>
    <col min="13" max="13" width="31" style="40" customWidth="1"/>
    <col min="14" max="14" width="22.125" style="17" customWidth="1"/>
    <col min="15" max="15" width="21.625" style="3" customWidth="1"/>
    <col min="16" max="16" width="19.5" style="3" customWidth="1"/>
    <col min="17" max="17" width="17.5" style="166" customWidth="1"/>
    <col min="18" max="18" width="15.375" style="3" customWidth="1"/>
    <col min="19" max="16384" width="10.875" style="3"/>
  </cols>
  <sheetData>
    <row r="1" spans="1:17" ht="14.25" customHeight="1" x14ac:dyDescent="0.2">
      <c r="A1" s="1567" t="s">
        <v>229</v>
      </c>
      <c r="B1" s="1453"/>
      <c r="C1" s="1453"/>
      <c r="D1" s="1453"/>
      <c r="E1" s="1453"/>
      <c r="F1" s="1453"/>
      <c r="G1" s="1456" t="s">
        <v>230</v>
      </c>
      <c r="H1" s="1457"/>
      <c r="I1" s="1457"/>
      <c r="J1" s="1457"/>
      <c r="K1" s="1457"/>
      <c r="L1" s="1457"/>
      <c r="M1" s="1457"/>
      <c r="N1" s="1459"/>
      <c r="O1" s="1468" t="s">
        <v>231</v>
      </c>
      <c r="P1" s="1469"/>
    </row>
    <row r="2" spans="1:17" ht="14.25" customHeight="1" x14ac:dyDescent="0.2">
      <c r="A2" s="1568"/>
      <c r="B2" s="1454"/>
      <c r="C2" s="1454"/>
      <c r="D2" s="1454"/>
      <c r="E2" s="1454"/>
      <c r="F2" s="1454"/>
      <c r="G2" s="1460"/>
      <c r="H2" s="1461"/>
      <c r="I2" s="1461"/>
      <c r="J2" s="1461"/>
      <c r="K2" s="1461"/>
      <c r="L2" s="1461"/>
      <c r="M2" s="1461"/>
      <c r="N2" s="1463"/>
      <c r="O2" s="1470" t="s">
        <v>232</v>
      </c>
      <c r="P2" s="1471"/>
    </row>
    <row r="3" spans="1:17" ht="14.25" customHeight="1" x14ac:dyDescent="0.2">
      <c r="A3" s="1568"/>
      <c r="B3" s="1454"/>
      <c r="C3" s="1454"/>
      <c r="D3" s="1454"/>
      <c r="E3" s="1454"/>
      <c r="F3" s="1454"/>
      <c r="G3" s="1460"/>
      <c r="H3" s="1461"/>
      <c r="I3" s="1461"/>
      <c r="J3" s="1461"/>
      <c r="K3" s="1461"/>
      <c r="L3" s="1461"/>
      <c r="M3" s="1461"/>
      <c r="N3" s="1463"/>
      <c r="O3" s="1470" t="s">
        <v>233</v>
      </c>
      <c r="P3" s="1471"/>
    </row>
    <row r="4" spans="1:17" ht="14.25" customHeight="1" thickBot="1" x14ac:dyDescent="0.25">
      <c r="A4" s="1569"/>
      <c r="B4" s="1455"/>
      <c r="C4" s="1455"/>
      <c r="D4" s="1455"/>
      <c r="E4" s="1455"/>
      <c r="F4" s="1455"/>
      <c r="G4" s="1464"/>
      <c r="H4" s="1465"/>
      <c r="I4" s="1465"/>
      <c r="J4" s="1465"/>
      <c r="K4" s="1465"/>
      <c r="L4" s="1465"/>
      <c r="M4" s="1465"/>
      <c r="N4" s="1467"/>
      <c r="O4" s="1472" t="s">
        <v>234</v>
      </c>
      <c r="P4" s="1473"/>
    </row>
    <row r="5" spans="1:17" ht="15" thickBot="1" x14ac:dyDescent="0.25">
      <c r="A5" s="145"/>
      <c r="B5" s="52"/>
      <c r="C5" s="52"/>
      <c r="D5" s="52"/>
      <c r="E5" s="52"/>
      <c r="F5" s="196"/>
      <c r="G5" s="196"/>
      <c r="H5" s="16"/>
      <c r="I5" s="16"/>
      <c r="L5" s="187"/>
      <c r="M5" s="3"/>
      <c r="N5" s="3"/>
      <c r="O5" s="16"/>
    </row>
    <row r="6" spans="1:17" ht="15.75" thickBot="1" x14ac:dyDescent="0.3">
      <c r="A6" s="1549" t="s">
        <v>235</v>
      </c>
      <c r="B6" s="1550"/>
      <c r="C6" s="1550"/>
      <c r="D6" s="1550"/>
      <c r="E6" s="1550"/>
      <c r="F6" s="1550"/>
      <c r="G6" s="1551"/>
      <c r="H6" s="1549" t="s">
        <v>0</v>
      </c>
      <c r="I6" s="1550"/>
      <c r="J6" s="1550"/>
      <c r="K6" s="1550"/>
      <c r="L6" s="1550"/>
      <c r="M6" s="1551"/>
      <c r="N6" s="1549" t="s">
        <v>1</v>
      </c>
      <c r="O6" s="1551"/>
      <c r="P6" s="144" t="s">
        <v>2</v>
      </c>
    </row>
    <row r="7" spans="1:17" ht="35.1" customHeight="1" x14ac:dyDescent="0.2">
      <c r="A7" s="1570" t="s">
        <v>236</v>
      </c>
      <c r="B7" s="1571"/>
      <c r="C7" s="1571"/>
      <c r="D7" s="1571"/>
      <c r="E7" s="1571"/>
      <c r="F7" s="1571"/>
      <c r="G7" s="423"/>
      <c r="H7" s="1552" t="s">
        <v>3</v>
      </c>
      <c r="I7" s="1553"/>
      <c r="J7" s="1553"/>
      <c r="K7" s="1553"/>
      <c r="L7" s="1553"/>
      <c r="M7" s="1554"/>
      <c r="N7" s="1575" t="s">
        <v>4</v>
      </c>
      <c r="O7" s="1576"/>
      <c r="P7" s="1581" t="s">
        <v>5</v>
      </c>
    </row>
    <row r="8" spans="1:17" ht="35.1" customHeight="1" x14ac:dyDescent="0.2">
      <c r="A8" s="1592" t="s">
        <v>237</v>
      </c>
      <c r="B8" s="1226"/>
      <c r="C8" s="1226"/>
      <c r="D8" s="1226"/>
      <c r="E8" s="1226"/>
      <c r="F8" s="1226"/>
      <c r="G8" s="168"/>
      <c r="H8" s="1555"/>
      <c r="I8" s="1556"/>
      <c r="J8" s="1556"/>
      <c r="K8" s="1556"/>
      <c r="L8" s="1556"/>
      <c r="M8" s="1557"/>
      <c r="N8" s="1577"/>
      <c r="O8" s="1578"/>
      <c r="P8" s="1582"/>
    </row>
    <row r="9" spans="1:17" ht="35.1" customHeight="1" x14ac:dyDescent="0.2">
      <c r="A9" s="1564" t="s">
        <v>238</v>
      </c>
      <c r="B9" s="1565"/>
      <c r="C9" s="1565"/>
      <c r="D9" s="1565"/>
      <c r="E9" s="1565"/>
      <c r="F9" s="1566"/>
      <c r="G9" s="169"/>
      <c r="H9" s="1555"/>
      <c r="I9" s="1556"/>
      <c r="J9" s="1556"/>
      <c r="K9" s="1556"/>
      <c r="L9" s="1556"/>
      <c r="M9" s="1557"/>
      <c r="N9" s="1577"/>
      <c r="O9" s="1578"/>
      <c r="P9" s="1582"/>
    </row>
    <row r="10" spans="1:17" ht="35.1" customHeight="1" x14ac:dyDescent="0.2">
      <c r="A10" s="1592" t="s">
        <v>239</v>
      </c>
      <c r="B10" s="1226"/>
      <c r="C10" s="1226"/>
      <c r="D10" s="1226"/>
      <c r="E10" s="1226"/>
      <c r="F10" s="1226"/>
      <c r="G10" s="170"/>
      <c r="H10" s="1555"/>
      <c r="I10" s="1556"/>
      <c r="J10" s="1556"/>
      <c r="K10" s="1556"/>
      <c r="L10" s="1556"/>
      <c r="M10" s="1557"/>
      <c r="N10" s="1577"/>
      <c r="O10" s="1578"/>
      <c r="P10" s="1582"/>
    </row>
    <row r="11" spans="1:17" ht="35.1" customHeight="1" x14ac:dyDescent="0.2">
      <c r="A11" s="1592" t="s">
        <v>240</v>
      </c>
      <c r="B11" s="1226"/>
      <c r="C11" s="1226"/>
      <c r="D11" s="1226"/>
      <c r="E11" s="1226"/>
      <c r="F11" s="1226"/>
      <c r="G11" s="424"/>
      <c r="H11" s="1555"/>
      <c r="I11" s="1556"/>
      <c r="J11" s="1556"/>
      <c r="K11" s="1556"/>
      <c r="L11" s="1556"/>
      <c r="M11" s="1557"/>
      <c r="N11" s="1577"/>
      <c r="O11" s="1578"/>
      <c r="P11" s="1582"/>
    </row>
    <row r="12" spans="1:17" ht="35.1" customHeight="1" thickBot="1" x14ac:dyDescent="0.25">
      <c r="A12" s="1561" t="s">
        <v>241</v>
      </c>
      <c r="B12" s="1562"/>
      <c r="C12" s="1562"/>
      <c r="D12" s="1562"/>
      <c r="E12" s="1562"/>
      <c r="F12" s="1563"/>
      <c r="G12" s="425"/>
      <c r="H12" s="1558"/>
      <c r="I12" s="1559"/>
      <c r="J12" s="1559"/>
      <c r="K12" s="1559"/>
      <c r="L12" s="1559"/>
      <c r="M12" s="1560"/>
      <c r="N12" s="1579"/>
      <c r="O12" s="1580"/>
      <c r="P12" s="1583"/>
    </row>
    <row r="13" spans="1:17" ht="15" thickBot="1" x14ac:dyDescent="0.25"/>
    <row r="14" spans="1:17" ht="15.75" thickBot="1" x14ac:dyDescent="0.3">
      <c r="A14" s="1584" t="s">
        <v>242</v>
      </c>
      <c r="B14" s="1585"/>
      <c r="C14" s="1585"/>
      <c r="D14" s="1585"/>
      <c r="E14" s="1585"/>
      <c r="F14" s="1585"/>
      <c r="G14" s="1585"/>
      <c r="H14" s="1585"/>
      <c r="I14" s="1585"/>
      <c r="J14" s="1585"/>
      <c r="K14" s="1585"/>
      <c r="L14" s="1585"/>
      <c r="M14" s="1585"/>
      <c r="N14" s="1585"/>
      <c r="O14" s="1585"/>
      <c r="P14" s="1586"/>
    </row>
    <row r="15" spans="1:17" ht="15" customHeight="1" thickBot="1" x14ac:dyDescent="0.3">
      <c r="A15" s="1587" t="s">
        <v>11</v>
      </c>
      <c r="B15" s="1588"/>
      <c r="C15" s="1588"/>
      <c r="D15" s="1588"/>
      <c r="E15" s="1588"/>
      <c r="F15" s="1588"/>
      <c r="G15" s="1588"/>
      <c r="H15" s="1588"/>
      <c r="I15" s="1588"/>
      <c r="J15" s="1588"/>
      <c r="K15" s="1589" t="s">
        <v>243</v>
      </c>
      <c r="L15" s="1590"/>
      <c r="M15" s="1590"/>
      <c r="N15" s="1590"/>
      <c r="O15" s="1590"/>
      <c r="P15" s="1591"/>
    </row>
    <row r="16" spans="1:17" ht="39.950000000000003" customHeight="1" thickBot="1" x14ac:dyDescent="0.25">
      <c r="A16" s="1572" t="s">
        <v>244</v>
      </c>
      <c r="B16" s="1573"/>
      <c r="C16" s="1573"/>
      <c r="D16" s="1574"/>
      <c r="E16" s="952" t="s">
        <v>245</v>
      </c>
      <c r="F16" s="718" t="s">
        <v>10</v>
      </c>
      <c r="G16" s="718" t="s">
        <v>11</v>
      </c>
      <c r="H16" s="718" t="s">
        <v>12</v>
      </c>
      <c r="I16" s="719" t="s">
        <v>13</v>
      </c>
      <c r="J16" s="720" t="s">
        <v>14</v>
      </c>
      <c r="K16" s="548" t="s">
        <v>15</v>
      </c>
      <c r="L16" s="549" t="s">
        <v>16</v>
      </c>
      <c r="M16" s="549" t="s">
        <v>17</v>
      </c>
      <c r="N16" s="549" t="s">
        <v>18</v>
      </c>
      <c r="O16" s="550" t="s">
        <v>19</v>
      </c>
      <c r="P16" s="551" t="s">
        <v>20</v>
      </c>
      <c r="Q16" s="205" t="s">
        <v>246</v>
      </c>
    </row>
    <row r="17" spans="1:22" s="166" customFormat="1" ht="27.95" customHeight="1" thickBot="1" x14ac:dyDescent="0.25">
      <c r="A17" s="721"/>
      <c r="B17" s="217"/>
      <c r="C17" s="217"/>
      <c r="D17" s="217"/>
      <c r="E17" s="1205" t="s">
        <v>247</v>
      </c>
      <c r="F17" s="745" t="s">
        <v>248</v>
      </c>
      <c r="G17" s="722" t="s">
        <v>249</v>
      </c>
      <c r="H17" s="931"/>
      <c r="I17" s="712">
        <v>42143</v>
      </c>
      <c r="J17" s="713">
        <v>42219</v>
      </c>
      <c r="K17" s="1159" t="s">
        <v>250</v>
      </c>
      <c r="L17" s="35"/>
      <c r="M17" s="35"/>
      <c r="N17" s="35"/>
      <c r="O17" s="35"/>
      <c r="P17" s="35"/>
      <c r="Q17" s="981"/>
      <c r="U17" s="814" t="s">
        <v>251</v>
      </c>
      <c r="V17" s="814" t="s">
        <v>252</v>
      </c>
    </row>
    <row r="18" spans="1:22" s="166" customFormat="1" ht="57.75" thickBot="1" x14ac:dyDescent="0.25">
      <c r="A18" s="723"/>
      <c r="B18" s="232"/>
      <c r="C18" s="232"/>
      <c r="D18" s="232"/>
      <c r="E18" s="1206"/>
      <c r="F18" s="745" t="s">
        <v>248</v>
      </c>
      <c r="G18" s="724" t="s">
        <v>253</v>
      </c>
      <c r="H18" s="956"/>
      <c r="I18" s="714" t="s">
        <v>254</v>
      </c>
      <c r="J18" s="715" t="s">
        <v>255</v>
      </c>
      <c r="K18" s="1160"/>
      <c r="L18" s="754" t="s">
        <v>256</v>
      </c>
      <c r="M18" s="754" t="s">
        <v>257</v>
      </c>
      <c r="N18" s="755">
        <v>1</v>
      </c>
      <c r="O18" s="756">
        <f>2500000*11</f>
        <v>27500000</v>
      </c>
      <c r="P18" s="757">
        <f>+N18*O18</f>
        <v>27500000</v>
      </c>
      <c r="Q18" s="758"/>
      <c r="U18" s="814" t="s">
        <v>258</v>
      </c>
      <c r="V18" s="814" t="s">
        <v>258</v>
      </c>
    </row>
    <row r="19" spans="1:22" s="166" customFormat="1" ht="57.75" thickBot="1" x14ac:dyDescent="0.25">
      <c r="A19" s="723"/>
      <c r="B19" s="232"/>
      <c r="C19" s="232"/>
      <c r="D19" s="232"/>
      <c r="E19" s="1206"/>
      <c r="F19" s="745" t="s">
        <v>248</v>
      </c>
      <c r="G19" s="724" t="s">
        <v>259</v>
      </c>
      <c r="H19" s="956"/>
      <c r="I19" s="714" t="s">
        <v>255</v>
      </c>
      <c r="J19" s="715" t="s">
        <v>260</v>
      </c>
      <c r="K19" s="1160"/>
      <c r="L19" s="1" t="s">
        <v>261</v>
      </c>
      <c r="M19" s="1" t="s">
        <v>262</v>
      </c>
      <c r="N19" s="858">
        <v>0</v>
      </c>
      <c r="O19" s="859">
        <v>0</v>
      </c>
      <c r="P19" s="8">
        <v>0</v>
      </c>
      <c r="Q19" s="689"/>
      <c r="U19" s="814" t="s">
        <v>263</v>
      </c>
      <c r="V19" s="814" t="s">
        <v>264</v>
      </c>
    </row>
    <row r="20" spans="1:22" s="166" customFormat="1" ht="57.75" thickBot="1" x14ac:dyDescent="0.25">
      <c r="A20" s="723"/>
      <c r="B20" s="232"/>
      <c r="C20" s="232"/>
      <c r="D20" s="232"/>
      <c r="E20" s="1206"/>
      <c r="F20" s="745" t="s">
        <v>248</v>
      </c>
      <c r="G20" s="724" t="s">
        <v>265</v>
      </c>
      <c r="H20" s="956"/>
      <c r="I20" s="714">
        <v>42641</v>
      </c>
      <c r="J20" s="715">
        <v>42686</v>
      </c>
      <c r="K20" s="1160"/>
      <c r="L20" s="22"/>
      <c r="M20" s="956" t="s">
        <v>266</v>
      </c>
      <c r="N20" s="956">
        <v>0</v>
      </c>
      <c r="O20" s="45">
        <v>0</v>
      </c>
      <c r="P20" s="46">
        <v>0</v>
      </c>
      <c r="Q20" s="689"/>
      <c r="U20" s="814" t="s">
        <v>267</v>
      </c>
      <c r="V20" s="814" t="s">
        <v>268</v>
      </c>
    </row>
    <row r="21" spans="1:22" s="166" customFormat="1" ht="43.5" thickBot="1" x14ac:dyDescent="0.25">
      <c r="A21" s="723"/>
      <c r="B21" s="232"/>
      <c r="C21" s="232"/>
      <c r="D21" s="232"/>
      <c r="E21" s="1206"/>
      <c r="F21" s="745" t="s">
        <v>248</v>
      </c>
      <c r="G21" s="724" t="s">
        <v>269</v>
      </c>
      <c r="H21" s="956"/>
      <c r="I21" s="714" t="s">
        <v>270</v>
      </c>
      <c r="J21" s="715" t="s">
        <v>271</v>
      </c>
      <c r="K21" s="1160"/>
      <c r="L21" s="22"/>
      <c r="M21" s="956" t="s">
        <v>266</v>
      </c>
      <c r="N21" s="956">
        <v>0</v>
      </c>
      <c r="O21" s="45">
        <v>0</v>
      </c>
      <c r="P21" s="46">
        <v>0</v>
      </c>
      <c r="Q21" s="689"/>
      <c r="U21" s="814" t="s">
        <v>264</v>
      </c>
      <c r="V21" s="814" t="s">
        <v>272</v>
      </c>
    </row>
    <row r="22" spans="1:22" s="166" customFormat="1" ht="43.5" thickBot="1" x14ac:dyDescent="0.25">
      <c r="A22" s="723"/>
      <c r="B22" s="232"/>
      <c r="C22" s="232"/>
      <c r="D22" s="232"/>
      <c r="E22" s="1206"/>
      <c r="F22" s="745" t="s">
        <v>248</v>
      </c>
      <c r="G22" s="724" t="s">
        <v>273</v>
      </c>
      <c r="H22" s="956"/>
      <c r="I22" s="714" t="s">
        <v>274</v>
      </c>
      <c r="J22" s="715" t="s">
        <v>275</v>
      </c>
      <c r="K22" s="1160"/>
      <c r="L22" s="22"/>
      <c r="M22" s="956" t="s">
        <v>266</v>
      </c>
      <c r="N22" s="956">
        <v>0</v>
      </c>
      <c r="O22" s="45">
        <v>0</v>
      </c>
      <c r="P22" s="46">
        <v>0</v>
      </c>
      <c r="Q22" s="689"/>
      <c r="U22" s="814" t="s">
        <v>264</v>
      </c>
      <c r="V22" s="814" t="s">
        <v>276</v>
      </c>
    </row>
    <row r="23" spans="1:22" s="166" customFormat="1" ht="43.5" thickBot="1" x14ac:dyDescent="0.25">
      <c r="A23" s="723"/>
      <c r="B23" s="232"/>
      <c r="C23" s="232"/>
      <c r="D23" s="232"/>
      <c r="E23" s="1206"/>
      <c r="F23" s="745" t="s">
        <v>248</v>
      </c>
      <c r="G23" s="724" t="s">
        <v>277</v>
      </c>
      <c r="H23" s="956"/>
      <c r="I23" s="714">
        <v>42401</v>
      </c>
      <c r="J23" s="715" t="s">
        <v>278</v>
      </c>
      <c r="K23" s="1160"/>
      <c r="L23" s="22"/>
      <c r="M23" s="956" t="s">
        <v>266</v>
      </c>
      <c r="N23" s="956">
        <v>0</v>
      </c>
      <c r="O23" s="45">
        <v>0</v>
      </c>
      <c r="P23" s="46">
        <v>0</v>
      </c>
      <c r="Q23" s="689"/>
      <c r="U23" s="814" t="s">
        <v>263</v>
      </c>
      <c r="V23" s="814" t="s">
        <v>272</v>
      </c>
    </row>
    <row r="24" spans="1:22" s="166" customFormat="1" ht="43.5" thickBot="1" x14ac:dyDescent="0.25">
      <c r="A24" s="723"/>
      <c r="B24" s="232"/>
      <c r="C24" s="232"/>
      <c r="D24" s="232"/>
      <c r="E24" s="1206"/>
      <c r="F24" s="745" t="s">
        <v>248</v>
      </c>
      <c r="G24" s="724" t="s">
        <v>279</v>
      </c>
      <c r="H24" s="956"/>
      <c r="I24" s="714" t="s">
        <v>280</v>
      </c>
      <c r="J24" s="715" t="s">
        <v>280</v>
      </c>
      <c r="K24" s="1160"/>
      <c r="L24" s="22"/>
      <c r="M24" s="956" t="s">
        <v>266</v>
      </c>
      <c r="N24" s="956">
        <v>0</v>
      </c>
      <c r="O24" s="45">
        <v>0</v>
      </c>
      <c r="P24" s="46">
        <v>0</v>
      </c>
      <c r="Q24" s="689"/>
      <c r="U24" s="814" t="s">
        <v>281</v>
      </c>
      <c r="V24" s="814" t="s">
        <v>281</v>
      </c>
    </row>
    <row r="25" spans="1:22" s="166" customFormat="1" ht="43.5" thickBot="1" x14ac:dyDescent="0.25">
      <c r="A25" s="723"/>
      <c r="B25" s="232"/>
      <c r="C25" s="232"/>
      <c r="D25" s="232"/>
      <c r="E25" s="1206"/>
      <c r="F25" s="745" t="s">
        <v>248</v>
      </c>
      <c r="G25" s="724" t="s">
        <v>282</v>
      </c>
      <c r="H25" s="956"/>
      <c r="I25" s="714" t="s">
        <v>280</v>
      </c>
      <c r="J25" s="715" t="s">
        <v>280</v>
      </c>
      <c r="K25" s="1160"/>
      <c r="L25" s="22"/>
      <c r="M25" s="956" t="s">
        <v>266</v>
      </c>
      <c r="N25" s="956">
        <v>0</v>
      </c>
      <c r="O25" s="45">
        <v>0</v>
      </c>
      <c r="P25" s="46">
        <v>0</v>
      </c>
      <c r="Q25" s="689"/>
      <c r="U25" s="814" t="s">
        <v>281</v>
      </c>
      <c r="V25" s="814" t="s">
        <v>281</v>
      </c>
    </row>
    <row r="26" spans="1:22" s="166" customFormat="1" ht="43.5" thickBot="1" x14ac:dyDescent="0.25">
      <c r="A26" s="723"/>
      <c r="B26" s="232"/>
      <c r="C26" s="232"/>
      <c r="D26" s="232"/>
      <c r="E26" s="1206"/>
      <c r="F26" s="745" t="s">
        <v>248</v>
      </c>
      <c r="G26" s="724" t="s">
        <v>283</v>
      </c>
      <c r="H26" s="956"/>
      <c r="I26" s="714">
        <v>42095</v>
      </c>
      <c r="J26" s="714">
        <v>42241</v>
      </c>
      <c r="K26" s="1160"/>
      <c r="L26" s="22"/>
      <c r="M26" s="956" t="s">
        <v>266</v>
      </c>
      <c r="N26" s="956">
        <v>0</v>
      </c>
      <c r="O26" s="45">
        <v>0</v>
      </c>
      <c r="P26" s="46">
        <v>0</v>
      </c>
      <c r="Q26" s="689"/>
      <c r="U26" s="814" t="s">
        <v>272</v>
      </c>
      <c r="V26" s="814" t="s">
        <v>252</v>
      </c>
    </row>
    <row r="27" spans="1:22" s="166" customFormat="1" ht="43.5" thickBot="1" x14ac:dyDescent="0.25">
      <c r="A27" s="723"/>
      <c r="B27" s="232"/>
      <c r="C27" s="232"/>
      <c r="D27" s="232"/>
      <c r="E27" s="1206"/>
      <c r="F27" s="745" t="s">
        <v>248</v>
      </c>
      <c r="G27" s="724" t="s">
        <v>284</v>
      </c>
      <c r="H27" s="956"/>
      <c r="I27" s="714" t="s">
        <v>285</v>
      </c>
      <c r="J27" s="714">
        <v>42411</v>
      </c>
      <c r="K27" s="1160"/>
      <c r="L27" s="22"/>
      <c r="M27" s="956" t="s">
        <v>266</v>
      </c>
      <c r="N27" s="956">
        <v>0</v>
      </c>
      <c r="O27" s="45">
        <v>0</v>
      </c>
      <c r="P27" s="46">
        <v>0</v>
      </c>
      <c r="Q27" s="689"/>
      <c r="U27" s="814" t="s">
        <v>264</v>
      </c>
      <c r="V27" s="814" t="s">
        <v>264</v>
      </c>
    </row>
    <row r="28" spans="1:22" s="166" customFormat="1" ht="43.5" thickBot="1" x14ac:dyDescent="0.25">
      <c r="A28" s="723"/>
      <c r="B28" s="232"/>
      <c r="C28" s="232"/>
      <c r="D28" s="232"/>
      <c r="E28" s="1206"/>
      <c r="F28" s="745" t="s">
        <v>248</v>
      </c>
      <c r="G28" s="724" t="s">
        <v>286</v>
      </c>
      <c r="H28" s="956"/>
      <c r="I28" s="714">
        <v>42275</v>
      </c>
      <c r="J28" s="714">
        <v>42429</v>
      </c>
      <c r="K28" s="1160"/>
      <c r="L28" s="22"/>
      <c r="M28" s="956" t="s">
        <v>266</v>
      </c>
      <c r="N28" s="956">
        <v>0</v>
      </c>
      <c r="O28" s="45">
        <v>0</v>
      </c>
      <c r="P28" s="46">
        <v>0</v>
      </c>
      <c r="Q28" s="689"/>
      <c r="U28" s="814" t="s">
        <v>263</v>
      </c>
      <c r="V28" s="814" t="s">
        <v>264</v>
      </c>
    </row>
    <row r="29" spans="1:22" s="166" customFormat="1" ht="57.75" thickBot="1" x14ac:dyDescent="0.25">
      <c r="A29" s="723"/>
      <c r="B29" s="232"/>
      <c r="C29" s="232"/>
      <c r="D29" s="232"/>
      <c r="E29" s="1206"/>
      <c r="F29" s="745" t="s">
        <v>248</v>
      </c>
      <c r="G29" s="724" t="s">
        <v>287</v>
      </c>
      <c r="H29" s="956"/>
      <c r="I29" s="714">
        <v>42429</v>
      </c>
      <c r="J29" s="714">
        <v>42433</v>
      </c>
      <c r="K29" s="1160"/>
      <c r="L29" s="22"/>
      <c r="M29" s="956" t="s">
        <v>266</v>
      </c>
      <c r="N29" s="956">
        <v>0</v>
      </c>
      <c r="O29" s="45">
        <v>0</v>
      </c>
      <c r="P29" s="46">
        <v>0</v>
      </c>
      <c r="Q29" s="689"/>
      <c r="U29" s="814" t="s">
        <v>264</v>
      </c>
      <c r="V29" s="814" t="s">
        <v>264</v>
      </c>
    </row>
    <row r="30" spans="1:22" s="166" customFormat="1" ht="72" thickBot="1" x14ac:dyDescent="0.25">
      <c r="A30" s="723"/>
      <c r="B30" s="232"/>
      <c r="C30" s="232"/>
      <c r="D30" s="232"/>
      <c r="E30" s="1206"/>
      <c r="F30" s="745" t="s">
        <v>248</v>
      </c>
      <c r="G30" s="724" t="s">
        <v>288</v>
      </c>
      <c r="H30" s="956"/>
      <c r="I30" s="714">
        <v>42429</v>
      </c>
      <c r="J30" s="714" t="s">
        <v>289</v>
      </c>
      <c r="K30" s="1160"/>
      <c r="L30" s="22"/>
      <c r="M30" s="956" t="s">
        <v>266</v>
      </c>
      <c r="N30" s="956">
        <v>0</v>
      </c>
      <c r="O30" s="45">
        <v>0</v>
      </c>
      <c r="P30" s="46">
        <v>0</v>
      </c>
      <c r="Q30" s="689"/>
      <c r="U30" s="814" t="s">
        <v>264</v>
      </c>
      <c r="V30" s="814" t="s">
        <v>264</v>
      </c>
    </row>
    <row r="31" spans="1:22" s="166" customFormat="1" ht="186" thickBot="1" x14ac:dyDescent="0.25">
      <c r="A31" s="723"/>
      <c r="B31" s="232"/>
      <c r="C31" s="232"/>
      <c r="D31" s="232"/>
      <c r="E31" s="1206"/>
      <c r="F31" s="745" t="s">
        <v>248</v>
      </c>
      <c r="G31" s="724" t="s">
        <v>290</v>
      </c>
      <c r="H31" s="956"/>
      <c r="I31" s="714">
        <v>42401</v>
      </c>
      <c r="J31" s="714">
        <v>42460</v>
      </c>
      <c r="K31" s="1160"/>
      <c r="L31" s="22"/>
      <c r="M31" s="956" t="s">
        <v>266</v>
      </c>
      <c r="N31" s="956">
        <v>0</v>
      </c>
      <c r="O31" s="45">
        <v>0</v>
      </c>
      <c r="P31" s="46">
        <v>0</v>
      </c>
      <c r="Q31" s="689"/>
      <c r="U31" s="814" t="s">
        <v>264</v>
      </c>
      <c r="V31" s="814" t="s">
        <v>276</v>
      </c>
    </row>
    <row r="32" spans="1:22" s="166" customFormat="1" ht="43.5" thickBot="1" x14ac:dyDescent="0.25">
      <c r="A32" s="725"/>
      <c r="B32" s="220"/>
      <c r="C32" s="220"/>
      <c r="D32" s="220"/>
      <c r="E32" s="1206"/>
      <c r="F32" s="745" t="s">
        <v>248</v>
      </c>
      <c r="G32" s="724" t="s">
        <v>291</v>
      </c>
      <c r="H32" s="956"/>
      <c r="I32" s="714" t="s">
        <v>292</v>
      </c>
      <c r="J32" s="714">
        <v>42468</v>
      </c>
      <c r="K32" s="1160"/>
      <c r="L32" s="728" t="s">
        <v>49</v>
      </c>
      <c r="M32" s="728" t="s">
        <v>293</v>
      </c>
      <c r="N32" s="931">
        <v>1</v>
      </c>
      <c r="O32" s="45">
        <v>23520000</v>
      </c>
      <c r="P32" s="46">
        <v>23520000</v>
      </c>
      <c r="Q32" s="688"/>
      <c r="U32" s="814" t="s">
        <v>272</v>
      </c>
      <c r="V32" s="814" t="s">
        <v>272</v>
      </c>
    </row>
    <row r="33" spans="1:22" s="166" customFormat="1" ht="43.5" thickBot="1" x14ac:dyDescent="0.25">
      <c r="A33" s="726"/>
      <c r="B33" s="230"/>
      <c r="C33" s="230"/>
      <c r="D33" s="230"/>
      <c r="E33" s="1206"/>
      <c r="F33" s="745" t="s">
        <v>248</v>
      </c>
      <c r="G33" s="724" t="s">
        <v>294</v>
      </c>
      <c r="H33" s="956"/>
      <c r="I33" s="714">
        <v>42469</v>
      </c>
      <c r="J33" s="714">
        <v>42470</v>
      </c>
      <c r="K33" s="1161"/>
      <c r="L33" s="22"/>
      <c r="M33" s="956" t="s">
        <v>266</v>
      </c>
      <c r="N33" s="956">
        <v>0</v>
      </c>
      <c r="O33" s="45">
        <v>0</v>
      </c>
      <c r="P33" s="46">
        <v>0</v>
      </c>
      <c r="Q33" s="688"/>
      <c r="U33" s="814" t="s">
        <v>272</v>
      </c>
      <c r="V33" s="814" t="s">
        <v>272</v>
      </c>
    </row>
    <row r="34" spans="1:22" s="166" customFormat="1" ht="57.75" thickBot="1" x14ac:dyDescent="0.25">
      <c r="A34" s="726"/>
      <c r="B34" s="230"/>
      <c r="C34" s="230"/>
      <c r="D34" s="230"/>
      <c r="E34" s="1206"/>
      <c r="F34" s="745" t="s">
        <v>248</v>
      </c>
      <c r="G34" s="724" t="s">
        <v>295</v>
      </c>
      <c r="H34" s="956"/>
      <c r="I34" s="714" t="s">
        <v>296</v>
      </c>
      <c r="J34" s="715" t="s">
        <v>297</v>
      </c>
      <c r="K34" s="586" t="s">
        <v>298</v>
      </c>
      <c r="L34" s="22"/>
      <c r="M34" s="956" t="s">
        <v>266</v>
      </c>
      <c r="N34" s="956">
        <v>0</v>
      </c>
      <c r="O34" s="45">
        <v>0</v>
      </c>
      <c r="P34" s="46">
        <v>0</v>
      </c>
      <c r="Q34" s="688"/>
      <c r="U34" s="814" t="s">
        <v>276</v>
      </c>
      <c r="V34" s="814" t="s">
        <v>272</v>
      </c>
    </row>
    <row r="35" spans="1:22" s="166" customFormat="1" ht="43.5" thickBot="1" x14ac:dyDescent="0.25">
      <c r="A35" s="726"/>
      <c r="B35" s="230"/>
      <c r="C35" s="230"/>
      <c r="D35" s="230"/>
      <c r="E35" s="1206"/>
      <c r="F35" s="745" t="s">
        <v>248</v>
      </c>
      <c r="G35" s="724" t="s">
        <v>299</v>
      </c>
      <c r="H35" s="956"/>
      <c r="I35" s="714" t="s">
        <v>280</v>
      </c>
      <c r="J35" s="715" t="s">
        <v>280</v>
      </c>
      <c r="K35" s="1117" t="s">
        <v>300</v>
      </c>
      <c r="L35" s="22"/>
      <c r="M35" s="956" t="s">
        <v>266</v>
      </c>
      <c r="N35" s="956">
        <v>0</v>
      </c>
      <c r="O35" s="45">
        <v>0</v>
      </c>
      <c r="P35" s="46">
        <v>0</v>
      </c>
      <c r="Q35" s="688"/>
      <c r="U35" s="814" t="s">
        <v>281</v>
      </c>
      <c r="V35" s="814" t="s">
        <v>281</v>
      </c>
    </row>
    <row r="36" spans="1:22" s="166" customFormat="1" ht="43.5" thickBot="1" x14ac:dyDescent="0.25">
      <c r="A36" s="726"/>
      <c r="B36" s="230"/>
      <c r="C36" s="230"/>
      <c r="D36" s="230"/>
      <c r="E36" s="1206"/>
      <c r="F36" s="745" t="s">
        <v>248</v>
      </c>
      <c r="G36" s="724" t="s">
        <v>301</v>
      </c>
      <c r="H36" s="956"/>
      <c r="I36" s="714" t="s">
        <v>280</v>
      </c>
      <c r="J36" s="715" t="s">
        <v>280</v>
      </c>
      <c r="K36" s="1045"/>
      <c r="L36" s="22"/>
      <c r="M36" s="956" t="s">
        <v>266</v>
      </c>
      <c r="N36" s="956">
        <v>0</v>
      </c>
      <c r="O36" s="45">
        <v>0</v>
      </c>
      <c r="P36" s="46">
        <v>0</v>
      </c>
      <c r="Q36" s="688"/>
      <c r="U36" s="814" t="s">
        <v>281</v>
      </c>
      <c r="V36" s="814" t="s">
        <v>281</v>
      </c>
    </row>
    <row r="37" spans="1:22" s="166" customFormat="1" ht="43.5" thickBot="1" x14ac:dyDescent="0.25">
      <c r="A37" s="726"/>
      <c r="B37" s="230"/>
      <c r="C37" s="230"/>
      <c r="D37" s="230"/>
      <c r="E37" s="1206"/>
      <c r="F37" s="745" t="s">
        <v>248</v>
      </c>
      <c r="G37" s="724" t="s">
        <v>302</v>
      </c>
      <c r="H37" s="956"/>
      <c r="I37" s="714" t="s">
        <v>280</v>
      </c>
      <c r="J37" s="715" t="s">
        <v>280</v>
      </c>
      <c r="K37" s="1045"/>
      <c r="L37" s="22"/>
      <c r="M37" s="956" t="s">
        <v>266</v>
      </c>
      <c r="N37" s="956">
        <v>0</v>
      </c>
      <c r="O37" s="45">
        <v>0</v>
      </c>
      <c r="P37" s="46">
        <v>0</v>
      </c>
      <c r="Q37" s="688"/>
      <c r="U37" s="814" t="s">
        <v>281</v>
      </c>
      <c r="V37" s="814" t="s">
        <v>281</v>
      </c>
    </row>
    <row r="38" spans="1:22" s="166" customFormat="1" ht="43.5" thickBot="1" x14ac:dyDescent="0.25">
      <c r="A38" s="726"/>
      <c r="B38" s="230"/>
      <c r="C38" s="230"/>
      <c r="D38" s="230"/>
      <c r="E38" s="1206"/>
      <c r="F38" s="745" t="s">
        <v>248</v>
      </c>
      <c r="G38" s="724" t="s">
        <v>303</v>
      </c>
      <c r="H38" s="956"/>
      <c r="I38" s="714" t="s">
        <v>280</v>
      </c>
      <c r="J38" s="715" t="s">
        <v>280</v>
      </c>
      <c r="K38" s="1045"/>
      <c r="L38" s="22"/>
      <c r="M38" s="956" t="s">
        <v>266</v>
      </c>
      <c r="N38" s="956">
        <v>0</v>
      </c>
      <c r="O38" s="45">
        <v>0</v>
      </c>
      <c r="P38" s="46">
        <v>0</v>
      </c>
      <c r="Q38" s="688"/>
      <c r="U38" s="814" t="s">
        <v>281</v>
      </c>
      <c r="V38" s="814" t="s">
        <v>281</v>
      </c>
    </row>
    <row r="39" spans="1:22" s="166" customFormat="1" ht="43.5" thickBot="1" x14ac:dyDescent="0.25">
      <c r="A39" s="726"/>
      <c r="B39" s="230"/>
      <c r="C39" s="230"/>
      <c r="D39" s="230"/>
      <c r="E39" s="1207"/>
      <c r="F39" s="745" t="s">
        <v>248</v>
      </c>
      <c r="G39" s="727" t="s">
        <v>304</v>
      </c>
      <c r="H39" s="957"/>
      <c r="I39" s="716" t="s">
        <v>280</v>
      </c>
      <c r="J39" s="717" t="s">
        <v>280</v>
      </c>
      <c r="K39" s="1050"/>
      <c r="L39" s="729"/>
      <c r="M39" s="983" t="s">
        <v>266</v>
      </c>
      <c r="N39" s="957">
        <v>0</v>
      </c>
      <c r="O39" s="47">
        <v>0</v>
      </c>
      <c r="P39" s="48">
        <v>0</v>
      </c>
      <c r="Q39" s="688"/>
      <c r="U39" s="814" t="s">
        <v>281</v>
      </c>
      <c r="V39" s="814" t="s">
        <v>281</v>
      </c>
    </row>
    <row r="40" spans="1:22" ht="44.1" customHeight="1" thickBot="1" x14ac:dyDescent="0.25">
      <c r="A40" s="171"/>
      <c r="B40" s="214"/>
      <c r="C40" s="215"/>
      <c r="D40" s="216"/>
      <c r="E40" s="1091" t="s">
        <v>305</v>
      </c>
      <c r="F40" s="745" t="s">
        <v>306</v>
      </c>
      <c r="G40" s="745" t="s">
        <v>307</v>
      </c>
      <c r="H40" s="955"/>
      <c r="I40" s="197">
        <v>42445</v>
      </c>
      <c r="J40" s="609">
        <v>42449</v>
      </c>
      <c r="K40" s="919" t="s">
        <v>308</v>
      </c>
      <c r="L40" s="910" t="s">
        <v>309</v>
      </c>
      <c r="M40" s="910" t="s">
        <v>310</v>
      </c>
      <c r="N40" s="955">
        <v>1</v>
      </c>
      <c r="O40" s="43">
        <v>16000000</v>
      </c>
      <c r="P40" s="44">
        <v>16000000</v>
      </c>
      <c r="Q40" s="673" t="s">
        <v>311</v>
      </c>
      <c r="U40" s="814" t="s">
        <v>276</v>
      </c>
      <c r="V40" s="814" t="s">
        <v>276</v>
      </c>
    </row>
    <row r="41" spans="1:22" ht="44.1" customHeight="1" thickBot="1" x14ac:dyDescent="0.25">
      <c r="A41" s="177"/>
      <c r="B41" s="217"/>
      <c r="C41" s="218"/>
      <c r="D41" s="219"/>
      <c r="E41" s="1092"/>
      <c r="F41" s="745" t="s">
        <v>306</v>
      </c>
      <c r="G41" s="316"/>
      <c r="H41" s="956"/>
      <c r="I41" s="978">
        <v>42515</v>
      </c>
      <c r="J41" s="610">
        <v>42521</v>
      </c>
      <c r="K41" s="920" t="s">
        <v>312</v>
      </c>
      <c r="L41" s="911" t="s">
        <v>309</v>
      </c>
      <c r="M41" s="911" t="s">
        <v>310</v>
      </c>
      <c r="N41" s="956">
        <v>1</v>
      </c>
      <c r="O41" s="45">
        <v>25000000</v>
      </c>
      <c r="P41" s="711">
        <v>25000000</v>
      </c>
      <c r="Q41" s="673" t="s">
        <v>311</v>
      </c>
      <c r="U41" s="814" t="s">
        <v>251</v>
      </c>
      <c r="V41" s="814" t="s">
        <v>251</v>
      </c>
    </row>
    <row r="42" spans="1:22" ht="43.5" thickBot="1" x14ac:dyDescent="0.25">
      <c r="A42" s="173"/>
      <c r="B42" s="220"/>
      <c r="C42" s="672"/>
      <c r="D42" s="221"/>
      <c r="E42" s="1092"/>
      <c r="F42" s="745" t="s">
        <v>306</v>
      </c>
      <c r="G42" s="911" t="s">
        <v>313</v>
      </c>
      <c r="H42" s="956"/>
      <c r="I42" s="978">
        <v>46077</v>
      </c>
      <c r="J42" s="610">
        <v>42428</v>
      </c>
      <c r="K42" s="920" t="s">
        <v>314</v>
      </c>
      <c r="L42" s="911" t="s">
        <v>309</v>
      </c>
      <c r="M42" s="911" t="s">
        <v>310</v>
      </c>
      <c r="N42" s="956">
        <v>1</v>
      </c>
      <c r="O42" s="45">
        <v>8000000</v>
      </c>
      <c r="P42" s="711">
        <v>8000000</v>
      </c>
      <c r="Q42" s="673" t="s">
        <v>311</v>
      </c>
      <c r="U42" s="814" t="s">
        <v>264</v>
      </c>
      <c r="V42" s="814" t="s">
        <v>264</v>
      </c>
    </row>
    <row r="43" spans="1:22" ht="29.25" thickBot="1" x14ac:dyDescent="0.25">
      <c r="A43" s="173"/>
      <c r="B43" s="220"/>
      <c r="C43" s="672"/>
      <c r="D43" s="221"/>
      <c r="E43" s="1092"/>
      <c r="F43" s="745" t="s">
        <v>306</v>
      </c>
      <c r="G43" s="911" t="s">
        <v>315</v>
      </c>
      <c r="H43" s="956"/>
      <c r="I43" s="978">
        <v>42401</v>
      </c>
      <c r="J43" s="610">
        <v>42704</v>
      </c>
      <c r="K43" s="920" t="s">
        <v>316</v>
      </c>
      <c r="L43" s="911" t="s">
        <v>309</v>
      </c>
      <c r="M43" s="911" t="s">
        <v>310</v>
      </c>
      <c r="N43" s="956">
        <v>1</v>
      </c>
      <c r="O43" s="45">
        <v>30000000</v>
      </c>
      <c r="P43" s="711">
        <v>30000000</v>
      </c>
      <c r="Q43" s="673" t="s">
        <v>317</v>
      </c>
      <c r="U43" s="814" t="s">
        <v>264</v>
      </c>
      <c r="V43" s="814" t="s">
        <v>264</v>
      </c>
    </row>
    <row r="44" spans="1:22" ht="43.5" thickBot="1" x14ac:dyDescent="0.25">
      <c r="A44" s="173"/>
      <c r="B44" s="220"/>
      <c r="C44" s="672"/>
      <c r="D44" s="221"/>
      <c r="E44" s="1092"/>
      <c r="F44" s="745" t="s">
        <v>306</v>
      </c>
      <c r="G44" s="911" t="s">
        <v>318</v>
      </c>
      <c r="H44" s="956"/>
      <c r="I44" s="978">
        <v>42384</v>
      </c>
      <c r="J44" s="610">
        <v>42704</v>
      </c>
      <c r="K44" s="920" t="s">
        <v>319</v>
      </c>
      <c r="L44" s="911" t="s">
        <v>309</v>
      </c>
      <c r="M44" s="911" t="s">
        <v>320</v>
      </c>
      <c r="N44" s="956">
        <v>3</v>
      </c>
      <c r="O44" s="45">
        <v>10000000</v>
      </c>
      <c r="P44" s="711">
        <v>30000000</v>
      </c>
      <c r="Q44" s="673" t="s">
        <v>311</v>
      </c>
      <c r="U44" s="814" t="s">
        <v>263</v>
      </c>
      <c r="V44" s="814" t="s">
        <v>263</v>
      </c>
    </row>
    <row r="45" spans="1:22" ht="43.5" thickBot="1" x14ac:dyDescent="0.25">
      <c r="A45" s="173"/>
      <c r="B45" s="220"/>
      <c r="C45" s="672"/>
      <c r="D45" s="221"/>
      <c r="E45" s="1092"/>
      <c r="F45" s="745" t="s">
        <v>306</v>
      </c>
      <c r="G45" s="911" t="s">
        <v>321</v>
      </c>
      <c r="H45" s="956"/>
      <c r="I45" s="978">
        <v>42384</v>
      </c>
      <c r="J45" s="610">
        <v>42704</v>
      </c>
      <c r="K45" s="920" t="s">
        <v>322</v>
      </c>
      <c r="L45" s="911" t="s">
        <v>309</v>
      </c>
      <c r="M45" s="911" t="s">
        <v>323</v>
      </c>
      <c r="N45" s="956">
        <v>2</v>
      </c>
      <c r="O45" s="45">
        <v>5500000</v>
      </c>
      <c r="P45" s="711">
        <v>11000000</v>
      </c>
      <c r="Q45" s="673" t="s">
        <v>311</v>
      </c>
      <c r="U45" s="814" t="s">
        <v>263</v>
      </c>
      <c r="V45" s="814" t="s">
        <v>263</v>
      </c>
    </row>
    <row r="46" spans="1:22" ht="43.5" thickBot="1" x14ac:dyDescent="0.25">
      <c r="A46" s="173"/>
      <c r="B46" s="220"/>
      <c r="C46" s="672"/>
      <c r="D46" s="221"/>
      <c r="E46" s="1092"/>
      <c r="F46" s="745" t="s">
        <v>306</v>
      </c>
      <c r="G46" s="911" t="s">
        <v>324</v>
      </c>
      <c r="H46" s="956"/>
      <c r="I46" s="978">
        <v>42384</v>
      </c>
      <c r="J46" s="610">
        <v>42704</v>
      </c>
      <c r="K46" s="920" t="s">
        <v>325</v>
      </c>
      <c r="L46" s="911" t="s">
        <v>309</v>
      </c>
      <c r="M46" s="911" t="s">
        <v>320</v>
      </c>
      <c r="N46" s="956">
        <v>2</v>
      </c>
      <c r="O46" s="45">
        <v>10000000</v>
      </c>
      <c r="P46" s="711">
        <v>20000000</v>
      </c>
      <c r="Q46" s="673" t="s">
        <v>317</v>
      </c>
      <c r="U46" s="814" t="s">
        <v>263</v>
      </c>
      <c r="V46" s="814" t="s">
        <v>263</v>
      </c>
    </row>
    <row r="47" spans="1:22" ht="57.75" thickBot="1" x14ac:dyDescent="0.25">
      <c r="A47" s="173"/>
      <c r="B47" s="220"/>
      <c r="C47" s="672"/>
      <c r="D47" s="221"/>
      <c r="E47" s="1092"/>
      <c r="F47" s="745" t="s">
        <v>306</v>
      </c>
      <c r="G47" s="911" t="s">
        <v>326</v>
      </c>
      <c r="H47" s="956"/>
      <c r="I47" s="978">
        <v>42384</v>
      </c>
      <c r="J47" s="610">
        <v>42704</v>
      </c>
      <c r="K47" s="920" t="s">
        <v>327</v>
      </c>
      <c r="L47" s="911" t="s">
        <v>309</v>
      </c>
      <c r="M47" s="911" t="s">
        <v>328</v>
      </c>
      <c r="N47" s="956">
        <v>2</v>
      </c>
      <c r="O47" s="45">
        <v>12000000</v>
      </c>
      <c r="P47" s="711">
        <v>24000000</v>
      </c>
      <c r="Q47" s="673" t="s">
        <v>317</v>
      </c>
      <c r="U47" s="814" t="s">
        <v>263</v>
      </c>
      <c r="V47" s="814" t="s">
        <v>263</v>
      </c>
    </row>
    <row r="48" spans="1:22" ht="28.5" x14ac:dyDescent="0.2">
      <c r="A48" s="173"/>
      <c r="B48" s="220"/>
      <c r="C48" s="672"/>
      <c r="D48" s="221"/>
      <c r="E48" s="1093"/>
      <c r="F48" s="745" t="s">
        <v>306</v>
      </c>
      <c r="G48" s="911" t="s">
        <v>329</v>
      </c>
      <c r="H48" s="956"/>
      <c r="I48" s="978">
        <v>42384</v>
      </c>
      <c r="J48" s="610">
        <v>42704</v>
      </c>
      <c r="K48" s="920" t="s">
        <v>330</v>
      </c>
      <c r="L48" s="911" t="s">
        <v>309</v>
      </c>
      <c r="M48" s="911" t="s">
        <v>331</v>
      </c>
      <c r="N48" s="956">
        <v>1</v>
      </c>
      <c r="O48" s="45">
        <v>9000000</v>
      </c>
      <c r="P48" s="711">
        <v>9000000</v>
      </c>
      <c r="Q48" s="673" t="s">
        <v>317</v>
      </c>
      <c r="U48" s="814" t="s">
        <v>263</v>
      </c>
      <c r="V48" s="814" t="s">
        <v>263</v>
      </c>
    </row>
    <row r="49" spans="1:22" ht="26.1" customHeight="1" x14ac:dyDescent="0.2">
      <c r="A49" s="173"/>
      <c r="B49" s="220"/>
      <c r="C49" s="672"/>
      <c r="D49" s="221"/>
      <c r="E49" s="1120" t="s">
        <v>305</v>
      </c>
      <c r="F49" s="211" t="s">
        <v>332</v>
      </c>
      <c r="G49" s="911" t="s">
        <v>333</v>
      </c>
      <c r="H49" s="956"/>
      <c r="I49" s="978">
        <v>42384</v>
      </c>
      <c r="J49" s="610">
        <v>42704</v>
      </c>
      <c r="K49" s="920" t="s">
        <v>334</v>
      </c>
      <c r="L49" s="911" t="s">
        <v>39</v>
      </c>
      <c r="M49" s="911" t="s">
        <v>335</v>
      </c>
      <c r="N49" s="956">
        <v>1</v>
      </c>
      <c r="O49" s="45">
        <v>3000000</v>
      </c>
      <c r="P49" s="711">
        <v>3000000</v>
      </c>
      <c r="Q49" s="673" t="s">
        <v>311</v>
      </c>
      <c r="U49" s="814" t="s">
        <v>263</v>
      </c>
      <c r="V49" s="814" t="s">
        <v>263</v>
      </c>
    </row>
    <row r="50" spans="1:22" ht="28.5" x14ac:dyDescent="0.2">
      <c r="A50" s="173"/>
      <c r="B50" s="220"/>
      <c r="C50" s="672"/>
      <c r="D50" s="221"/>
      <c r="E50" s="1092"/>
      <c r="F50" s="211" t="s">
        <v>332</v>
      </c>
      <c r="G50" s="911" t="s">
        <v>336</v>
      </c>
      <c r="H50" s="956"/>
      <c r="I50" s="978">
        <v>42384</v>
      </c>
      <c r="J50" s="610">
        <v>42704</v>
      </c>
      <c r="K50" s="920" t="s">
        <v>337</v>
      </c>
      <c r="L50" s="911" t="s">
        <v>39</v>
      </c>
      <c r="M50" s="911" t="s">
        <v>335</v>
      </c>
      <c r="N50" s="956">
        <v>1</v>
      </c>
      <c r="O50" s="45">
        <v>6000000</v>
      </c>
      <c r="P50" s="711">
        <v>6000000</v>
      </c>
      <c r="Q50" s="673" t="s">
        <v>311</v>
      </c>
      <c r="U50" s="814" t="s">
        <v>263</v>
      </c>
      <c r="V50" s="814" t="s">
        <v>263</v>
      </c>
    </row>
    <row r="51" spans="1:22" ht="71.25" x14ac:dyDescent="0.2">
      <c r="A51" s="173"/>
      <c r="B51" s="220"/>
      <c r="C51" s="672"/>
      <c r="D51" s="221"/>
      <c r="E51" s="1092"/>
      <c r="F51" s="211" t="s">
        <v>332</v>
      </c>
      <c r="G51" s="911" t="s">
        <v>338</v>
      </c>
      <c r="H51" s="956"/>
      <c r="I51" s="978">
        <v>42384</v>
      </c>
      <c r="J51" s="610">
        <v>42704</v>
      </c>
      <c r="K51" s="920" t="s">
        <v>339</v>
      </c>
      <c r="L51" s="926" t="s">
        <v>309</v>
      </c>
      <c r="M51" s="911" t="s">
        <v>340</v>
      </c>
      <c r="N51" s="956" t="s">
        <v>341</v>
      </c>
      <c r="O51" s="45" t="s">
        <v>341</v>
      </c>
      <c r="P51" s="46" t="s">
        <v>341</v>
      </c>
      <c r="Q51" s="673" t="s">
        <v>317</v>
      </c>
      <c r="U51" s="814" t="s">
        <v>263</v>
      </c>
      <c r="V51" s="814" t="s">
        <v>263</v>
      </c>
    </row>
    <row r="52" spans="1:22" ht="57" x14ac:dyDescent="0.2">
      <c r="A52" s="173"/>
      <c r="B52" s="220"/>
      <c r="C52" s="672"/>
      <c r="D52" s="221"/>
      <c r="E52" s="1093"/>
      <c r="F52" s="211" t="s">
        <v>332</v>
      </c>
      <c r="G52" s="911" t="s">
        <v>342</v>
      </c>
      <c r="H52" s="956"/>
      <c r="I52" s="978">
        <v>42384</v>
      </c>
      <c r="J52" s="610">
        <v>42704</v>
      </c>
      <c r="K52" s="920" t="s">
        <v>343</v>
      </c>
      <c r="L52" s="35" t="s">
        <v>39</v>
      </c>
      <c r="M52" s="911" t="s">
        <v>344</v>
      </c>
      <c r="N52" s="956">
        <v>5</v>
      </c>
      <c r="O52" s="45">
        <v>2000000</v>
      </c>
      <c r="P52" s="711">
        <v>10000000</v>
      </c>
      <c r="Q52" s="673" t="s">
        <v>317</v>
      </c>
      <c r="U52" s="814" t="s">
        <v>263</v>
      </c>
      <c r="V52" s="814" t="s">
        <v>263</v>
      </c>
    </row>
    <row r="53" spans="1:22" ht="156" customHeight="1" x14ac:dyDescent="0.2">
      <c r="A53" s="173"/>
      <c r="B53" s="220"/>
      <c r="C53" s="672"/>
      <c r="D53" s="445"/>
      <c r="E53" s="1120" t="s">
        <v>345</v>
      </c>
      <c r="F53" s="211" t="s">
        <v>346</v>
      </c>
      <c r="G53" s="911" t="s">
        <v>347</v>
      </c>
      <c r="H53" s="956"/>
      <c r="I53" s="978">
        <v>42384</v>
      </c>
      <c r="J53" s="610">
        <v>42704</v>
      </c>
      <c r="K53" s="920" t="s">
        <v>348</v>
      </c>
      <c r="L53" s="911" t="s">
        <v>54</v>
      </c>
      <c r="M53" s="911" t="s">
        <v>349</v>
      </c>
      <c r="N53" s="956">
        <v>1</v>
      </c>
      <c r="O53" s="45">
        <v>350000000</v>
      </c>
      <c r="P53" s="711">
        <f>+IF('Plan de adquisiciones'!$D$6="Si",ACADEMICA!O53*ACADEMICA!N53,ACADEMICA!O53*ACADEMICA!N53)</f>
        <v>350000000</v>
      </c>
      <c r="Q53" s="673" t="s">
        <v>311</v>
      </c>
      <c r="U53" s="814" t="s">
        <v>263</v>
      </c>
      <c r="V53" s="814" t="s">
        <v>263</v>
      </c>
    </row>
    <row r="54" spans="1:22" ht="28.5" x14ac:dyDescent="0.2">
      <c r="A54" s="173"/>
      <c r="B54" s="220"/>
      <c r="C54" s="672"/>
      <c r="D54" s="445"/>
      <c r="E54" s="1092"/>
      <c r="F54" s="211" t="s">
        <v>346</v>
      </c>
      <c r="G54" s="911" t="s">
        <v>350</v>
      </c>
      <c r="H54" s="956"/>
      <c r="I54" s="978">
        <v>42384</v>
      </c>
      <c r="J54" s="610">
        <v>42704</v>
      </c>
      <c r="K54" s="920" t="s">
        <v>351</v>
      </c>
      <c r="L54" s="911" t="s">
        <v>37</v>
      </c>
      <c r="M54" s="911" t="s">
        <v>352</v>
      </c>
      <c r="N54" s="956">
        <v>1</v>
      </c>
      <c r="O54" s="45">
        <v>5000000</v>
      </c>
      <c r="P54" s="711">
        <f>+IF('Plan de adquisiciones'!$D$6="Si",ACADEMICA!O54*ACADEMICA!N54,ACADEMICA!O54*ACADEMICA!N54)</f>
        <v>5000000</v>
      </c>
      <c r="Q54" s="673" t="s">
        <v>311</v>
      </c>
      <c r="U54" s="814" t="s">
        <v>263</v>
      </c>
      <c r="V54" s="814" t="s">
        <v>263</v>
      </c>
    </row>
    <row r="55" spans="1:22" ht="28.5" x14ac:dyDescent="0.2">
      <c r="A55" s="173"/>
      <c r="B55" s="220"/>
      <c r="C55" s="672"/>
      <c r="D55" s="445"/>
      <c r="E55" s="1092"/>
      <c r="F55" s="211" t="s">
        <v>346</v>
      </c>
      <c r="G55" s="911" t="s">
        <v>353</v>
      </c>
      <c r="H55" s="956"/>
      <c r="I55" s="978">
        <v>42384</v>
      </c>
      <c r="J55" s="610">
        <v>42704</v>
      </c>
      <c r="K55" s="920" t="s">
        <v>354</v>
      </c>
      <c r="L55" s="911" t="s">
        <v>49</v>
      </c>
      <c r="M55" s="22" t="s">
        <v>355</v>
      </c>
      <c r="N55" s="956">
        <v>1</v>
      </c>
      <c r="O55" s="45">
        <v>350000000</v>
      </c>
      <c r="P55" s="711">
        <f>+IF('Plan de adquisiciones'!$D$6="Si",ACADEMICA!O55*ACADEMICA!N55,ACADEMICA!O55*ACADEMICA!N55)</f>
        <v>350000000</v>
      </c>
      <c r="Q55" s="673" t="s">
        <v>311</v>
      </c>
      <c r="U55" s="814" t="s">
        <v>263</v>
      </c>
      <c r="V55" s="814" t="s">
        <v>263</v>
      </c>
    </row>
    <row r="56" spans="1:22" ht="28.5" x14ac:dyDescent="0.2">
      <c r="A56" s="173"/>
      <c r="B56" s="220"/>
      <c r="C56" s="672"/>
      <c r="D56" s="445"/>
      <c r="E56" s="1092"/>
      <c r="F56" s="211" t="s">
        <v>346</v>
      </c>
      <c r="G56" s="911" t="s">
        <v>356</v>
      </c>
      <c r="H56" s="956"/>
      <c r="I56" s="978">
        <v>42384</v>
      </c>
      <c r="J56" s="610">
        <v>42704</v>
      </c>
      <c r="K56" s="920" t="s">
        <v>357</v>
      </c>
      <c r="L56" s="911" t="s">
        <v>49</v>
      </c>
      <c r="M56" s="22" t="s">
        <v>358</v>
      </c>
      <c r="N56" s="956">
        <v>1</v>
      </c>
      <c r="O56" s="45">
        <f>+IF('Plan de adquisiciones'!D6="Si",255420000,0)</f>
        <v>0</v>
      </c>
      <c r="P56" s="711">
        <f>+O56*N56</f>
        <v>0</v>
      </c>
      <c r="Q56" s="673" t="s">
        <v>317</v>
      </c>
      <c r="U56" s="814" t="s">
        <v>263</v>
      </c>
      <c r="V56" s="814" t="s">
        <v>263</v>
      </c>
    </row>
    <row r="57" spans="1:22" ht="114" x14ac:dyDescent="0.2">
      <c r="A57" s="173"/>
      <c r="B57" s="220"/>
      <c r="C57" s="672"/>
      <c r="D57" s="445"/>
      <c r="E57" s="1092"/>
      <c r="F57" s="211" t="s">
        <v>346</v>
      </c>
      <c r="G57" s="911" t="s">
        <v>359</v>
      </c>
      <c r="H57" s="956"/>
      <c r="I57" s="978">
        <v>42384</v>
      </c>
      <c r="J57" s="610">
        <v>42704</v>
      </c>
      <c r="K57" s="920" t="s">
        <v>360</v>
      </c>
      <c r="L57" s="911" t="s">
        <v>49</v>
      </c>
      <c r="M57" s="911" t="s">
        <v>361</v>
      </c>
      <c r="N57" s="956">
        <v>1</v>
      </c>
      <c r="O57" s="45">
        <v>2350000000</v>
      </c>
      <c r="P57" s="711">
        <f>+IF('Plan de adquisiciones'!$D$6="Si",ACADEMICA!O57*ACADEMICA!N57,ACADEMICA!O57*ACADEMICA!N57)</f>
        <v>2350000000</v>
      </c>
      <c r="Q57" s="673" t="s">
        <v>317</v>
      </c>
      <c r="U57" s="814" t="s">
        <v>263</v>
      </c>
      <c r="V57" s="814" t="s">
        <v>263</v>
      </c>
    </row>
    <row r="58" spans="1:22" ht="42.75" x14ac:dyDescent="0.2">
      <c r="A58" s="173"/>
      <c r="B58" s="220"/>
      <c r="C58" s="672"/>
      <c r="D58" s="445"/>
      <c r="E58" s="1092"/>
      <c r="F58" s="211" t="s">
        <v>346</v>
      </c>
      <c r="G58" s="911" t="s">
        <v>362</v>
      </c>
      <c r="H58" s="956"/>
      <c r="I58" s="978">
        <v>42384</v>
      </c>
      <c r="J58" s="610">
        <v>42704</v>
      </c>
      <c r="K58" s="920" t="s">
        <v>363</v>
      </c>
      <c r="L58" s="911" t="s">
        <v>49</v>
      </c>
      <c r="M58" s="911" t="s">
        <v>364</v>
      </c>
      <c r="N58" s="956">
        <v>1</v>
      </c>
      <c r="O58" s="45">
        <v>35000000</v>
      </c>
      <c r="P58" s="711">
        <f>+IF('Plan de adquisiciones'!$D$6="Si",ACADEMICA!O58*ACADEMICA!N58,ACADEMICA!O58*ACADEMICA!N58)</f>
        <v>35000000</v>
      </c>
      <c r="Q58" s="673" t="s">
        <v>311</v>
      </c>
      <c r="U58" s="814" t="s">
        <v>263</v>
      </c>
      <c r="V58" s="814" t="s">
        <v>263</v>
      </c>
    </row>
    <row r="59" spans="1:22" ht="42.75" x14ac:dyDescent="0.2">
      <c r="A59" s="173"/>
      <c r="B59" s="220"/>
      <c r="C59" s="672"/>
      <c r="D59" s="445"/>
      <c r="E59" s="1092"/>
      <c r="F59" s="211" t="s">
        <v>346</v>
      </c>
      <c r="G59" s="211" t="s">
        <v>365</v>
      </c>
      <c r="H59" s="956"/>
      <c r="I59" s="978">
        <v>42384</v>
      </c>
      <c r="J59" s="610">
        <v>42704</v>
      </c>
      <c r="K59" s="920" t="s">
        <v>366</v>
      </c>
      <c r="L59" s="911" t="s">
        <v>49</v>
      </c>
      <c r="M59" s="911" t="s">
        <v>367</v>
      </c>
      <c r="N59" s="956">
        <v>1</v>
      </c>
      <c r="O59" s="45">
        <v>120000000</v>
      </c>
      <c r="P59" s="711">
        <f>+IF('Plan de adquisiciones'!$D$6="Si",ACADEMICA!O59*ACADEMICA!N59,ACADEMICA!O59*ACADEMICA!N59)</f>
        <v>120000000</v>
      </c>
      <c r="Q59" s="673" t="s">
        <v>368</v>
      </c>
      <c r="U59" s="814" t="s">
        <v>263</v>
      </c>
      <c r="V59" s="814" t="s">
        <v>263</v>
      </c>
    </row>
    <row r="60" spans="1:22" ht="28.5" x14ac:dyDescent="0.2">
      <c r="A60" s="173"/>
      <c r="B60" s="220"/>
      <c r="C60" s="672"/>
      <c r="D60" s="445"/>
      <c r="E60" s="1092"/>
      <c r="F60" s="211" t="s">
        <v>346</v>
      </c>
      <c r="G60" s="211" t="s">
        <v>365</v>
      </c>
      <c r="H60" s="956"/>
      <c r="I60" s="978">
        <v>42384</v>
      </c>
      <c r="J60" s="610">
        <v>42704</v>
      </c>
      <c r="K60" s="592" t="s">
        <v>369</v>
      </c>
      <c r="L60" s="961" t="s">
        <v>49</v>
      </c>
      <c r="M60" s="911" t="s">
        <v>370</v>
      </c>
      <c r="N60" s="956">
        <v>1</v>
      </c>
      <c r="O60" s="45">
        <v>100000000</v>
      </c>
      <c r="P60" s="711">
        <v>100000000</v>
      </c>
      <c r="Q60" s="673" t="s">
        <v>311</v>
      </c>
      <c r="U60" s="814" t="s">
        <v>263</v>
      </c>
      <c r="V60" s="814" t="s">
        <v>263</v>
      </c>
    </row>
    <row r="61" spans="1:22" ht="28.5" x14ac:dyDescent="0.2">
      <c r="A61" s="173"/>
      <c r="B61" s="220"/>
      <c r="C61" s="672"/>
      <c r="D61" s="445"/>
      <c r="E61" s="1092"/>
      <c r="F61" s="211" t="s">
        <v>346</v>
      </c>
      <c r="G61" s="911" t="s">
        <v>371</v>
      </c>
      <c r="H61" s="956"/>
      <c r="I61" s="978">
        <v>42384</v>
      </c>
      <c r="J61" s="610">
        <v>42704</v>
      </c>
      <c r="K61" s="920" t="s">
        <v>372</v>
      </c>
      <c r="L61" s="911" t="s">
        <v>49</v>
      </c>
      <c r="M61" s="911" t="s">
        <v>373</v>
      </c>
      <c r="N61" s="956">
        <v>1</v>
      </c>
      <c r="O61" s="45">
        <v>5000000</v>
      </c>
      <c r="P61" s="711">
        <f>+IF('Plan de adquisiciones'!$D$6="Si",ACADEMICA!O61*ACADEMICA!N61,ACADEMICA!O61*ACADEMICA!N61)</f>
        <v>5000000</v>
      </c>
      <c r="Q61" s="673" t="s">
        <v>311</v>
      </c>
      <c r="U61" s="814" t="s">
        <v>263</v>
      </c>
      <c r="V61" s="814" t="s">
        <v>263</v>
      </c>
    </row>
    <row r="62" spans="1:22" ht="28.5" x14ac:dyDescent="0.2">
      <c r="A62" s="209"/>
      <c r="B62" s="230"/>
      <c r="C62" s="224"/>
      <c r="D62" s="446"/>
      <c r="E62" s="1092"/>
      <c r="F62" s="211" t="s">
        <v>346</v>
      </c>
      <c r="G62" s="211" t="s">
        <v>374</v>
      </c>
      <c r="H62" s="956"/>
      <c r="I62" s="978">
        <v>42384</v>
      </c>
      <c r="J62" s="610">
        <v>42704</v>
      </c>
      <c r="K62" s="914" t="s">
        <v>375</v>
      </c>
      <c r="L62" s="911" t="s">
        <v>45</v>
      </c>
      <c r="M62" s="911" t="s">
        <v>376</v>
      </c>
      <c r="N62" s="981">
        <v>1</v>
      </c>
      <c r="O62" s="45">
        <v>20000000</v>
      </c>
      <c r="P62" s="711">
        <f>+IF('Plan de adquisiciones'!$D$6="Si",ACADEMICA!O62*ACADEMICA!N62,ACADEMICA!O62*ACADEMICA!N62)</f>
        <v>20000000</v>
      </c>
      <c r="Q62" s="673" t="s">
        <v>311</v>
      </c>
      <c r="U62" s="814" t="s">
        <v>263</v>
      </c>
      <c r="V62" s="814" t="s">
        <v>263</v>
      </c>
    </row>
    <row r="63" spans="1:22" ht="42.75" x14ac:dyDescent="0.2">
      <c r="A63" s="231"/>
      <c r="B63" s="232"/>
      <c r="C63" s="227"/>
      <c r="D63" s="447"/>
      <c r="E63" s="1092"/>
      <c r="F63" s="211" t="s">
        <v>346</v>
      </c>
      <c r="G63" s="211" t="s">
        <v>374</v>
      </c>
      <c r="H63" s="956"/>
      <c r="I63" s="978">
        <v>42384</v>
      </c>
      <c r="J63" s="610">
        <v>42704</v>
      </c>
      <c r="K63" s="914" t="s">
        <v>377</v>
      </c>
      <c r="L63" s="911" t="s">
        <v>45</v>
      </c>
      <c r="M63" s="911" t="s">
        <v>378</v>
      </c>
      <c r="N63" s="981">
        <v>1</v>
      </c>
      <c r="O63" s="45">
        <v>6000000</v>
      </c>
      <c r="P63" s="711">
        <f>+IF('Plan de adquisiciones'!$D$6="Si",ACADEMICA!O63*ACADEMICA!N63,ACADEMICA!O63*ACADEMICA!N63)</f>
        <v>6000000</v>
      </c>
      <c r="Q63" s="673" t="s">
        <v>311</v>
      </c>
      <c r="U63" s="814" t="s">
        <v>263</v>
      </c>
      <c r="V63" s="814" t="s">
        <v>263</v>
      </c>
    </row>
    <row r="64" spans="1:22" ht="28.5" x14ac:dyDescent="0.2">
      <c r="A64" s="231"/>
      <c r="B64" s="232"/>
      <c r="C64" s="227"/>
      <c r="D64" s="447"/>
      <c r="E64" s="1092"/>
      <c r="F64" s="211" t="s">
        <v>346</v>
      </c>
      <c r="G64" s="211" t="s">
        <v>374</v>
      </c>
      <c r="H64" s="956"/>
      <c r="I64" s="978">
        <v>42384</v>
      </c>
      <c r="J64" s="610">
        <v>42704</v>
      </c>
      <c r="K64" s="914" t="s">
        <v>379</v>
      </c>
      <c r="L64" s="926" t="s">
        <v>380</v>
      </c>
      <c r="M64" s="911" t="s">
        <v>381</v>
      </c>
      <c r="N64" s="981">
        <v>1</v>
      </c>
      <c r="O64" s="45">
        <v>12000000</v>
      </c>
      <c r="P64" s="711">
        <f>+IF('Plan de adquisiciones'!$D$6="Si",ACADEMICA!O64*ACADEMICA!N64,ACADEMICA!O64*ACADEMICA!N64)</f>
        <v>12000000</v>
      </c>
      <c r="Q64" s="673" t="s">
        <v>311</v>
      </c>
      <c r="U64" s="814" t="s">
        <v>263</v>
      </c>
      <c r="V64" s="814" t="s">
        <v>263</v>
      </c>
    </row>
    <row r="65" spans="1:22" ht="28.5" x14ac:dyDescent="0.2">
      <c r="A65" s="231"/>
      <c r="B65" s="232"/>
      <c r="C65" s="227"/>
      <c r="D65" s="447"/>
      <c r="E65" s="1092"/>
      <c r="F65" s="211" t="s">
        <v>346</v>
      </c>
      <c r="G65" s="211" t="s">
        <v>374</v>
      </c>
      <c r="H65" s="956"/>
      <c r="I65" s="978">
        <v>42384</v>
      </c>
      <c r="J65" s="610">
        <v>42704</v>
      </c>
      <c r="K65" s="1117" t="s">
        <v>382</v>
      </c>
      <c r="L65" s="926" t="s">
        <v>54</v>
      </c>
      <c r="M65" s="911" t="s">
        <v>383</v>
      </c>
      <c r="N65" s="981">
        <v>2</v>
      </c>
      <c r="O65" s="45">
        <v>3000000</v>
      </c>
      <c r="P65" s="711">
        <f>+IF('Plan de adquisiciones'!$D$6="Si",ACADEMICA!O65*ACADEMICA!N65,ACADEMICA!O65*ACADEMICA!N65)</f>
        <v>6000000</v>
      </c>
      <c r="Q65" s="673" t="s">
        <v>311</v>
      </c>
      <c r="U65" s="814" t="s">
        <v>263</v>
      </c>
      <c r="V65" s="814" t="s">
        <v>263</v>
      </c>
    </row>
    <row r="66" spans="1:22" ht="28.5" x14ac:dyDescent="0.2">
      <c r="A66" s="231"/>
      <c r="B66" s="232"/>
      <c r="C66" s="227"/>
      <c r="D66" s="447"/>
      <c r="E66" s="1092"/>
      <c r="F66" s="211" t="s">
        <v>346</v>
      </c>
      <c r="G66" s="211" t="s">
        <v>374</v>
      </c>
      <c r="H66" s="956"/>
      <c r="I66" s="978">
        <v>42384</v>
      </c>
      <c r="J66" s="610">
        <v>42704</v>
      </c>
      <c r="K66" s="1045"/>
      <c r="L66" s="926" t="s">
        <v>54</v>
      </c>
      <c r="M66" s="911" t="s">
        <v>384</v>
      </c>
      <c r="N66" s="981">
        <v>3</v>
      </c>
      <c r="O66" s="45">
        <v>2000000</v>
      </c>
      <c r="P66" s="711">
        <f>+IF('Plan de adquisiciones'!$D$6="Si",ACADEMICA!O66*ACADEMICA!N66,ACADEMICA!O66*ACADEMICA!N66)</f>
        <v>6000000</v>
      </c>
      <c r="Q66" s="673" t="s">
        <v>311</v>
      </c>
      <c r="U66" s="814" t="s">
        <v>263</v>
      </c>
      <c r="V66" s="814" t="s">
        <v>263</v>
      </c>
    </row>
    <row r="67" spans="1:22" ht="28.5" x14ac:dyDescent="0.2">
      <c r="A67" s="231"/>
      <c r="B67" s="232"/>
      <c r="C67" s="227"/>
      <c r="D67" s="447"/>
      <c r="E67" s="1092"/>
      <c r="F67" s="211" t="s">
        <v>346</v>
      </c>
      <c r="G67" s="211" t="s">
        <v>374</v>
      </c>
      <c r="H67" s="956"/>
      <c r="I67" s="978">
        <v>42384</v>
      </c>
      <c r="J67" s="610">
        <v>42704</v>
      </c>
      <c r="K67" s="1045"/>
      <c r="L67" s="926" t="s">
        <v>133</v>
      </c>
      <c r="M67" s="911" t="s">
        <v>385</v>
      </c>
      <c r="N67" s="981">
        <v>6</v>
      </c>
      <c r="O67" s="45">
        <v>208000</v>
      </c>
      <c r="P67" s="711">
        <f>+IF('Plan de adquisiciones'!$D$6="Si",ACADEMICA!O67*ACADEMICA!N67,ACADEMICA!O67*ACADEMICA!N67)</f>
        <v>1248000</v>
      </c>
      <c r="Q67" s="673" t="s">
        <v>311</v>
      </c>
      <c r="U67" s="814" t="s">
        <v>263</v>
      </c>
      <c r="V67" s="814" t="s">
        <v>263</v>
      </c>
    </row>
    <row r="68" spans="1:22" ht="28.5" x14ac:dyDescent="0.2">
      <c r="A68" s="231"/>
      <c r="B68" s="232"/>
      <c r="C68" s="227"/>
      <c r="D68" s="447"/>
      <c r="E68" s="1092"/>
      <c r="F68" s="211" t="s">
        <v>346</v>
      </c>
      <c r="G68" s="211" t="s">
        <v>374</v>
      </c>
      <c r="H68" s="956"/>
      <c r="I68" s="978">
        <v>42384</v>
      </c>
      <c r="J68" s="610">
        <v>42704</v>
      </c>
      <c r="K68" s="1107"/>
      <c r="L68" s="926" t="s">
        <v>133</v>
      </c>
      <c r="M68" s="911" t="s">
        <v>386</v>
      </c>
      <c r="N68" s="981">
        <v>3</v>
      </c>
      <c r="O68" s="45">
        <v>20000</v>
      </c>
      <c r="P68" s="711">
        <f>+IF('Plan de adquisiciones'!$D$6="Si",ACADEMICA!O68*ACADEMICA!N68,ACADEMICA!O68*ACADEMICA!N68)</f>
        <v>60000</v>
      </c>
      <c r="Q68" s="673" t="s">
        <v>311</v>
      </c>
      <c r="U68" s="814" t="s">
        <v>263</v>
      </c>
      <c r="V68" s="814" t="s">
        <v>263</v>
      </c>
    </row>
    <row r="69" spans="1:22" ht="28.5" x14ac:dyDescent="0.2">
      <c r="A69" s="177"/>
      <c r="B69" s="217"/>
      <c r="C69" s="218"/>
      <c r="D69" s="448"/>
      <c r="E69" s="1092"/>
      <c r="F69" s="211" t="s">
        <v>346</v>
      </c>
      <c r="G69" s="211" t="s">
        <v>374</v>
      </c>
      <c r="H69" s="956"/>
      <c r="I69" s="978">
        <v>42384</v>
      </c>
      <c r="J69" s="610">
        <v>42704</v>
      </c>
      <c r="K69" s="914" t="s">
        <v>387</v>
      </c>
      <c r="L69" s="926" t="s">
        <v>54</v>
      </c>
      <c r="M69" s="915" t="s">
        <v>388</v>
      </c>
      <c r="N69" s="981">
        <v>1</v>
      </c>
      <c r="O69" s="45">
        <v>400000</v>
      </c>
      <c r="P69" s="711">
        <f>+IF('Plan de adquisiciones'!$D$6="Si",ACADEMICA!O69*ACADEMICA!N69,ACADEMICA!O69*ACADEMICA!N69)</f>
        <v>400000</v>
      </c>
      <c r="Q69" s="673" t="s">
        <v>311</v>
      </c>
      <c r="U69" s="814" t="s">
        <v>263</v>
      </c>
      <c r="V69" s="814" t="s">
        <v>263</v>
      </c>
    </row>
    <row r="70" spans="1:22" ht="71.25" x14ac:dyDescent="0.2">
      <c r="A70" s="173"/>
      <c r="B70" s="220"/>
      <c r="C70" s="672"/>
      <c r="D70" s="445"/>
      <c r="E70" s="1092"/>
      <c r="F70" s="211" t="s">
        <v>346</v>
      </c>
      <c r="G70" s="911" t="s">
        <v>389</v>
      </c>
      <c r="H70" s="956"/>
      <c r="I70" s="978">
        <v>42384</v>
      </c>
      <c r="J70" s="610">
        <v>42704</v>
      </c>
      <c r="K70" s="920" t="s">
        <v>390</v>
      </c>
      <c r="L70" s="926" t="s">
        <v>45</v>
      </c>
      <c r="M70" s="22" t="s">
        <v>391</v>
      </c>
      <c r="N70" s="956">
        <v>100</v>
      </c>
      <c r="O70" s="45">
        <v>400000</v>
      </c>
      <c r="P70" s="711">
        <f>+IF('Plan de adquisiciones'!$D$6="Si",ACADEMICA!O70*ACADEMICA!N70,ACADEMICA!O70*ACADEMICA!N70)</f>
        <v>40000000</v>
      </c>
      <c r="Q70" s="673" t="s">
        <v>311</v>
      </c>
      <c r="U70" s="814" t="s">
        <v>263</v>
      </c>
      <c r="V70" s="814" t="s">
        <v>263</v>
      </c>
    </row>
    <row r="71" spans="1:22" ht="12.95" customHeight="1" x14ac:dyDescent="0.2">
      <c r="A71" s="209"/>
      <c r="B71" s="230"/>
      <c r="C71" s="224"/>
      <c r="D71" s="446"/>
      <c r="E71" s="1092"/>
      <c r="F71" s="211" t="s">
        <v>346</v>
      </c>
      <c r="G71" s="211" t="s">
        <v>392</v>
      </c>
      <c r="H71" s="956"/>
      <c r="I71" s="978">
        <v>42384</v>
      </c>
      <c r="J71" s="610">
        <v>42704</v>
      </c>
      <c r="K71" s="1117" t="s">
        <v>393</v>
      </c>
      <c r="L71" s="926" t="s">
        <v>54</v>
      </c>
      <c r="M71" s="22" t="s">
        <v>394</v>
      </c>
      <c r="N71" s="956">
        <v>1</v>
      </c>
      <c r="O71" s="45">
        <v>1049400000</v>
      </c>
      <c r="P71" s="711">
        <f>+IF('Plan de adquisiciones'!$D$6="Si",ACADEMICA!O71*ACADEMICA!N71,ACADEMICA!O71*ACADEMICA!N71)</f>
        <v>1049400000</v>
      </c>
      <c r="Q71" s="673" t="s">
        <v>317</v>
      </c>
      <c r="U71" s="814" t="s">
        <v>263</v>
      </c>
      <c r="V71" s="814" t="s">
        <v>263</v>
      </c>
    </row>
    <row r="72" spans="1:22" ht="28.5" x14ac:dyDescent="0.2">
      <c r="A72" s="231"/>
      <c r="B72" s="232"/>
      <c r="C72" s="227"/>
      <c r="D72" s="447"/>
      <c r="E72" s="1092"/>
      <c r="F72" s="211" t="s">
        <v>346</v>
      </c>
      <c r="G72" s="211" t="s">
        <v>392</v>
      </c>
      <c r="H72" s="956"/>
      <c r="I72" s="978">
        <v>42384</v>
      </c>
      <c r="J72" s="610">
        <v>42704</v>
      </c>
      <c r="K72" s="1045"/>
      <c r="L72" s="926" t="s">
        <v>54</v>
      </c>
      <c r="M72" s="22" t="s">
        <v>395</v>
      </c>
      <c r="N72" s="956">
        <v>1</v>
      </c>
      <c r="O72" s="45">
        <v>174900000</v>
      </c>
      <c r="P72" s="711">
        <f>+IF('Plan de adquisiciones'!$D$6="Si",ACADEMICA!O72*ACADEMICA!N72,ACADEMICA!O72*ACADEMICA!N72)</f>
        <v>174900000</v>
      </c>
      <c r="Q72" s="673" t="s">
        <v>317</v>
      </c>
      <c r="U72" s="814" t="s">
        <v>263</v>
      </c>
      <c r="V72" s="814" t="s">
        <v>263</v>
      </c>
    </row>
    <row r="73" spans="1:22" ht="28.5" x14ac:dyDescent="0.2">
      <c r="A73" s="231"/>
      <c r="B73" s="232"/>
      <c r="C73" s="227"/>
      <c r="D73" s="447"/>
      <c r="E73" s="1092"/>
      <c r="F73" s="211" t="s">
        <v>346</v>
      </c>
      <c r="G73" s="211" t="s">
        <v>392</v>
      </c>
      <c r="H73" s="956"/>
      <c r="I73" s="978">
        <v>42384</v>
      </c>
      <c r="J73" s="610">
        <v>42704</v>
      </c>
      <c r="K73" s="1045"/>
      <c r="L73" s="926" t="s">
        <v>54</v>
      </c>
      <c r="M73" s="22" t="s">
        <v>396</v>
      </c>
      <c r="N73" s="956">
        <v>1</v>
      </c>
      <c r="O73" s="45">
        <v>80000000</v>
      </c>
      <c r="P73" s="711">
        <f>+IF('Plan de adquisiciones'!$D$6="Si",ACADEMICA!O73*ACADEMICA!N73,ACADEMICA!O73*ACADEMICA!N73)</f>
        <v>80000000</v>
      </c>
      <c r="Q73" s="673" t="s">
        <v>311</v>
      </c>
      <c r="U73" s="814" t="s">
        <v>263</v>
      </c>
      <c r="V73" s="814" t="s">
        <v>263</v>
      </c>
    </row>
    <row r="74" spans="1:22" ht="28.5" x14ac:dyDescent="0.2">
      <c r="A74" s="177"/>
      <c r="B74" s="217"/>
      <c r="C74" s="218"/>
      <c r="D74" s="448"/>
      <c r="E74" s="1092"/>
      <c r="F74" s="211" t="s">
        <v>346</v>
      </c>
      <c r="G74" s="211" t="s">
        <v>392</v>
      </c>
      <c r="H74" s="956"/>
      <c r="I74" s="978">
        <v>42384</v>
      </c>
      <c r="J74" s="610">
        <v>42704</v>
      </c>
      <c r="K74" s="1107"/>
      <c r="L74" s="926" t="s">
        <v>54</v>
      </c>
      <c r="M74" s="22" t="s">
        <v>397</v>
      </c>
      <c r="N74" s="956">
        <v>1</v>
      </c>
      <c r="O74" s="45">
        <v>40000000</v>
      </c>
      <c r="P74" s="711">
        <f>+IF('Plan de adquisiciones'!$D$6="Si",ACADEMICA!O74*ACADEMICA!N74,ACADEMICA!O74*ACADEMICA!N74)</f>
        <v>40000000</v>
      </c>
      <c r="Q74" s="673" t="s">
        <v>317</v>
      </c>
      <c r="U74" s="814" t="s">
        <v>263</v>
      </c>
      <c r="V74" s="814" t="s">
        <v>263</v>
      </c>
    </row>
    <row r="75" spans="1:22" ht="28.5" x14ac:dyDescent="0.2">
      <c r="A75" s="209"/>
      <c r="B75" s="230"/>
      <c r="C75" s="224"/>
      <c r="D75" s="446"/>
      <c r="E75" s="1092"/>
      <c r="F75" s="211" t="s">
        <v>346</v>
      </c>
      <c r="G75" s="211" t="s">
        <v>398</v>
      </c>
      <c r="H75" s="956"/>
      <c r="I75" s="978">
        <v>42384</v>
      </c>
      <c r="J75" s="610">
        <v>42704</v>
      </c>
      <c r="K75" s="1117" t="s">
        <v>393</v>
      </c>
      <c r="L75" s="926" t="s">
        <v>54</v>
      </c>
      <c r="M75" s="22" t="s">
        <v>399</v>
      </c>
      <c r="N75" s="956">
        <v>1</v>
      </c>
      <c r="O75" s="45">
        <v>1000000000</v>
      </c>
      <c r="P75" s="711">
        <f>+IF('Plan de adquisiciones'!$D$6="Si",ACADEMICA!O75*ACADEMICA!N75,ACADEMICA!O75*ACADEMICA!N75)</f>
        <v>1000000000</v>
      </c>
      <c r="Q75" s="673" t="s">
        <v>317</v>
      </c>
      <c r="U75" s="814" t="s">
        <v>263</v>
      </c>
      <c r="V75" s="814" t="s">
        <v>263</v>
      </c>
    </row>
    <row r="76" spans="1:22" ht="42.75" x14ac:dyDescent="0.2">
      <c r="A76" s="231"/>
      <c r="B76" s="232"/>
      <c r="C76" s="227"/>
      <c r="D76" s="447"/>
      <c r="E76" s="1092"/>
      <c r="F76" s="211" t="s">
        <v>346</v>
      </c>
      <c r="G76" s="211" t="s">
        <v>398</v>
      </c>
      <c r="H76" s="956"/>
      <c r="I76" s="978">
        <v>42384</v>
      </c>
      <c r="J76" s="610">
        <v>42704</v>
      </c>
      <c r="K76" s="1045"/>
      <c r="L76" s="926" t="s">
        <v>54</v>
      </c>
      <c r="M76" s="22" t="s">
        <v>400</v>
      </c>
      <c r="N76" s="956">
        <v>1</v>
      </c>
      <c r="O76" s="45">
        <v>250000000</v>
      </c>
      <c r="P76" s="711">
        <f>+IF('Plan de adquisiciones'!$D$6="Si",ACADEMICA!O76*ACADEMICA!N76,ACADEMICA!O76*ACADEMICA!N76)</f>
        <v>250000000</v>
      </c>
      <c r="Q76" s="673" t="s">
        <v>311</v>
      </c>
      <c r="U76" s="814" t="s">
        <v>263</v>
      </c>
      <c r="V76" s="814" t="s">
        <v>263</v>
      </c>
    </row>
    <row r="77" spans="1:22" ht="28.5" x14ac:dyDescent="0.2">
      <c r="A77" s="231"/>
      <c r="B77" s="232"/>
      <c r="C77" s="227"/>
      <c r="D77" s="447"/>
      <c r="E77" s="1092"/>
      <c r="F77" s="211" t="s">
        <v>346</v>
      </c>
      <c r="G77" s="211" t="s">
        <v>398</v>
      </c>
      <c r="H77" s="956"/>
      <c r="I77" s="978">
        <v>42384</v>
      </c>
      <c r="J77" s="610">
        <v>42704</v>
      </c>
      <c r="K77" s="1045"/>
      <c r="L77" s="926" t="s">
        <v>54</v>
      </c>
      <c r="M77" s="22" t="s">
        <v>401</v>
      </c>
      <c r="N77" s="956">
        <v>1</v>
      </c>
      <c r="O77" s="45">
        <v>100000000</v>
      </c>
      <c r="P77" s="711">
        <f>+IF('Plan de adquisiciones'!$D$6="Si",ACADEMICA!O77*ACADEMICA!N77,ACADEMICA!O77*ACADEMICA!N77)</f>
        <v>100000000</v>
      </c>
      <c r="Q77" s="673" t="s">
        <v>311</v>
      </c>
      <c r="U77" s="814" t="s">
        <v>263</v>
      </c>
      <c r="V77" s="814" t="s">
        <v>263</v>
      </c>
    </row>
    <row r="78" spans="1:22" ht="42.75" x14ac:dyDescent="0.2">
      <c r="A78" s="177"/>
      <c r="B78" s="217"/>
      <c r="C78" s="218"/>
      <c r="D78" s="448"/>
      <c r="E78" s="1092"/>
      <c r="F78" s="211" t="s">
        <v>346</v>
      </c>
      <c r="G78" s="211" t="s">
        <v>398</v>
      </c>
      <c r="H78" s="956"/>
      <c r="I78" s="978">
        <v>42384</v>
      </c>
      <c r="J78" s="610">
        <v>42704</v>
      </c>
      <c r="K78" s="1107"/>
      <c r="L78" s="926" t="s">
        <v>54</v>
      </c>
      <c r="M78" s="22" t="s">
        <v>402</v>
      </c>
      <c r="N78" s="956">
        <v>1</v>
      </c>
      <c r="O78" s="45">
        <v>250000000</v>
      </c>
      <c r="P78" s="711">
        <f>+IF('Plan de adquisiciones'!$D$6="Si",ACADEMICA!O78*ACADEMICA!N78,ACADEMICA!O78*ACADEMICA!N78)</f>
        <v>250000000</v>
      </c>
      <c r="Q78" s="673" t="s">
        <v>317</v>
      </c>
      <c r="U78" s="814" t="s">
        <v>263</v>
      </c>
      <c r="V78" s="814" t="s">
        <v>263</v>
      </c>
    </row>
    <row r="79" spans="1:22" ht="12.95" customHeight="1" x14ac:dyDescent="0.2">
      <c r="A79" s="209"/>
      <c r="B79" s="230"/>
      <c r="C79" s="224"/>
      <c r="D79" s="446"/>
      <c r="E79" s="1092"/>
      <c r="F79" s="211" t="s">
        <v>346</v>
      </c>
      <c r="G79" s="211" t="s">
        <v>403</v>
      </c>
      <c r="H79" s="931"/>
      <c r="I79" s="953">
        <v>42384</v>
      </c>
      <c r="J79" s="954">
        <v>42704</v>
      </c>
      <c r="K79" s="1117" t="s">
        <v>393</v>
      </c>
      <c r="L79" s="925" t="s">
        <v>54</v>
      </c>
      <c r="M79" s="915" t="s">
        <v>404</v>
      </c>
      <c r="N79" s="931">
        <v>5</v>
      </c>
      <c r="O79" s="45">
        <v>400000</v>
      </c>
      <c r="P79" s="711">
        <f>+IF('Plan de adquisiciones'!$D$6="Si",ACADEMICA!O79*ACADEMICA!N79,ACADEMICA!O79*ACADEMICA!N79)</f>
        <v>2000000</v>
      </c>
      <c r="Q79" s="673" t="s">
        <v>311</v>
      </c>
      <c r="U79" s="814" t="s">
        <v>263</v>
      </c>
      <c r="V79" s="814" t="s">
        <v>263</v>
      </c>
    </row>
    <row r="80" spans="1:22" ht="28.5" x14ac:dyDescent="0.2">
      <c r="A80" s="231"/>
      <c r="B80" s="232"/>
      <c r="C80" s="227"/>
      <c r="D80" s="447"/>
      <c r="E80" s="1092"/>
      <c r="F80" s="211" t="s">
        <v>346</v>
      </c>
      <c r="G80" s="211" t="s">
        <v>403</v>
      </c>
      <c r="H80" s="956"/>
      <c r="I80" s="978">
        <v>42384</v>
      </c>
      <c r="J80" s="610">
        <v>42704</v>
      </c>
      <c r="K80" s="1045"/>
      <c r="L80" s="926" t="s">
        <v>54</v>
      </c>
      <c r="M80" s="911" t="s">
        <v>405</v>
      </c>
      <c r="N80" s="956">
        <v>5</v>
      </c>
      <c r="O80" s="45">
        <v>300000</v>
      </c>
      <c r="P80" s="711">
        <f>+IF('Plan de adquisiciones'!$D$6="Si",ACADEMICA!O80*ACADEMICA!N80,ACADEMICA!O80*ACADEMICA!N80)</f>
        <v>1500000</v>
      </c>
      <c r="Q80" s="673" t="s">
        <v>311</v>
      </c>
      <c r="U80" s="814" t="s">
        <v>263</v>
      </c>
      <c r="V80" s="814" t="s">
        <v>263</v>
      </c>
    </row>
    <row r="81" spans="1:22" ht="28.5" x14ac:dyDescent="0.2">
      <c r="A81" s="231"/>
      <c r="B81" s="232"/>
      <c r="C81" s="227"/>
      <c r="D81" s="447"/>
      <c r="E81" s="1092"/>
      <c r="F81" s="211" t="s">
        <v>346</v>
      </c>
      <c r="G81" s="211" t="s">
        <v>403</v>
      </c>
      <c r="H81" s="956"/>
      <c r="I81" s="978">
        <v>42384</v>
      </c>
      <c r="J81" s="610">
        <v>42704</v>
      </c>
      <c r="K81" s="1045"/>
      <c r="L81" s="926" t="s">
        <v>54</v>
      </c>
      <c r="M81" s="911" t="s">
        <v>406</v>
      </c>
      <c r="N81" s="956">
        <v>2</v>
      </c>
      <c r="O81" s="45"/>
      <c r="P81" s="711">
        <f>+IF('Plan de adquisiciones'!$D$6="Si",ACADEMICA!O81*ACADEMICA!N81,ACADEMICA!O81*ACADEMICA!N81)</f>
        <v>0</v>
      </c>
      <c r="Q81" s="673" t="s">
        <v>311</v>
      </c>
      <c r="U81" s="814" t="s">
        <v>263</v>
      </c>
      <c r="V81" s="814" t="s">
        <v>263</v>
      </c>
    </row>
    <row r="82" spans="1:22" ht="28.5" x14ac:dyDescent="0.2">
      <c r="A82" s="231"/>
      <c r="B82" s="232"/>
      <c r="C82" s="227"/>
      <c r="D82" s="447"/>
      <c r="E82" s="1092"/>
      <c r="F82" s="211" t="s">
        <v>346</v>
      </c>
      <c r="G82" s="211" t="s">
        <v>403</v>
      </c>
      <c r="H82" s="956"/>
      <c r="I82" s="978">
        <v>42384</v>
      </c>
      <c r="J82" s="610">
        <v>42704</v>
      </c>
      <c r="K82" s="1045"/>
      <c r="L82" s="926" t="s">
        <v>54</v>
      </c>
      <c r="M82" s="911" t="s">
        <v>407</v>
      </c>
      <c r="N82" s="956">
        <v>5</v>
      </c>
      <c r="O82" s="45">
        <v>500000</v>
      </c>
      <c r="P82" s="711">
        <f>+IF('Plan de adquisiciones'!$D$6="Si",ACADEMICA!O82*ACADEMICA!N82,ACADEMICA!O82*ACADEMICA!N82)</f>
        <v>2500000</v>
      </c>
      <c r="Q82" s="673" t="s">
        <v>311</v>
      </c>
      <c r="U82" s="814" t="s">
        <v>263</v>
      </c>
      <c r="V82" s="814" t="s">
        <v>263</v>
      </c>
    </row>
    <row r="83" spans="1:22" ht="42.75" x14ac:dyDescent="0.2">
      <c r="A83" s="231"/>
      <c r="B83" s="232"/>
      <c r="C83" s="227"/>
      <c r="D83" s="447"/>
      <c r="E83" s="1092"/>
      <c r="F83" s="211" t="s">
        <v>346</v>
      </c>
      <c r="G83" s="211" t="s">
        <v>403</v>
      </c>
      <c r="H83" s="956"/>
      <c r="I83" s="978">
        <v>42384</v>
      </c>
      <c r="J83" s="610">
        <v>42704</v>
      </c>
      <c r="K83" s="1045"/>
      <c r="L83" s="926" t="s">
        <v>54</v>
      </c>
      <c r="M83" s="911" t="s">
        <v>408</v>
      </c>
      <c r="N83" s="956">
        <v>4</v>
      </c>
      <c r="O83" s="45">
        <v>400000</v>
      </c>
      <c r="P83" s="711">
        <f>+IF('Plan de adquisiciones'!$D$6="Si",ACADEMICA!O83*ACADEMICA!N83,ACADEMICA!O83*ACADEMICA!N83)</f>
        <v>1600000</v>
      </c>
      <c r="Q83" s="673" t="s">
        <v>311</v>
      </c>
      <c r="U83" s="814" t="s">
        <v>263</v>
      </c>
      <c r="V83" s="814" t="s">
        <v>263</v>
      </c>
    </row>
    <row r="84" spans="1:22" ht="28.5" x14ac:dyDescent="0.2">
      <c r="A84" s="231"/>
      <c r="B84" s="232"/>
      <c r="C84" s="227"/>
      <c r="D84" s="447"/>
      <c r="E84" s="1092"/>
      <c r="F84" s="211" t="s">
        <v>346</v>
      </c>
      <c r="G84" s="211" t="s">
        <v>403</v>
      </c>
      <c r="H84" s="956"/>
      <c r="I84" s="978">
        <v>42384</v>
      </c>
      <c r="J84" s="610">
        <v>42704</v>
      </c>
      <c r="K84" s="1045"/>
      <c r="L84" s="926" t="s">
        <v>54</v>
      </c>
      <c r="M84" s="911" t="s">
        <v>409</v>
      </c>
      <c r="N84" s="956">
        <v>3</v>
      </c>
      <c r="O84" s="45">
        <v>100000</v>
      </c>
      <c r="P84" s="711">
        <f>+IF('Plan de adquisiciones'!$D$6="Si",ACADEMICA!O84*ACADEMICA!N84,ACADEMICA!O84*ACADEMICA!N84)</f>
        <v>300000</v>
      </c>
      <c r="Q84" s="673" t="s">
        <v>311</v>
      </c>
      <c r="U84" s="814" t="s">
        <v>263</v>
      </c>
      <c r="V84" s="814" t="s">
        <v>263</v>
      </c>
    </row>
    <row r="85" spans="1:22" ht="28.5" x14ac:dyDescent="0.2">
      <c r="A85" s="231"/>
      <c r="B85" s="232"/>
      <c r="C85" s="227"/>
      <c r="D85" s="447"/>
      <c r="E85" s="1092"/>
      <c r="F85" s="211" t="s">
        <v>346</v>
      </c>
      <c r="G85" s="211" t="s">
        <v>403</v>
      </c>
      <c r="H85" s="956"/>
      <c r="I85" s="978">
        <v>42384</v>
      </c>
      <c r="J85" s="610">
        <v>42704</v>
      </c>
      <c r="K85" s="1045"/>
      <c r="L85" s="926" t="s">
        <v>54</v>
      </c>
      <c r="M85" s="911" t="s">
        <v>410</v>
      </c>
      <c r="N85" s="956">
        <v>5</v>
      </c>
      <c r="O85" s="45">
        <v>700000</v>
      </c>
      <c r="P85" s="711">
        <f>+IF('Plan de adquisiciones'!$D$6="Si",ACADEMICA!O85*ACADEMICA!N85,ACADEMICA!O85*ACADEMICA!N85)</f>
        <v>3500000</v>
      </c>
      <c r="Q85" s="673" t="s">
        <v>311</v>
      </c>
      <c r="U85" s="814" t="s">
        <v>263</v>
      </c>
      <c r="V85" s="814" t="s">
        <v>263</v>
      </c>
    </row>
    <row r="86" spans="1:22" ht="28.5" x14ac:dyDescent="0.2">
      <c r="A86" s="231"/>
      <c r="B86" s="232"/>
      <c r="C86" s="227"/>
      <c r="D86" s="447"/>
      <c r="E86" s="1092"/>
      <c r="F86" s="211" t="s">
        <v>346</v>
      </c>
      <c r="G86" s="211" t="s">
        <v>403</v>
      </c>
      <c r="H86" s="956"/>
      <c r="I86" s="978">
        <v>42384</v>
      </c>
      <c r="J86" s="610">
        <v>42704</v>
      </c>
      <c r="K86" s="1045"/>
      <c r="L86" s="926" t="s">
        <v>54</v>
      </c>
      <c r="M86" s="911" t="s">
        <v>411</v>
      </c>
      <c r="N86" s="956">
        <v>1</v>
      </c>
      <c r="O86" s="45">
        <v>3000000</v>
      </c>
      <c r="P86" s="711">
        <f>+IF('Plan de adquisiciones'!$D$6="Si",ACADEMICA!O86*ACADEMICA!N86,ACADEMICA!O86*ACADEMICA!N86)</f>
        <v>3000000</v>
      </c>
      <c r="Q86" s="673" t="s">
        <v>311</v>
      </c>
      <c r="U86" s="814" t="s">
        <v>263</v>
      </c>
      <c r="V86" s="814" t="s">
        <v>263</v>
      </c>
    </row>
    <row r="87" spans="1:22" ht="28.5" x14ac:dyDescent="0.2">
      <c r="A87" s="231"/>
      <c r="B87" s="232"/>
      <c r="C87" s="227"/>
      <c r="D87" s="447"/>
      <c r="E87" s="1092"/>
      <c r="F87" s="211" t="s">
        <v>346</v>
      </c>
      <c r="G87" s="211" t="s">
        <v>403</v>
      </c>
      <c r="H87" s="956"/>
      <c r="I87" s="978">
        <v>42384</v>
      </c>
      <c r="J87" s="610">
        <v>42704</v>
      </c>
      <c r="K87" s="1045"/>
      <c r="L87" s="926" t="s">
        <v>54</v>
      </c>
      <c r="M87" s="911" t="s">
        <v>412</v>
      </c>
      <c r="N87" s="956">
        <v>2</v>
      </c>
      <c r="O87" s="45">
        <v>960000</v>
      </c>
      <c r="P87" s="711">
        <f>+IF('Plan de adquisiciones'!$D$6="Si",ACADEMICA!O87*ACADEMICA!N87,ACADEMICA!O87*ACADEMICA!N87)</f>
        <v>1920000</v>
      </c>
      <c r="Q87" s="673" t="s">
        <v>311</v>
      </c>
      <c r="U87" s="814" t="s">
        <v>263</v>
      </c>
      <c r="V87" s="814" t="s">
        <v>263</v>
      </c>
    </row>
    <row r="88" spans="1:22" ht="28.5" x14ac:dyDescent="0.2">
      <c r="A88" s="231"/>
      <c r="B88" s="232"/>
      <c r="C88" s="227"/>
      <c r="D88" s="447"/>
      <c r="E88" s="1092"/>
      <c r="F88" s="211" t="s">
        <v>346</v>
      </c>
      <c r="G88" s="211" t="s">
        <v>403</v>
      </c>
      <c r="H88" s="956"/>
      <c r="I88" s="978">
        <v>42384</v>
      </c>
      <c r="J88" s="610">
        <v>42704</v>
      </c>
      <c r="K88" s="1045"/>
      <c r="L88" s="926" t="s">
        <v>54</v>
      </c>
      <c r="M88" s="911" t="s">
        <v>413</v>
      </c>
      <c r="N88" s="956">
        <v>5</v>
      </c>
      <c r="O88" s="45">
        <v>272000</v>
      </c>
      <c r="P88" s="711">
        <f>+IF('Plan de adquisiciones'!$D$6="Si",ACADEMICA!O88*ACADEMICA!N88,ACADEMICA!O88*ACADEMICA!N88)</f>
        <v>1360000</v>
      </c>
      <c r="Q88" s="673" t="s">
        <v>311</v>
      </c>
      <c r="U88" s="814" t="s">
        <v>263</v>
      </c>
      <c r="V88" s="814" t="s">
        <v>263</v>
      </c>
    </row>
    <row r="89" spans="1:22" ht="42.75" x14ac:dyDescent="0.2">
      <c r="A89" s="231"/>
      <c r="B89" s="232"/>
      <c r="C89" s="227"/>
      <c r="D89" s="447"/>
      <c r="E89" s="1092"/>
      <c r="F89" s="211" t="s">
        <v>346</v>
      </c>
      <c r="G89" s="211" t="s">
        <v>403</v>
      </c>
      <c r="H89" s="956"/>
      <c r="I89" s="978">
        <v>42384</v>
      </c>
      <c r="J89" s="610">
        <v>42704</v>
      </c>
      <c r="K89" s="1045"/>
      <c r="L89" s="926" t="s">
        <v>54</v>
      </c>
      <c r="M89" s="911" t="s">
        <v>414</v>
      </c>
      <c r="N89" s="956">
        <v>5</v>
      </c>
      <c r="O89" s="45">
        <v>320000</v>
      </c>
      <c r="P89" s="711">
        <f>+IF('Plan de adquisiciones'!$D$6="Si",ACADEMICA!O89*ACADEMICA!N89,ACADEMICA!O89*ACADEMICA!N89)</f>
        <v>1600000</v>
      </c>
      <c r="Q89" s="673" t="s">
        <v>311</v>
      </c>
      <c r="U89" s="814" t="s">
        <v>263</v>
      </c>
      <c r="V89" s="814" t="s">
        <v>263</v>
      </c>
    </row>
    <row r="90" spans="1:22" ht="71.25" x14ac:dyDescent="0.2">
      <c r="A90" s="231"/>
      <c r="B90" s="232"/>
      <c r="C90" s="227"/>
      <c r="D90" s="447"/>
      <c r="E90" s="1092"/>
      <c r="F90" s="211" t="s">
        <v>346</v>
      </c>
      <c r="G90" s="211" t="s">
        <v>403</v>
      </c>
      <c r="H90" s="956"/>
      <c r="I90" s="978">
        <v>42384</v>
      </c>
      <c r="J90" s="610">
        <v>42704</v>
      </c>
      <c r="K90" s="1045"/>
      <c r="L90" s="926" t="s">
        <v>54</v>
      </c>
      <c r="M90" s="911" t="s">
        <v>415</v>
      </c>
      <c r="N90" s="956">
        <v>1</v>
      </c>
      <c r="O90" s="45">
        <v>12800000</v>
      </c>
      <c r="P90" s="711">
        <f>+IF('Plan de adquisiciones'!$D$6="Si",ACADEMICA!O90*ACADEMICA!N90,ACADEMICA!O90*ACADEMICA!N90)</f>
        <v>12800000</v>
      </c>
      <c r="Q90" s="673" t="s">
        <v>311</v>
      </c>
      <c r="U90" s="814" t="s">
        <v>263</v>
      </c>
      <c r="V90" s="814" t="s">
        <v>263</v>
      </c>
    </row>
    <row r="91" spans="1:22" ht="57" x14ac:dyDescent="0.2">
      <c r="A91" s="231"/>
      <c r="B91" s="232"/>
      <c r="C91" s="227"/>
      <c r="D91" s="447"/>
      <c r="E91" s="1092"/>
      <c r="F91" s="211" t="s">
        <v>346</v>
      </c>
      <c r="G91" s="211" t="s">
        <v>403</v>
      </c>
      <c r="H91" s="956"/>
      <c r="I91" s="978">
        <v>42384</v>
      </c>
      <c r="J91" s="610">
        <v>42704</v>
      </c>
      <c r="K91" s="1045"/>
      <c r="L91" s="926" t="s">
        <v>54</v>
      </c>
      <c r="M91" s="911" t="s">
        <v>416</v>
      </c>
      <c r="N91" s="956">
        <v>1</v>
      </c>
      <c r="O91" s="45">
        <v>10000000</v>
      </c>
      <c r="P91" s="711">
        <f>+IF('Plan de adquisiciones'!$D$6="Si",ACADEMICA!O91*ACADEMICA!N91,ACADEMICA!O91*ACADEMICA!N91)</f>
        <v>10000000</v>
      </c>
      <c r="Q91" s="673" t="s">
        <v>311</v>
      </c>
      <c r="U91" s="814" t="s">
        <v>263</v>
      </c>
      <c r="V91" s="814" t="s">
        <v>263</v>
      </c>
    </row>
    <row r="92" spans="1:22" ht="42.75" x14ac:dyDescent="0.2">
      <c r="A92" s="231"/>
      <c r="B92" s="232"/>
      <c r="C92" s="227"/>
      <c r="D92" s="447"/>
      <c r="E92" s="1092"/>
      <c r="F92" s="211" t="s">
        <v>346</v>
      </c>
      <c r="G92" s="211" t="s">
        <v>403</v>
      </c>
      <c r="H92" s="956"/>
      <c r="I92" s="978">
        <v>42384</v>
      </c>
      <c r="J92" s="610">
        <v>42704</v>
      </c>
      <c r="K92" s="1045"/>
      <c r="L92" s="926" t="s">
        <v>54</v>
      </c>
      <c r="M92" s="911" t="s">
        <v>417</v>
      </c>
      <c r="N92" s="956">
        <v>1</v>
      </c>
      <c r="O92" s="45">
        <v>3200000</v>
      </c>
      <c r="P92" s="711">
        <f>+IF('Plan de adquisiciones'!$D$6="Si",ACADEMICA!O92*ACADEMICA!N92,ACADEMICA!O92*ACADEMICA!N92)</f>
        <v>3200000</v>
      </c>
      <c r="Q92" s="673" t="s">
        <v>311</v>
      </c>
      <c r="U92" s="814" t="s">
        <v>263</v>
      </c>
      <c r="V92" s="814" t="s">
        <v>263</v>
      </c>
    </row>
    <row r="93" spans="1:22" ht="28.5" x14ac:dyDescent="0.2">
      <c r="A93" s="231"/>
      <c r="B93" s="232"/>
      <c r="C93" s="227"/>
      <c r="D93" s="447"/>
      <c r="E93" s="1092"/>
      <c r="F93" s="211" t="s">
        <v>346</v>
      </c>
      <c r="G93" s="211" t="s">
        <v>403</v>
      </c>
      <c r="H93" s="956"/>
      <c r="I93" s="978">
        <v>42384</v>
      </c>
      <c r="J93" s="610">
        <v>42704</v>
      </c>
      <c r="K93" s="1045"/>
      <c r="L93" s="926" t="s">
        <v>54</v>
      </c>
      <c r="M93" s="911" t="s">
        <v>418</v>
      </c>
      <c r="N93" s="956">
        <v>3</v>
      </c>
      <c r="O93" s="45">
        <v>3000000</v>
      </c>
      <c r="P93" s="711">
        <f>+IF('Plan de adquisiciones'!$D$6="Si",ACADEMICA!O93*ACADEMICA!N93,ACADEMICA!O93*ACADEMICA!N93)</f>
        <v>9000000</v>
      </c>
      <c r="Q93" s="673" t="s">
        <v>311</v>
      </c>
      <c r="U93" s="814" t="s">
        <v>263</v>
      </c>
      <c r="V93" s="814" t="s">
        <v>263</v>
      </c>
    </row>
    <row r="94" spans="1:22" ht="28.5" x14ac:dyDescent="0.2">
      <c r="A94" s="231"/>
      <c r="B94" s="232"/>
      <c r="C94" s="227"/>
      <c r="D94" s="447"/>
      <c r="E94" s="1092"/>
      <c r="F94" s="211" t="s">
        <v>346</v>
      </c>
      <c r="G94" s="211" t="s">
        <v>403</v>
      </c>
      <c r="H94" s="956"/>
      <c r="I94" s="978">
        <v>42384</v>
      </c>
      <c r="J94" s="610">
        <v>42704</v>
      </c>
      <c r="K94" s="1045"/>
      <c r="L94" s="926" t="s">
        <v>54</v>
      </c>
      <c r="M94" s="911" t="s">
        <v>419</v>
      </c>
      <c r="N94" s="956">
        <v>3</v>
      </c>
      <c r="O94" s="45">
        <v>400000</v>
      </c>
      <c r="P94" s="711">
        <f>+IF('Plan de adquisiciones'!$D$6="Si",ACADEMICA!O94*ACADEMICA!N94,ACADEMICA!O94*ACADEMICA!N94)</f>
        <v>1200000</v>
      </c>
      <c r="Q94" s="673" t="s">
        <v>311</v>
      </c>
      <c r="U94" s="814" t="s">
        <v>263</v>
      </c>
      <c r="V94" s="814" t="s">
        <v>263</v>
      </c>
    </row>
    <row r="95" spans="1:22" ht="28.5" x14ac:dyDescent="0.2">
      <c r="A95" s="231"/>
      <c r="B95" s="232"/>
      <c r="C95" s="227"/>
      <c r="D95" s="447"/>
      <c r="E95" s="1092"/>
      <c r="F95" s="211" t="s">
        <v>346</v>
      </c>
      <c r="G95" s="211" t="s">
        <v>403</v>
      </c>
      <c r="H95" s="956"/>
      <c r="I95" s="978">
        <v>42384</v>
      </c>
      <c r="J95" s="610">
        <v>42704</v>
      </c>
      <c r="K95" s="1045"/>
      <c r="L95" s="926" t="s">
        <v>54</v>
      </c>
      <c r="M95" s="911" t="s">
        <v>420</v>
      </c>
      <c r="N95" s="956">
        <v>3</v>
      </c>
      <c r="O95" s="45">
        <v>583333.33333333337</v>
      </c>
      <c r="P95" s="711">
        <f>+IF('Plan de adquisiciones'!$D$6="Si",ACADEMICA!O95*ACADEMICA!N95,ACADEMICA!O95*ACADEMICA!N95)</f>
        <v>1750000</v>
      </c>
      <c r="Q95" s="673" t="s">
        <v>311</v>
      </c>
      <c r="U95" s="814" t="s">
        <v>263</v>
      </c>
      <c r="V95" s="814" t="s">
        <v>263</v>
      </c>
    </row>
    <row r="96" spans="1:22" ht="28.5" x14ac:dyDescent="0.2">
      <c r="A96" s="231"/>
      <c r="B96" s="232"/>
      <c r="C96" s="227"/>
      <c r="D96" s="447"/>
      <c r="E96" s="1092"/>
      <c r="F96" s="211" t="s">
        <v>346</v>
      </c>
      <c r="G96" s="211" t="s">
        <v>403</v>
      </c>
      <c r="H96" s="956"/>
      <c r="I96" s="978">
        <v>42384</v>
      </c>
      <c r="J96" s="610">
        <v>42704</v>
      </c>
      <c r="K96" s="1045"/>
      <c r="L96" s="926" t="s">
        <v>54</v>
      </c>
      <c r="M96" s="911" t="s">
        <v>421</v>
      </c>
      <c r="N96" s="956">
        <v>5</v>
      </c>
      <c r="O96" s="45">
        <v>400000</v>
      </c>
      <c r="P96" s="711">
        <f>+IF('Plan de adquisiciones'!$D$6="Si",ACADEMICA!O96*ACADEMICA!N96,ACADEMICA!O96*ACADEMICA!N96)</f>
        <v>2000000</v>
      </c>
      <c r="Q96" s="673" t="s">
        <v>311</v>
      </c>
      <c r="U96" s="814" t="s">
        <v>263</v>
      </c>
      <c r="V96" s="814" t="s">
        <v>263</v>
      </c>
    </row>
    <row r="97" spans="1:22" ht="28.5" x14ac:dyDescent="0.2">
      <c r="A97" s="231"/>
      <c r="B97" s="232"/>
      <c r="C97" s="227"/>
      <c r="D97" s="447"/>
      <c r="E97" s="1092"/>
      <c r="F97" s="211" t="s">
        <v>346</v>
      </c>
      <c r="G97" s="211" t="s">
        <v>403</v>
      </c>
      <c r="H97" s="956"/>
      <c r="I97" s="978">
        <v>42384</v>
      </c>
      <c r="J97" s="610">
        <v>42704</v>
      </c>
      <c r="K97" s="1045"/>
      <c r="L97" s="926" t="s">
        <v>54</v>
      </c>
      <c r="M97" s="911" t="s">
        <v>422</v>
      </c>
      <c r="N97" s="956">
        <v>4</v>
      </c>
      <c r="O97" s="45">
        <v>375000</v>
      </c>
      <c r="P97" s="711">
        <f>+IF('Plan de adquisiciones'!$D$6="Si",ACADEMICA!O97*ACADEMICA!N97,ACADEMICA!O97*ACADEMICA!N97)</f>
        <v>1500000</v>
      </c>
      <c r="Q97" s="673" t="s">
        <v>311</v>
      </c>
      <c r="U97" s="814" t="s">
        <v>263</v>
      </c>
      <c r="V97" s="814" t="s">
        <v>263</v>
      </c>
    </row>
    <row r="98" spans="1:22" ht="28.5" x14ac:dyDescent="0.2">
      <c r="A98" s="231"/>
      <c r="B98" s="232"/>
      <c r="C98" s="227"/>
      <c r="D98" s="447"/>
      <c r="E98" s="1092"/>
      <c r="F98" s="211" t="s">
        <v>346</v>
      </c>
      <c r="G98" s="211" t="s">
        <v>403</v>
      </c>
      <c r="H98" s="956"/>
      <c r="I98" s="978">
        <v>42384</v>
      </c>
      <c r="J98" s="610">
        <v>42704</v>
      </c>
      <c r="K98" s="1045"/>
      <c r="L98" s="926" t="s">
        <v>54</v>
      </c>
      <c r="M98" s="911" t="s">
        <v>423</v>
      </c>
      <c r="N98" s="956">
        <v>1</v>
      </c>
      <c r="O98" s="45"/>
      <c r="P98" s="46">
        <f>+IF('Plan de adquisiciones'!$D$6="Si",ACADEMICA!O98*ACADEMICA!N98,ACADEMICA!O98*ACADEMICA!N98)</f>
        <v>0</v>
      </c>
      <c r="Q98" s="673" t="s">
        <v>311</v>
      </c>
      <c r="U98" s="814" t="s">
        <v>263</v>
      </c>
      <c r="V98" s="814" t="s">
        <v>263</v>
      </c>
    </row>
    <row r="99" spans="1:22" ht="28.5" x14ac:dyDescent="0.2">
      <c r="A99" s="231"/>
      <c r="B99" s="232"/>
      <c r="C99" s="227"/>
      <c r="D99" s="447"/>
      <c r="E99" s="1092"/>
      <c r="F99" s="211" t="s">
        <v>346</v>
      </c>
      <c r="G99" s="211" t="s">
        <v>403</v>
      </c>
      <c r="H99" s="956"/>
      <c r="I99" s="978">
        <v>42384</v>
      </c>
      <c r="J99" s="610">
        <v>42704</v>
      </c>
      <c r="K99" s="1045"/>
      <c r="L99" s="926" t="s">
        <v>54</v>
      </c>
      <c r="M99" s="911" t="s">
        <v>424</v>
      </c>
      <c r="N99" s="956">
        <v>3</v>
      </c>
      <c r="O99" s="45">
        <v>233333.33333333334</v>
      </c>
      <c r="P99" s="46">
        <f>+IF('Plan de adquisiciones'!$D$6="Si",ACADEMICA!O99*ACADEMICA!N99,ACADEMICA!O99*ACADEMICA!N99)</f>
        <v>700000</v>
      </c>
      <c r="Q99" s="673" t="s">
        <v>311</v>
      </c>
      <c r="U99" s="814" t="s">
        <v>263</v>
      </c>
      <c r="V99" s="814" t="s">
        <v>263</v>
      </c>
    </row>
    <row r="100" spans="1:22" ht="28.5" x14ac:dyDescent="0.2">
      <c r="A100" s="231"/>
      <c r="B100" s="232"/>
      <c r="C100" s="227"/>
      <c r="D100" s="447"/>
      <c r="E100" s="1092"/>
      <c r="F100" s="211" t="s">
        <v>346</v>
      </c>
      <c r="G100" s="211" t="s">
        <v>403</v>
      </c>
      <c r="H100" s="956"/>
      <c r="I100" s="978">
        <v>42384</v>
      </c>
      <c r="J100" s="610">
        <v>42704</v>
      </c>
      <c r="K100" s="1045"/>
      <c r="L100" s="926" t="s">
        <v>54</v>
      </c>
      <c r="M100" s="911" t="s">
        <v>425</v>
      </c>
      <c r="N100" s="956">
        <v>3</v>
      </c>
      <c r="O100" s="45">
        <v>666666.66666666663</v>
      </c>
      <c r="P100" s="46">
        <f>+IF('Plan de adquisiciones'!$D$6="Si",ACADEMICA!O100*ACADEMICA!N100,ACADEMICA!O100*ACADEMICA!N100)</f>
        <v>2000000</v>
      </c>
      <c r="Q100" s="673" t="s">
        <v>311</v>
      </c>
      <c r="U100" s="814" t="s">
        <v>263</v>
      </c>
      <c r="V100" s="814" t="s">
        <v>263</v>
      </c>
    </row>
    <row r="101" spans="1:22" ht="28.5" x14ac:dyDescent="0.2">
      <c r="A101" s="231"/>
      <c r="B101" s="232"/>
      <c r="C101" s="227"/>
      <c r="D101" s="447"/>
      <c r="E101" s="1092"/>
      <c r="F101" s="211" t="s">
        <v>346</v>
      </c>
      <c r="G101" s="211" t="s">
        <v>403</v>
      </c>
      <c r="H101" s="956"/>
      <c r="I101" s="978">
        <v>42384</v>
      </c>
      <c r="J101" s="610">
        <v>42704</v>
      </c>
      <c r="K101" s="1045"/>
      <c r="L101" s="926" t="s">
        <v>54</v>
      </c>
      <c r="M101" s="911" t="s">
        <v>426</v>
      </c>
      <c r="N101" s="956">
        <v>5</v>
      </c>
      <c r="O101" s="45">
        <v>60000</v>
      </c>
      <c r="P101" s="46">
        <f>+IF('Plan de adquisiciones'!$D$6="Si",ACADEMICA!O101*ACADEMICA!N101,ACADEMICA!O101*ACADEMICA!N101)</f>
        <v>300000</v>
      </c>
      <c r="Q101" s="673" t="s">
        <v>311</v>
      </c>
      <c r="U101" s="814" t="s">
        <v>263</v>
      </c>
      <c r="V101" s="814" t="s">
        <v>263</v>
      </c>
    </row>
    <row r="102" spans="1:22" ht="28.5" x14ac:dyDescent="0.2">
      <c r="A102" s="231"/>
      <c r="B102" s="232"/>
      <c r="C102" s="227"/>
      <c r="D102" s="447"/>
      <c r="E102" s="1092"/>
      <c r="F102" s="211" t="s">
        <v>346</v>
      </c>
      <c r="G102" s="211" t="s">
        <v>403</v>
      </c>
      <c r="H102" s="956"/>
      <c r="I102" s="978">
        <v>42384</v>
      </c>
      <c r="J102" s="610">
        <v>42704</v>
      </c>
      <c r="K102" s="1045"/>
      <c r="L102" s="926" t="s">
        <v>54</v>
      </c>
      <c r="M102" s="911" t="s">
        <v>427</v>
      </c>
      <c r="N102" s="956">
        <v>2</v>
      </c>
      <c r="O102" s="45">
        <v>75000</v>
      </c>
      <c r="P102" s="46">
        <f>+IF('Plan de adquisiciones'!$D$6="Si",ACADEMICA!O102*ACADEMICA!N102,ACADEMICA!O102*ACADEMICA!N102)</f>
        <v>150000</v>
      </c>
      <c r="Q102" s="673" t="s">
        <v>311</v>
      </c>
      <c r="U102" s="814" t="s">
        <v>263</v>
      </c>
      <c r="V102" s="814" t="s">
        <v>263</v>
      </c>
    </row>
    <row r="103" spans="1:22" ht="28.5" x14ac:dyDescent="0.2">
      <c r="A103" s="231"/>
      <c r="B103" s="232"/>
      <c r="C103" s="227"/>
      <c r="D103" s="447"/>
      <c r="E103" s="1092"/>
      <c r="F103" s="211" t="s">
        <v>346</v>
      </c>
      <c r="G103" s="211" t="s">
        <v>403</v>
      </c>
      <c r="H103" s="956"/>
      <c r="I103" s="978">
        <v>42384</v>
      </c>
      <c r="J103" s="610">
        <v>42704</v>
      </c>
      <c r="K103" s="1045"/>
      <c r="L103" s="926" t="s">
        <v>54</v>
      </c>
      <c r="M103" s="911" t="s">
        <v>428</v>
      </c>
      <c r="N103" s="956">
        <v>4</v>
      </c>
      <c r="O103" s="45">
        <v>800000</v>
      </c>
      <c r="P103" s="46">
        <f>+IF('Plan de adquisiciones'!$D$6="Si",ACADEMICA!O103*ACADEMICA!N103,ACADEMICA!O103*ACADEMICA!N103)</f>
        <v>3200000</v>
      </c>
      <c r="Q103" s="673" t="s">
        <v>311</v>
      </c>
      <c r="U103" s="814" t="s">
        <v>263</v>
      </c>
      <c r="V103" s="814" t="s">
        <v>263</v>
      </c>
    </row>
    <row r="104" spans="1:22" ht="28.5" x14ac:dyDescent="0.2">
      <c r="A104" s="231"/>
      <c r="B104" s="232"/>
      <c r="C104" s="227"/>
      <c r="D104" s="447"/>
      <c r="E104" s="1092"/>
      <c r="F104" s="211" t="s">
        <v>346</v>
      </c>
      <c r="G104" s="211" t="s">
        <v>403</v>
      </c>
      <c r="H104" s="956"/>
      <c r="I104" s="978">
        <v>42384</v>
      </c>
      <c r="J104" s="610">
        <v>42704</v>
      </c>
      <c r="K104" s="1045"/>
      <c r="L104" s="926" t="s">
        <v>54</v>
      </c>
      <c r="M104" s="911" t="s">
        <v>429</v>
      </c>
      <c r="N104" s="956">
        <v>2</v>
      </c>
      <c r="O104" s="45">
        <v>2000000</v>
      </c>
      <c r="P104" s="46">
        <f>+IF('Plan de adquisiciones'!$D$6="Si",ACADEMICA!O104*ACADEMICA!N104,ACADEMICA!O104*ACADEMICA!N104)</f>
        <v>4000000</v>
      </c>
      <c r="Q104" s="673" t="s">
        <v>311</v>
      </c>
      <c r="U104" s="814" t="s">
        <v>263</v>
      </c>
      <c r="V104" s="814" t="s">
        <v>263</v>
      </c>
    </row>
    <row r="105" spans="1:22" ht="28.5" x14ac:dyDescent="0.2">
      <c r="A105" s="231"/>
      <c r="B105" s="232"/>
      <c r="C105" s="227"/>
      <c r="D105" s="447"/>
      <c r="E105" s="1092"/>
      <c r="F105" s="211" t="s">
        <v>346</v>
      </c>
      <c r="G105" s="211" t="s">
        <v>403</v>
      </c>
      <c r="H105" s="956"/>
      <c r="I105" s="978">
        <v>42384</v>
      </c>
      <c r="J105" s="610">
        <v>42704</v>
      </c>
      <c r="K105" s="1045"/>
      <c r="L105" s="926" t="s">
        <v>54</v>
      </c>
      <c r="M105" s="911" t="s">
        <v>430</v>
      </c>
      <c r="N105" s="956">
        <v>2</v>
      </c>
      <c r="O105" s="45">
        <v>853000</v>
      </c>
      <c r="P105" s="46">
        <f>+IF('Plan de adquisiciones'!$D$6="Si",ACADEMICA!O105*ACADEMICA!N105,ACADEMICA!O105*ACADEMICA!N105)</f>
        <v>1706000</v>
      </c>
      <c r="Q105" s="673" t="s">
        <v>311</v>
      </c>
      <c r="U105" s="814" t="s">
        <v>263</v>
      </c>
      <c r="V105" s="814" t="s">
        <v>263</v>
      </c>
    </row>
    <row r="106" spans="1:22" ht="28.5" x14ac:dyDescent="0.2">
      <c r="A106" s="231"/>
      <c r="B106" s="232"/>
      <c r="C106" s="227"/>
      <c r="D106" s="447"/>
      <c r="E106" s="1092"/>
      <c r="F106" s="211" t="s">
        <v>346</v>
      </c>
      <c r="G106" s="211" t="s">
        <v>403</v>
      </c>
      <c r="H106" s="956"/>
      <c r="I106" s="978">
        <v>42384</v>
      </c>
      <c r="J106" s="610">
        <v>42704</v>
      </c>
      <c r="K106" s="1045"/>
      <c r="L106" s="926" t="s">
        <v>54</v>
      </c>
      <c r="M106" s="911" t="s">
        <v>431</v>
      </c>
      <c r="N106" s="956">
        <v>5</v>
      </c>
      <c r="O106" s="45">
        <v>119000</v>
      </c>
      <c r="P106" s="46">
        <f>+IF('Plan de adquisiciones'!$D$6="Si",ACADEMICA!O106*ACADEMICA!N106,ACADEMICA!O106*ACADEMICA!N106)</f>
        <v>595000</v>
      </c>
      <c r="Q106" s="673" t="s">
        <v>311</v>
      </c>
      <c r="U106" s="814" t="s">
        <v>263</v>
      </c>
      <c r="V106" s="814" t="s">
        <v>263</v>
      </c>
    </row>
    <row r="107" spans="1:22" ht="28.5" x14ac:dyDescent="0.2">
      <c r="A107" s="231"/>
      <c r="B107" s="232"/>
      <c r="C107" s="227"/>
      <c r="D107" s="447"/>
      <c r="E107" s="1092"/>
      <c r="F107" s="211" t="s">
        <v>346</v>
      </c>
      <c r="G107" s="211" t="s">
        <v>403</v>
      </c>
      <c r="H107" s="956"/>
      <c r="I107" s="978">
        <v>42384</v>
      </c>
      <c r="J107" s="610">
        <v>42704</v>
      </c>
      <c r="K107" s="1045"/>
      <c r="L107" s="926" t="s">
        <v>54</v>
      </c>
      <c r="M107" s="911" t="s">
        <v>432</v>
      </c>
      <c r="N107" s="956">
        <v>5</v>
      </c>
      <c r="O107" s="45">
        <v>600000</v>
      </c>
      <c r="P107" s="46">
        <f>+IF('Plan de adquisiciones'!$D$6="Si",ACADEMICA!O107*ACADEMICA!N107,ACADEMICA!O107*ACADEMICA!N107/2)</f>
        <v>1500000</v>
      </c>
      <c r="Q107" s="673" t="s">
        <v>311</v>
      </c>
      <c r="U107" s="814" t="s">
        <v>263</v>
      </c>
      <c r="V107" s="814" t="s">
        <v>263</v>
      </c>
    </row>
    <row r="108" spans="1:22" ht="28.5" x14ac:dyDescent="0.2">
      <c r="A108" s="231"/>
      <c r="B108" s="232"/>
      <c r="C108" s="227"/>
      <c r="D108" s="447"/>
      <c r="E108" s="1092"/>
      <c r="F108" s="211" t="s">
        <v>346</v>
      </c>
      <c r="G108" s="211" t="s">
        <v>403</v>
      </c>
      <c r="H108" s="956"/>
      <c r="I108" s="978">
        <v>42384</v>
      </c>
      <c r="J108" s="610">
        <v>42704</v>
      </c>
      <c r="K108" s="1045"/>
      <c r="L108" s="926" t="s">
        <v>54</v>
      </c>
      <c r="M108" s="911" t="s">
        <v>433</v>
      </c>
      <c r="N108" s="956">
        <v>1</v>
      </c>
      <c r="O108" s="45">
        <v>11000000</v>
      </c>
      <c r="P108" s="46">
        <f>+IF('Plan de adquisiciones'!$D$6="Si",ACADEMICA!O108*ACADEMICA!N108,ACADEMICA!O108*ACADEMICA!N108/2)</f>
        <v>5500000</v>
      </c>
      <c r="Q108" s="673" t="s">
        <v>311</v>
      </c>
      <c r="U108" s="814" t="s">
        <v>263</v>
      </c>
      <c r="V108" s="814" t="s">
        <v>263</v>
      </c>
    </row>
    <row r="109" spans="1:22" ht="28.5" x14ac:dyDescent="0.2">
      <c r="A109" s="231"/>
      <c r="B109" s="232"/>
      <c r="C109" s="227"/>
      <c r="D109" s="447"/>
      <c r="E109" s="1092"/>
      <c r="F109" s="211" t="s">
        <v>346</v>
      </c>
      <c r="G109" s="211" t="s">
        <v>403</v>
      </c>
      <c r="H109" s="956"/>
      <c r="I109" s="978">
        <v>42384</v>
      </c>
      <c r="J109" s="610">
        <v>42704</v>
      </c>
      <c r="K109" s="1045"/>
      <c r="L109" s="926" t="s">
        <v>54</v>
      </c>
      <c r="M109" s="911" t="s">
        <v>434</v>
      </c>
      <c r="N109" s="956">
        <v>1</v>
      </c>
      <c r="O109" s="45">
        <v>1800000</v>
      </c>
      <c r="P109" s="46">
        <f>+IF('Plan de adquisiciones'!$D$6="Si",ACADEMICA!O109*ACADEMICA!N109,ACADEMICA!O109*ACADEMICA!N109/2)</f>
        <v>900000</v>
      </c>
      <c r="Q109" s="673" t="s">
        <v>311</v>
      </c>
      <c r="U109" s="814" t="s">
        <v>263</v>
      </c>
      <c r="V109" s="814" t="s">
        <v>263</v>
      </c>
    </row>
    <row r="110" spans="1:22" ht="42.75" x14ac:dyDescent="0.2">
      <c r="A110" s="231"/>
      <c r="B110" s="232"/>
      <c r="C110" s="227"/>
      <c r="D110" s="447"/>
      <c r="E110" s="1092"/>
      <c r="F110" s="211" t="s">
        <v>346</v>
      </c>
      <c r="G110" s="211" t="s">
        <v>403</v>
      </c>
      <c r="H110" s="956"/>
      <c r="I110" s="978">
        <v>42384</v>
      </c>
      <c r="J110" s="610">
        <v>42704</v>
      </c>
      <c r="K110" s="1045"/>
      <c r="L110" s="926" t="s">
        <v>54</v>
      </c>
      <c r="M110" s="911" t="s">
        <v>435</v>
      </c>
      <c r="N110" s="956">
        <v>5</v>
      </c>
      <c r="O110" s="45">
        <v>800000</v>
      </c>
      <c r="P110" s="46">
        <f>+IF('Plan de adquisiciones'!$D$6="Si",ACADEMICA!O110*ACADEMICA!N110,ACADEMICA!O110*ACADEMICA!N110/2)</f>
        <v>2000000</v>
      </c>
      <c r="Q110" s="673" t="s">
        <v>311</v>
      </c>
      <c r="U110" s="814" t="s">
        <v>263</v>
      </c>
      <c r="V110" s="814" t="s">
        <v>263</v>
      </c>
    </row>
    <row r="111" spans="1:22" ht="28.5" x14ac:dyDescent="0.2">
      <c r="A111" s="231"/>
      <c r="B111" s="232"/>
      <c r="C111" s="227"/>
      <c r="D111" s="447"/>
      <c r="E111" s="1092"/>
      <c r="F111" s="211" t="s">
        <v>346</v>
      </c>
      <c r="G111" s="211" t="s">
        <v>403</v>
      </c>
      <c r="H111" s="956"/>
      <c r="I111" s="978">
        <v>42384</v>
      </c>
      <c r="J111" s="610">
        <v>42704</v>
      </c>
      <c r="K111" s="1045"/>
      <c r="L111" s="926" t="s">
        <v>54</v>
      </c>
      <c r="M111" s="911" t="s">
        <v>436</v>
      </c>
      <c r="N111" s="956">
        <v>1</v>
      </c>
      <c r="O111" s="45">
        <v>6000000</v>
      </c>
      <c r="P111" s="46">
        <f>+IF('Plan de adquisiciones'!$D$6="Si",ACADEMICA!O111*ACADEMICA!N111,ACADEMICA!O111*ACADEMICA!N111/2)</f>
        <v>3000000</v>
      </c>
      <c r="Q111" s="673" t="s">
        <v>311</v>
      </c>
      <c r="U111" s="814" t="s">
        <v>263</v>
      </c>
      <c r="V111" s="814" t="s">
        <v>263</v>
      </c>
    </row>
    <row r="112" spans="1:22" ht="28.5" x14ac:dyDescent="0.2">
      <c r="A112" s="231"/>
      <c r="B112" s="232"/>
      <c r="C112" s="227"/>
      <c r="D112" s="447"/>
      <c r="E112" s="1092"/>
      <c r="F112" s="211" t="s">
        <v>346</v>
      </c>
      <c r="G112" s="211" t="s">
        <v>403</v>
      </c>
      <c r="H112" s="956"/>
      <c r="I112" s="978">
        <v>42384</v>
      </c>
      <c r="J112" s="610">
        <v>42704</v>
      </c>
      <c r="K112" s="1045"/>
      <c r="L112" s="926" t="s">
        <v>54</v>
      </c>
      <c r="M112" s="911" t="s">
        <v>437</v>
      </c>
      <c r="N112" s="956">
        <v>2</v>
      </c>
      <c r="O112" s="45">
        <v>1920000</v>
      </c>
      <c r="P112" s="46">
        <f>+IF('Plan de adquisiciones'!$D$6="Si",ACADEMICA!O112*ACADEMICA!N112,ACADEMICA!O112*ACADEMICA!N112/2)</f>
        <v>1920000</v>
      </c>
      <c r="Q112" s="673" t="s">
        <v>311</v>
      </c>
      <c r="U112" s="814" t="s">
        <v>263</v>
      </c>
      <c r="V112" s="814" t="s">
        <v>263</v>
      </c>
    </row>
    <row r="113" spans="1:22" ht="28.5" x14ac:dyDescent="0.2">
      <c r="A113" s="177"/>
      <c r="B113" s="217"/>
      <c r="C113" s="218"/>
      <c r="D113" s="448"/>
      <c r="E113" s="1093"/>
      <c r="F113" s="211" t="s">
        <v>346</v>
      </c>
      <c r="G113" s="211" t="s">
        <v>403</v>
      </c>
      <c r="H113" s="956"/>
      <c r="I113" s="978">
        <v>42384</v>
      </c>
      <c r="J113" s="610">
        <v>42704</v>
      </c>
      <c r="K113" s="1107"/>
      <c r="L113" s="926" t="s">
        <v>54</v>
      </c>
      <c r="M113" s="911" t="s">
        <v>438</v>
      </c>
      <c r="N113" s="956">
        <v>2</v>
      </c>
      <c r="O113" s="45">
        <v>2080000</v>
      </c>
      <c r="P113" s="46">
        <f>+IF('Plan de adquisiciones'!$D$6="Si",ACADEMICA!O113*ACADEMICA!N113,ACADEMICA!O113*ACADEMICA!N113/2)</f>
        <v>2080000</v>
      </c>
      <c r="Q113" s="673" t="s">
        <v>311</v>
      </c>
      <c r="U113" s="814" t="s">
        <v>263</v>
      </c>
      <c r="V113" s="814" t="s">
        <v>263</v>
      </c>
    </row>
    <row r="114" spans="1:22" ht="26.1" customHeight="1" x14ac:dyDescent="0.2">
      <c r="A114" s="209"/>
      <c r="B114" s="230"/>
      <c r="C114" s="224"/>
      <c r="D114" s="446"/>
      <c r="E114" s="1120" t="s">
        <v>345</v>
      </c>
      <c r="F114" s="211" t="s">
        <v>439</v>
      </c>
      <c r="G114" s="211" t="s">
        <v>440</v>
      </c>
      <c r="H114" s="956"/>
      <c r="I114" s="978">
        <v>42384</v>
      </c>
      <c r="J114" s="610">
        <v>42704</v>
      </c>
      <c r="K114" s="920" t="s">
        <v>441</v>
      </c>
      <c r="L114" s="926" t="s">
        <v>54</v>
      </c>
      <c r="M114" s="911" t="s">
        <v>442</v>
      </c>
      <c r="N114" s="956">
        <v>7</v>
      </c>
      <c r="O114" s="45">
        <v>88571.428571428565</v>
      </c>
      <c r="P114" s="46">
        <f>+IF('Plan de adquisiciones'!$D$6="Si",ACADEMICA!O114*ACADEMICA!N114,ACADEMICA!O114*ACADEMICA!N114)*3300</f>
        <v>2046000000</v>
      </c>
      <c r="Q114" s="673" t="s">
        <v>317</v>
      </c>
      <c r="U114" s="814" t="s">
        <v>263</v>
      </c>
      <c r="V114" s="814" t="s">
        <v>263</v>
      </c>
    </row>
    <row r="115" spans="1:22" ht="42.75" x14ac:dyDescent="0.2">
      <c r="A115" s="231"/>
      <c r="B115" s="232"/>
      <c r="C115" s="227"/>
      <c r="D115" s="447"/>
      <c r="E115" s="1092"/>
      <c r="F115" s="211" t="s">
        <v>439</v>
      </c>
      <c r="G115" s="211" t="s">
        <v>440</v>
      </c>
      <c r="H115" s="956"/>
      <c r="I115" s="978">
        <v>42384</v>
      </c>
      <c r="J115" s="610">
        <v>42704</v>
      </c>
      <c r="K115" s="920" t="s">
        <v>443</v>
      </c>
      <c r="L115" s="926" t="s">
        <v>54</v>
      </c>
      <c r="M115" s="911" t="s">
        <v>444</v>
      </c>
      <c r="N115" s="956">
        <v>1</v>
      </c>
      <c r="O115" s="45">
        <v>2880000000</v>
      </c>
      <c r="P115" s="711">
        <f>+IF('Plan de adquisiciones'!$D$6="Si",ACADEMICA!O115*ACADEMICA!N115,ACADEMICA!O115*ACADEMICA!N115)</f>
        <v>2880000000</v>
      </c>
      <c r="Q115" s="673" t="s">
        <v>317</v>
      </c>
      <c r="U115" s="814" t="s">
        <v>263</v>
      </c>
      <c r="V115" s="814" t="s">
        <v>263</v>
      </c>
    </row>
    <row r="116" spans="1:22" ht="42.75" x14ac:dyDescent="0.2">
      <c r="A116" s="231"/>
      <c r="B116" s="232"/>
      <c r="C116" s="227"/>
      <c r="D116" s="447"/>
      <c r="E116" s="1092"/>
      <c r="F116" s="211" t="s">
        <v>439</v>
      </c>
      <c r="G116" s="211" t="s">
        <v>440</v>
      </c>
      <c r="H116" s="956"/>
      <c r="I116" s="978">
        <v>42384</v>
      </c>
      <c r="J116" s="610">
        <v>42704</v>
      </c>
      <c r="K116" s="920" t="s">
        <v>445</v>
      </c>
      <c r="L116" s="926" t="s">
        <v>54</v>
      </c>
      <c r="M116" s="911" t="s">
        <v>446</v>
      </c>
      <c r="N116" s="956">
        <v>1</v>
      </c>
      <c r="O116" s="45">
        <v>480000000</v>
      </c>
      <c r="P116" s="711">
        <f>+IF('Plan de adquisiciones'!$D$6="Si",ACADEMICA!O116*ACADEMICA!N116,ACADEMICA!O116*ACADEMICA!N116)</f>
        <v>480000000</v>
      </c>
      <c r="Q116" s="673" t="s">
        <v>368</v>
      </c>
      <c r="U116" s="814" t="s">
        <v>263</v>
      </c>
      <c r="V116" s="814" t="s">
        <v>263</v>
      </c>
    </row>
    <row r="117" spans="1:22" ht="42.75" x14ac:dyDescent="0.2">
      <c r="A117" s="231"/>
      <c r="B117" s="232"/>
      <c r="C117" s="227"/>
      <c r="D117" s="447"/>
      <c r="E117" s="1092"/>
      <c r="F117" s="211" t="s">
        <v>439</v>
      </c>
      <c r="G117" s="211" t="s">
        <v>440</v>
      </c>
      <c r="H117" s="956"/>
      <c r="I117" s="978">
        <v>42384</v>
      </c>
      <c r="J117" s="610">
        <v>42704</v>
      </c>
      <c r="K117" s="920" t="s">
        <v>447</v>
      </c>
      <c r="L117" s="926" t="s">
        <v>54</v>
      </c>
      <c r="M117" s="911" t="s">
        <v>448</v>
      </c>
      <c r="N117" s="956">
        <v>1</v>
      </c>
      <c r="O117" s="45">
        <v>240000000</v>
      </c>
      <c r="P117" s="711">
        <f>+IF('Plan de adquisiciones'!$D$6="Si",ACADEMICA!O117*ACADEMICA!N117,ACADEMICA!O117*ACADEMICA!N117)</f>
        <v>240000000</v>
      </c>
      <c r="Q117" s="673" t="s">
        <v>317</v>
      </c>
      <c r="U117" s="814" t="s">
        <v>263</v>
      </c>
      <c r="V117" s="814" t="s">
        <v>263</v>
      </c>
    </row>
    <row r="118" spans="1:22" ht="42.75" x14ac:dyDescent="0.2">
      <c r="A118" s="231"/>
      <c r="B118" s="232"/>
      <c r="C118" s="227"/>
      <c r="D118" s="447"/>
      <c r="E118" s="1092"/>
      <c r="F118" s="211" t="s">
        <v>439</v>
      </c>
      <c r="G118" s="211" t="s">
        <v>440</v>
      </c>
      <c r="H118" s="956"/>
      <c r="I118" s="978">
        <v>42384</v>
      </c>
      <c r="J118" s="610">
        <v>42704</v>
      </c>
      <c r="K118" s="920" t="s">
        <v>449</v>
      </c>
      <c r="L118" s="926" t="s">
        <v>54</v>
      </c>
      <c r="M118" s="911" t="s">
        <v>450</v>
      </c>
      <c r="N118" s="956">
        <v>1</v>
      </c>
      <c r="O118" s="45">
        <v>480000000</v>
      </c>
      <c r="P118" s="711">
        <f>+IF('Plan de adquisiciones'!$D$6="Si",ACADEMICA!O118*ACADEMICA!N118,ACADEMICA!O118*ACADEMICA!N118)</f>
        <v>480000000</v>
      </c>
      <c r="Q118" s="673" t="s">
        <v>317</v>
      </c>
      <c r="U118" s="814" t="s">
        <v>263</v>
      </c>
      <c r="V118" s="814" t="s">
        <v>263</v>
      </c>
    </row>
    <row r="119" spans="1:22" ht="42.75" x14ac:dyDescent="0.2">
      <c r="A119" s="231"/>
      <c r="B119" s="232"/>
      <c r="C119" s="227"/>
      <c r="D119" s="447"/>
      <c r="E119" s="1092"/>
      <c r="F119" s="211" t="s">
        <v>439</v>
      </c>
      <c r="G119" s="211" t="s">
        <v>440</v>
      </c>
      <c r="H119" s="956"/>
      <c r="I119" s="978">
        <v>42384</v>
      </c>
      <c r="J119" s="610">
        <v>42704</v>
      </c>
      <c r="K119" s="920" t="s">
        <v>451</v>
      </c>
      <c r="L119" s="926" t="s">
        <v>54</v>
      </c>
      <c r="M119" s="911" t="s">
        <v>452</v>
      </c>
      <c r="N119" s="956">
        <v>1</v>
      </c>
      <c r="O119" s="45">
        <v>480000000</v>
      </c>
      <c r="P119" s="711">
        <f>+IF('Plan de adquisiciones'!$D$6="Si",ACADEMICA!O119*ACADEMICA!N119,ACADEMICA!O119*ACADEMICA!N119)</f>
        <v>480000000</v>
      </c>
      <c r="Q119" s="673" t="s">
        <v>317</v>
      </c>
      <c r="U119" s="814" t="s">
        <v>263</v>
      </c>
      <c r="V119" s="814" t="s">
        <v>263</v>
      </c>
    </row>
    <row r="120" spans="1:22" ht="42.75" x14ac:dyDescent="0.2">
      <c r="A120" s="231"/>
      <c r="B120" s="232"/>
      <c r="C120" s="227"/>
      <c r="D120" s="447"/>
      <c r="E120" s="1092"/>
      <c r="F120" s="211" t="s">
        <v>439</v>
      </c>
      <c r="G120" s="211" t="s">
        <v>440</v>
      </c>
      <c r="H120" s="956"/>
      <c r="I120" s="978">
        <v>42384</v>
      </c>
      <c r="J120" s="610">
        <v>42704</v>
      </c>
      <c r="K120" s="920" t="s">
        <v>453</v>
      </c>
      <c r="L120" s="926" t="s">
        <v>54</v>
      </c>
      <c r="M120" s="911" t="s">
        <v>454</v>
      </c>
      <c r="N120" s="956">
        <v>1</v>
      </c>
      <c r="O120" s="45">
        <v>720000000</v>
      </c>
      <c r="P120" s="711">
        <f>+IF('Plan de adquisiciones'!$D$6="Si",ACADEMICA!O120*ACADEMICA!N120,ACADEMICA!O120*ACADEMICA!N120)</f>
        <v>720000000</v>
      </c>
      <c r="Q120" s="673" t="s">
        <v>317</v>
      </c>
      <c r="U120" s="814" t="s">
        <v>263</v>
      </c>
      <c r="V120" s="814" t="s">
        <v>263</v>
      </c>
    </row>
    <row r="121" spans="1:22" ht="42.75" x14ac:dyDescent="0.2">
      <c r="A121" s="231"/>
      <c r="B121" s="232"/>
      <c r="C121" s="227"/>
      <c r="D121" s="447"/>
      <c r="E121" s="1092"/>
      <c r="F121" s="211" t="s">
        <v>439</v>
      </c>
      <c r="G121" s="211" t="s">
        <v>440</v>
      </c>
      <c r="H121" s="956"/>
      <c r="I121" s="978">
        <v>42384</v>
      </c>
      <c r="J121" s="610">
        <v>42704</v>
      </c>
      <c r="K121" s="920" t="s">
        <v>455</v>
      </c>
      <c r="L121" s="926" t="s">
        <v>54</v>
      </c>
      <c r="M121" s="911" t="s">
        <v>456</v>
      </c>
      <c r="N121" s="956">
        <v>1</v>
      </c>
      <c r="O121" s="45">
        <v>480000000</v>
      </c>
      <c r="P121" s="711">
        <f>+IF('Plan de adquisiciones'!$D$6="Si",ACADEMICA!O121*ACADEMICA!N121,ACADEMICA!O121*ACADEMICA!N121)</f>
        <v>480000000</v>
      </c>
      <c r="Q121" s="673" t="s">
        <v>317</v>
      </c>
      <c r="U121" s="814" t="s">
        <v>263</v>
      </c>
      <c r="V121" s="814" t="s">
        <v>263</v>
      </c>
    </row>
    <row r="122" spans="1:22" ht="42.75" x14ac:dyDescent="0.2">
      <c r="A122" s="231"/>
      <c r="B122" s="232"/>
      <c r="C122" s="227"/>
      <c r="D122" s="447"/>
      <c r="E122" s="1092"/>
      <c r="F122" s="211" t="s">
        <v>439</v>
      </c>
      <c r="G122" s="211" t="s">
        <v>440</v>
      </c>
      <c r="H122" s="956"/>
      <c r="I122" s="978">
        <v>42384</v>
      </c>
      <c r="J122" s="610">
        <v>42704</v>
      </c>
      <c r="K122" s="920" t="s">
        <v>457</v>
      </c>
      <c r="L122" s="926" t="s">
        <v>458</v>
      </c>
      <c r="M122" s="911" t="s">
        <v>459</v>
      </c>
      <c r="N122" s="956">
        <v>1</v>
      </c>
      <c r="O122" s="45">
        <v>96000000</v>
      </c>
      <c r="P122" s="711">
        <f>+IF('Plan de adquisiciones'!$D$6="Si",ACADEMICA!O122*ACADEMICA!N122,ACADEMICA!O122*ACADEMICA!N122)</f>
        <v>96000000</v>
      </c>
      <c r="Q122" s="673" t="s">
        <v>317</v>
      </c>
      <c r="U122" s="814" t="s">
        <v>263</v>
      </c>
      <c r="V122" s="814" t="s">
        <v>263</v>
      </c>
    </row>
    <row r="123" spans="1:22" ht="26.1" customHeight="1" x14ac:dyDescent="0.2">
      <c r="A123" s="231"/>
      <c r="B123" s="232"/>
      <c r="C123" s="227"/>
      <c r="D123" s="447"/>
      <c r="E123" s="1092"/>
      <c r="F123" s="211" t="s">
        <v>439</v>
      </c>
      <c r="G123" s="211" t="s">
        <v>440</v>
      </c>
      <c r="H123" s="956"/>
      <c r="I123" s="978">
        <v>42384</v>
      </c>
      <c r="J123" s="610">
        <v>42704</v>
      </c>
      <c r="K123" s="1117" t="s">
        <v>460</v>
      </c>
      <c r="L123" s="1156" t="s">
        <v>94</v>
      </c>
      <c r="M123" s="911" t="s">
        <v>461</v>
      </c>
      <c r="N123" s="956"/>
      <c r="O123" s="45"/>
      <c r="P123" s="711">
        <f>+IF('Plan de adquisiciones'!$D$6="Si",ACADEMICA!O123*ACADEMICA!N123,ACADEMICA!O123*ACADEMICA!N123/2)</f>
        <v>0</v>
      </c>
      <c r="Q123" s="673" t="s">
        <v>311</v>
      </c>
      <c r="U123" s="814" t="s">
        <v>263</v>
      </c>
      <c r="V123" s="814" t="s">
        <v>263</v>
      </c>
    </row>
    <row r="124" spans="1:22" ht="28.5" x14ac:dyDescent="0.2">
      <c r="A124" s="231"/>
      <c r="B124" s="232"/>
      <c r="C124" s="227"/>
      <c r="D124" s="447"/>
      <c r="E124" s="1092"/>
      <c r="F124" s="211" t="s">
        <v>439</v>
      </c>
      <c r="G124" s="211" t="s">
        <v>440</v>
      </c>
      <c r="H124" s="956"/>
      <c r="I124" s="978">
        <v>42384</v>
      </c>
      <c r="J124" s="610">
        <v>42704</v>
      </c>
      <c r="K124" s="1045"/>
      <c r="L124" s="1157"/>
      <c r="M124" s="911" t="s">
        <v>462</v>
      </c>
      <c r="N124" s="956"/>
      <c r="O124" s="45"/>
      <c r="P124" s="711">
        <f>+IF('Plan de adquisiciones'!$D$6="Si",ACADEMICA!O124*ACADEMICA!N124,ACADEMICA!O124*ACADEMICA!N124/2)</f>
        <v>0</v>
      </c>
      <c r="Q124" s="673" t="s">
        <v>311</v>
      </c>
      <c r="U124" s="814" t="s">
        <v>263</v>
      </c>
      <c r="V124" s="814" t="s">
        <v>263</v>
      </c>
    </row>
    <row r="125" spans="1:22" ht="28.5" x14ac:dyDescent="0.2">
      <c r="A125" s="177"/>
      <c r="B125" s="217"/>
      <c r="C125" s="218"/>
      <c r="D125" s="448"/>
      <c r="E125" s="1092"/>
      <c r="F125" s="211" t="s">
        <v>439</v>
      </c>
      <c r="G125" s="211" t="s">
        <v>440</v>
      </c>
      <c r="H125" s="956"/>
      <c r="I125" s="978">
        <v>42384</v>
      </c>
      <c r="J125" s="610">
        <v>42704</v>
      </c>
      <c r="K125" s="1107"/>
      <c r="L125" s="1119"/>
      <c r="M125" s="911" t="s">
        <v>463</v>
      </c>
      <c r="N125" s="956"/>
      <c r="O125" s="45"/>
      <c r="P125" s="711">
        <f>+IF('Plan de adquisiciones'!$D$6="Si",ACADEMICA!O125*ACADEMICA!N125,ACADEMICA!O125*ACADEMICA!N125/2)</f>
        <v>0</v>
      </c>
      <c r="Q125" s="673" t="s">
        <v>311</v>
      </c>
      <c r="U125" s="814" t="s">
        <v>263</v>
      </c>
      <c r="V125" s="814" t="s">
        <v>263</v>
      </c>
    </row>
    <row r="126" spans="1:22" ht="71.25" x14ac:dyDescent="0.2">
      <c r="A126" s="173"/>
      <c r="B126" s="220"/>
      <c r="C126" s="672"/>
      <c r="D126" s="221"/>
      <c r="E126" s="1092"/>
      <c r="F126" s="211" t="s">
        <v>439</v>
      </c>
      <c r="G126" s="912" t="s">
        <v>464</v>
      </c>
      <c r="H126" s="956"/>
      <c r="I126" s="978">
        <v>42384</v>
      </c>
      <c r="J126" s="610">
        <v>42704</v>
      </c>
      <c r="K126" s="920" t="s">
        <v>372</v>
      </c>
      <c r="L126" s="926" t="s">
        <v>465</v>
      </c>
      <c r="M126" s="911" t="s">
        <v>466</v>
      </c>
      <c r="N126" s="956">
        <v>1</v>
      </c>
      <c r="O126" s="45">
        <v>144000000</v>
      </c>
      <c r="P126" s="711">
        <f>+IF('Plan de adquisiciones'!$D$6="Si",ACADEMICA!O126*ACADEMICA!N126,ACADEMICA!O126*ACADEMICA!N126)</f>
        <v>144000000</v>
      </c>
      <c r="Q126" s="673" t="s">
        <v>311</v>
      </c>
      <c r="U126" s="814" t="s">
        <v>263</v>
      </c>
      <c r="V126" s="814" t="s">
        <v>263</v>
      </c>
    </row>
    <row r="127" spans="1:22" ht="12.95" customHeight="1" x14ac:dyDescent="0.2">
      <c r="A127" s="209"/>
      <c r="B127" s="230"/>
      <c r="C127" s="224"/>
      <c r="D127" s="446"/>
      <c r="E127" s="1092"/>
      <c r="F127" s="211" t="s">
        <v>439</v>
      </c>
      <c r="G127" s="211" t="s">
        <v>467</v>
      </c>
      <c r="H127" s="956"/>
      <c r="I127" s="978">
        <v>42384</v>
      </c>
      <c r="J127" s="610">
        <v>42704</v>
      </c>
      <c r="K127" s="1117" t="s">
        <v>468</v>
      </c>
      <c r="L127" s="926" t="s">
        <v>94</v>
      </c>
      <c r="M127" s="22" t="s">
        <v>469</v>
      </c>
      <c r="N127" s="956">
        <v>1</v>
      </c>
      <c r="O127" s="45">
        <v>24000000</v>
      </c>
      <c r="P127" s="711">
        <f>+IF('Plan de adquisiciones'!$D$6="Si",ACADEMICA!O127*ACADEMICA!N127,ACADEMICA!O127*ACADEMICA!N127)</f>
        <v>24000000</v>
      </c>
      <c r="Q127" s="673" t="s">
        <v>317</v>
      </c>
      <c r="R127" s="3" t="s">
        <v>470</v>
      </c>
      <c r="U127" s="814" t="s">
        <v>263</v>
      </c>
      <c r="V127" s="814" t="s">
        <v>263</v>
      </c>
    </row>
    <row r="128" spans="1:22" ht="28.5" x14ac:dyDescent="0.2">
      <c r="A128" s="231"/>
      <c r="B128" s="232"/>
      <c r="C128" s="227"/>
      <c r="D128" s="447"/>
      <c r="E128" s="1092"/>
      <c r="F128" s="211" t="s">
        <v>439</v>
      </c>
      <c r="G128" s="211" t="s">
        <v>467</v>
      </c>
      <c r="H128" s="956"/>
      <c r="I128" s="978">
        <v>42384</v>
      </c>
      <c r="J128" s="610">
        <v>42704</v>
      </c>
      <c r="K128" s="1045"/>
      <c r="L128" s="911" t="s">
        <v>41</v>
      </c>
      <c r="M128" s="22" t="s">
        <v>471</v>
      </c>
      <c r="N128" s="956">
        <v>1</v>
      </c>
      <c r="O128" s="45">
        <v>480000000</v>
      </c>
      <c r="P128" s="711">
        <f>+IF('Plan de adquisiciones'!$D$6="Si",ACADEMICA!O128*ACADEMICA!N128,ACADEMICA!O128*ACADEMICA!N128)</f>
        <v>480000000</v>
      </c>
      <c r="Q128" s="673" t="s">
        <v>317</v>
      </c>
      <c r="R128" s="3" t="s">
        <v>470</v>
      </c>
      <c r="U128" s="814" t="s">
        <v>263</v>
      </c>
      <c r="V128" s="814" t="s">
        <v>263</v>
      </c>
    </row>
    <row r="129" spans="1:22" ht="28.5" x14ac:dyDescent="0.2">
      <c r="A129" s="231"/>
      <c r="B129" s="232"/>
      <c r="C129" s="227"/>
      <c r="D129" s="447"/>
      <c r="E129" s="1092"/>
      <c r="F129" s="211" t="s">
        <v>439</v>
      </c>
      <c r="G129" s="211" t="s">
        <v>467</v>
      </c>
      <c r="H129" s="956"/>
      <c r="I129" s="978">
        <v>42384</v>
      </c>
      <c r="J129" s="610">
        <v>42704</v>
      </c>
      <c r="K129" s="1045"/>
      <c r="L129" s="926" t="s">
        <v>472</v>
      </c>
      <c r="M129" s="22" t="s">
        <v>473</v>
      </c>
      <c r="N129" s="956">
        <v>1</v>
      </c>
      <c r="O129" s="45">
        <v>14400000</v>
      </c>
      <c r="P129" s="711">
        <f>+IF('Plan de adquisiciones'!$D$6="Si",ACADEMICA!O129*ACADEMICA!N129,ACADEMICA!O129*ACADEMICA!N129)</f>
        <v>14400000</v>
      </c>
      <c r="Q129" s="673" t="s">
        <v>317</v>
      </c>
      <c r="R129" s="3" t="s">
        <v>470</v>
      </c>
      <c r="U129" s="814" t="s">
        <v>263</v>
      </c>
      <c r="V129" s="814" t="s">
        <v>263</v>
      </c>
    </row>
    <row r="130" spans="1:22" ht="28.5" x14ac:dyDescent="0.2">
      <c r="A130" s="231"/>
      <c r="B130" s="232"/>
      <c r="C130" s="227"/>
      <c r="D130" s="447"/>
      <c r="E130" s="1092"/>
      <c r="F130" s="211" t="s">
        <v>439</v>
      </c>
      <c r="G130" s="211" t="s">
        <v>467</v>
      </c>
      <c r="H130" s="956"/>
      <c r="I130" s="978">
        <v>42384</v>
      </c>
      <c r="J130" s="610">
        <v>42704</v>
      </c>
      <c r="K130" s="1045"/>
      <c r="L130" s="926" t="s">
        <v>133</v>
      </c>
      <c r="M130" s="22" t="s">
        <v>474</v>
      </c>
      <c r="N130" s="956">
        <v>1</v>
      </c>
      <c r="O130" s="45">
        <v>48000000</v>
      </c>
      <c r="P130" s="711">
        <f>+IF('Plan de adquisiciones'!$D$6="Si",ACADEMICA!O130*ACADEMICA!N130,ACADEMICA!O130*ACADEMICA!N130)</f>
        <v>48000000</v>
      </c>
      <c r="Q130" s="673" t="s">
        <v>317</v>
      </c>
      <c r="R130" s="3" t="s">
        <v>470</v>
      </c>
      <c r="U130" s="814" t="s">
        <v>263</v>
      </c>
      <c r="V130" s="814" t="s">
        <v>263</v>
      </c>
    </row>
    <row r="131" spans="1:22" ht="24" customHeight="1" x14ac:dyDescent="0.2">
      <c r="A131" s="231"/>
      <c r="B131" s="232"/>
      <c r="C131" s="227"/>
      <c r="D131" s="447"/>
      <c r="E131" s="1092"/>
      <c r="F131" s="211" t="s">
        <v>439</v>
      </c>
      <c r="G131" s="211" t="s">
        <v>467</v>
      </c>
      <c r="H131" s="956"/>
      <c r="I131" s="978">
        <v>42384</v>
      </c>
      <c r="J131" s="610">
        <v>42704</v>
      </c>
      <c r="K131" s="1045"/>
      <c r="L131" s="926" t="s">
        <v>45</v>
      </c>
      <c r="M131" s="22" t="s">
        <v>475</v>
      </c>
      <c r="N131" s="956">
        <v>1</v>
      </c>
      <c r="O131" s="45">
        <v>192000000</v>
      </c>
      <c r="P131" s="711">
        <f>+IF('Plan de adquisiciones'!$D$6="Si",ACADEMICA!O131*ACADEMICA!N131,ACADEMICA!O131*ACADEMICA!N131)</f>
        <v>192000000</v>
      </c>
      <c r="Q131" s="673" t="s">
        <v>317</v>
      </c>
      <c r="R131" s="3" t="s">
        <v>470</v>
      </c>
      <c r="U131" s="814" t="s">
        <v>263</v>
      </c>
      <c r="V131" s="814" t="s">
        <v>263</v>
      </c>
    </row>
    <row r="132" spans="1:22" ht="28.5" x14ac:dyDescent="0.2">
      <c r="A132" s="231"/>
      <c r="B132" s="232"/>
      <c r="C132" s="227"/>
      <c r="D132" s="447"/>
      <c r="E132" s="1092"/>
      <c r="F132" s="211" t="s">
        <v>439</v>
      </c>
      <c r="G132" s="211" t="s">
        <v>467</v>
      </c>
      <c r="H132" s="956"/>
      <c r="I132" s="978">
        <v>42384</v>
      </c>
      <c r="J132" s="610">
        <v>42704</v>
      </c>
      <c r="K132" s="1045"/>
      <c r="L132" s="926" t="s">
        <v>54</v>
      </c>
      <c r="M132" s="22" t="s">
        <v>476</v>
      </c>
      <c r="N132" s="956">
        <v>2</v>
      </c>
      <c r="O132" s="45">
        <v>14400000</v>
      </c>
      <c r="P132" s="711">
        <f>+IF('Plan de adquisiciones'!$D$6="Si",ACADEMICA!O132*ACADEMICA!N132,ACADEMICA!O132*ACADEMICA!N132)</f>
        <v>28800000</v>
      </c>
      <c r="Q132" s="673" t="s">
        <v>317</v>
      </c>
      <c r="R132" s="3" t="s">
        <v>470</v>
      </c>
      <c r="U132" s="814" t="s">
        <v>263</v>
      </c>
      <c r="V132" s="814" t="s">
        <v>263</v>
      </c>
    </row>
    <row r="133" spans="1:22" ht="42.75" x14ac:dyDescent="0.2">
      <c r="A133" s="177"/>
      <c r="B133" s="217"/>
      <c r="C133" s="218"/>
      <c r="D133" s="448"/>
      <c r="E133" s="1093"/>
      <c r="F133" s="211" t="s">
        <v>439</v>
      </c>
      <c r="G133" s="211" t="s">
        <v>467</v>
      </c>
      <c r="H133" s="956"/>
      <c r="I133" s="978">
        <v>42384</v>
      </c>
      <c r="J133" s="610">
        <v>42704</v>
      </c>
      <c r="K133" s="1107"/>
      <c r="L133" s="926" t="s">
        <v>39</v>
      </c>
      <c r="M133" s="22" t="s">
        <v>477</v>
      </c>
      <c r="N133" s="956">
        <v>1</v>
      </c>
      <c r="O133" s="45">
        <v>48000000</v>
      </c>
      <c r="P133" s="711">
        <f>+IF('Plan de adquisiciones'!$D$6="Si",ACADEMICA!O133*ACADEMICA!N133,ACADEMICA!O133*ACADEMICA!N133)</f>
        <v>48000000</v>
      </c>
      <c r="Q133" s="673" t="s">
        <v>317</v>
      </c>
      <c r="R133" s="3" t="s">
        <v>470</v>
      </c>
      <c r="U133" s="814" t="s">
        <v>263</v>
      </c>
      <c r="V133" s="814" t="s">
        <v>263</v>
      </c>
    </row>
    <row r="134" spans="1:22" ht="28.5" customHeight="1" x14ac:dyDescent="0.2">
      <c r="A134" s="209"/>
      <c r="B134" s="230"/>
      <c r="C134" s="224"/>
      <c r="D134" s="225"/>
      <c r="E134" s="1120" t="s">
        <v>478</v>
      </c>
      <c r="F134" s="1108" t="s">
        <v>479</v>
      </c>
      <c r="G134" s="1108" t="s">
        <v>480</v>
      </c>
      <c r="H134" s="956"/>
      <c r="I134" s="978">
        <v>42384</v>
      </c>
      <c r="J134" s="610">
        <v>42704</v>
      </c>
      <c r="K134" s="920" t="s">
        <v>481</v>
      </c>
      <c r="L134" s="911" t="s">
        <v>45</v>
      </c>
      <c r="M134" s="911" t="s">
        <v>482</v>
      </c>
      <c r="N134" s="956">
        <v>1</v>
      </c>
      <c r="O134" s="45"/>
      <c r="P134" s="1162">
        <v>60000000</v>
      </c>
      <c r="Q134" s="673" t="s">
        <v>311</v>
      </c>
      <c r="U134" s="814" t="s">
        <v>263</v>
      </c>
      <c r="V134" s="814" t="s">
        <v>263</v>
      </c>
    </row>
    <row r="135" spans="1:22" ht="28.5" x14ac:dyDescent="0.2">
      <c r="A135" s="231"/>
      <c r="B135" s="232"/>
      <c r="C135" s="227"/>
      <c r="D135" s="228"/>
      <c r="E135" s="1137"/>
      <c r="F135" s="1109" t="s">
        <v>483</v>
      </c>
      <c r="G135" s="1109"/>
      <c r="H135" s="956"/>
      <c r="I135" s="978">
        <v>42384</v>
      </c>
      <c r="J135" s="610">
        <v>42704</v>
      </c>
      <c r="K135" s="920" t="s">
        <v>481</v>
      </c>
      <c r="L135" s="911" t="s">
        <v>45</v>
      </c>
      <c r="M135" s="911" t="s">
        <v>484</v>
      </c>
      <c r="N135" s="956">
        <v>1</v>
      </c>
      <c r="O135" s="45"/>
      <c r="P135" s="1163"/>
      <c r="Q135" s="673" t="s">
        <v>311</v>
      </c>
      <c r="U135" s="814" t="s">
        <v>263</v>
      </c>
      <c r="V135" s="814" t="s">
        <v>263</v>
      </c>
    </row>
    <row r="136" spans="1:22" x14ac:dyDescent="0.2">
      <c r="A136" s="177"/>
      <c r="B136" s="217"/>
      <c r="C136" s="218"/>
      <c r="D136" s="219"/>
      <c r="E136" s="1158"/>
      <c r="F136" s="1096" t="s">
        <v>483</v>
      </c>
      <c r="G136" s="1096"/>
      <c r="H136" s="956"/>
      <c r="I136" s="978">
        <v>42384</v>
      </c>
      <c r="J136" s="610">
        <v>42704</v>
      </c>
      <c r="K136" s="920" t="s">
        <v>485</v>
      </c>
      <c r="L136" s="911" t="s">
        <v>45</v>
      </c>
      <c r="M136" s="926" t="s">
        <v>486</v>
      </c>
      <c r="N136" s="981">
        <v>1</v>
      </c>
      <c r="O136" s="45"/>
      <c r="P136" s="1164"/>
      <c r="Q136" s="673" t="s">
        <v>311</v>
      </c>
      <c r="U136" s="814" t="s">
        <v>263</v>
      </c>
      <c r="V136" s="814" t="s">
        <v>263</v>
      </c>
    </row>
    <row r="137" spans="1:22" ht="65.099999999999994" customHeight="1" x14ac:dyDescent="0.2">
      <c r="A137" s="173"/>
      <c r="B137" s="220"/>
      <c r="C137" s="672"/>
      <c r="D137" s="221"/>
      <c r="E137" s="1120" t="s">
        <v>487</v>
      </c>
      <c r="F137" s="211" t="s">
        <v>488</v>
      </c>
      <c r="G137" s="911" t="s">
        <v>489</v>
      </c>
      <c r="H137" s="956"/>
      <c r="I137" s="978">
        <v>42384</v>
      </c>
      <c r="J137" s="610">
        <v>42704</v>
      </c>
      <c r="K137" s="920" t="s">
        <v>490</v>
      </c>
      <c r="L137" s="911" t="s">
        <v>491</v>
      </c>
      <c r="M137" s="911" t="s">
        <v>49</v>
      </c>
      <c r="N137" s="956">
        <v>1</v>
      </c>
      <c r="O137" s="45">
        <v>150000000</v>
      </c>
      <c r="P137" s="46">
        <v>150000000</v>
      </c>
      <c r="Q137" s="673" t="s">
        <v>317</v>
      </c>
      <c r="U137" s="814" t="s">
        <v>263</v>
      </c>
      <c r="V137" s="814" t="s">
        <v>263</v>
      </c>
    </row>
    <row r="138" spans="1:22" ht="71.25" x14ac:dyDescent="0.2">
      <c r="A138" s="173"/>
      <c r="B138" s="220"/>
      <c r="C138" s="672"/>
      <c r="D138" s="221"/>
      <c r="E138" s="1092"/>
      <c r="F138" s="211" t="s">
        <v>488</v>
      </c>
      <c r="G138" s="911" t="s">
        <v>492</v>
      </c>
      <c r="H138" s="956"/>
      <c r="I138" s="978">
        <v>42384</v>
      </c>
      <c r="J138" s="610">
        <v>42704</v>
      </c>
      <c r="K138" s="920" t="s">
        <v>493</v>
      </c>
      <c r="L138" s="911" t="s">
        <v>491</v>
      </c>
      <c r="M138" s="911" t="s">
        <v>494</v>
      </c>
      <c r="N138" s="956">
        <v>1</v>
      </c>
      <c r="O138" s="45">
        <v>20000000</v>
      </c>
      <c r="P138" s="46">
        <v>20000000</v>
      </c>
      <c r="Q138" s="673" t="s">
        <v>311</v>
      </c>
      <c r="U138" s="814" t="s">
        <v>263</v>
      </c>
      <c r="V138" s="814" t="s">
        <v>263</v>
      </c>
    </row>
    <row r="139" spans="1:22" ht="42.75" x14ac:dyDescent="0.2">
      <c r="A139" s="209"/>
      <c r="B139" s="230"/>
      <c r="C139" s="224"/>
      <c r="D139" s="225"/>
      <c r="E139" s="1092"/>
      <c r="F139" s="211" t="s">
        <v>488</v>
      </c>
      <c r="G139" s="211" t="s">
        <v>495</v>
      </c>
      <c r="H139" s="956"/>
      <c r="I139" s="978">
        <v>42384</v>
      </c>
      <c r="J139" s="610">
        <v>42704</v>
      </c>
      <c r="K139" s="924" t="s">
        <v>496</v>
      </c>
      <c r="L139" s="961" t="s">
        <v>491</v>
      </c>
      <c r="M139" s="961" t="s">
        <v>45</v>
      </c>
      <c r="N139" s="223">
        <v>1</v>
      </c>
      <c r="O139" s="32">
        <v>150000000</v>
      </c>
      <c r="P139" s="491">
        <v>150000000</v>
      </c>
      <c r="Q139" s="673" t="s">
        <v>311</v>
      </c>
      <c r="U139" s="814" t="s">
        <v>263</v>
      </c>
      <c r="V139" s="814" t="s">
        <v>263</v>
      </c>
    </row>
    <row r="140" spans="1:22" ht="42.75" x14ac:dyDescent="0.2">
      <c r="A140" s="177"/>
      <c r="B140" s="217"/>
      <c r="C140" s="218"/>
      <c r="D140" s="219"/>
      <c r="E140" s="1093"/>
      <c r="F140" s="211" t="s">
        <v>488</v>
      </c>
      <c r="G140" s="211" t="s">
        <v>495</v>
      </c>
      <c r="H140" s="956"/>
      <c r="I140" s="978">
        <v>42384</v>
      </c>
      <c r="J140" s="610">
        <v>42704</v>
      </c>
      <c r="K140" s="920" t="s">
        <v>497</v>
      </c>
      <c r="L140" s="911" t="s">
        <v>491</v>
      </c>
      <c r="M140" s="911" t="s">
        <v>45</v>
      </c>
      <c r="N140" s="956">
        <v>2</v>
      </c>
      <c r="O140" s="45">
        <f>+P140/N140</f>
        <v>75000000</v>
      </c>
      <c r="P140" s="46">
        <v>150000000</v>
      </c>
      <c r="Q140" s="673" t="s">
        <v>311</v>
      </c>
      <c r="U140" s="814" t="s">
        <v>263</v>
      </c>
      <c r="V140" s="814" t="s">
        <v>263</v>
      </c>
    </row>
    <row r="141" spans="1:22" ht="28.5" customHeight="1" x14ac:dyDescent="0.2">
      <c r="A141" s="209"/>
      <c r="B141" s="230"/>
      <c r="C141" s="224"/>
      <c r="D141" s="225"/>
      <c r="E141" s="1120" t="s">
        <v>487</v>
      </c>
      <c r="F141" s="211" t="s">
        <v>498</v>
      </c>
      <c r="G141" s="211" t="s">
        <v>499</v>
      </c>
      <c r="H141" s="956"/>
      <c r="I141" s="978">
        <v>42384</v>
      </c>
      <c r="J141" s="610">
        <v>42704</v>
      </c>
      <c r="K141" s="1117" t="s">
        <v>71</v>
      </c>
      <c r="L141" s="1108" t="s">
        <v>54</v>
      </c>
      <c r="M141" s="911" t="s">
        <v>500</v>
      </c>
      <c r="N141" s="956">
        <v>2</v>
      </c>
      <c r="O141" s="45">
        <v>1400000</v>
      </c>
      <c r="P141" s="46">
        <v>2800000</v>
      </c>
      <c r="Q141" s="673" t="s">
        <v>311</v>
      </c>
      <c r="U141" s="814" t="s">
        <v>263</v>
      </c>
      <c r="V141" s="814" t="s">
        <v>263</v>
      </c>
    </row>
    <row r="142" spans="1:22" ht="28.5" x14ac:dyDescent="0.2">
      <c r="A142" s="231"/>
      <c r="B142" s="232"/>
      <c r="C142" s="227"/>
      <c r="D142" s="228"/>
      <c r="E142" s="1137"/>
      <c r="F142" s="211" t="s">
        <v>498</v>
      </c>
      <c r="G142" s="211" t="s">
        <v>499</v>
      </c>
      <c r="H142" s="956"/>
      <c r="I142" s="978">
        <v>42384</v>
      </c>
      <c r="J142" s="610">
        <v>42704</v>
      </c>
      <c r="K142" s="1045"/>
      <c r="L142" s="1109"/>
      <c r="M142" s="911" t="s">
        <v>501</v>
      </c>
      <c r="N142" s="956">
        <v>2</v>
      </c>
      <c r="O142" s="45">
        <f>+P142/N142</f>
        <v>75000</v>
      </c>
      <c r="P142" s="46">
        <v>150000</v>
      </c>
      <c r="Q142" s="673" t="s">
        <v>311</v>
      </c>
      <c r="U142" s="814" t="s">
        <v>263</v>
      </c>
      <c r="V142" s="814" t="s">
        <v>263</v>
      </c>
    </row>
    <row r="143" spans="1:22" ht="28.5" x14ac:dyDescent="0.2">
      <c r="A143" s="177"/>
      <c r="B143" s="217"/>
      <c r="C143" s="218"/>
      <c r="D143" s="219"/>
      <c r="E143" s="1137"/>
      <c r="F143" s="211" t="s">
        <v>498</v>
      </c>
      <c r="G143" s="211" t="s">
        <v>499</v>
      </c>
      <c r="H143" s="956"/>
      <c r="I143" s="978">
        <v>42384</v>
      </c>
      <c r="J143" s="610">
        <v>42704</v>
      </c>
      <c r="K143" s="1107"/>
      <c r="L143" s="1096"/>
      <c r="M143" s="911" t="s">
        <v>502</v>
      </c>
      <c r="N143" s="956">
        <v>5</v>
      </c>
      <c r="O143" s="45">
        <v>0</v>
      </c>
      <c r="P143" s="46">
        <v>0</v>
      </c>
      <c r="Q143" s="673" t="s">
        <v>311</v>
      </c>
      <c r="U143" s="814" t="s">
        <v>263</v>
      </c>
      <c r="V143" s="814" t="s">
        <v>263</v>
      </c>
    </row>
    <row r="144" spans="1:22" ht="28.5" x14ac:dyDescent="0.2">
      <c r="A144" s="209"/>
      <c r="B144" s="230"/>
      <c r="C144" s="224"/>
      <c r="D144" s="225"/>
      <c r="E144" s="1137"/>
      <c r="F144" s="211" t="s">
        <v>498</v>
      </c>
      <c r="G144" s="211" t="s">
        <v>503</v>
      </c>
      <c r="H144" s="956"/>
      <c r="I144" s="978">
        <v>42384</v>
      </c>
      <c r="J144" s="610">
        <v>42704</v>
      </c>
      <c r="K144" s="1117" t="s">
        <v>351</v>
      </c>
      <c r="L144" s="1108" t="s">
        <v>133</v>
      </c>
      <c r="M144" s="911" t="s">
        <v>504</v>
      </c>
      <c r="N144" s="956">
        <v>50</v>
      </c>
      <c r="O144" s="45">
        <v>0</v>
      </c>
      <c r="P144" s="46">
        <v>0</v>
      </c>
      <c r="Q144" s="673" t="s">
        <v>311</v>
      </c>
      <c r="U144" s="814" t="s">
        <v>263</v>
      </c>
      <c r="V144" s="814" t="s">
        <v>263</v>
      </c>
    </row>
    <row r="145" spans="1:22" ht="28.5" x14ac:dyDescent="0.2">
      <c r="A145" s="231"/>
      <c r="B145" s="232"/>
      <c r="C145" s="227"/>
      <c r="D145" s="228"/>
      <c r="E145" s="1137"/>
      <c r="F145" s="211" t="s">
        <v>498</v>
      </c>
      <c r="G145" s="211" t="s">
        <v>503</v>
      </c>
      <c r="H145" s="956"/>
      <c r="I145" s="978">
        <v>42384</v>
      </c>
      <c r="J145" s="610">
        <v>42704</v>
      </c>
      <c r="K145" s="1045"/>
      <c r="L145" s="1109"/>
      <c r="M145" s="911" t="s">
        <v>505</v>
      </c>
      <c r="N145" s="956">
        <v>96</v>
      </c>
      <c r="O145" s="45">
        <v>0</v>
      </c>
      <c r="P145" s="46">
        <v>0</v>
      </c>
      <c r="Q145" s="673" t="s">
        <v>311</v>
      </c>
      <c r="U145" s="814" t="s">
        <v>263</v>
      </c>
      <c r="V145" s="814" t="s">
        <v>263</v>
      </c>
    </row>
    <row r="146" spans="1:22" ht="28.5" x14ac:dyDescent="0.2">
      <c r="A146" s="177"/>
      <c r="B146" s="217"/>
      <c r="C146" s="218"/>
      <c r="D146" s="219"/>
      <c r="E146" s="1137"/>
      <c r="F146" s="211" t="s">
        <v>498</v>
      </c>
      <c r="G146" s="211" t="s">
        <v>503</v>
      </c>
      <c r="H146" s="956"/>
      <c r="I146" s="978">
        <v>42384</v>
      </c>
      <c r="J146" s="610">
        <v>42704</v>
      </c>
      <c r="K146" s="1107"/>
      <c r="L146" s="1096"/>
      <c r="M146" s="911" t="s">
        <v>506</v>
      </c>
      <c r="N146" s="956">
        <v>300</v>
      </c>
      <c r="O146" s="45">
        <v>0</v>
      </c>
      <c r="P146" s="46">
        <v>0</v>
      </c>
      <c r="Q146" s="673" t="s">
        <v>311</v>
      </c>
      <c r="U146" s="814" t="s">
        <v>263</v>
      </c>
      <c r="V146" s="814" t="s">
        <v>263</v>
      </c>
    </row>
    <row r="147" spans="1:22" ht="42.75" x14ac:dyDescent="0.2">
      <c r="A147" s="173"/>
      <c r="B147" s="220"/>
      <c r="C147" s="672"/>
      <c r="D147" s="221"/>
      <c r="E147" s="1137"/>
      <c r="F147" s="211" t="s">
        <v>498</v>
      </c>
      <c r="G147" s="211" t="s">
        <v>507</v>
      </c>
      <c r="H147" s="956"/>
      <c r="I147" s="978">
        <v>42384</v>
      </c>
      <c r="J147" s="610">
        <v>42704</v>
      </c>
      <c r="K147" s="920" t="s">
        <v>508</v>
      </c>
      <c r="L147" s="911" t="s">
        <v>41</v>
      </c>
      <c r="M147" s="911"/>
      <c r="N147" s="956">
        <v>10</v>
      </c>
      <c r="O147" s="45">
        <v>0</v>
      </c>
      <c r="P147" s="46">
        <v>0</v>
      </c>
      <c r="Q147" s="673" t="s">
        <v>311</v>
      </c>
      <c r="U147" s="814" t="s">
        <v>263</v>
      </c>
      <c r="V147" s="814" t="s">
        <v>263</v>
      </c>
    </row>
    <row r="148" spans="1:22" ht="28.5" x14ac:dyDescent="0.2">
      <c r="A148" s="173"/>
      <c r="B148" s="220"/>
      <c r="C148" s="672"/>
      <c r="D148" s="221"/>
      <c r="E148" s="1137"/>
      <c r="F148" s="211" t="s">
        <v>498</v>
      </c>
      <c r="G148" s="211" t="s">
        <v>507</v>
      </c>
      <c r="H148" s="930"/>
      <c r="I148" s="958">
        <v>42384</v>
      </c>
      <c r="J148" s="959">
        <v>42704</v>
      </c>
      <c r="K148" s="913" t="s">
        <v>509</v>
      </c>
      <c r="L148" s="912" t="s">
        <v>45</v>
      </c>
      <c r="M148" s="911" t="s">
        <v>510</v>
      </c>
      <c r="N148" s="956">
        <v>3</v>
      </c>
      <c r="O148" s="45">
        <v>0</v>
      </c>
      <c r="P148" s="46">
        <v>0</v>
      </c>
      <c r="Q148" s="673" t="s">
        <v>311</v>
      </c>
      <c r="U148" s="814" t="s">
        <v>263</v>
      </c>
      <c r="V148" s="814" t="s">
        <v>263</v>
      </c>
    </row>
    <row r="149" spans="1:22" ht="28.5" x14ac:dyDescent="0.2">
      <c r="A149" s="209"/>
      <c r="B149" s="230"/>
      <c r="C149" s="449"/>
      <c r="D149" s="446"/>
      <c r="E149" s="1137"/>
      <c r="F149" s="211" t="s">
        <v>511</v>
      </c>
      <c r="G149" s="911" t="s">
        <v>512</v>
      </c>
      <c r="H149" s="956"/>
      <c r="I149" s="978">
        <v>42384</v>
      </c>
      <c r="J149" s="610">
        <v>42704</v>
      </c>
      <c r="K149" s="920" t="s">
        <v>513</v>
      </c>
      <c r="L149" s="911" t="s">
        <v>39</v>
      </c>
      <c r="M149" s="911" t="s">
        <v>514</v>
      </c>
      <c r="N149" s="1165">
        <v>2</v>
      </c>
      <c r="O149" s="1168">
        <f>+IF('Plan de adquisiciones'!D6="No",0,815000000/2)</f>
        <v>0</v>
      </c>
      <c r="P149" s="1171">
        <f>+O149*N149</f>
        <v>0</v>
      </c>
      <c r="Q149" s="673" t="s">
        <v>311</v>
      </c>
      <c r="R149" s="3" t="s">
        <v>470</v>
      </c>
      <c r="U149" s="814" t="s">
        <v>263</v>
      </c>
      <c r="V149" s="814" t="s">
        <v>263</v>
      </c>
    </row>
    <row r="150" spans="1:22" ht="28.5" x14ac:dyDescent="0.2">
      <c r="A150" s="209"/>
      <c r="B150" s="230"/>
      <c r="C150" s="449"/>
      <c r="D150" s="446"/>
      <c r="E150" s="1137"/>
      <c r="F150" s="211" t="s">
        <v>511</v>
      </c>
      <c r="G150" s="911" t="s">
        <v>515</v>
      </c>
      <c r="H150" s="956"/>
      <c r="I150" s="978">
        <v>42384</v>
      </c>
      <c r="J150" s="610">
        <v>42704</v>
      </c>
      <c r="K150" s="920" t="s">
        <v>513</v>
      </c>
      <c r="L150" s="911" t="s">
        <v>39</v>
      </c>
      <c r="M150" s="911" t="s">
        <v>514</v>
      </c>
      <c r="N150" s="1167"/>
      <c r="O150" s="1170"/>
      <c r="P150" s="1173"/>
      <c r="Q150" s="673" t="s">
        <v>311</v>
      </c>
      <c r="R150" s="3" t="s">
        <v>470</v>
      </c>
      <c r="U150" s="814" t="s">
        <v>263</v>
      </c>
      <c r="V150" s="814" t="s">
        <v>263</v>
      </c>
    </row>
    <row r="151" spans="1:22" ht="42.75" x14ac:dyDescent="0.2">
      <c r="A151" s="209"/>
      <c r="B151" s="230"/>
      <c r="C151" s="449"/>
      <c r="D151" s="446"/>
      <c r="E151" s="1158"/>
      <c r="F151" s="211" t="s">
        <v>511</v>
      </c>
      <c r="G151" s="912" t="s">
        <v>516</v>
      </c>
      <c r="H151" s="956"/>
      <c r="I151" s="978">
        <v>42384</v>
      </c>
      <c r="J151" s="610">
        <v>42704</v>
      </c>
      <c r="K151" s="913" t="s">
        <v>517</v>
      </c>
      <c r="L151" s="911" t="s">
        <v>54</v>
      </c>
      <c r="M151" s="911" t="s">
        <v>518</v>
      </c>
      <c r="N151" s="931">
        <v>1</v>
      </c>
      <c r="O151" s="933">
        <f>+IF('Plan de adquisiciones'!D6="No",0,17580000000)</f>
        <v>0</v>
      </c>
      <c r="P151" s="929">
        <f>+O151*N151</f>
        <v>0</v>
      </c>
      <c r="Q151" s="673" t="s">
        <v>311</v>
      </c>
      <c r="R151" s="3" t="s">
        <v>470</v>
      </c>
      <c r="U151" s="814" t="s">
        <v>263</v>
      </c>
      <c r="V151" s="814" t="s">
        <v>263</v>
      </c>
    </row>
    <row r="152" spans="1:22" ht="12.95" customHeight="1" x14ac:dyDescent="0.2">
      <c r="A152" s="202"/>
      <c r="B152" s="224"/>
      <c r="C152" s="224"/>
      <c r="D152" s="225"/>
      <c r="E152" s="1120" t="s">
        <v>487</v>
      </c>
      <c r="F152" s="211" t="s">
        <v>519</v>
      </c>
      <c r="G152" s="211" t="s">
        <v>520</v>
      </c>
      <c r="H152" s="956"/>
      <c r="I152" s="978">
        <v>42384</v>
      </c>
      <c r="J152" s="610">
        <v>42704</v>
      </c>
      <c r="K152" s="1117" t="s">
        <v>351</v>
      </c>
      <c r="L152" s="911" t="s">
        <v>133</v>
      </c>
      <c r="M152" s="911" t="s">
        <v>521</v>
      </c>
      <c r="N152" s="956">
        <v>7</v>
      </c>
      <c r="O152" s="45">
        <v>620000</v>
      </c>
      <c r="P152" s="46">
        <v>620000</v>
      </c>
      <c r="Q152" s="673" t="s">
        <v>311</v>
      </c>
      <c r="U152" s="814" t="s">
        <v>263</v>
      </c>
      <c r="V152" s="814" t="s">
        <v>263</v>
      </c>
    </row>
    <row r="153" spans="1:22" ht="57" x14ac:dyDescent="0.2">
      <c r="A153" s="226"/>
      <c r="B153" s="227"/>
      <c r="C153" s="227"/>
      <c r="D153" s="228"/>
      <c r="E153" s="1092"/>
      <c r="F153" s="211" t="s">
        <v>519</v>
      </c>
      <c r="G153" s="211" t="s">
        <v>520</v>
      </c>
      <c r="H153" s="956"/>
      <c r="I153" s="978">
        <v>42384</v>
      </c>
      <c r="J153" s="610">
        <v>42704</v>
      </c>
      <c r="K153" s="1045"/>
      <c r="L153" s="911" t="s">
        <v>133</v>
      </c>
      <c r="M153" s="911" t="s">
        <v>522</v>
      </c>
      <c r="N153" s="956">
        <v>2</v>
      </c>
      <c r="O153" s="45">
        <v>300000</v>
      </c>
      <c r="P153" s="46">
        <v>300000</v>
      </c>
      <c r="Q153" s="673" t="s">
        <v>311</v>
      </c>
      <c r="U153" s="814" t="s">
        <v>263</v>
      </c>
      <c r="V153" s="814" t="s">
        <v>263</v>
      </c>
    </row>
    <row r="154" spans="1:22" ht="12.95" customHeight="1" x14ac:dyDescent="0.2">
      <c r="A154" s="226"/>
      <c r="B154" s="227"/>
      <c r="C154" s="227"/>
      <c r="D154" s="228"/>
      <c r="E154" s="1092"/>
      <c r="F154" s="211" t="s">
        <v>519</v>
      </c>
      <c r="G154" s="211" t="s">
        <v>520</v>
      </c>
      <c r="H154" s="956"/>
      <c r="I154" s="978">
        <v>42384</v>
      </c>
      <c r="J154" s="610">
        <v>42704</v>
      </c>
      <c r="K154" s="1045"/>
      <c r="L154" s="911" t="s">
        <v>133</v>
      </c>
      <c r="M154" s="911" t="s">
        <v>523</v>
      </c>
      <c r="N154" s="956">
        <v>2</v>
      </c>
      <c r="O154" s="45">
        <v>2000000</v>
      </c>
      <c r="P154" s="46">
        <v>2000000</v>
      </c>
      <c r="Q154" s="673" t="s">
        <v>311</v>
      </c>
      <c r="U154" s="814" t="s">
        <v>263</v>
      </c>
      <c r="V154" s="814" t="s">
        <v>263</v>
      </c>
    </row>
    <row r="155" spans="1:22" ht="57" x14ac:dyDescent="0.2">
      <c r="A155" s="226"/>
      <c r="B155" s="227"/>
      <c r="C155" s="227"/>
      <c r="D155" s="228"/>
      <c r="E155" s="1092"/>
      <c r="F155" s="211" t="s">
        <v>519</v>
      </c>
      <c r="G155" s="211" t="s">
        <v>520</v>
      </c>
      <c r="H155" s="956"/>
      <c r="I155" s="978">
        <v>42384</v>
      </c>
      <c r="J155" s="610">
        <v>42704</v>
      </c>
      <c r="K155" s="1045"/>
      <c r="L155" s="911" t="s">
        <v>133</v>
      </c>
      <c r="M155" s="911" t="s">
        <v>524</v>
      </c>
      <c r="N155" s="956">
        <v>1</v>
      </c>
      <c r="O155" s="45">
        <v>10000000</v>
      </c>
      <c r="P155" s="46">
        <v>10000000</v>
      </c>
      <c r="Q155" s="673" t="s">
        <v>311</v>
      </c>
      <c r="U155" s="814" t="s">
        <v>263</v>
      </c>
      <c r="V155" s="814" t="s">
        <v>263</v>
      </c>
    </row>
    <row r="156" spans="1:22" ht="26.1" customHeight="1" x14ac:dyDescent="0.2">
      <c r="A156" s="226"/>
      <c r="B156" s="227"/>
      <c r="C156" s="227"/>
      <c r="D156" s="228"/>
      <c r="E156" s="1092"/>
      <c r="F156" s="211" t="s">
        <v>519</v>
      </c>
      <c r="G156" s="211" t="s">
        <v>520</v>
      </c>
      <c r="H156" s="956"/>
      <c r="I156" s="978">
        <v>42384</v>
      </c>
      <c r="J156" s="610">
        <v>42704</v>
      </c>
      <c r="K156" s="1045"/>
      <c r="L156" s="911" t="s">
        <v>133</v>
      </c>
      <c r="M156" s="911" t="s">
        <v>525</v>
      </c>
      <c r="N156" s="956">
        <v>5</v>
      </c>
      <c r="O156" s="45"/>
      <c r="P156" s="46"/>
      <c r="Q156" s="673" t="s">
        <v>311</v>
      </c>
      <c r="U156" s="814" t="s">
        <v>263</v>
      </c>
      <c r="V156" s="814" t="s">
        <v>263</v>
      </c>
    </row>
    <row r="157" spans="1:22" ht="14.1" customHeight="1" x14ac:dyDescent="0.2">
      <c r="A157" s="226"/>
      <c r="B157" s="227"/>
      <c r="C157" s="227"/>
      <c r="D157" s="228"/>
      <c r="E157" s="1092"/>
      <c r="F157" s="211" t="s">
        <v>519</v>
      </c>
      <c r="G157" s="211" t="s">
        <v>520</v>
      </c>
      <c r="H157" s="956"/>
      <c r="I157" s="978">
        <v>42384</v>
      </c>
      <c r="J157" s="610">
        <v>42704</v>
      </c>
      <c r="K157" s="1045"/>
      <c r="L157" s="911" t="s">
        <v>133</v>
      </c>
      <c r="M157" s="911" t="s">
        <v>526</v>
      </c>
      <c r="N157" s="956">
        <v>5</v>
      </c>
      <c r="O157" s="45">
        <v>5000000</v>
      </c>
      <c r="P157" s="46">
        <v>5000000</v>
      </c>
      <c r="Q157" s="673" t="s">
        <v>311</v>
      </c>
      <c r="U157" s="814" t="s">
        <v>263</v>
      </c>
      <c r="V157" s="814" t="s">
        <v>263</v>
      </c>
    </row>
    <row r="158" spans="1:22" ht="14.1" customHeight="1" x14ac:dyDescent="0.2">
      <c r="A158" s="226"/>
      <c r="B158" s="227"/>
      <c r="C158" s="227"/>
      <c r="D158" s="228"/>
      <c r="E158" s="1092"/>
      <c r="F158" s="211" t="s">
        <v>519</v>
      </c>
      <c r="G158" s="211" t="s">
        <v>520</v>
      </c>
      <c r="H158" s="956"/>
      <c r="I158" s="978">
        <v>42384</v>
      </c>
      <c r="J158" s="610">
        <v>42704</v>
      </c>
      <c r="K158" s="1045"/>
      <c r="L158" s="911" t="s">
        <v>133</v>
      </c>
      <c r="M158" s="911" t="s">
        <v>527</v>
      </c>
      <c r="N158" s="956">
        <v>4</v>
      </c>
      <c r="O158" s="45">
        <v>6000000</v>
      </c>
      <c r="P158" s="46">
        <v>6000000</v>
      </c>
      <c r="Q158" s="673" t="s">
        <v>311</v>
      </c>
      <c r="U158" s="814" t="s">
        <v>263</v>
      </c>
      <c r="V158" s="814" t="s">
        <v>263</v>
      </c>
    </row>
    <row r="159" spans="1:22" ht="14.1" customHeight="1" x14ac:dyDescent="0.2">
      <c r="A159" s="226"/>
      <c r="B159" s="227"/>
      <c r="C159" s="227"/>
      <c r="D159" s="228"/>
      <c r="E159" s="1092"/>
      <c r="F159" s="211" t="s">
        <v>519</v>
      </c>
      <c r="G159" s="211" t="s">
        <v>520</v>
      </c>
      <c r="H159" s="956"/>
      <c r="I159" s="978">
        <v>42384</v>
      </c>
      <c r="J159" s="610">
        <v>42704</v>
      </c>
      <c r="K159" s="1045"/>
      <c r="L159" s="911" t="s">
        <v>133</v>
      </c>
      <c r="M159" s="911" t="s">
        <v>523</v>
      </c>
      <c r="N159" s="956">
        <v>5</v>
      </c>
      <c r="O159" s="45">
        <v>5000000</v>
      </c>
      <c r="P159" s="46">
        <v>5000000</v>
      </c>
      <c r="Q159" s="673" t="s">
        <v>311</v>
      </c>
      <c r="U159" s="814" t="s">
        <v>263</v>
      </c>
      <c r="V159" s="814" t="s">
        <v>263</v>
      </c>
    </row>
    <row r="160" spans="1:22" ht="14.1" customHeight="1" x14ac:dyDescent="0.2">
      <c r="A160" s="226"/>
      <c r="B160" s="227"/>
      <c r="C160" s="227"/>
      <c r="D160" s="228"/>
      <c r="E160" s="1092"/>
      <c r="F160" s="211" t="s">
        <v>519</v>
      </c>
      <c r="G160" s="211" t="s">
        <v>520</v>
      </c>
      <c r="H160" s="956"/>
      <c r="I160" s="978">
        <v>42384</v>
      </c>
      <c r="J160" s="610">
        <v>42704</v>
      </c>
      <c r="K160" s="1045"/>
      <c r="L160" s="911" t="s">
        <v>133</v>
      </c>
      <c r="M160" s="911" t="s">
        <v>528</v>
      </c>
      <c r="N160" s="956">
        <v>5</v>
      </c>
      <c r="O160" s="45">
        <v>4000000</v>
      </c>
      <c r="P160" s="46">
        <v>4000000</v>
      </c>
      <c r="Q160" s="673" t="s">
        <v>311</v>
      </c>
      <c r="U160" s="814" t="s">
        <v>263</v>
      </c>
      <c r="V160" s="814" t="s">
        <v>263</v>
      </c>
    </row>
    <row r="161" spans="1:22" ht="14.1" customHeight="1" x14ac:dyDescent="0.2">
      <c r="A161" s="226"/>
      <c r="B161" s="227"/>
      <c r="C161" s="227"/>
      <c r="D161" s="228"/>
      <c r="E161" s="1092"/>
      <c r="F161" s="211" t="s">
        <v>519</v>
      </c>
      <c r="G161" s="211" t="s">
        <v>520</v>
      </c>
      <c r="H161" s="956"/>
      <c r="I161" s="978">
        <v>42384</v>
      </c>
      <c r="J161" s="610">
        <v>42704</v>
      </c>
      <c r="K161" s="1045"/>
      <c r="L161" s="911" t="s">
        <v>133</v>
      </c>
      <c r="M161" s="911" t="s">
        <v>529</v>
      </c>
      <c r="N161" s="956">
        <v>5</v>
      </c>
      <c r="O161" s="45">
        <v>400000</v>
      </c>
      <c r="P161" s="46">
        <v>400000</v>
      </c>
      <c r="Q161" s="673" t="s">
        <v>311</v>
      </c>
      <c r="U161" s="814" t="s">
        <v>263</v>
      </c>
      <c r="V161" s="814" t="s">
        <v>263</v>
      </c>
    </row>
    <row r="162" spans="1:22" ht="14.1" customHeight="1" x14ac:dyDescent="0.2">
      <c r="A162" s="229"/>
      <c r="B162" s="218"/>
      <c r="C162" s="218"/>
      <c r="D162" s="219"/>
      <c r="E162" s="1092"/>
      <c r="F162" s="211" t="s">
        <v>519</v>
      </c>
      <c r="G162" s="211" t="s">
        <v>520</v>
      </c>
      <c r="H162" s="956"/>
      <c r="I162" s="978">
        <v>42384</v>
      </c>
      <c r="J162" s="610">
        <v>42704</v>
      </c>
      <c r="K162" s="1107"/>
      <c r="L162" s="911" t="s">
        <v>133</v>
      </c>
      <c r="M162" s="911" t="s">
        <v>530</v>
      </c>
      <c r="N162" s="956">
        <v>5</v>
      </c>
      <c r="O162" s="45">
        <v>1200000</v>
      </c>
      <c r="P162" s="46">
        <v>1200000</v>
      </c>
      <c r="Q162" s="673" t="s">
        <v>311</v>
      </c>
      <c r="U162" s="814" t="s">
        <v>263</v>
      </c>
      <c r="V162" s="814" t="s">
        <v>263</v>
      </c>
    </row>
    <row r="163" spans="1:22" ht="14.1" customHeight="1" x14ac:dyDescent="0.2">
      <c r="A163" s="202"/>
      <c r="B163" s="224"/>
      <c r="C163" s="224"/>
      <c r="D163" s="225"/>
      <c r="E163" s="1092"/>
      <c r="F163" s="211" t="s">
        <v>519</v>
      </c>
      <c r="G163" s="211" t="s">
        <v>531</v>
      </c>
      <c r="H163" s="956"/>
      <c r="I163" s="978">
        <v>42384</v>
      </c>
      <c r="J163" s="610">
        <v>42704</v>
      </c>
      <c r="K163" s="1139" t="s">
        <v>71</v>
      </c>
      <c r="L163" s="911" t="s">
        <v>54</v>
      </c>
      <c r="M163" s="911" t="s">
        <v>532</v>
      </c>
      <c r="N163" s="956">
        <v>5</v>
      </c>
      <c r="O163" s="45">
        <v>6000000</v>
      </c>
      <c r="P163" s="46">
        <v>6000000</v>
      </c>
      <c r="Q163" s="673" t="s">
        <v>311</v>
      </c>
      <c r="U163" s="814" t="s">
        <v>263</v>
      </c>
      <c r="V163" s="814" t="s">
        <v>263</v>
      </c>
    </row>
    <row r="164" spans="1:22" ht="14.1" customHeight="1" x14ac:dyDescent="0.2">
      <c r="A164" s="226"/>
      <c r="B164" s="227"/>
      <c r="C164" s="227"/>
      <c r="D164" s="228"/>
      <c r="E164" s="1092"/>
      <c r="F164" s="211" t="s">
        <v>519</v>
      </c>
      <c r="G164" s="211" t="s">
        <v>531</v>
      </c>
      <c r="H164" s="956"/>
      <c r="I164" s="978">
        <v>42384</v>
      </c>
      <c r="J164" s="610">
        <v>42704</v>
      </c>
      <c r="K164" s="1140"/>
      <c r="L164" s="911" t="s">
        <v>54</v>
      </c>
      <c r="M164" s="911" t="s">
        <v>533</v>
      </c>
      <c r="N164" s="956">
        <v>2</v>
      </c>
      <c r="O164" s="45">
        <v>4000000</v>
      </c>
      <c r="P164" s="46">
        <v>4000000</v>
      </c>
      <c r="Q164" s="673" t="s">
        <v>311</v>
      </c>
      <c r="U164" s="814" t="s">
        <v>263</v>
      </c>
      <c r="V164" s="814" t="s">
        <v>263</v>
      </c>
    </row>
    <row r="165" spans="1:22" ht="57" x14ac:dyDescent="0.2">
      <c r="A165" s="229"/>
      <c r="B165" s="218"/>
      <c r="C165" s="218"/>
      <c r="D165" s="219"/>
      <c r="E165" s="1092"/>
      <c r="F165" s="211" t="s">
        <v>519</v>
      </c>
      <c r="G165" s="211" t="s">
        <v>531</v>
      </c>
      <c r="H165" s="956"/>
      <c r="I165" s="237">
        <v>42384</v>
      </c>
      <c r="J165" s="611">
        <v>42704</v>
      </c>
      <c r="K165" s="1141"/>
      <c r="L165" s="212" t="s">
        <v>133</v>
      </c>
      <c r="M165" s="212" t="s">
        <v>534</v>
      </c>
      <c r="N165" s="234">
        <v>1</v>
      </c>
      <c r="O165" s="235">
        <v>300000</v>
      </c>
      <c r="P165" s="236">
        <v>300000</v>
      </c>
      <c r="Q165" s="673" t="s">
        <v>311</v>
      </c>
      <c r="U165" s="814" t="s">
        <v>263</v>
      </c>
      <c r="V165" s="814" t="s">
        <v>263</v>
      </c>
    </row>
    <row r="166" spans="1:22" ht="26.1" customHeight="1" x14ac:dyDescent="0.2">
      <c r="A166" s="1142"/>
      <c r="B166" s="1145"/>
      <c r="C166" s="1145"/>
      <c r="D166" s="1148"/>
      <c r="E166" s="1092"/>
      <c r="F166" s="211" t="s">
        <v>535</v>
      </c>
      <c r="G166" s="211" t="s">
        <v>536</v>
      </c>
      <c r="H166" s="956"/>
      <c r="I166" s="237">
        <v>42384</v>
      </c>
      <c r="J166" s="611">
        <v>42704</v>
      </c>
      <c r="K166" s="612" t="s">
        <v>537</v>
      </c>
      <c r="L166" s="212" t="s">
        <v>538</v>
      </c>
      <c r="M166" s="212" t="s">
        <v>539</v>
      </c>
      <c r="N166" s="234">
        <v>1</v>
      </c>
      <c r="O166" s="235">
        <v>1500000000</v>
      </c>
      <c r="P166" s="236">
        <v>1500000000</v>
      </c>
      <c r="Q166" s="673" t="s">
        <v>311</v>
      </c>
      <c r="U166" s="814" t="s">
        <v>263</v>
      </c>
      <c r="V166" s="814" t="s">
        <v>263</v>
      </c>
    </row>
    <row r="167" spans="1:22" ht="14.1" customHeight="1" x14ac:dyDescent="0.2">
      <c r="A167" s="1143"/>
      <c r="B167" s="1146"/>
      <c r="C167" s="1146"/>
      <c r="D167" s="1149"/>
      <c r="E167" s="1092"/>
      <c r="F167" s="211" t="s">
        <v>535</v>
      </c>
      <c r="G167" s="211" t="s">
        <v>536</v>
      </c>
      <c r="H167" s="956"/>
      <c r="I167" s="978">
        <v>42384</v>
      </c>
      <c r="J167" s="610">
        <v>42704</v>
      </c>
      <c r="K167" s="1117" t="s">
        <v>540</v>
      </c>
      <c r="L167" s="926" t="s">
        <v>26</v>
      </c>
      <c r="M167" s="911" t="s">
        <v>35</v>
      </c>
      <c r="N167" s="956">
        <v>6</v>
      </c>
      <c r="O167" s="45">
        <v>2500000</v>
      </c>
      <c r="P167" s="46">
        <v>27500000</v>
      </c>
      <c r="Q167" s="673" t="s">
        <v>311</v>
      </c>
      <c r="U167" s="814" t="s">
        <v>263</v>
      </c>
      <c r="V167" s="814" t="s">
        <v>263</v>
      </c>
    </row>
    <row r="168" spans="1:22" ht="14.1" customHeight="1" x14ac:dyDescent="0.2">
      <c r="A168" s="1143"/>
      <c r="B168" s="1146"/>
      <c r="C168" s="1146"/>
      <c r="D168" s="1149"/>
      <c r="E168" s="1092"/>
      <c r="F168" s="211" t="s">
        <v>535</v>
      </c>
      <c r="G168" s="211" t="s">
        <v>536</v>
      </c>
      <c r="H168" s="956"/>
      <c r="I168" s="978">
        <v>42384</v>
      </c>
      <c r="J168" s="610">
        <v>42704</v>
      </c>
      <c r="K168" s="1045"/>
      <c r="L168" s="926" t="s">
        <v>26</v>
      </c>
      <c r="M168" s="911" t="s">
        <v>541</v>
      </c>
      <c r="N168" s="956">
        <v>3</v>
      </c>
      <c r="O168" s="45">
        <v>1300000</v>
      </c>
      <c r="P168" s="46">
        <v>14300000</v>
      </c>
      <c r="Q168" s="673" t="s">
        <v>311</v>
      </c>
      <c r="U168" s="814" t="s">
        <v>263</v>
      </c>
      <c r="V168" s="814" t="s">
        <v>263</v>
      </c>
    </row>
    <row r="169" spans="1:22" ht="14.1" customHeight="1" x14ac:dyDescent="0.2">
      <c r="A169" s="1143"/>
      <c r="B169" s="1146"/>
      <c r="C169" s="1146"/>
      <c r="D169" s="1149"/>
      <c r="E169" s="1092"/>
      <c r="F169" s="211" t="s">
        <v>535</v>
      </c>
      <c r="G169" s="211" t="s">
        <v>536</v>
      </c>
      <c r="H169" s="956"/>
      <c r="I169" s="978">
        <v>42384</v>
      </c>
      <c r="J169" s="610">
        <v>42704</v>
      </c>
      <c r="K169" s="1045"/>
      <c r="L169" s="926" t="s">
        <v>26</v>
      </c>
      <c r="M169" s="911" t="s">
        <v>542</v>
      </c>
      <c r="N169" s="956">
        <v>2</v>
      </c>
      <c r="O169" s="45">
        <v>1300000</v>
      </c>
      <c r="P169" s="46">
        <v>14300000</v>
      </c>
      <c r="Q169" s="673" t="s">
        <v>311</v>
      </c>
      <c r="U169" s="814" t="s">
        <v>263</v>
      </c>
      <c r="V169" s="814" t="s">
        <v>263</v>
      </c>
    </row>
    <row r="170" spans="1:22" ht="28.5" x14ac:dyDescent="0.2">
      <c r="A170" s="1143"/>
      <c r="B170" s="1146"/>
      <c r="C170" s="1146"/>
      <c r="D170" s="1149"/>
      <c r="E170" s="1092"/>
      <c r="F170" s="211" t="s">
        <v>535</v>
      </c>
      <c r="G170" s="211" t="s">
        <v>536</v>
      </c>
      <c r="H170" s="956"/>
      <c r="I170" s="978">
        <v>42384</v>
      </c>
      <c r="J170" s="610">
        <v>42704</v>
      </c>
      <c r="K170" s="1045"/>
      <c r="L170" s="926" t="s">
        <v>26</v>
      </c>
      <c r="M170" s="911" t="s">
        <v>543</v>
      </c>
      <c r="N170" s="956">
        <v>1</v>
      </c>
      <c r="O170" s="45">
        <v>1500000</v>
      </c>
      <c r="P170" s="46">
        <v>16500000</v>
      </c>
      <c r="Q170" s="673" t="s">
        <v>311</v>
      </c>
      <c r="U170" s="814" t="s">
        <v>263</v>
      </c>
      <c r="V170" s="814" t="s">
        <v>263</v>
      </c>
    </row>
    <row r="171" spans="1:22" ht="15" customHeight="1" x14ac:dyDescent="0.2">
      <c r="A171" s="1143"/>
      <c r="B171" s="1146"/>
      <c r="C171" s="1146"/>
      <c r="D171" s="1149"/>
      <c r="E171" s="1092"/>
      <c r="F171" s="211" t="s">
        <v>535</v>
      </c>
      <c r="G171" s="211" t="s">
        <v>536</v>
      </c>
      <c r="H171" s="930"/>
      <c r="I171" s="978">
        <v>42384</v>
      </c>
      <c r="J171" s="610">
        <v>42704</v>
      </c>
      <c r="K171" s="1107"/>
      <c r="L171" s="926" t="s">
        <v>26</v>
      </c>
      <c r="M171" s="912" t="s">
        <v>544</v>
      </c>
      <c r="N171" s="930">
        <v>1</v>
      </c>
      <c r="O171" s="932">
        <v>1300000</v>
      </c>
      <c r="P171" s="928">
        <v>14300000</v>
      </c>
      <c r="Q171" s="673" t="s">
        <v>311</v>
      </c>
      <c r="U171" s="814" t="s">
        <v>263</v>
      </c>
      <c r="V171" s="814" t="s">
        <v>263</v>
      </c>
    </row>
    <row r="172" spans="1:22" ht="42.75" x14ac:dyDescent="0.2">
      <c r="A172" s="460"/>
      <c r="B172" s="951"/>
      <c r="C172" s="951"/>
      <c r="D172" s="950"/>
      <c r="E172" s="1092"/>
      <c r="F172" s="211" t="s">
        <v>535</v>
      </c>
      <c r="G172" s="316" t="s">
        <v>545</v>
      </c>
      <c r="H172" s="930"/>
      <c r="I172" s="978">
        <v>42384</v>
      </c>
      <c r="J172" s="610">
        <v>42704</v>
      </c>
      <c r="K172" s="920" t="s">
        <v>546</v>
      </c>
      <c r="L172" s="926" t="s">
        <v>547</v>
      </c>
      <c r="M172" s="911" t="s">
        <v>548</v>
      </c>
      <c r="N172" s="956">
        <v>1</v>
      </c>
      <c r="O172" s="45">
        <v>430000000</v>
      </c>
      <c r="P172" s="46">
        <f>+IF('Plan de adquisiciones'!D6="Si",O172*N172,0)</f>
        <v>0</v>
      </c>
      <c r="Q172" s="673" t="s">
        <v>311</v>
      </c>
      <c r="R172" s="3" t="s">
        <v>470</v>
      </c>
      <c r="U172" s="814" t="s">
        <v>263</v>
      </c>
      <c r="V172" s="814" t="s">
        <v>263</v>
      </c>
    </row>
    <row r="173" spans="1:22" ht="29.25" thickBot="1" x14ac:dyDescent="0.25">
      <c r="A173" s="434"/>
      <c r="B173" s="435"/>
      <c r="C173" s="435"/>
      <c r="D173" s="436"/>
      <c r="E173" s="1099"/>
      <c r="F173" s="211" t="s">
        <v>535</v>
      </c>
      <c r="G173" s="23" t="s">
        <v>549</v>
      </c>
      <c r="H173" s="957"/>
      <c r="I173" s="233">
        <v>42384</v>
      </c>
      <c r="J173" s="606">
        <v>42704</v>
      </c>
      <c r="K173" s="613" t="s">
        <v>550</v>
      </c>
      <c r="L173" s="213" t="s">
        <v>551</v>
      </c>
      <c r="M173" s="921" t="s">
        <v>552</v>
      </c>
      <c r="N173" s="957">
        <v>1</v>
      </c>
      <c r="O173" s="47">
        <f>0+IF('Plan de adquisiciones'!$D$6="Si",-266000000,0)</f>
        <v>0</v>
      </c>
      <c r="P173" s="48">
        <f>+O173*N173</f>
        <v>0</v>
      </c>
      <c r="Q173" s="673" t="s">
        <v>311</v>
      </c>
      <c r="R173" s="3" t="s">
        <v>470</v>
      </c>
      <c r="U173" s="814" t="s">
        <v>263</v>
      </c>
      <c r="V173" s="814" t="s">
        <v>263</v>
      </c>
    </row>
    <row r="174" spans="1:22" x14ac:dyDescent="0.2">
      <c r="F174" s="505"/>
      <c r="P174" s="49"/>
    </row>
    <row r="175" spans="1:22" ht="15" thickBot="1" x14ac:dyDescent="0.25"/>
    <row r="176" spans="1:22" ht="36.75" thickBot="1" x14ac:dyDescent="0.25">
      <c r="F176" s="1648" t="s">
        <v>1474</v>
      </c>
      <c r="G176" s="1649" t="s">
        <v>1475</v>
      </c>
      <c r="H176" s="1650" t="s">
        <v>1476</v>
      </c>
      <c r="I176" s="1649" t="s">
        <v>1477</v>
      </c>
      <c r="J176" s="1650" t="s">
        <v>1478</v>
      </c>
      <c r="K176" s="1649">
        <v>1</v>
      </c>
    </row>
  </sheetData>
  <autoFilter ref="A16:Q173" xr:uid="{00000000-0009-0000-0000-000003000000}">
    <filterColumn colId="0" showButton="0"/>
    <filterColumn colId="1" showButton="0"/>
    <filterColumn colId="2" showButton="0"/>
  </autoFilter>
  <mergeCells count="57">
    <mergeCell ref="K35:K39"/>
    <mergeCell ref="K71:K74"/>
    <mergeCell ref="N7:O12"/>
    <mergeCell ref="P7:P12"/>
    <mergeCell ref="A14:P14"/>
    <mergeCell ref="A15:J15"/>
    <mergeCell ref="K15:P15"/>
    <mergeCell ref="A11:F11"/>
    <mergeCell ref="A8:F8"/>
    <mergeCell ref="A10:F10"/>
    <mergeCell ref="K17:K33"/>
    <mergeCell ref="K65:K68"/>
    <mergeCell ref="E137:E140"/>
    <mergeCell ref="P149:P150"/>
    <mergeCell ref="E141:E151"/>
    <mergeCell ref="L141:L143"/>
    <mergeCell ref="L144:L146"/>
    <mergeCell ref="N149:N150"/>
    <mergeCell ref="O149:O150"/>
    <mergeCell ref="K141:K143"/>
    <mergeCell ref="P134:P136"/>
    <mergeCell ref="L123:L125"/>
    <mergeCell ref="K75:K78"/>
    <mergeCell ref="K79:K113"/>
    <mergeCell ref="K127:K133"/>
    <mergeCell ref="A166:A171"/>
    <mergeCell ref="E152:E173"/>
    <mergeCell ref="D166:D171"/>
    <mergeCell ref="C166:C171"/>
    <mergeCell ref="B166:B171"/>
    <mergeCell ref="E114:E133"/>
    <mergeCell ref="E134:E136"/>
    <mergeCell ref="A16:D16"/>
    <mergeCell ref="E40:E48"/>
    <mergeCell ref="E49:E52"/>
    <mergeCell ref="E53:E113"/>
    <mergeCell ref="E17:E39"/>
    <mergeCell ref="O4:P4"/>
    <mergeCell ref="G1:N4"/>
    <mergeCell ref="H6:M6"/>
    <mergeCell ref="N6:O6"/>
    <mergeCell ref="H7:M12"/>
    <mergeCell ref="O1:P1"/>
    <mergeCell ref="O2:P2"/>
    <mergeCell ref="O3:P3"/>
    <mergeCell ref="A6:G6"/>
    <mergeCell ref="A12:F12"/>
    <mergeCell ref="A9:F9"/>
    <mergeCell ref="A1:F4"/>
    <mergeCell ref="A7:F7"/>
    <mergeCell ref="K152:K162"/>
    <mergeCell ref="K163:K165"/>
    <mergeCell ref="K123:K125"/>
    <mergeCell ref="K167:K171"/>
    <mergeCell ref="F134:F136"/>
    <mergeCell ref="K144:K146"/>
    <mergeCell ref="G134:G136"/>
  </mergeCells>
  <dataValidations count="2">
    <dataValidation allowBlank="1" showErrorMessage="1" sqref="O18:O19 O16" xr:uid="{00000000-0002-0000-0300-000000000000}"/>
    <dataValidation allowBlank="1" showErrorMessage="1" promptTitle="Conceptos a considerar" prompt="-Servicios personales_x000d_-Comunicaciones/transporte_x000d_-Impresos/publicaciones_x000d_-Viáticos y gastos de viaje interior_x000d_-Viáticos y gastos de viaje exterior_x000d_-Servicios logísticos (Eventos ICFES)_x000d_-Gastos judiciales, sentencias, conciliaciones_x000d_-Gastos financieros" sqref="I16" xr:uid="{00000000-0002-0000-0300-000001000000}"/>
  </dataValidations>
  <pageMargins left="0.75" right="0.75" top="1" bottom="1" header="0.5" footer="0.5"/>
  <pageSetup scale="68" orientation="landscape"/>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45"/>
  <sheetViews>
    <sheetView topLeftCell="D37" zoomScale="93" zoomScaleNormal="93" zoomScalePageLayoutView="93" workbookViewId="0">
      <selection activeCell="F45" sqref="F45:K45"/>
    </sheetView>
  </sheetViews>
  <sheetFormatPr baseColWidth="10" defaultColWidth="10.875" defaultRowHeight="14.25" x14ac:dyDescent="0.2"/>
  <cols>
    <col min="1" max="4" width="1.625" style="3" customWidth="1"/>
    <col min="5" max="5" width="19.875" style="3" customWidth="1"/>
    <col min="6" max="6" width="22.5" style="17" customWidth="1"/>
    <col min="7" max="7" width="23.625" style="40" customWidth="1"/>
    <col min="8" max="8" width="16.625" style="41" hidden="1" customWidth="1"/>
    <col min="9" max="10" width="12.125" style="3" customWidth="1"/>
    <col min="11" max="11" width="19" style="3" customWidth="1"/>
    <col min="12" max="12" width="19.5" style="3" customWidth="1"/>
    <col min="13" max="13" width="25.875" style="40" customWidth="1"/>
    <col min="14" max="14" width="22.125" style="17" customWidth="1"/>
    <col min="15" max="15" width="21.625" style="3" customWidth="1"/>
    <col min="16" max="16" width="19.5" style="3" customWidth="1"/>
    <col min="17" max="17" width="11.875" style="3" bestFit="1" customWidth="1"/>
    <col min="18" max="18" width="14.875" style="3" hidden="1" customWidth="1"/>
    <col min="19" max="24" width="11.5" style="3" hidden="1" customWidth="1"/>
    <col min="25" max="25" width="10.875" style="3" hidden="1" customWidth="1"/>
    <col min="26" max="16384" width="10.875" style="3"/>
  </cols>
  <sheetData>
    <row r="1" spans="1:25" ht="14.25" customHeight="1" x14ac:dyDescent="0.2">
      <c r="A1" s="1567" t="s">
        <v>229</v>
      </c>
      <c r="B1" s="1453"/>
      <c r="C1" s="1453"/>
      <c r="D1" s="1453"/>
      <c r="E1" s="1453"/>
      <c r="F1" s="1453"/>
      <c r="G1" s="1456" t="s">
        <v>230</v>
      </c>
      <c r="H1" s="1457"/>
      <c r="I1" s="1457"/>
      <c r="J1" s="1457"/>
      <c r="K1" s="1457"/>
      <c r="L1" s="1457"/>
      <c r="M1" s="1457"/>
      <c r="N1" s="1459"/>
      <c r="O1" s="1468" t="s">
        <v>231</v>
      </c>
      <c r="P1" s="1469"/>
    </row>
    <row r="2" spans="1:25" ht="14.25" customHeight="1" x14ac:dyDescent="0.2">
      <c r="A2" s="1568"/>
      <c r="B2" s="1454"/>
      <c r="C2" s="1454"/>
      <c r="D2" s="1454"/>
      <c r="E2" s="1454"/>
      <c r="F2" s="1454"/>
      <c r="G2" s="1460"/>
      <c r="H2" s="1461"/>
      <c r="I2" s="1461"/>
      <c r="J2" s="1461"/>
      <c r="K2" s="1461"/>
      <c r="L2" s="1461"/>
      <c r="M2" s="1461"/>
      <c r="N2" s="1463"/>
      <c r="O2" s="1470" t="s">
        <v>232</v>
      </c>
      <c r="P2" s="1471"/>
    </row>
    <row r="3" spans="1:25" ht="14.25" customHeight="1" x14ac:dyDescent="0.2">
      <c r="A3" s="1568"/>
      <c r="B3" s="1454"/>
      <c r="C3" s="1454"/>
      <c r="D3" s="1454"/>
      <c r="E3" s="1454"/>
      <c r="F3" s="1454"/>
      <c r="G3" s="1460"/>
      <c r="H3" s="1461"/>
      <c r="I3" s="1461"/>
      <c r="J3" s="1461"/>
      <c r="K3" s="1461"/>
      <c r="L3" s="1461"/>
      <c r="M3" s="1461"/>
      <c r="N3" s="1463"/>
      <c r="O3" s="1470" t="s">
        <v>233</v>
      </c>
      <c r="P3" s="1471"/>
    </row>
    <row r="4" spans="1:25" ht="14.25" customHeight="1" thickBot="1" x14ac:dyDescent="0.25">
      <c r="A4" s="1569"/>
      <c r="B4" s="1455"/>
      <c r="C4" s="1455"/>
      <c r="D4" s="1455"/>
      <c r="E4" s="1455"/>
      <c r="F4" s="1455"/>
      <c r="G4" s="1464"/>
      <c r="H4" s="1465"/>
      <c r="I4" s="1465"/>
      <c r="J4" s="1465"/>
      <c r="K4" s="1465"/>
      <c r="L4" s="1465"/>
      <c r="M4" s="1465"/>
      <c r="N4" s="1467"/>
      <c r="O4" s="1472" t="s">
        <v>234</v>
      </c>
      <c r="P4" s="1473"/>
    </row>
    <row r="5" spans="1:25" ht="15" thickBot="1" x14ac:dyDescent="0.25">
      <c r="A5" s="145"/>
      <c r="B5" s="52"/>
      <c r="C5" s="52"/>
      <c r="D5" s="52"/>
      <c r="E5" s="52"/>
      <c r="F5" s="196"/>
      <c r="G5" s="196"/>
      <c r="H5" s="16"/>
      <c r="I5" s="16"/>
      <c r="L5" s="187"/>
      <c r="M5" s="3"/>
      <c r="N5" s="3"/>
      <c r="O5" s="16"/>
    </row>
    <row r="6" spans="1:25" ht="15.75" thickBot="1" x14ac:dyDescent="0.3">
      <c r="A6" s="1549" t="s">
        <v>235</v>
      </c>
      <c r="B6" s="1550"/>
      <c r="C6" s="1550"/>
      <c r="D6" s="1550"/>
      <c r="E6" s="1550"/>
      <c r="F6" s="1550"/>
      <c r="G6" s="1551"/>
      <c r="H6" s="1549" t="s">
        <v>0</v>
      </c>
      <c r="I6" s="1550"/>
      <c r="J6" s="1550"/>
      <c r="K6" s="1550"/>
      <c r="L6" s="1550"/>
      <c r="M6" s="1551"/>
      <c r="N6" s="1549" t="s">
        <v>1</v>
      </c>
      <c r="O6" s="1551"/>
      <c r="P6" s="144" t="s">
        <v>2</v>
      </c>
    </row>
    <row r="7" spans="1:25" ht="42" customHeight="1" x14ac:dyDescent="0.2">
      <c r="A7" s="1570" t="s">
        <v>236</v>
      </c>
      <c r="B7" s="1571"/>
      <c r="C7" s="1571"/>
      <c r="D7" s="1571"/>
      <c r="E7" s="1571"/>
      <c r="F7" s="1571"/>
      <c r="G7" s="423"/>
      <c r="H7" s="1552" t="s">
        <v>553</v>
      </c>
      <c r="I7" s="1553"/>
      <c r="J7" s="1553"/>
      <c r="K7" s="1553"/>
      <c r="L7" s="1553"/>
      <c r="M7" s="1554"/>
      <c r="N7" s="1575" t="s">
        <v>554</v>
      </c>
      <c r="O7" s="1576"/>
      <c r="P7" s="1581" t="s">
        <v>555</v>
      </c>
      <c r="S7" s="1596" t="s">
        <v>556</v>
      </c>
      <c r="T7" s="1597"/>
      <c r="U7" s="1597"/>
      <c r="V7" s="1597"/>
      <c r="W7" s="1597"/>
      <c r="X7" s="1597"/>
      <c r="Y7" s="1598" t="s">
        <v>228</v>
      </c>
    </row>
    <row r="8" spans="1:25" ht="42" customHeight="1" thickBot="1" x14ac:dyDescent="0.25">
      <c r="A8" s="1592" t="s">
        <v>237</v>
      </c>
      <c r="B8" s="1226"/>
      <c r="C8" s="1226"/>
      <c r="D8" s="1226"/>
      <c r="E8" s="1226"/>
      <c r="F8" s="1226"/>
      <c r="G8" s="168"/>
      <c r="H8" s="1555"/>
      <c r="I8" s="1556"/>
      <c r="J8" s="1556"/>
      <c r="K8" s="1556"/>
      <c r="L8" s="1556"/>
      <c r="M8" s="1557"/>
      <c r="N8" s="1577"/>
      <c r="O8" s="1578"/>
      <c r="P8" s="1600"/>
      <c r="S8" s="513">
        <v>11</v>
      </c>
      <c r="T8" s="514">
        <v>10</v>
      </c>
      <c r="U8" s="514">
        <v>9</v>
      </c>
      <c r="V8" s="514">
        <v>8</v>
      </c>
      <c r="W8" s="514">
        <v>7</v>
      </c>
      <c r="X8" s="514">
        <v>6</v>
      </c>
      <c r="Y8" s="1599"/>
    </row>
    <row r="9" spans="1:25" ht="42" customHeight="1" x14ac:dyDescent="0.2">
      <c r="A9" s="1564" t="s">
        <v>238</v>
      </c>
      <c r="B9" s="1565"/>
      <c r="C9" s="1565"/>
      <c r="D9" s="1565"/>
      <c r="E9" s="1565"/>
      <c r="F9" s="1566"/>
      <c r="G9" s="169"/>
      <c r="H9" s="1555"/>
      <c r="I9" s="1556"/>
      <c r="J9" s="1556"/>
      <c r="K9" s="1556"/>
      <c r="L9" s="1556"/>
      <c r="M9" s="1557"/>
      <c r="N9" s="1577"/>
      <c r="O9" s="1578"/>
      <c r="P9" s="1600"/>
      <c r="R9" s="515" t="s">
        <v>557</v>
      </c>
      <c r="S9" s="508">
        <v>191</v>
      </c>
      <c r="T9" s="509">
        <v>165</v>
      </c>
      <c r="U9" s="509">
        <v>248</v>
      </c>
      <c r="V9" s="509">
        <v>238</v>
      </c>
      <c r="W9" s="509">
        <v>285</v>
      </c>
      <c r="X9" s="509">
        <v>231</v>
      </c>
      <c r="Y9" s="518">
        <f>+SUM(S9:X9)</f>
        <v>1358</v>
      </c>
    </row>
    <row r="10" spans="1:25" ht="42" customHeight="1" x14ac:dyDescent="0.2">
      <c r="A10" s="1592" t="s">
        <v>239</v>
      </c>
      <c r="B10" s="1226"/>
      <c r="C10" s="1226"/>
      <c r="D10" s="1226"/>
      <c r="E10" s="1226"/>
      <c r="F10" s="1226"/>
      <c r="G10" s="170"/>
      <c r="H10" s="1555"/>
      <c r="I10" s="1556"/>
      <c r="J10" s="1556"/>
      <c r="K10" s="1556"/>
      <c r="L10" s="1556"/>
      <c r="M10" s="1557"/>
      <c r="N10" s="1577"/>
      <c r="O10" s="1578"/>
      <c r="P10" s="1600"/>
      <c r="R10" s="516" t="s">
        <v>558</v>
      </c>
      <c r="S10" s="510">
        <v>156</v>
      </c>
      <c r="T10" s="507">
        <v>161</v>
      </c>
      <c r="U10" s="507">
        <v>215</v>
      </c>
      <c r="V10" s="507">
        <v>194</v>
      </c>
      <c r="W10" s="507">
        <v>225</v>
      </c>
      <c r="X10" s="507">
        <v>209</v>
      </c>
      <c r="Y10" s="519">
        <f>+SUM(S10:X10)</f>
        <v>1160</v>
      </c>
    </row>
    <row r="11" spans="1:25" ht="42" customHeight="1" thickBot="1" x14ac:dyDescent="0.25">
      <c r="A11" s="1592" t="s">
        <v>240</v>
      </c>
      <c r="B11" s="1226"/>
      <c r="C11" s="1226"/>
      <c r="D11" s="1226"/>
      <c r="E11" s="1226"/>
      <c r="F11" s="1226"/>
      <c r="G11" s="424"/>
      <c r="H11" s="1555"/>
      <c r="I11" s="1556"/>
      <c r="J11" s="1556"/>
      <c r="K11" s="1556"/>
      <c r="L11" s="1556"/>
      <c r="M11" s="1557"/>
      <c r="N11" s="1577"/>
      <c r="O11" s="1578"/>
      <c r="P11" s="1600"/>
      <c r="R11" s="517" t="s">
        <v>559</v>
      </c>
      <c r="S11" s="511">
        <v>19</v>
      </c>
      <c r="T11" s="512">
        <v>4</v>
      </c>
      <c r="U11" s="512">
        <v>33</v>
      </c>
      <c r="V11" s="512">
        <v>44</v>
      </c>
      <c r="W11" s="512">
        <v>60</v>
      </c>
      <c r="X11" s="512">
        <v>22</v>
      </c>
      <c r="Y11" s="520">
        <f>+SUM(S11:X11)</f>
        <v>182</v>
      </c>
    </row>
    <row r="12" spans="1:25" ht="42" customHeight="1" thickBot="1" x14ac:dyDescent="0.25">
      <c r="A12" s="1561" t="s">
        <v>241</v>
      </c>
      <c r="B12" s="1562"/>
      <c r="C12" s="1562"/>
      <c r="D12" s="1562"/>
      <c r="E12" s="1562"/>
      <c r="F12" s="1563"/>
      <c r="G12" s="425"/>
      <c r="H12" s="1558"/>
      <c r="I12" s="1559"/>
      <c r="J12" s="1559"/>
      <c r="K12" s="1559"/>
      <c r="L12" s="1559"/>
      <c r="M12" s="1560"/>
      <c r="N12" s="1579"/>
      <c r="O12" s="1580"/>
      <c r="P12" s="1601"/>
      <c r="R12" s="166"/>
      <c r="S12" s="1593" t="s">
        <v>560</v>
      </c>
      <c r="T12" s="1594"/>
      <c r="U12" s="521">
        <f>1-X12</f>
        <v>0.865979381443299</v>
      </c>
      <c r="V12" s="1593" t="s">
        <v>561</v>
      </c>
      <c r="W12" s="1595"/>
      <c r="X12" s="521">
        <f>+Y11/Y9</f>
        <v>0.13402061855670103</v>
      </c>
    </row>
    <row r="13" spans="1:25" ht="15" thickBot="1" x14ac:dyDescent="0.25"/>
    <row r="14" spans="1:25" ht="15.75" thickBot="1" x14ac:dyDescent="0.3">
      <c r="A14" s="1584" t="s">
        <v>242</v>
      </c>
      <c r="B14" s="1585"/>
      <c r="C14" s="1585"/>
      <c r="D14" s="1585"/>
      <c r="E14" s="1585"/>
      <c r="F14" s="1585"/>
      <c r="G14" s="1585"/>
      <c r="H14" s="1585"/>
      <c r="I14" s="1585"/>
      <c r="J14" s="1585"/>
      <c r="K14" s="1585"/>
      <c r="L14" s="1585"/>
      <c r="M14" s="1585"/>
      <c r="N14" s="1585"/>
      <c r="O14" s="1585"/>
      <c r="P14" s="1586"/>
    </row>
    <row r="15" spans="1:25" ht="15" customHeight="1" thickBot="1" x14ac:dyDescent="0.3">
      <c r="A15" s="1587" t="s">
        <v>11</v>
      </c>
      <c r="B15" s="1588"/>
      <c r="C15" s="1588"/>
      <c r="D15" s="1588"/>
      <c r="E15" s="1588"/>
      <c r="F15" s="1588"/>
      <c r="G15" s="1588"/>
      <c r="H15" s="1588"/>
      <c r="I15" s="1588"/>
      <c r="J15" s="1588"/>
      <c r="K15" s="1589" t="s">
        <v>243</v>
      </c>
      <c r="L15" s="1590"/>
      <c r="M15" s="1590"/>
      <c r="N15" s="1590"/>
      <c r="O15" s="1590"/>
      <c r="P15" s="1591"/>
    </row>
    <row r="16" spans="1:25" ht="39.950000000000003" customHeight="1" thickBot="1" x14ac:dyDescent="0.25">
      <c r="A16" s="1572" t="s">
        <v>244</v>
      </c>
      <c r="B16" s="1573"/>
      <c r="C16" s="1573"/>
      <c r="D16" s="1574"/>
      <c r="E16" s="552" t="s">
        <v>245</v>
      </c>
      <c r="F16" s="553" t="s">
        <v>10</v>
      </c>
      <c r="G16" s="553" t="s">
        <v>11</v>
      </c>
      <c r="H16" s="553" t="s">
        <v>12</v>
      </c>
      <c r="I16" s="554" t="s">
        <v>13</v>
      </c>
      <c r="J16" s="568" t="s">
        <v>14</v>
      </c>
      <c r="K16" s="548" t="s">
        <v>15</v>
      </c>
      <c r="L16" s="549" t="s">
        <v>16</v>
      </c>
      <c r="M16" s="549" t="s">
        <v>17</v>
      </c>
      <c r="N16" s="549" t="s">
        <v>18</v>
      </c>
      <c r="O16" s="550" t="s">
        <v>19</v>
      </c>
      <c r="P16" s="551" t="s">
        <v>20</v>
      </c>
    </row>
    <row r="17" spans="1:26" ht="12.95" customHeight="1" x14ac:dyDescent="0.2">
      <c r="A17" s="248"/>
      <c r="B17" s="249"/>
      <c r="C17" s="250"/>
      <c r="D17" s="250"/>
      <c r="E17" s="1091" t="s">
        <v>562</v>
      </c>
      <c r="F17" s="1219" t="s">
        <v>23</v>
      </c>
      <c r="G17" s="1095" t="s">
        <v>24</v>
      </c>
      <c r="H17" s="21"/>
      <c r="I17" s="254">
        <v>42401</v>
      </c>
      <c r="J17" s="614">
        <v>42719</v>
      </c>
      <c r="K17" s="22" t="s">
        <v>25</v>
      </c>
      <c r="L17" s="21" t="s">
        <v>26</v>
      </c>
      <c r="M17" s="910" t="s">
        <v>27</v>
      </c>
      <c r="N17" s="955">
        <v>3</v>
      </c>
      <c r="O17" s="238">
        <v>2023272</v>
      </c>
      <c r="P17" s="239">
        <f>O17*N17</f>
        <v>6069816</v>
      </c>
      <c r="Q17" s="49"/>
      <c r="Z17" s="753"/>
    </row>
    <row r="18" spans="1:26" ht="14.1" customHeight="1" x14ac:dyDescent="0.2">
      <c r="A18" s="251"/>
      <c r="B18" s="940"/>
      <c r="C18" s="939"/>
      <c r="D18" s="939"/>
      <c r="E18" s="1137"/>
      <c r="F18" s="1166"/>
      <c r="G18" s="1109"/>
      <c r="H18" s="22"/>
      <c r="I18" s="255">
        <v>42401</v>
      </c>
      <c r="J18" s="615">
        <v>42719</v>
      </c>
      <c r="K18" s="22" t="s">
        <v>25</v>
      </c>
      <c r="L18" s="22" t="s">
        <v>26</v>
      </c>
      <c r="M18" s="911" t="s">
        <v>28</v>
      </c>
      <c r="N18" s="956">
        <v>4</v>
      </c>
      <c r="O18" s="243">
        <v>2023272</v>
      </c>
      <c r="P18" s="244">
        <f>O18*N18</f>
        <v>8093088</v>
      </c>
    </row>
    <row r="19" spans="1:26" ht="28.5" x14ac:dyDescent="0.2">
      <c r="A19" s="251"/>
      <c r="B19" s="940"/>
      <c r="C19" s="939"/>
      <c r="D19" s="939"/>
      <c r="E19" s="1137"/>
      <c r="F19" s="1166"/>
      <c r="G19" s="1109"/>
      <c r="H19" s="22"/>
      <c r="I19" s="255">
        <v>42401</v>
      </c>
      <c r="J19" s="615">
        <v>42719</v>
      </c>
      <c r="K19" s="22" t="s">
        <v>25</v>
      </c>
      <c r="L19" s="22" t="s">
        <v>26</v>
      </c>
      <c r="M19" s="911" t="s">
        <v>29</v>
      </c>
      <c r="N19" s="956">
        <v>1</v>
      </c>
      <c r="O19" s="243">
        <v>2023272</v>
      </c>
      <c r="P19" s="244">
        <f t="shared" ref="P19:P41" si="0">O19*N19</f>
        <v>2023272</v>
      </c>
    </row>
    <row r="20" spans="1:26" ht="14.1" customHeight="1" x14ac:dyDescent="0.2">
      <c r="A20" s="251"/>
      <c r="B20" s="940"/>
      <c r="C20" s="939"/>
      <c r="D20" s="939"/>
      <c r="E20" s="1137"/>
      <c r="F20" s="1166"/>
      <c r="G20" s="1109"/>
      <c r="H20" s="22"/>
      <c r="I20" s="255">
        <v>42401</v>
      </c>
      <c r="J20" s="615">
        <v>42719</v>
      </c>
      <c r="K20" s="22" t="s">
        <v>25</v>
      </c>
      <c r="L20" s="22" t="s">
        <v>26</v>
      </c>
      <c r="M20" s="911" t="s">
        <v>30</v>
      </c>
      <c r="N20" s="956">
        <v>4</v>
      </c>
      <c r="O20" s="243">
        <v>2023272</v>
      </c>
      <c r="P20" s="244">
        <f t="shared" si="0"/>
        <v>8093088</v>
      </c>
    </row>
    <row r="21" spans="1:26" ht="14.1" customHeight="1" x14ac:dyDescent="0.2">
      <c r="A21" s="251"/>
      <c r="B21" s="940"/>
      <c r="C21" s="939"/>
      <c r="D21" s="939"/>
      <c r="E21" s="1137"/>
      <c r="F21" s="1166"/>
      <c r="G21" s="1109"/>
      <c r="H21" s="22"/>
      <c r="I21" s="255">
        <v>42401</v>
      </c>
      <c r="J21" s="615">
        <v>42719</v>
      </c>
      <c r="K21" s="22" t="s">
        <v>25</v>
      </c>
      <c r="L21" s="22" t="s">
        <v>26</v>
      </c>
      <c r="M21" s="911" t="s">
        <v>31</v>
      </c>
      <c r="N21" s="956">
        <v>1</v>
      </c>
      <c r="O21" s="243">
        <v>2023272</v>
      </c>
      <c r="P21" s="244">
        <f t="shared" si="0"/>
        <v>2023272</v>
      </c>
    </row>
    <row r="22" spans="1:26" ht="14.1" customHeight="1" x14ac:dyDescent="0.2">
      <c r="A22" s="251"/>
      <c r="B22" s="940"/>
      <c r="C22" s="939"/>
      <c r="D22" s="939"/>
      <c r="E22" s="1137"/>
      <c r="F22" s="1166"/>
      <c r="G22" s="1109"/>
      <c r="H22" s="22"/>
      <c r="I22" s="255">
        <v>42401</v>
      </c>
      <c r="J22" s="615">
        <v>42719</v>
      </c>
      <c r="K22" s="22" t="s">
        <v>25</v>
      </c>
      <c r="L22" s="22" t="s">
        <v>26</v>
      </c>
      <c r="M22" s="911" t="s">
        <v>32</v>
      </c>
      <c r="N22" s="956">
        <v>1</v>
      </c>
      <c r="O22" s="243">
        <v>2023272</v>
      </c>
      <c r="P22" s="244">
        <f t="shared" si="0"/>
        <v>2023272</v>
      </c>
    </row>
    <row r="23" spans="1:26" ht="14.1" customHeight="1" x14ac:dyDescent="0.2">
      <c r="A23" s="251"/>
      <c r="B23" s="940"/>
      <c r="C23" s="939"/>
      <c r="D23" s="939"/>
      <c r="E23" s="1137"/>
      <c r="F23" s="1166"/>
      <c r="G23" s="1109"/>
      <c r="H23" s="22"/>
      <c r="I23" s="255">
        <v>42401</v>
      </c>
      <c r="J23" s="615">
        <v>42719</v>
      </c>
      <c r="K23" s="22" t="s">
        <v>25</v>
      </c>
      <c r="L23" s="22" t="s">
        <v>26</v>
      </c>
      <c r="M23" s="911" t="s">
        <v>33</v>
      </c>
      <c r="N23" s="956">
        <v>1</v>
      </c>
      <c r="O23" s="243">
        <v>2023272</v>
      </c>
      <c r="P23" s="244">
        <f t="shared" si="0"/>
        <v>2023272</v>
      </c>
    </row>
    <row r="24" spans="1:26" ht="28.5" x14ac:dyDescent="0.2">
      <c r="A24" s="251"/>
      <c r="B24" s="940"/>
      <c r="C24" s="939"/>
      <c r="D24" s="939"/>
      <c r="E24" s="1137"/>
      <c r="F24" s="1166"/>
      <c r="G24" s="1109"/>
      <c r="H24" s="22"/>
      <c r="I24" s="255">
        <v>42401</v>
      </c>
      <c r="J24" s="615">
        <v>42719</v>
      </c>
      <c r="K24" s="22" t="s">
        <v>25</v>
      </c>
      <c r="L24" s="22" t="s">
        <v>26</v>
      </c>
      <c r="M24" s="911" t="s">
        <v>34</v>
      </c>
      <c r="N24" s="956">
        <v>5</v>
      </c>
      <c r="O24" s="243">
        <v>2023272</v>
      </c>
      <c r="P24" s="244">
        <f t="shared" si="0"/>
        <v>10116360</v>
      </c>
    </row>
    <row r="25" spans="1:26" ht="15" customHeight="1" x14ac:dyDescent="0.2">
      <c r="A25" s="251"/>
      <c r="B25" s="940"/>
      <c r="C25" s="939"/>
      <c r="D25" s="939"/>
      <c r="E25" s="1137"/>
      <c r="F25" s="1166"/>
      <c r="G25" s="1109"/>
      <c r="H25" s="22"/>
      <c r="I25" s="255">
        <v>42401</v>
      </c>
      <c r="J25" s="615">
        <v>42719</v>
      </c>
      <c r="K25" s="22" t="s">
        <v>25</v>
      </c>
      <c r="L25" s="22" t="s">
        <v>26</v>
      </c>
      <c r="M25" s="911" t="s">
        <v>35</v>
      </c>
      <c r="N25" s="956">
        <v>2</v>
      </c>
      <c r="O25" s="243">
        <v>2555100</v>
      </c>
      <c r="P25" s="244">
        <f t="shared" si="0"/>
        <v>5110200</v>
      </c>
    </row>
    <row r="26" spans="1:26" ht="24.95" customHeight="1" x14ac:dyDescent="0.2">
      <c r="A26" s="251"/>
      <c r="B26" s="940"/>
      <c r="C26" s="939"/>
      <c r="D26" s="939"/>
      <c r="E26" s="1137"/>
      <c r="F26" s="1166"/>
      <c r="G26" s="1109"/>
      <c r="H26" s="22"/>
      <c r="I26" s="255">
        <v>42401</v>
      </c>
      <c r="J26" s="615">
        <v>42719</v>
      </c>
      <c r="K26" s="22" t="s">
        <v>25</v>
      </c>
      <c r="L26" s="22" t="s">
        <v>26</v>
      </c>
      <c r="M26" s="911" t="s">
        <v>36</v>
      </c>
      <c r="N26" s="956">
        <v>1</v>
      </c>
      <c r="O26" s="247">
        <v>1632000</v>
      </c>
      <c r="P26" s="244">
        <f t="shared" si="0"/>
        <v>1632000</v>
      </c>
    </row>
    <row r="27" spans="1:26" ht="28.5" x14ac:dyDescent="0.2">
      <c r="A27" s="251"/>
      <c r="B27" s="940"/>
      <c r="C27" s="939"/>
      <c r="D27" s="939"/>
      <c r="E27" s="1137"/>
      <c r="F27" s="1166"/>
      <c r="G27" s="1109"/>
      <c r="H27" s="22"/>
      <c r="I27" s="255">
        <v>42401</v>
      </c>
      <c r="J27" s="615">
        <v>42719</v>
      </c>
      <c r="K27" s="22" t="s">
        <v>25</v>
      </c>
      <c r="L27" s="22" t="s">
        <v>37</v>
      </c>
      <c r="M27" s="911" t="s">
        <v>38</v>
      </c>
      <c r="N27" s="956">
        <v>1</v>
      </c>
      <c r="O27" s="243">
        <v>10000000</v>
      </c>
      <c r="P27" s="244">
        <f t="shared" si="0"/>
        <v>10000000</v>
      </c>
    </row>
    <row r="28" spans="1:26" ht="42.75" x14ac:dyDescent="0.2">
      <c r="A28" s="251"/>
      <c r="B28" s="940"/>
      <c r="C28" s="939"/>
      <c r="D28" s="939"/>
      <c r="E28" s="1137"/>
      <c r="F28" s="1166"/>
      <c r="G28" s="1109"/>
      <c r="H28" s="22"/>
      <c r="I28" s="255">
        <v>42401</v>
      </c>
      <c r="J28" s="615">
        <v>42719</v>
      </c>
      <c r="K28" s="22" t="s">
        <v>25</v>
      </c>
      <c r="L28" s="22" t="s">
        <v>39</v>
      </c>
      <c r="M28" s="911" t="s">
        <v>40</v>
      </c>
      <c r="N28" s="956">
        <v>1</v>
      </c>
      <c r="O28" s="243">
        <v>5000000</v>
      </c>
      <c r="P28" s="244">
        <f t="shared" si="0"/>
        <v>5000000</v>
      </c>
    </row>
    <row r="29" spans="1:26" ht="28.5" x14ac:dyDescent="0.2">
      <c r="A29" s="240"/>
      <c r="B29" s="241"/>
      <c r="C29" s="242"/>
      <c r="D29" s="242"/>
      <c r="E29" s="1137"/>
      <c r="F29" s="1166"/>
      <c r="G29" s="1096"/>
      <c r="H29" s="22"/>
      <c r="I29" s="255">
        <v>42401</v>
      </c>
      <c r="J29" s="615">
        <v>42719</v>
      </c>
      <c r="K29" s="22" t="s">
        <v>25</v>
      </c>
      <c r="L29" s="22" t="s">
        <v>41</v>
      </c>
      <c r="M29" s="911" t="s">
        <v>42</v>
      </c>
      <c r="N29" s="956">
        <v>1</v>
      </c>
      <c r="O29" s="243">
        <v>15000000</v>
      </c>
      <c r="P29" s="244">
        <f t="shared" si="0"/>
        <v>15000000</v>
      </c>
    </row>
    <row r="30" spans="1:26" ht="44.1" customHeight="1" x14ac:dyDescent="0.2">
      <c r="A30" s="245"/>
      <c r="B30" s="246"/>
      <c r="C30" s="974"/>
      <c r="D30" s="974"/>
      <c r="E30" s="1137"/>
      <c r="F30" s="1166"/>
      <c r="G30" s="911" t="s">
        <v>43</v>
      </c>
      <c r="H30" s="22"/>
      <c r="I30" s="255">
        <v>42384</v>
      </c>
      <c r="J30" s="615">
        <v>42724</v>
      </c>
      <c r="K30" s="586" t="s">
        <v>44</v>
      </c>
      <c r="L30" s="22" t="s">
        <v>45</v>
      </c>
      <c r="M30" s="911" t="s">
        <v>46</v>
      </c>
      <c r="N30" s="956">
        <v>1</v>
      </c>
      <c r="O30" s="243">
        <v>0</v>
      </c>
      <c r="P30" s="244">
        <f t="shared" si="0"/>
        <v>0</v>
      </c>
    </row>
    <row r="31" spans="1:26" ht="171" x14ac:dyDescent="0.2">
      <c r="A31" s="245"/>
      <c r="B31" s="246"/>
      <c r="C31" s="974"/>
      <c r="D31" s="974"/>
      <c r="E31" s="1137"/>
      <c r="F31" s="1166"/>
      <c r="G31" s="911" t="s">
        <v>47</v>
      </c>
      <c r="H31" s="22"/>
      <c r="I31" s="255">
        <v>42384</v>
      </c>
      <c r="J31" s="615">
        <v>42724</v>
      </c>
      <c r="K31" s="586" t="s">
        <v>48</v>
      </c>
      <c r="L31" s="22" t="s">
        <v>49</v>
      </c>
      <c r="M31" s="911" t="s">
        <v>50</v>
      </c>
      <c r="N31" s="956">
        <v>7</v>
      </c>
      <c r="O31" s="243">
        <v>0</v>
      </c>
      <c r="P31" s="244">
        <f t="shared" si="0"/>
        <v>0</v>
      </c>
    </row>
    <row r="32" spans="1:26" ht="63" customHeight="1" x14ac:dyDescent="0.2">
      <c r="A32" s="245"/>
      <c r="B32" s="246"/>
      <c r="C32" s="974"/>
      <c r="D32" s="974"/>
      <c r="E32" s="1137"/>
      <c r="F32" s="1166"/>
      <c r="G32" s="22" t="s">
        <v>51</v>
      </c>
      <c r="H32" s="22" t="s">
        <v>52</v>
      </c>
      <c r="I32" s="255">
        <v>42384</v>
      </c>
      <c r="J32" s="615">
        <v>42724</v>
      </c>
      <c r="K32" s="920" t="s">
        <v>53</v>
      </c>
      <c r="L32" s="911" t="s">
        <v>54</v>
      </c>
      <c r="M32" s="22" t="s">
        <v>52</v>
      </c>
      <c r="N32" s="956">
        <v>20</v>
      </c>
      <c r="O32" s="243">
        <v>700000</v>
      </c>
      <c r="P32" s="244">
        <f t="shared" si="0"/>
        <v>14000000</v>
      </c>
    </row>
    <row r="33" spans="1:16" ht="57" x14ac:dyDescent="0.2">
      <c r="A33" s="245"/>
      <c r="B33" s="246"/>
      <c r="C33" s="974"/>
      <c r="D33" s="974"/>
      <c r="E33" s="1137"/>
      <c r="F33" s="1166"/>
      <c r="G33" s="22" t="s">
        <v>55</v>
      </c>
      <c r="H33" s="22"/>
      <c r="I33" s="255">
        <v>42384</v>
      </c>
      <c r="J33" s="615">
        <v>42724</v>
      </c>
      <c r="K33" s="920" t="s">
        <v>56</v>
      </c>
      <c r="L33" s="22" t="s">
        <v>45</v>
      </c>
      <c r="M33" s="911" t="s">
        <v>57</v>
      </c>
      <c r="N33" s="956">
        <v>1</v>
      </c>
      <c r="O33" s="243">
        <v>0</v>
      </c>
      <c r="P33" s="244">
        <f t="shared" si="0"/>
        <v>0</v>
      </c>
    </row>
    <row r="34" spans="1:16" ht="59.1" customHeight="1" x14ac:dyDescent="0.2">
      <c r="A34" s="1604"/>
      <c r="B34" s="1602"/>
      <c r="C34" s="1612"/>
      <c r="D34" s="1612"/>
      <c r="E34" s="1137"/>
      <c r="F34" s="1166"/>
      <c r="G34" s="1108" t="s">
        <v>58</v>
      </c>
      <c r="H34" s="22" t="s">
        <v>59</v>
      </c>
      <c r="I34" s="255">
        <v>42384</v>
      </c>
      <c r="J34" s="615">
        <v>42724</v>
      </c>
      <c r="K34" s="586" t="s">
        <v>60</v>
      </c>
      <c r="L34" s="911" t="s">
        <v>59</v>
      </c>
      <c r="M34" s="911" t="s">
        <v>61</v>
      </c>
      <c r="N34" s="956">
        <v>1</v>
      </c>
      <c r="O34" s="243">
        <v>25000000</v>
      </c>
      <c r="P34" s="244">
        <f t="shared" si="0"/>
        <v>25000000</v>
      </c>
    </row>
    <row r="35" spans="1:16" ht="42.75" x14ac:dyDescent="0.2">
      <c r="A35" s="1605"/>
      <c r="B35" s="1603"/>
      <c r="C35" s="1613"/>
      <c r="D35" s="1613"/>
      <c r="E35" s="1137"/>
      <c r="F35" s="1166"/>
      <c r="G35" s="1109"/>
      <c r="H35" s="22" t="s">
        <v>64</v>
      </c>
      <c r="I35" s="255">
        <v>42384</v>
      </c>
      <c r="J35" s="615">
        <v>42724</v>
      </c>
      <c r="K35" s="586" t="s">
        <v>65</v>
      </c>
      <c r="L35" s="911" t="s">
        <v>64</v>
      </c>
      <c r="M35" s="911" t="s">
        <v>66</v>
      </c>
      <c r="N35" s="956">
        <v>0</v>
      </c>
      <c r="O35" s="243">
        <v>0</v>
      </c>
      <c r="P35" s="244">
        <f t="shared" si="0"/>
        <v>0</v>
      </c>
    </row>
    <row r="36" spans="1:16" ht="28.5" x14ac:dyDescent="0.2">
      <c r="A36" s="1605"/>
      <c r="B36" s="1603"/>
      <c r="C36" s="1613"/>
      <c r="D36" s="1613"/>
      <c r="E36" s="1137"/>
      <c r="F36" s="1166"/>
      <c r="G36" s="1109"/>
      <c r="H36" s="22"/>
      <c r="I36" s="255">
        <v>42384</v>
      </c>
      <c r="J36" s="615">
        <v>42724</v>
      </c>
      <c r="K36" s="586" t="s">
        <v>67</v>
      </c>
      <c r="L36" s="22" t="s">
        <v>68</v>
      </c>
      <c r="M36" s="1108" t="s">
        <v>69</v>
      </c>
      <c r="N36" s="956">
        <v>0</v>
      </c>
      <c r="O36" s="243">
        <v>0</v>
      </c>
      <c r="P36" s="244">
        <f t="shared" si="0"/>
        <v>0</v>
      </c>
    </row>
    <row r="37" spans="1:16" ht="28.5" x14ac:dyDescent="0.2">
      <c r="A37" s="1605"/>
      <c r="B37" s="1603"/>
      <c r="C37" s="1613"/>
      <c r="D37" s="1613"/>
      <c r="E37" s="1137"/>
      <c r="F37" s="1166"/>
      <c r="G37" s="1109"/>
      <c r="H37" s="211" t="s">
        <v>70</v>
      </c>
      <c r="I37" s="523">
        <v>42384</v>
      </c>
      <c r="J37" s="616">
        <v>42724</v>
      </c>
      <c r="K37" s="618" t="s">
        <v>71</v>
      </c>
      <c r="L37" s="211" t="s">
        <v>72</v>
      </c>
      <c r="M37" s="1109"/>
      <c r="N37" s="930">
        <v>0</v>
      </c>
      <c r="O37" s="524">
        <v>0</v>
      </c>
      <c r="P37" s="525">
        <f t="shared" si="0"/>
        <v>0</v>
      </c>
    </row>
    <row r="38" spans="1:16" ht="71.25" x14ac:dyDescent="0.2">
      <c r="A38" s="1604"/>
      <c r="B38" s="1607"/>
      <c r="C38" s="522"/>
      <c r="D38" s="522"/>
      <c r="E38" s="1137"/>
      <c r="F38" s="1061" t="s">
        <v>563</v>
      </c>
      <c r="G38" s="911" t="s">
        <v>564</v>
      </c>
      <c r="H38" s="526"/>
      <c r="I38" s="255">
        <v>42384</v>
      </c>
      <c r="J38" s="615">
        <v>42724</v>
      </c>
      <c r="K38" s="920" t="s">
        <v>565</v>
      </c>
      <c r="L38" s="22" t="s">
        <v>566</v>
      </c>
      <c r="M38" s="956" t="s">
        <v>266</v>
      </c>
      <c r="N38" s="956">
        <v>0</v>
      </c>
      <c r="O38" s="524">
        <v>0</v>
      </c>
      <c r="P38" s="525">
        <f t="shared" si="0"/>
        <v>0</v>
      </c>
    </row>
    <row r="39" spans="1:16" ht="57" x14ac:dyDescent="0.2">
      <c r="A39" s="1605"/>
      <c r="B39" s="1608"/>
      <c r="C39" s="506"/>
      <c r="D39" s="506"/>
      <c r="E39" s="1137"/>
      <c r="F39" s="1061"/>
      <c r="G39" s="911" t="s">
        <v>567</v>
      </c>
      <c r="H39" s="526"/>
      <c r="I39" s="255">
        <v>42384</v>
      </c>
      <c r="J39" s="615">
        <v>42724</v>
      </c>
      <c r="K39" s="586" t="s">
        <v>568</v>
      </c>
      <c r="L39" s="22" t="s">
        <v>266</v>
      </c>
      <c r="M39" s="956" t="s">
        <v>266</v>
      </c>
      <c r="N39" s="956">
        <v>0</v>
      </c>
      <c r="O39" s="524">
        <v>0</v>
      </c>
      <c r="P39" s="525">
        <f t="shared" si="0"/>
        <v>0</v>
      </c>
    </row>
    <row r="40" spans="1:16" ht="57" x14ac:dyDescent="0.2">
      <c r="A40" s="1605"/>
      <c r="B40" s="1608"/>
      <c r="C40" s="1610"/>
      <c r="D40" s="1610"/>
      <c r="E40" s="1137"/>
      <c r="F40" s="1061"/>
      <c r="G40" s="911" t="s">
        <v>569</v>
      </c>
      <c r="H40" s="526"/>
      <c r="I40" s="255">
        <v>42384</v>
      </c>
      <c r="J40" s="615">
        <v>42724</v>
      </c>
      <c r="K40" s="619" t="s">
        <v>570</v>
      </c>
      <c r="L40" s="22" t="s">
        <v>266</v>
      </c>
      <c r="M40" s="956" t="s">
        <v>266</v>
      </c>
      <c r="N40" s="956">
        <v>0</v>
      </c>
      <c r="O40" s="524">
        <v>0</v>
      </c>
      <c r="P40" s="525">
        <f t="shared" si="0"/>
        <v>0</v>
      </c>
    </row>
    <row r="41" spans="1:16" ht="72" thickBot="1" x14ac:dyDescent="0.25">
      <c r="A41" s="1606"/>
      <c r="B41" s="1609"/>
      <c r="C41" s="1611"/>
      <c r="D41" s="1611"/>
      <c r="E41" s="1138"/>
      <c r="F41" s="1062"/>
      <c r="G41" s="921" t="s">
        <v>571</v>
      </c>
      <c r="H41" s="527"/>
      <c r="I41" s="256">
        <v>42384</v>
      </c>
      <c r="J41" s="617">
        <v>42724</v>
      </c>
      <c r="K41" s="587" t="s">
        <v>572</v>
      </c>
      <c r="L41" s="23" t="s">
        <v>39</v>
      </c>
      <c r="M41" s="957" t="s">
        <v>266</v>
      </c>
      <c r="N41" s="957">
        <v>0</v>
      </c>
      <c r="O41" s="252">
        <v>0</v>
      </c>
      <c r="P41" s="253">
        <f t="shared" si="0"/>
        <v>0</v>
      </c>
    </row>
    <row r="44" spans="1:16" ht="15" thickBot="1" x14ac:dyDescent="0.25"/>
    <row r="45" spans="1:16" ht="36.75" thickBot="1" x14ac:dyDescent="0.25">
      <c r="F45" s="1648" t="s">
        <v>1474</v>
      </c>
      <c r="G45" s="1649" t="s">
        <v>1475</v>
      </c>
      <c r="H45" s="1650" t="s">
        <v>1476</v>
      </c>
      <c r="I45" s="1649" t="s">
        <v>1477</v>
      </c>
      <c r="J45" s="1650" t="s">
        <v>1478</v>
      </c>
      <c r="K45" s="1649">
        <v>1</v>
      </c>
    </row>
  </sheetData>
  <mergeCells count="40">
    <mergeCell ref="A1:F4"/>
    <mergeCell ref="G1:N4"/>
    <mergeCell ref="O1:P1"/>
    <mergeCell ref="O2:P2"/>
    <mergeCell ref="O3:P3"/>
    <mergeCell ref="O4:P4"/>
    <mergeCell ref="A6:G6"/>
    <mergeCell ref="H6:M6"/>
    <mergeCell ref="N6:O6"/>
    <mergeCell ref="A7:F7"/>
    <mergeCell ref="A8:F8"/>
    <mergeCell ref="G17:G29"/>
    <mergeCell ref="G34:G37"/>
    <mergeCell ref="M36:M37"/>
    <mergeCell ref="C34:C37"/>
    <mergeCell ref="D34:D37"/>
    <mergeCell ref="B34:B37"/>
    <mergeCell ref="A34:A37"/>
    <mergeCell ref="F17:F37"/>
    <mergeCell ref="A38:A41"/>
    <mergeCell ref="B38:B41"/>
    <mergeCell ref="C40:C41"/>
    <mergeCell ref="D40:D41"/>
    <mergeCell ref="E17:E41"/>
    <mergeCell ref="S12:T12"/>
    <mergeCell ref="V12:W12"/>
    <mergeCell ref="S7:X7"/>
    <mergeCell ref="Y7:Y8"/>
    <mergeCell ref="F38:F41"/>
    <mergeCell ref="P7:P12"/>
    <mergeCell ref="A9:F9"/>
    <mergeCell ref="A10:F10"/>
    <mergeCell ref="A11:F11"/>
    <mergeCell ref="H7:M12"/>
    <mergeCell ref="N7:O12"/>
    <mergeCell ref="A12:F12"/>
    <mergeCell ref="A14:P14"/>
    <mergeCell ref="A15:J15"/>
    <mergeCell ref="K15:P15"/>
    <mergeCell ref="A16:D16"/>
  </mergeCells>
  <dataValidations count="2">
    <dataValidation allowBlank="1" showErrorMessage="1" sqref="O16" xr:uid="{00000000-0002-0000-0400-000000000000}"/>
    <dataValidation allowBlank="1" showErrorMessage="1" promptTitle="Conceptos a considerar" prompt="-Servicios personales_x000d_-Comunicaciones/transporte_x000d_-Impresos/publicaciones_x000d_-Viáticos y gastos de viaje interior_x000d_-Viáticos y gastos de viaje exterior_x000d_-Servicios logísticos (Eventos ICFES)_x000d_-Gastos judiciales, sentencias, conciliaciones_x000d_-Gastos financieros" sqref="I16" xr:uid="{00000000-0002-0000-0400-000001000000}"/>
  </dataValidations>
  <pageMargins left="0.75" right="0.75" top="1" bottom="1" header="0.5" footer="0.5"/>
  <pageSetup scale="68" orientation="landscape"/>
  <drawing r:id="rId1"/>
  <legacy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53"/>
  <sheetViews>
    <sheetView showGridLines="0" topLeftCell="F138" workbookViewId="0">
      <selection activeCell="G152" sqref="G152:L152"/>
    </sheetView>
  </sheetViews>
  <sheetFormatPr baseColWidth="10" defaultColWidth="10.875" defaultRowHeight="14.25" x14ac:dyDescent="0.2"/>
  <cols>
    <col min="1" max="4" width="1.875" style="3" customWidth="1"/>
    <col min="5" max="5" width="23.5" style="3" customWidth="1"/>
    <col min="6" max="6" width="26" style="17" customWidth="1"/>
    <col min="7" max="7" width="28.125" style="17" customWidth="1"/>
    <col min="8" max="8" width="23.375" style="16" hidden="1" customWidth="1"/>
    <col min="9" max="9" width="10.875" style="16" customWidth="1"/>
    <col min="10" max="10" width="10.875" style="3" customWidth="1"/>
    <col min="11" max="11" width="29.625" style="3" customWidth="1"/>
    <col min="12" max="12" width="19" style="92" customWidth="1"/>
    <col min="13" max="13" width="24" style="92" customWidth="1"/>
    <col min="14" max="14" width="14.875" style="3" customWidth="1"/>
    <col min="15" max="15" width="17.5" style="16" customWidth="1"/>
    <col min="16" max="16" width="14.125" style="3" customWidth="1"/>
    <col min="17" max="16384" width="10.875" style="3"/>
  </cols>
  <sheetData>
    <row r="1" spans="1:16" ht="14.25" customHeight="1" x14ac:dyDescent="0.2">
      <c r="A1" s="1567" t="s">
        <v>229</v>
      </c>
      <c r="B1" s="1453"/>
      <c r="C1" s="1453"/>
      <c r="D1" s="1453"/>
      <c r="E1" s="1453"/>
      <c r="F1" s="1453"/>
      <c r="G1" s="1456" t="s">
        <v>230</v>
      </c>
      <c r="H1" s="1457"/>
      <c r="I1" s="1457"/>
      <c r="J1" s="1457"/>
      <c r="K1" s="1457"/>
      <c r="L1" s="1457"/>
      <c r="M1" s="1457"/>
      <c r="N1" s="1459"/>
      <c r="O1" s="1468" t="s">
        <v>231</v>
      </c>
      <c r="P1" s="1469"/>
    </row>
    <row r="2" spans="1:16" ht="14.25" customHeight="1" x14ac:dyDescent="0.2">
      <c r="A2" s="1568"/>
      <c r="B2" s="1454"/>
      <c r="C2" s="1454"/>
      <c r="D2" s="1454"/>
      <c r="E2" s="1454"/>
      <c r="F2" s="1454"/>
      <c r="G2" s="1460"/>
      <c r="H2" s="1461"/>
      <c r="I2" s="1461"/>
      <c r="J2" s="1461"/>
      <c r="K2" s="1461"/>
      <c r="L2" s="1461"/>
      <c r="M2" s="1461"/>
      <c r="N2" s="1463"/>
      <c r="O2" s="1470" t="s">
        <v>232</v>
      </c>
      <c r="P2" s="1471"/>
    </row>
    <row r="3" spans="1:16" ht="14.25" customHeight="1" x14ac:dyDescent="0.2">
      <c r="A3" s="1568"/>
      <c r="B3" s="1454"/>
      <c r="C3" s="1454"/>
      <c r="D3" s="1454"/>
      <c r="E3" s="1454"/>
      <c r="F3" s="1454"/>
      <c r="G3" s="1460"/>
      <c r="H3" s="1461"/>
      <c r="I3" s="1461"/>
      <c r="J3" s="1461"/>
      <c r="K3" s="1461"/>
      <c r="L3" s="1461"/>
      <c r="M3" s="1461"/>
      <c r="N3" s="1463"/>
      <c r="O3" s="1470" t="s">
        <v>233</v>
      </c>
      <c r="P3" s="1471"/>
    </row>
    <row r="4" spans="1:16" ht="14.25" customHeight="1" thickBot="1" x14ac:dyDescent="0.25">
      <c r="A4" s="1569"/>
      <c r="B4" s="1455"/>
      <c r="C4" s="1455"/>
      <c r="D4" s="1455"/>
      <c r="E4" s="1455"/>
      <c r="F4" s="1455"/>
      <c r="G4" s="1464"/>
      <c r="H4" s="1465"/>
      <c r="I4" s="1465"/>
      <c r="J4" s="1465"/>
      <c r="K4" s="1465"/>
      <c r="L4" s="1465"/>
      <c r="M4" s="1465"/>
      <c r="N4" s="1467"/>
      <c r="O4" s="1472" t="s">
        <v>234</v>
      </c>
      <c r="P4" s="1473"/>
    </row>
    <row r="5" spans="1:16" ht="15" thickBot="1" x14ac:dyDescent="0.25">
      <c r="A5" s="145"/>
      <c r="B5" s="52"/>
      <c r="C5" s="52"/>
      <c r="D5" s="52"/>
      <c r="E5" s="52"/>
      <c r="F5" s="146"/>
      <c r="G5" s="147"/>
      <c r="M5" s="3"/>
    </row>
    <row r="6" spans="1:16" ht="15.75" thickBot="1" x14ac:dyDescent="0.3">
      <c r="A6" s="1549" t="s">
        <v>235</v>
      </c>
      <c r="B6" s="1550"/>
      <c r="C6" s="1550"/>
      <c r="D6" s="1550"/>
      <c r="E6" s="1550"/>
      <c r="F6" s="1550"/>
      <c r="G6" s="1551"/>
      <c r="H6" s="1549" t="s">
        <v>0</v>
      </c>
      <c r="I6" s="1550"/>
      <c r="J6" s="1550"/>
      <c r="K6" s="1550"/>
      <c r="L6" s="1550"/>
      <c r="M6" s="1551"/>
      <c r="N6" s="1549" t="s">
        <v>1</v>
      </c>
      <c r="O6" s="1551"/>
      <c r="P6" s="144" t="s">
        <v>2</v>
      </c>
    </row>
    <row r="7" spans="1:16" ht="83.1" customHeight="1" x14ac:dyDescent="0.2">
      <c r="A7" s="1570" t="s">
        <v>236</v>
      </c>
      <c r="B7" s="1571"/>
      <c r="C7" s="1571"/>
      <c r="D7" s="1571"/>
      <c r="E7" s="1571"/>
      <c r="F7" s="1571"/>
      <c r="G7" s="423"/>
      <c r="H7" s="1552" t="s">
        <v>573</v>
      </c>
      <c r="I7" s="1553"/>
      <c r="J7" s="1553"/>
      <c r="K7" s="1553"/>
      <c r="L7" s="1553"/>
      <c r="M7" s="1554"/>
      <c r="N7" s="1575" t="s">
        <v>574</v>
      </c>
      <c r="O7" s="1576"/>
      <c r="P7" s="1614" t="s">
        <v>575</v>
      </c>
    </row>
    <row r="8" spans="1:16" ht="83.1" customHeight="1" x14ac:dyDescent="0.2">
      <c r="A8" s="1592" t="s">
        <v>237</v>
      </c>
      <c r="B8" s="1226"/>
      <c r="C8" s="1226"/>
      <c r="D8" s="1226"/>
      <c r="E8" s="1226"/>
      <c r="F8" s="1226"/>
      <c r="G8" s="168"/>
      <c r="H8" s="1555"/>
      <c r="I8" s="1556"/>
      <c r="J8" s="1556"/>
      <c r="K8" s="1556"/>
      <c r="L8" s="1556"/>
      <c r="M8" s="1557"/>
      <c r="N8" s="1577"/>
      <c r="O8" s="1578"/>
      <c r="P8" s="1600"/>
    </row>
    <row r="9" spans="1:16" ht="83.1" customHeight="1" x14ac:dyDescent="0.2">
      <c r="A9" s="1564" t="s">
        <v>238</v>
      </c>
      <c r="B9" s="1565"/>
      <c r="C9" s="1565"/>
      <c r="D9" s="1565"/>
      <c r="E9" s="1565"/>
      <c r="F9" s="1566"/>
      <c r="G9" s="169"/>
      <c r="H9" s="1555"/>
      <c r="I9" s="1556"/>
      <c r="J9" s="1556"/>
      <c r="K9" s="1556"/>
      <c r="L9" s="1556"/>
      <c r="M9" s="1557"/>
      <c r="N9" s="1577"/>
      <c r="O9" s="1578"/>
      <c r="P9" s="1600"/>
    </row>
    <row r="10" spans="1:16" ht="83.1" customHeight="1" x14ac:dyDescent="0.2">
      <c r="A10" s="1592" t="s">
        <v>239</v>
      </c>
      <c r="B10" s="1226"/>
      <c r="C10" s="1226"/>
      <c r="D10" s="1226"/>
      <c r="E10" s="1226"/>
      <c r="F10" s="1226"/>
      <c r="G10" s="170"/>
      <c r="H10" s="1555"/>
      <c r="I10" s="1556"/>
      <c r="J10" s="1556"/>
      <c r="K10" s="1556"/>
      <c r="L10" s="1556"/>
      <c r="M10" s="1557"/>
      <c r="N10" s="1577"/>
      <c r="O10" s="1578"/>
      <c r="P10" s="1600"/>
    </row>
    <row r="11" spans="1:16" ht="83.1" customHeight="1" x14ac:dyDescent="0.2">
      <c r="A11" s="1592" t="s">
        <v>240</v>
      </c>
      <c r="B11" s="1226"/>
      <c r="C11" s="1226"/>
      <c r="D11" s="1226"/>
      <c r="E11" s="1226"/>
      <c r="F11" s="1226"/>
      <c r="G11" s="424"/>
      <c r="H11" s="1555"/>
      <c r="I11" s="1556"/>
      <c r="J11" s="1556"/>
      <c r="K11" s="1556"/>
      <c r="L11" s="1556"/>
      <c r="M11" s="1557"/>
      <c r="N11" s="1577"/>
      <c r="O11" s="1578"/>
      <c r="P11" s="1600"/>
    </row>
    <row r="12" spans="1:16" ht="83.1" customHeight="1" thickBot="1" x14ac:dyDescent="0.25">
      <c r="A12" s="1561" t="s">
        <v>241</v>
      </c>
      <c r="B12" s="1562"/>
      <c r="C12" s="1562"/>
      <c r="D12" s="1562"/>
      <c r="E12" s="1562"/>
      <c r="F12" s="1563"/>
      <c r="G12" s="425"/>
      <c r="H12" s="1558"/>
      <c r="I12" s="1559"/>
      <c r="J12" s="1559"/>
      <c r="K12" s="1559"/>
      <c r="L12" s="1559"/>
      <c r="M12" s="1560"/>
      <c r="N12" s="1579"/>
      <c r="O12" s="1580"/>
      <c r="P12" s="1601"/>
    </row>
    <row r="13" spans="1:16" ht="15" thickBot="1" x14ac:dyDescent="0.25">
      <c r="M13" s="3"/>
    </row>
    <row r="14" spans="1:16" ht="15.75" thickBot="1" x14ac:dyDescent="0.3">
      <c r="A14" s="1584" t="s">
        <v>242</v>
      </c>
      <c r="B14" s="1585"/>
      <c r="C14" s="1585"/>
      <c r="D14" s="1585"/>
      <c r="E14" s="1585"/>
      <c r="F14" s="1585"/>
      <c r="G14" s="1585"/>
      <c r="H14" s="1585"/>
      <c r="I14" s="1585"/>
      <c r="J14" s="1585"/>
      <c r="K14" s="1585"/>
      <c r="L14" s="1585"/>
      <c r="M14" s="1585"/>
      <c r="N14" s="1585"/>
      <c r="O14" s="1585"/>
      <c r="P14" s="1586"/>
    </row>
    <row r="15" spans="1:16" ht="15" customHeight="1" thickBot="1" x14ac:dyDescent="0.3">
      <c r="A15" s="1587" t="s">
        <v>11</v>
      </c>
      <c r="B15" s="1588"/>
      <c r="C15" s="1588"/>
      <c r="D15" s="1588"/>
      <c r="E15" s="1588"/>
      <c r="F15" s="1588"/>
      <c r="G15" s="1588"/>
      <c r="H15" s="1588"/>
      <c r="I15" s="1588"/>
      <c r="J15" s="1588"/>
      <c r="K15" s="1589" t="s">
        <v>243</v>
      </c>
      <c r="L15" s="1590"/>
      <c r="M15" s="1590"/>
      <c r="N15" s="1590"/>
      <c r="O15" s="1590"/>
      <c r="P15" s="1591"/>
    </row>
    <row r="16" spans="1:16" ht="39.950000000000003" customHeight="1" thickBot="1" x14ac:dyDescent="0.25">
      <c r="A16" s="1572" t="s">
        <v>244</v>
      </c>
      <c r="B16" s="1573"/>
      <c r="C16" s="1573"/>
      <c r="D16" s="1574"/>
      <c r="E16" s="552" t="s">
        <v>245</v>
      </c>
      <c r="F16" s="553" t="s">
        <v>10</v>
      </c>
      <c r="G16" s="553" t="s">
        <v>11</v>
      </c>
      <c r="H16" s="553" t="s">
        <v>12</v>
      </c>
      <c r="I16" s="554" t="s">
        <v>13</v>
      </c>
      <c r="J16" s="568" t="s">
        <v>14</v>
      </c>
      <c r="K16" s="548" t="s">
        <v>15</v>
      </c>
      <c r="L16" s="549" t="s">
        <v>16</v>
      </c>
      <c r="M16" s="549" t="s">
        <v>17</v>
      </c>
      <c r="N16" s="549" t="s">
        <v>18</v>
      </c>
      <c r="O16" s="550" t="s">
        <v>19</v>
      </c>
      <c r="P16" s="551" t="s">
        <v>20</v>
      </c>
    </row>
    <row r="17" spans="1:16" ht="38.25" x14ac:dyDescent="0.2">
      <c r="A17" s="60"/>
      <c r="B17" s="61"/>
      <c r="C17" s="61"/>
      <c r="D17" s="62"/>
      <c r="E17" s="1174" t="s">
        <v>576</v>
      </c>
      <c r="F17" s="1032" t="s">
        <v>577</v>
      </c>
      <c r="G17" s="867" t="s">
        <v>578</v>
      </c>
      <c r="H17" s="1231" t="s">
        <v>579</v>
      </c>
      <c r="I17" s="91">
        <v>42552</v>
      </c>
      <c r="J17" s="540">
        <v>42613</v>
      </c>
      <c r="K17" s="542" t="s">
        <v>580</v>
      </c>
      <c r="L17" s="867" t="s">
        <v>49</v>
      </c>
      <c r="M17" s="867" t="s">
        <v>581</v>
      </c>
      <c r="N17" s="108">
        <v>10</v>
      </c>
      <c r="O17" s="869">
        <v>3500000</v>
      </c>
      <c r="P17" s="7">
        <f t="shared" ref="P17:P23" si="0">+N17*O17</f>
        <v>35000000</v>
      </c>
    </row>
    <row r="18" spans="1:16" x14ac:dyDescent="0.2">
      <c r="A18" s="63"/>
      <c r="B18" s="64"/>
      <c r="C18" s="64"/>
      <c r="D18" s="65"/>
      <c r="E18" s="1201"/>
      <c r="F18" s="1213"/>
      <c r="G18" s="865" t="s">
        <v>582</v>
      </c>
      <c r="H18" s="1190"/>
      <c r="I18" s="95">
        <v>42036</v>
      </c>
      <c r="J18" s="541">
        <v>42724</v>
      </c>
      <c r="K18" s="544" t="s">
        <v>583</v>
      </c>
      <c r="L18" s="865" t="s">
        <v>49</v>
      </c>
      <c r="M18" s="865" t="s">
        <v>584</v>
      </c>
      <c r="N18" s="109">
        <v>6</v>
      </c>
      <c r="O18" s="859">
        <v>1500000</v>
      </c>
      <c r="P18" s="8">
        <f t="shared" si="0"/>
        <v>9000000</v>
      </c>
    </row>
    <row r="19" spans="1:16" x14ac:dyDescent="0.2">
      <c r="A19" s="66"/>
      <c r="B19" s="67"/>
      <c r="C19" s="67"/>
      <c r="D19" s="68"/>
      <c r="E19" s="1201"/>
      <c r="F19" s="1033"/>
      <c r="G19" s="865" t="s">
        <v>585</v>
      </c>
      <c r="H19" s="1190"/>
      <c r="I19" s="95">
        <v>42583</v>
      </c>
      <c r="J19" s="541">
        <v>42704</v>
      </c>
      <c r="K19" s="544" t="s">
        <v>586</v>
      </c>
      <c r="L19" s="865" t="s">
        <v>49</v>
      </c>
      <c r="M19" s="865" t="s">
        <v>587</v>
      </c>
      <c r="N19" s="109">
        <v>1</v>
      </c>
      <c r="O19" s="859">
        <v>2000000</v>
      </c>
      <c r="P19" s="8">
        <f t="shared" si="0"/>
        <v>2000000</v>
      </c>
    </row>
    <row r="20" spans="1:16" ht="26.25" thickBot="1" x14ac:dyDescent="0.25">
      <c r="A20" s="69"/>
      <c r="B20" s="70"/>
      <c r="C20" s="70"/>
      <c r="D20" s="71"/>
      <c r="E20" s="1236"/>
      <c r="F20" s="871" t="s">
        <v>588</v>
      </c>
      <c r="G20" s="871" t="s">
        <v>589</v>
      </c>
      <c r="H20" s="1232"/>
      <c r="I20" s="96">
        <v>42401</v>
      </c>
      <c r="J20" s="593">
        <v>42724</v>
      </c>
      <c r="K20" s="545" t="s">
        <v>590</v>
      </c>
      <c r="L20" s="871"/>
      <c r="M20" s="871"/>
      <c r="N20" s="110">
        <v>0</v>
      </c>
      <c r="O20" s="873">
        <v>0</v>
      </c>
      <c r="P20" s="11">
        <f t="shared" si="0"/>
        <v>0</v>
      </c>
    </row>
    <row r="21" spans="1:16" x14ac:dyDescent="0.2">
      <c r="A21" s="83"/>
      <c r="B21" s="84"/>
      <c r="C21" s="84"/>
      <c r="D21" s="85"/>
      <c r="E21" s="1174" t="s">
        <v>591</v>
      </c>
      <c r="F21" s="1216" t="s">
        <v>592</v>
      </c>
      <c r="G21" s="861" t="s">
        <v>593</v>
      </c>
      <c r="H21" s="1190" t="s">
        <v>594</v>
      </c>
      <c r="I21" s="1184">
        <v>42376</v>
      </c>
      <c r="J21" s="1185">
        <v>42719</v>
      </c>
      <c r="K21" s="1237" t="s">
        <v>595</v>
      </c>
      <c r="L21" s="1213" t="s">
        <v>596</v>
      </c>
      <c r="M21" s="1213" t="s">
        <v>597</v>
      </c>
      <c r="N21" s="111">
        <v>1</v>
      </c>
      <c r="O21" s="863">
        <f>60000*120</f>
        <v>7200000</v>
      </c>
      <c r="P21" s="864">
        <f t="shared" si="0"/>
        <v>7200000</v>
      </c>
    </row>
    <row r="22" spans="1:16" x14ac:dyDescent="0.2">
      <c r="A22" s="86"/>
      <c r="B22" s="87"/>
      <c r="C22" s="87"/>
      <c r="D22" s="88"/>
      <c r="E22" s="1175"/>
      <c r="F22" s="1216"/>
      <c r="G22" s="1212" t="s">
        <v>598</v>
      </c>
      <c r="H22" s="1190"/>
      <c r="I22" s="1190"/>
      <c r="J22" s="1192"/>
      <c r="K22" s="1238"/>
      <c r="L22" s="1213"/>
      <c r="M22" s="1213"/>
      <c r="N22" s="109">
        <v>8</v>
      </c>
      <c r="O22" s="859">
        <v>1800000</v>
      </c>
      <c r="P22" s="860">
        <f t="shared" si="0"/>
        <v>14400000</v>
      </c>
    </row>
    <row r="23" spans="1:16" x14ac:dyDescent="0.2">
      <c r="A23" s="86"/>
      <c r="B23" s="87"/>
      <c r="C23" s="87"/>
      <c r="D23" s="88"/>
      <c r="E23" s="1175"/>
      <c r="F23" s="1216"/>
      <c r="G23" s="1033"/>
      <c r="H23" s="1190"/>
      <c r="I23" s="1190"/>
      <c r="J23" s="1192"/>
      <c r="K23" s="1028"/>
      <c r="L23" s="1213"/>
      <c r="M23" s="1213"/>
      <c r="N23" s="109">
        <v>8</v>
      </c>
      <c r="O23" s="859">
        <v>2400000</v>
      </c>
      <c r="P23" s="860">
        <f t="shared" si="0"/>
        <v>19200000</v>
      </c>
    </row>
    <row r="24" spans="1:16" x14ac:dyDescent="0.2">
      <c r="A24" s="86"/>
      <c r="B24" s="87"/>
      <c r="C24" s="87"/>
      <c r="D24" s="88"/>
      <c r="E24" s="1175"/>
      <c r="F24" s="1216"/>
      <c r="G24" s="865" t="s">
        <v>599</v>
      </c>
      <c r="H24" s="1190"/>
      <c r="I24" s="1190"/>
      <c r="J24" s="1192"/>
      <c r="K24" s="1030" t="s">
        <v>600</v>
      </c>
      <c r="L24" s="1213"/>
      <c r="M24" s="1213"/>
      <c r="N24" s="109">
        <v>1</v>
      </c>
      <c r="O24" s="859">
        <v>30000000</v>
      </c>
      <c r="P24" s="860">
        <f t="shared" ref="P24:P31" si="1">+N24*O24</f>
        <v>30000000</v>
      </c>
    </row>
    <row r="25" spans="1:16" x14ac:dyDescent="0.2">
      <c r="A25" s="86"/>
      <c r="B25" s="87"/>
      <c r="C25" s="87"/>
      <c r="D25" s="88"/>
      <c r="E25" s="1175"/>
      <c r="F25" s="1216"/>
      <c r="G25" s="865" t="s">
        <v>601</v>
      </c>
      <c r="H25" s="1190"/>
      <c r="I25" s="1190"/>
      <c r="J25" s="1192"/>
      <c r="K25" s="1238"/>
      <c r="L25" s="1213"/>
      <c r="M25" s="1213"/>
      <c r="N25" s="109">
        <v>1</v>
      </c>
      <c r="O25" s="859">
        <v>22400000</v>
      </c>
      <c r="P25" s="860">
        <f t="shared" si="1"/>
        <v>22400000</v>
      </c>
    </row>
    <row r="26" spans="1:16" ht="25.5" x14ac:dyDescent="0.2">
      <c r="A26" s="86"/>
      <c r="B26" s="87"/>
      <c r="C26" s="87"/>
      <c r="D26" s="88"/>
      <c r="E26" s="1175"/>
      <c r="F26" s="1216"/>
      <c r="G26" s="865" t="s">
        <v>602</v>
      </c>
      <c r="H26" s="1190"/>
      <c r="I26" s="1190"/>
      <c r="J26" s="1192"/>
      <c r="K26" s="544" t="s">
        <v>595</v>
      </c>
      <c r="L26" s="1213"/>
      <c r="M26" s="1213"/>
      <c r="N26" s="109">
        <v>1</v>
      </c>
      <c r="O26" s="859">
        <v>100000000</v>
      </c>
      <c r="P26" s="860">
        <f t="shared" si="1"/>
        <v>100000000</v>
      </c>
    </row>
    <row r="27" spans="1:16" x14ac:dyDescent="0.2">
      <c r="A27" s="86"/>
      <c r="B27" s="87"/>
      <c r="C27" s="87"/>
      <c r="D27" s="88"/>
      <c r="E27" s="1176"/>
      <c r="F27" s="1233"/>
      <c r="G27" s="865" t="s">
        <v>603</v>
      </c>
      <c r="H27" s="1190"/>
      <c r="I27" s="1190"/>
      <c r="J27" s="1192"/>
      <c r="K27" s="543" t="s">
        <v>600</v>
      </c>
      <c r="L27" s="1033"/>
      <c r="M27" s="1033"/>
      <c r="N27" s="109">
        <v>6</v>
      </c>
      <c r="O27" s="859">
        <v>14400000</v>
      </c>
      <c r="P27" s="860">
        <f t="shared" si="1"/>
        <v>86400000</v>
      </c>
    </row>
    <row r="28" spans="1:16" ht="63.75" x14ac:dyDescent="0.2">
      <c r="A28" s="86"/>
      <c r="B28" s="87"/>
      <c r="C28" s="87"/>
      <c r="D28" s="88"/>
      <c r="E28" s="1179" t="s">
        <v>604</v>
      </c>
      <c r="F28" s="1212" t="s">
        <v>605</v>
      </c>
      <c r="G28" s="865" t="s">
        <v>606</v>
      </c>
      <c r="H28" s="1190"/>
      <c r="I28" s="1190"/>
      <c r="J28" s="1192"/>
      <c r="K28" s="543" t="s">
        <v>595</v>
      </c>
      <c r="L28" s="865" t="s">
        <v>607</v>
      </c>
      <c r="M28" s="865" t="s">
        <v>608</v>
      </c>
      <c r="N28" s="109">
        <v>600</v>
      </c>
      <c r="O28" s="859">
        <v>90000</v>
      </c>
      <c r="P28" s="860">
        <f>+O28*N28</f>
        <v>54000000</v>
      </c>
    </row>
    <row r="29" spans="1:16" ht="38.25" x14ac:dyDescent="0.2">
      <c r="A29" s="86"/>
      <c r="B29" s="87"/>
      <c r="C29" s="87"/>
      <c r="D29" s="88"/>
      <c r="E29" s="1175"/>
      <c r="F29" s="1213"/>
      <c r="G29" s="865" t="s">
        <v>609</v>
      </c>
      <c r="H29" s="1190"/>
      <c r="I29" s="1190"/>
      <c r="J29" s="1192"/>
      <c r="K29" s="544" t="s">
        <v>610</v>
      </c>
      <c r="L29" s="865" t="s">
        <v>39</v>
      </c>
      <c r="M29" s="865" t="s">
        <v>611</v>
      </c>
      <c r="N29" s="109">
        <v>2</v>
      </c>
      <c r="O29" s="859">
        <v>7000000</v>
      </c>
      <c r="P29" s="860">
        <f t="shared" si="1"/>
        <v>14000000</v>
      </c>
    </row>
    <row r="30" spans="1:16" ht="25.5" x14ac:dyDescent="0.2">
      <c r="A30" s="86"/>
      <c r="B30" s="87"/>
      <c r="C30" s="87"/>
      <c r="D30" s="88"/>
      <c r="E30" s="1175"/>
      <c r="F30" s="1213"/>
      <c r="G30" s="865" t="s">
        <v>612</v>
      </c>
      <c r="H30" s="1190"/>
      <c r="I30" s="1181"/>
      <c r="J30" s="1186"/>
      <c r="K30" s="544" t="s">
        <v>613</v>
      </c>
      <c r="L30" s="865" t="s">
        <v>614</v>
      </c>
      <c r="M30" s="865" t="s">
        <v>615</v>
      </c>
      <c r="N30" s="109">
        <v>2</v>
      </c>
      <c r="O30" s="859">
        <v>90000</v>
      </c>
      <c r="P30" s="860">
        <v>1800000</v>
      </c>
    </row>
    <row r="31" spans="1:16" ht="51" x14ac:dyDescent="0.2">
      <c r="A31" s="86"/>
      <c r="B31" s="87"/>
      <c r="C31" s="87"/>
      <c r="D31" s="88"/>
      <c r="E31" s="1176"/>
      <c r="F31" s="1033"/>
      <c r="G31" s="865" t="s">
        <v>616</v>
      </c>
      <c r="H31" s="1181"/>
      <c r="I31" s="866">
        <v>42376</v>
      </c>
      <c r="J31" s="539">
        <v>42460</v>
      </c>
      <c r="K31" s="598" t="s">
        <v>617</v>
      </c>
      <c r="L31" s="89" t="s">
        <v>49</v>
      </c>
      <c r="M31" s="89" t="s">
        <v>618</v>
      </c>
      <c r="N31" s="109">
        <v>1</v>
      </c>
      <c r="O31" s="859">
        <v>15000000</v>
      </c>
      <c r="P31" s="860">
        <f t="shared" si="1"/>
        <v>15000000</v>
      </c>
    </row>
    <row r="32" spans="1:16" x14ac:dyDescent="0.2">
      <c r="A32" s="72"/>
      <c r="B32" s="104"/>
      <c r="C32" s="87"/>
      <c r="D32" s="88"/>
      <c r="E32" s="1179" t="s">
        <v>619</v>
      </c>
      <c r="F32" s="1204" t="s">
        <v>620</v>
      </c>
      <c r="G32" s="1240" t="s">
        <v>621</v>
      </c>
      <c r="H32" s="1241" t="s">
        <v>622</v>
      </c>
      <c r="I32" s="1243">
        <v>42376</v>
      </c>
      <c r="J32" s="1245">
        <v>42724</v>
      </c>
      <c r="K32" s="895" t="s">
        <v>623</v>
      </c>
      <c r="L32" s="1240" t="s">
        <v>49</v>
      </c>
      <c r="M32" s="1240" t="s">
        <v>624</v>
      </c>
      <c r="N32" s="1298">
        <v>1</v>
      </c>
      <c r="O32" s="1299">
        <v>20000000</v>
      </c>
      <c r="P32" s="1300">
        <f>+N32*O32</f>
        <v>20000000</v>
      </c>
    </row>
    <row r="33" spans="1:16" ht="25.5" x14ac:dyDescent="0.2">
      <c r="A33" s="72"/>
      <c r="B33" s="104"/>
      <c r="C33" s="87"/>
      <c r="D33" s="88"/>
      <c r="E33" s="1175"/>
      <c r="F33" s="1204"/>
      <c r="G33" s="1240"/>
      <c r="H33" s="1241"/>
      <c r="I33" s="1244"/>
      <c r="J33" s="1246"/>
      <c r="K33" s="895" t="s">
        <v>625</v>
      </c>
      <c r="L33" s="1240"/>
      <c r="M33" s="1240"/>
      <c r="N33" s="1298"/>
      <c r="O33" s="1299"/>
      <c r="P33" s="1303"/>
    </row>
    <row r="34" spans="1:16" ht="38.25" x14ac:dyDescent="0.2">
      <c r="A34" s="72"/>
      <c r="B34" s="104"/>
      <c r="C34" s="87"/>
      <c r="D34" s="88"/>
      <c r="E34" s="1175"/>
      <c r="F34" s="1204"/>
      <c r="G34" s="1240"/>
      <c r="H34" s="1241"/>
      <c r="I34" s="1244"/>
      <c r="J34" s="1246"/>
      <c r="K34" s="895" t="s">
        <v>626</v>
      </c>
      <c r="L34" s="893" t="s">
        <v>49</v>
      </c>
      <c r="M34" s="893" t="s">
        <v>627</v>
      </c>
      <c r="N34" s="908">
        <v>1</v>
      </c>
      <c r="O34" s="888">
        <v>4000000</v>
      </c>
      <c r="P34" s="889">
        <f>O34*N34</f>
        <v>4000000</v>
      </c>
    </row>
    <row r="35" spans="1:16" x14ac:dyDescent="0.2">
      <c r="A35" s="72"/>
      <c r="B35" s="104"/>
      <c r="C35" s="87"/>
      <c r="D35" s="88"/>
      <c r="E35" s="1175"/>
      <c r="F35" s="1204"/>
      <c r="G35" s="1240"/>
      <c r="H35" s="1241"/>
      <c r="I35" s="1244"/>
      <c r="J35" s="1246"/>
      <c r="K35" s="895" t="s">
        <v>628</v>
      </c>
      <c r="L35" s="893" t="s">
        <v>26</v>
      </c>
      <c r="M35" s="893" t="s">
        <v>629</v>
      </c>
      <c r="N35" s="908">
        <v>1</v>
      </c>
      <c r="O35" s="888">
        <f>1700000*11</f>
        <v>18700000</v>
      </c>
      <c r="P35" s="889">
        <f>O35*N35</f>
        <v>18700000</v>
      </c>
    </row>
    <row r="36" spans="1:16" ht="38.25" x14ac:dyDescent="0.2">
      <c r="A36" s="72"/>
      <c r="B36" s="104"/>
      <c r="C36" s="87"/>
      <c r="D36" s="88"/>
      <c r="E36" s="1175"/>
      <c r="F36" s="1204"/>
      <c r="G36" s="1240"/>
      <c r="H36" s="1241"/>
      <c r="I36" s="1244"/>
      <c r="J36" s="1246"/>
      <c r="K36" s="598" t="s">
        <v>630</v>
      </c>
      <c r="L36" s="893" t="s">
        <v>49</v>
      </c>
      <c r="M36" s="865" t="s">
        <v>631</v>
      </c>
      <c r="N36" s="908">
        <v>1</v>
      </c>
      <c r="O36" s="888">
        <v>10000000</v>
      </c>
      <c r="P36" s="889">
        <v>10000000</v>
      </c>
    </row>
    <row r="37" spans="1:16" ht="38.25" x14ac:dyDescent="0.2">
      <c r="A37" s="72"/>
      <c r="B37" s="104"/>
      <c r="C37" s="87"/>
      <c r="D37" s="88"/>
      <c r="E37" s="1175"/>
      <c r="F37" s="1204"/>
      <c r="G37" s="1240"/>
      <c r="H37" s="1241"/>
      <c r="I37" s="1244"/>
      <c r="J37" s="1246"/>
      <c r="K37" s="544" t="s">
        <v>54</v>
      </c>
      <c r="L37" s="893" t="s">
        <v>49</v>
      </c>
      <c r="M37" s="865" t="s">
        <v>632</v>
      </c>
      <c r="N37" s="908">
        <v>1</v>
      </c>
      <c r="O37" s="888">
        <v>4000000</v>
      </c>
      <c r="P37" s="889">
        <f>O37*N37</f>
        <v>4000000</v>
      </c>
    </row>
    <row r="38" spans="1:16" x14ac:dyDescent="0.2">
      <c r="A38" s="72"/>
      <c r="B38" s="104"/>
      <c r="C38" s="87"/>
      <c r="D38" s="88"/>
      <c r="E38" s="1175"/>
      <c r="F38" s="1204"/>
      <c r="G38" s="1240"/>
      <c r="H38" s="1241"/>
      <c r="I38" s="1244"/>
      <c r="J38" s="1246"/>
      <c r="K38" s="895" t="s">
        <v>633</v>
      </c>
      <c r="L38" s="893" t="s">
        <v>49</v>
      </c>
      <c r="M38" s="865" t="s">
        <v>634</v>
      </c>
      <c r="N38" s="908">
        <v>1</v>
      </c>
      <c r="O38" s="888">
        <v>2000000</v>
      </c>
      <c r="P38" s="889">
        <f>O38*N38</f>
        <v>2000000</v>
      </c>
    </row>
    <row r="39" spans="1:16" ht="38.25" x14ac:dyDescent="0.2">
      <c r="A39" s="72"/>
      <c r="B39" s="104"/>
      <c r="C39" s="87"/>
      <c r="D39" s="88"/>
      <c r="E39" s="1175"/>
      <c r="F39" s="1204"/>
      <c r="G39" s="1240"/>
      <c r="H39" s="1241"/>
      <c r="I39" s="1244"/>
      <c r="J39" s="1246"/>
      <c r="K39" s="895" t="s">
        <v>635</v>
      </c>
      <c r="L39" s="893" t="s">
        <v>49</v>
      </c>
      <c r="M39" s="893" t="s">
        <v>636</v>
      </c>
      <c r="N39" s="908">
        <v>2</v>
      </c>
      <c r="O39" s="888">
        <v>7500000</v>
      </c>
      <c r="P39" s="12">
        <f>+N39*O39</f>
        <v>15000000</v>
      </c>
    </row>
    <row r="40" spans="1:16" ht="25.5" x14ac:dyDescent="0.2">
      <c r="A40" s="72"/>
      <c r="B40" s="104"/>
      <c r="C40" s="87"/>
      <c r="D40" s="88"/>
      <c r="E40" s="1175"/>
      <c r="F40" s="1204"/>
      <c r="G40" s="1240" t="s">
        <v>637</v>
      </c>
      <c r="H40" s="1241"/>
      <c r="I40" s="1243">
        <v>42376</v>
      </c>
      <c r="J40" s="1245">
        <v>42724</v>
      </c>
      <c r="K40" s="895" t="s">
        <v>638</v>
      </c>
      <c r="L40" s="893" t="s">
        <v>49</v>
      </c>
      <c r="M40" s="893" t="s">
        <v>639</v>
      </c>
      <c r="N40" s="908">
        <v>1</v>
      </c>
      <c r="O40" s="888">
        <v>4000000</v>
      </c>
      <c r="P40" s="12">
        <f>+N40*O40</f>
        <v>4000000</v>
      </c>
    </row>
    <row r="41" spans="1:16" ht="26.25" thickBot="1" x14ac:dyDescent="0.25">
      <c r="A41" s="73"/>
      <c r="B41" s="105"/>
      <c r="C41" s="102"/>
      <c r="D41" s="103"/>
      <c r="E41" s="1208"/>
      <c r="F41" s="1239"/>
      <c r="G41" s="1179"/>
      <c r="H41" s="1242"/>
      <c r="I41" s="1247"/>
      <c r="J41" s="1248"/>
      <c r="K41" s="891" t="s">
        <v>625</v>
      </c>
      <c r="L41" s="887" t="s">
        <v>640</v>
      </c>
      <c r="M41" s="887" t="s">
        <v>641</v>
      </c>
      <c r="N41" s="892">
        <v>1</v>
      </c>
      <c r="O41" s="964">
        <v>0</v>
      </c>
      <c r="P41" s="97">
        <f>+N41*O41</f>
        <v>0</v>
      </c>
    </row>
    <row r="42" spans="1:16" ht="51" x14ac:dyDescent="0.2">
      <c r="A42" s="83"/>
      <c r="B42" s="84"/>
      <c r="C42" s="84"/>
      <c r="D42" s="85"/>
      <c r="E42" s="1174" t="s">
        <v>642</v>
      </c>
      <c r="F42" s="1032" t="s">
        <v>643</v>
      </c>
      <c r="G42" s="867" t="s">
        <v>644</v>
      </c>
      <c r="H42" s="1231" t="s">
        <v>645</v>
      </c>
      <c r="I42" s="879">
        <v>42401</v>
      </c>
      <c r="J42" s="594">
        <v>42724</v>
      </c>
      <c r="K42" s="542" t="s">
        <v>646</v>
      </c>
      <c r="L42" s="867" t="s">
        <v>647</v>
      </c>
      <c r="M42" s="867" t="s">
        <v>648</v>
      </c>
      <c r="N42" s="108">
        <v>0</v>
      </c>
      <c r="O42" s="869">
        <v>0</v>
      </c>
      <c r="P42" s="870">
        <f>+N42*O42</f>
        <v>0</v>
      </c>
    </row>
    <row r="43" spans="1:16" ht="25.5" x14ac:dyDescent="0.2">
      <c r="A43" s="86"/>
      <c r="B43" s="87"/>
      <c r="C43" s="87"/>
      <c r="D43" s="88"/>
      <c r="E43" s="1175"/>
      <c r="F43" s="1213"/>
      <c r="G43" s="1215" t="s">
        <v>649</v>
      </c>
      <c r="H43" s="1190"/>
      <c r="I43" s="1189">
        <v>42376</v>
      </c>
      <c r="J43" s="1191">
        <v>42724</v>
      </c>
      <c r="K43" s="544" t="s">
        <v>650</v>
      </c>
      <c r="L43" s="865" t="s">
        <v>26</v>
      </c>
      <c r="M43" s="865" t="s">
        <v>651</v>
      </c>
      <c r="N43" s="109">
        <v>3</v>
      </c>
      <c r="O43" s="859">
        <v>12000000</v>
      </c>
      <c r="P43" s="860">
        <f>O43*N43</f>
        <v>36000000</v>
      </c>
    </row>
    <row r="44" spans="1:16" ht="38.25" x14ac:dyDescent="0.2">
      <c r="A44" s="86"/>
      <c r="B44" s="87"/>
      <c r="C44" s="87"/>
      <c r="D44" s="88"/>
      <c r="E44" s="1175"/>
      <c r="F44" s="1213"/>
      <c r="G44" s="1233"/>
      <c r="H44" s="1190"/>
      <c r="I44" s="1184"/>
      <c r="J44" s="1185"/>
      <c r="K44" s="598" t="s">
        <v>616</v>
      </c>
      <c r="L44" s="865" t="s">
        <v>49</v>
      </c>
      <c r="M44" s="865" t="s">
        <v>652</v>
      </c>
      <c r="N44" s="109">
        <v>1</v>
      </c>
      <c r="O44" s="859">
        <v>10000000</v>
      </c>
      <c r="P44" s="860">
        <f>O44*N44</f>
        <v>10000000</v>
      </c>
    </row>
    <row r="45" spans="1:16" ht="25.5" x14ac:dyDescent="0.2">
      <c r="A45" s="86"/>
      <c r="B45" s="87"/>
      <c r="C45" s="87"/>
      <c r="D45" s="88"/>
      <c r="E45" s="1175"/>
      <c r="F45" s="1213"/>
      <c r="G45" s="1215" t="s">
        <v>653</v>
      </c>
      <c r="H45" s="1190"/>
      <c r="I45" s="1184"/>
      <c r="J45" s="1185"/>
      <c r="K45" s="544" t="s">
        <v>654</v>
      </c>
      <c r="L45" s="865" t="s">
        <v>26</v>
      </c>
      <c r="M45" s="865" t="s">
        <v>655</v>
      </c>
      <c r="N45" s="107">
        <v>2300</v>
      </c>
      <c r="O45" s="859">
        <v>40000</v>
      </c>
      <c r="P45" s="860">
        <f>40000*2300</f>
        <v>92000000</v>
      </c>
    </row>
    <row r="46" spans="1:16" x14ac:dyDescent="0.2">
      <c r="A46" s="106"/>
      <c r="B46" s="102"/>
      <c r="C46" s="102"/>
      <c r="D46" s="103"/>
      <c r="E46" s="1176"/>
      <c r="F46" s="1033"/>
      <c r="G46" s="1216"/>
      <c r="H46" s="1190"/>
      <c r="I46" s="1184"/>
      <c r="J46" s="1185"/>
      <c r="K46" s="543" t="s">
        <v>656</v>
      </c>
      <c r="L46" s="907" t="s">
        <v>49</v>
      </c>
      <c r="M46" s="907" t="s">
        <v>657</v>
      </c>
      <c r="N46" s="112">
        <v>1</v>
      </c>
      <c r="O46" s="964">
        <v>0</v>
      </c>
      <c r="P46" s="874">
        <v>0</v>
      </c>
    </row>
    <row r="47" spans="1:16" ht="14.25" customHeight="1" x14ac:dyDescent="0.2">
      <c r="A47" s="86"/>
      <c r="B47" s="87"/>
      <c r="C47" s="87"/>
      <c r="D47" s="88"/>
      <c r="E47" s="1179" t="s">
        <v>658</v>
      </c>
      <c r="F47" s="1217" t="s">
        <v>659</v>
      </c>
      <c r="G47" s="1217" t="s">
        <v>660</v>
      </c>
      <c r="H47" s="1190"/>
      <c r="I47" s="1184"/>
      <c r="J47" s="1185"/>
      <c r="K47" s="544" t="s">
        <v>661</v>
      </c>
      <c r="L47" s="865" t="s">
        <v>49</v>
      </c>
      <c r="M47" s="865" t="s">
        <v>662</v>
      </c>
      <c r="N47" s="109">
        <v>1</v>
      </c>
      <c r="O47" s="859">
        <v>500000</v>
      </c>
      <c r="P47" s="860">
        <f>O47*N47</f>
        <v>500000</v>
      </c>
    </row>
    <row r="48" spans="1:16" ht="51" x14ac:dyDescent="0.2">
      <c r="A48" s="86"/>
      <c r="B48" s="87"/>
      <c r="C48" s="493"/>
      <c r="D48" s="492"/>
      <c r="E48" s="1175"/>
      <c r="F48" s="1217"/>
      <c r="G48" s="1217"/>
      <c r="H48" s="1190"/>
      <c r="I48" s="1184"/>
      <c r="J48" s="1185"/>
      <c r="K48" s="544" t="s">
        <v>54</v>
      </c>
      <c r="L48" s="865" t="s">
        <v>49</v>
      </c>
      <c r="M48" s="865" t="s">
        <v>663</v>
      </c>
      <c r="N48" s="109">
        <v>1</v>
      </c>
      <c r="O48" s="859">
        <v>100000000</v>
      </c>
      <c r="P48" s="860">
        <f>O48*N48</f>
        <v>100000000</v>
      </c>
    </row>
    <row r="49" spans="1:16" ht="15" customHeight="1" x14ac:dyDescent="0.2">
      <c r="A49" s="86"/>
      <c r="B49" s="87"/>
      <c r="C49" s="87"/>
      <c r="D49" s="88"/>
      <c r="E49" s="1175"/>
      <c r="F49" s="1217"/>
      <c r="G49" s="1217"/>
      <c r="H49" s="1190"/>
      <c r="I49" s="1184"/>
      <c r="J49" s="1185"/>
      <c r="K49" s="544" t="s">
        <v>458</v>
      </c>
      <c r="L49" s="865" t="s">
        <v>49</v>
      </c>
      <c r="M49" s="865" t="s">
        <v>664</v>
      </c>
      <c r="N49" s="109">
        <v>50</v>
      </c>
      <c r="O49" s="859">
        <v>200000</v>
      </c>
      <c r="P49" s="860">
        <f>O49*N49</f>
        <v>10000000</v>
      </c>
    </row>
    <row r="50" spans="1:16" ht="25.5" x14ac:dyDescent="0.2">
      <c r="A50" s="86"/>
      <c r="B50" s="87"/>
      <c r="C50" s="87"/>
      <c r="D50" s="88"/>
      <c r="E50" s="1175"/>
      <c r="F50" s="1217"/>
      <c r="G50" s="1217"/>
      <c r="H50" s="1190"/>
      <c r="I50" s="1184"/>
      <c r="J50" s="1185"/>
      <c r="K50" s="544" t="s">
        <v>665</v>
      </c>
      <c r="L50" s="865" t="s">
        <v>49</v>
      </c>
      <c r="M50" s="865" t="s">
        <v>666</v>
      </c>
      <c r="N50" s="109">
        <v>5</v>
      </c>
      <c r="O50" s="859"/>
      <c r="P50" s="860"/>
    </row>
    <row r="51" spans="1:16" ht="15" thickBot="1" x14ac:dyDescent="0.25">
      <c r="A51" s="99"/>
      <c r="B51" s="100"/>
      <c r="C51" s="100"/>
      <c r="D51" s="101"/>
      <c r="E51" s="1208"/>
      <c r="F51" s="1218"/>
      <c r="G51" s="1218"/>
      <c r="H51" s="1232"/>
      <c r="I51" s="1234"/>
      <c r="J51" s="1195"/>
      <c r="K51" s="545" t="s">
        <v>628</v>
      </c>
      <c r="L51" s="871" t="s">
        <v>26</v>
      </c>
      <c r="M51" s="871" t="s">
        <v>629</v>
      </c>
      <c r="N51" s="110">
        <v>1</v>
      </c>
      <c r="O51" s="873">
        <v>18700000</v>
      </c>
      <c r="P51" s="488">
        <f>O51*N51</f>
        <v>18700000</v>
      </c>
    </row>
    <row r="52" spans="1:16" ht="51" x14ac:dyDescent="0.2">
      <c r="A52" s="98"/>
      <c r="B52" s="657"/>
      <c r="C52" s="649"/>
      <c r="D52" s="650"/>
      <c r="E52" s="1174" t="s">
        <v>667</v>
      </c>
      <c r="F52" s="1209" t="s">
        <v>668</v>
      </c>
      <c r="G52" s="1032" t="s">
        <v>669</v>
      </c>
      <c r="H52" s="1181" t="s">
        <v>670</v>
      </c>
      <c r="I52" s="1184">
        <v>42376</v>
      </c>
      <c r="J52" s="1185">
        <v>42724</v>
      </c>
      <c r="K52" s="1187" t="s">
        <v>671</v>
      </c>
      <c r="L52" s="861" t="s">
        <v>26</v>
      </c>
      <c r="M52" s="861" t="s">
        <v>672</v>
      </c>
      <c r="N52" s="111">
        <v>4</v>
      </c>
      <c r="O52" s="863">
        <v>25600000</v>
      </c>
      <c r="P52" s="864">
        <f t="shared" ref="P52:P59" si="2">N52*O52</f>
        <v>102400000</v>
      </c>
    </row>
    <row r="53" spans="1:16" x14ac:dyDescent="0.2">
      <c r="A53" s="72"/>
      <c r="B53" s="104"/>
      <c r="C53" s="87"/>
      <c r="D53" s="88"/>
      <c r="E53" s="1175"/>
      <c r="F53" s="1210"/>
      <c r="G53" s="1033"/>
      <c r="H53" s="1182"/>
      <c r="I53" s="1181"/>
      <c r="J53" s="1186"/>
      <c r="K53" s="1188"/>
      <c r="L53" s="865" t="s">
        <v>26</v>
      </c>
      <c r="M53" s="865" t="s">
        <v>673</v>
      </c>
      <c r="N53" s="109">
        <v>2</v>
      </c>
      <c r="O53" s="859">
        <v>31200000</v>
      </c>
      <c r="P53" s="860">
        <f t="shared" si="2"/>
        <v>62400000</v>
      </c>
    </row>
    <row r="54" spans="1:16" ht="25.5" x14ac:dyDescent="0.2">
      <c r="A54" s="72"/>
      <c r="B54" s="104"/>
      <c r="C54" s="87"/>
      <c r="D54" s="88"/>
      <c r="E54" s="1175"/>
      <c r="F54" s="1210"/>
      <c r="G54" s="865" t="s">
        <v>674</v>
      </c>
      <c r="H54" s="1182"/>
      <c r="I54" s="1189">
        <v>42376</v>
      </c>
      <c r="J54" s="1191">
        <v>42460</v>
      </c>
      <c r="K54" s="544" t="s">
        <v>675</v>
      </c>
      <c r="L54" s="865" t="s">
        <v>37</v>
      </c>
      <c r="M54" s="865" t="s">
        <v>676</v>
      </c>
      <c r="N54" s="109">
        <v>1</v>
      </c>
      <c r="O54" s="859">
        <v>10000000</v>
      </c>
      <c r="P54" s="860">
        <f t="shared" si="2"/>
        <v>10000000</v>
      </c>
    </row>
    <row r="55" spans="1:16" ht="25.5" x14ac:dyDescent="0.2">
      <c r="A55" s="72"/>
      <c r="B55" s="104"/>
      <c r="C55" s="87"/>
      <c r="D55" s="88"/>
      <c r="E55" s="1175"/>
      <c r="F55" s="1210"/>
      <c r="G55" s="1212" t="s">
        <v>677</v>
      </c>
      <c r="H55" s="1182"/>
      <c r="I55" s="1190"/>
      <c r="J55" s="1192"/>
      <c r="K55" s="544" t="s">
        <v>678</v>
      </c>
      <c r="L55" s="865" t="s">
        <v>37</v>
      </c>
      <c r="M55" s="865" t="s">
        <v>679</v>
      </c>
      <c r="N55" s="109">
        <v>1</v>
      </c>
      <c r="O55" s="859">
        <v>5000000</v>
      </c>
      <c r="P55" s="860">
        <f t="shared" si="2"/>
        <v>5000000</v>
      </c>
    </row>
    <row r="56" spans="1:16" ht="38.25" x14ac:dyDescent="0.2">
      <c r="A56" s="72"/>
      <c r="B56" s="104"/>
      <c r="C56" s="87"/>
      <c r="D56" s="88"/>
      <c r="E56" s="1175"/>
      <c r="F56" s="1210"/>
      <c r="G56" s="1213"/>
      <c r="H56" s="1182"/>
      <c r="I56" s="1190"/>
      <c r="J56" s="1192"/>
      <c r="K56" s="544" t="s">
        <v>67</v>
      </c>
      <c r="L56" s="865" t="s">
        <v>680</v>
      </c>
      <c r="M56" s="865" t="s">
        <v>681</v>
      </c>
      <c r="N56" s="109">
        <v>2</v>
      </c>
      <c r="O56" s="859">
        <v>6000000</v>
      </c>
      <c r="P56" s="860">
        <f t="shared" si="2"/>
        <v>12000000</v>
      </c>
    </row>
    <row r="57" spans="1:16" x14ac:dyDescent="0.2">
      <c r="A57" s="72"/>
      <c r="B57" s="104"/>
      <c r="C57" s="87"/>
      <c r="D57" s="88"/>
      <c r="E57" s="1175"/>
      <c r="F57" s="1210"/>
      <c r="G57" s="1213"/>
      <c r="H57" s="1182"/>
      <c r="I57" s="1190"/>
      <c r="J57" s="1192"/>
      <c r="K57" s="544" t="s">
        <v>682</v>
      </c>
      <c r="L57" s="865" t="s">
        <v>45</v>
      </c>
      <c r="M57" s="865" t="s">
        <v>683</v>
      </c>
      <c r="N57" s="109">
        <v>1</v>
      </c>
      <c r="O57" s="859">
        <v>25000000</v>
      </c>
      <c r="P57" s="860">
        <f t="shared" si="2"/>
        <v>25000000</v>
      </c>
    </row>
    <row r="58" spans="1:16" ht="15" customHeight="1" x14ac:dyDescent="0.2">
      <c r="A58" s="72"/>
      <c r="B58" s="104"/>
      <c r="C58" s="87"/>
      <c r="D58" s="88"/>
      <c r="E58" s="1175"/>
      <c r="F58" s="1210"/>
      <c r="G58" s="1213"/>
      <c r="H58" s="1182"/>
      <c r="I58" s="1190"/>
      <c r="J58" s="1192"/>
      <c r="K58" s="544" t="s">
        <v>684</v>
      </c>
      <c r="L58" s="865" t="s">
        <v>49</v>
      </c>
      <c r="M58" s="865" t="s">
        <v>685</v>
      </c>
      <c r="N58" s="109">
        <v>1</v>
      </c>
      <c r="O58" s="859">
        <v>500000</v>
      </c>
      <c r="P58" s="860">
        <f t="shared" si="2"/>
        <v>500000</v>
      </c>
    </row>
    <row r="59" spans="1:16" ht="26.25" thickBot="1" x14ac:dyDescent="0.25">
      <c r="A59" s="73"/>
      <c r="B59" s="105"/>
      <c r="C59" s="102"/>
      <c r="D59" s="103"/>
      <c r="E59" s="1208"/>
      <c r="F59" s="1211"/>
      <c r="G59" s="1214"/>
      <c r="H59" s="1183"/>
      <c r="I59" s="1190"/>
      <c r="J59" s="1192"/>
      <c r="K59" s="543" t="s">
        <v>686</v>
      </c>
      <c r="L59" s="907" t="s">
        <v>49</v>
      </c>
      <c r="M59" s="907" t="s">
        <v>687</v>
      </c>
      <c r="N59" s="112">
        <v>1</v>
      </c>
      <c r="O59" s="964">
        <v>500000</v>
      </c>
      <c r="P59" s="874">
        <f t="shared" si="2"/>
        <v>500000</v>
      </c>
    </row>
    <row r="60" spans="1:16" ht="63.75" x14ac:dyDescent="0.2">
      <c r="A60" s="74"/>
      <c r="B60" s="658"/>
      <c r="C60" s="651"/>
      <c r="D60" s="652"/>
      <c r="E60" s="1174" t="s">
        <v>688</v>
      </c>
      <c r="F60" s="1177" t="s">
        <v>689</v>
      </c>
      <c r="G60" s="867" t="s">
        <v>690</v>
      </c>
      <c r="H60" s="38" t="s">
        <v>691</v>
      </c>
      <c r="I60" s="879">
        <v>42376</v>
      </c>
      <c r="J60" s="594">
        <v>42704</v>
      </c>
      <c r="K60" s="542" t="s">
        <v>692</v>
      </c>
      <c r="L60" s="867" t="s">
        <v>26</v>
      </c>
      <c r="M60" s="867" t="s">
        <v>693</v>
      </c>
      <c r="N60" s="108">
        <v>10</v>
      </c>
      <c r="O60" s="869">
        <v>0</v>
      </c>
      <c r="P60" s="7">
        <v>0</v>
      </c>
    </row>
    <row r="61" spans="1:16" ht="51" x14ac:dyDescent="0.2">
      <c r="A61" s="63"/>
      <c r="B61" s="64"/>
      <c r="C61" s="93"/>
      <c r="D61" s="94"/>
      <c r="E61" s="1175"/>
      <c r="F61" s="1178"/>
      <c r="G61" s="865" t="s">
        <v>694</v>
      </c>
      <c r="H61" s="905" t="s">
        <v>691</v>
      </c>
      <c r="I61" s="866">
        <v>42376</v>
      </c>
      <c r="J61" s="539">
        <v>42724</v>
      </c>
      <c r="K61" s="544" t="s">
        <v>695</v>
      </c>
      <c r="L61" s="865" t="s">
        <v>26</v>
      </c>
      <c r="M61" s="865" t="s">
        <v>693</v>
      </c>
      <c r="N61" s="109">
        <v>1</v>
      </c>
      <c r="O61" s="859">
        <v>0</v>
      </c>
      <c r="P61" s="8">
        <v>0</v>
      </c>
    </row>
    <row r="62" spans="1:16" ht="38.25" x14ac:dyDescent="0.2">
      <c r="A62" s="63"/>
      <c r="B62" s="64"/>
      <c r="C62" s="93"/>
      <c r="D62" s="94"/>
      <c r="E62" s="1176"/>
      <c r="F62" s="1178"/>
      <c r="G62" s="865" t="s">
        <v>696</v>
      </c>
      <c r="H62" s="905" t="s">
        <v>691</v>
      </c>
      <c r="I62" s="866">
        <v>42376</v>
      </c>
      <c r="J62" s="539">
        <v>42724</v>
      </c>
      <c r="K62" s="544" t="s">
        <v>697</v>
      </c>
      <c r="L62" s="865" t="s">
        <v>49</v>
      </c>
      <c r="M62" s="865" t="s">
        <v>698</v>
      </c>
      <c r="N62" s="109">
        <v>1</v>
      </c>
      <c r="O62" s="859">
        <v>10000000</v>
      </c>
      <c r="P62" s="8">
        <v>10000000</v>
      </c>
    </row>
    <row r="63" spans="1:16" ht="25.5" x14ac:dyDescent="0.2">
      <c r="A63" s="63"/>
      <c r="B63" s="64"/>
      <c r="C63" s="93"/>
      <c r="D63" s="94"/>
      <c r="E63" s="1179" t="s">
        <v>699</v>
      </c>
      <c r="F63" s="1178" t="s">
        <v>700</v>
      </c>
      <c r="G63" s="865" t="s">
        <v>701</v>
      </c>
      <c r="H63" s="905" t="s">
        <v>691</v>
      </c>
      <c r="I63" s="866">
        <v>42376</v>
      </c>
      <c r="J63" s="539">
        <v>42724</v>
      </c>
      <c r="K63" s="544" t="s">
        <v>702</v>
      </c>
      <c r="L63" s="865" t="s">
        <v>703</v>
      </c>
      <c r="M63" s="865" t="s">
        <v>704</v>
      </c>
      <c r="N63" s="109">
        <v>2</v>
      </c>
      <c r="O63" s="859">
        <v>35000000</v>
      </c>
      <c r="P63" s="8">
        <v>35000000</v>
      </c>
    </row>
    <row r="64" spans="1:16" ht="51" x14ac:dyDescent="0.2">
      <c r="A64" s="63"/>
      <c r="B64" s="64"/>
      <c r="C64" s="93"/>
      <c r="D64" s="94"/>
      <c r="E64" s="1180"/>
      <c r="F64" s="1178"/>
      <c r="G64" s="865" t="s">
        <v>705</v>
      </c>
      <c r="H64" s="905" t="s">
        <v>691</v>
      </c>
      <c r="I64" s="866">
        <v>42376</v>
      </c>
      <c r="J64" s="539">
        <v>42724</v>
      </c>
      <c r="K64" s="544" t="s">
        <v>706</v>
      </c>
      <c r="L64" s="865" t="s">
        <v>26</v>
      </c>
      <c r="M64" s="865" t="s">
        <v>693</v>
      </c>
      <c r="N64" s="109">
        <v>1</v>
      </c>
      <c r="O64" s="859">
        <v>10000000</v>
      </c>
      <c r="P64" s="8">
        <v>10000000</v>
      </c>
    </row>
    <row r="65" spans="1:16" ht="38.25" x14ac:dyDescent="0.2">
      <c r="A65" s="63"/>
      <c r="B65" s="64"/>
      <c r="C65" s="93"/>
      <c r="D65" s="94"/>
      <c r="E65" s="1179" t="s">
        <v>707</v>
      </c>
      <c r="F65" s="1202" t="s">
        <v>708</v>
      </c>
      <c r="G65" s="865" t="s">
        <v>709</v>
      </c>
      <c r="H65" s="905" t="s">
        <v>691</v>
      </c>
      <c r="I65" s="866">
        <v>42376</v>
      </c>
      <c r="J65" s="539">
        <v>42724</v>
      </c>
      <c r="K65" s="599" t="s">
        <v>710</v>
      </c>
      <c r="L65" s="56" t="s">
        <v>703</v>
      </c>
      <c r="M65" s="56" t="s">
        <v>711</v>
      </c>
      <c r="N65" s="113">
        <v>6</v>
      </c>
      <c r="O65" s="14">
        <v>5000000</v>
      </c>
      <c r="P65" s="15">
        <f>O65*N65</f>
        <v>30000000</v>
      </c>
    </row>
    <row r="66" spans="1:16" ht="25.5" x14ac:dyDescent="0.2">
      <c r="A66" s="63"/>
      <c r="B66" s="64"/>
      <c r="C66" s="93"/>
      <c r="D66" s="94"/>
      <c r="E66" s="1201"/>
      <c r="F66" s="1202"/>
      <c r="G66" s="56" t="s">
        <v>712</v>
      </c>
      <c r="H66" s="905" t="s">
        <v>691</v>
      </c>
      <c r="I66" s="866">
        <v>42376</v>
      </c>
      <c r="J66" s="539">
        <v>42724</v>
      </c>
      <c r="K66" s="544" t="s">
        <v>713</v>
      </c>
      <c r="L66" s="865" t="s">
        <v>26</v>
      </c>
      <c r="M66" s="865" t="s">
        <v>714</v>
      </c>
      <c r="N66" s="109">
        <v>0</v>
      </c>
      <c r="O66" s="859">
        <v>0</v>
      </c>
      <c r="P66" s="15">
        <v>0</v>
      </c>
    </row>
    <row r="67" spans="1:16" ht="38.25" x14ac:dyDescent="0.2">
      <c r="A67" s="63"/>
      <c r="B67" s="64"/>
      <c r="C67" s="93"/>
      <c r="D67" s="94"/>
      <c r="E67" s="1180"/>
      <c r="F67" s="1202"/>
      <c r="G67" s="56" t="s">
        <v>715</v>
      </c>
      <c r="H67" s="39" t="s">
        <v>691</v>
      </c>
      <c r="I67" s="131">
        <v>42376</v>
      </c>
      <c r="J67" s="595">
        <v>42724</v>
      </c>
      <c r="K67" s="599" t="s">
        <v>716</v>
      </c>
      <c r="L67" s="56" t="s">
        <v>703</v>
      </c>
      <c r="M67" s="56" t="s">
        <v>714</v>
      </c>
      <c r="N67" s="113">
        <v>0</v>
      </c>
      <c r="O67" s="14">
        <v>0</v>
      </c>
      <c r="P67" s="15">
        <v>0</v>
      </c>
    </row>
    <row r="68" spans="1:16" ht="38.25" x14ac:dyDescent="0.2">
      <c r="A68" s="63"/>
      <c r="B68" s="64"/>
      <c r="C68" s="93"/>
      <c r="D68" s="94"/>
      <c r="E68" s="896" t="s">
        <v>478</v>
      </c>
      <c r="F68" s="57" t="s">
        <v>717</v>
      </c>
      <c r="G68" s="58" t="s">
        <v>718</v>
      </c>
      <c r="H68" s="2" t="s">
        <v>691</v>
      </c>
      <c r="I68" s="132">
        <v>42376</v>
      </c>
      <c r="J68" s="596">
        <v>42724</v>
      </c>
      <c r="K68" s="600" t="s">
        <v>719</v>
      </c>
      <c r="L68" s="90" t="s">
        <v>703</v>
      </c>
      <c r="M68" s="90" t="s">
        <v>720</v>
      </c>
      <c r="N68" s="129">
        <v>1</v>
      </c>
      <c r="O68" s="130">
        <v>25000000</v>
      </c>
      <c r="P68" s="13">
        <v>25000000</v>
      </c>
    </row>
    <row r="69" spans="1:16" ht="51.75" thickBot="1" x14ac:dyDescent="0.25">
      <c r="A69" s="75"/>
      <c r="B69" s="659"/>
      <c r="C69" s="653"/>
      <c r="D69" s="654"/>
      <c r="E69" s="897" t="s">
        <v>478</v>
      </c>
      <c r="F69" s="902" t="s">
        <v>721</v>
      </c>
      <c r="G69" s="907" t="s">
        <v>722</v>
      </c>
      <c r="H69" s="906" t="s">
        <v>691</v>
      </c>
      <c r="I69" s="906" t="s">
        <v>723</v>
      </c>
      <c r="J69" s="904">
        <v>42724</v>
      </c>
      <c r="K69" s="543" t="s">
        <v>724</v>
      </c>
      <c r="L69" s="907" t="s">
        <v>26</v>
      </c>
      <c r="M69" s="907" t="s">
        <v>693</v>
      </c>
      <c r="N69" s="112">
        <v>0</v>
      </c>
      <c r="O69" s="964">
        <v>0</v>
      </c>
      <c r="P69" s="51">
        <v>0</v>
      </c>
    </row>
    <row r="70" spans="1:16" ht="38.25" x14ac:dyDescent="0.2">
      <c r="A70" s="76"/>
      <c r="B70" s="660"/>
      <c r="C70" s="655"/>
      <c r="D70" s="656"/>
      <c r="E70" s="1174" t="s">
        <v>725</v>
      </c>
      <c r="F70" s="1203" t="s">
        <v>726</v>
      </c>
      <c r="G70" s="942" t="s">
        <v>727</v>
      </c>
      <c r="H70" s="125" t="s">
        <v>728</v>
      </c>
      <c r="I70" s="494" t="s">
        <v>729</v>
      </c>
      <c r="J70" s="597" t="s">
        <v>730</v>
      </c>
      <c r="K70" s="601" t="s">
        <v>731</v>
      </c>
      <c r="L70" s="942" t="s">
        <v>732</v>
      </c>
      <c r="M70" s="942" t="s">
        <v>49</v>
      </c>
      <c r="N70" s="126">
        <v>35</v>
      </c>
      <c r="O70" s="127">
        <v>1500000</v>
      </c>
      <c r="P70" s="128">
        <v>75000000</v>
      </c>
    </row>
    <row r="71" spans="1:16" ht="25.5" x14ac:dyDescent="0.2">
      <c r="A71" s="63"/>
      <c r="B71" s="64"/>
      <c r="C71" s="93"/>
      <c r="D71" s="94"/>
      <c r="E71" s="1201"/>
      <c r="F71" s="1204"/>
      <c r="G71" s="893" t="s">
        <v>733</v>
      </c>
      <c r="H71" s="898" t="s">
        <v>728</v>
      </c>
      <c r="I71" s="899">
        <v>42376</v>
      </c>
      <c r="J71" s="894">
        <v>42582</v>
      </c>
      <c r="K71" s="895" t="s">
        <v>734</v>
      </c>
      <c r="L71" s="893" t="s">
        <v>732</v>
      </c>
      <c r="M71" s="893" t="s">
        <v>49</v>
      </c>
      <c r="N71" s="908">
        <v>20</v>
      </c>
      <c r="O71" s="117">
        <v>700000</v>
      </c>
      <c r="P71" s="118">
        <f>+O71*N71</f>
        <v>14000000</v>
      </c>
    </row>
    <row r="72" spans="1:16" ht="25.5" x14ac:dyDescent="0.2">
      <c r="A72" s="63"/>
      <c r="B72" s="64"/>
      <c r="C72" s="93"/>
      <c r="D72" s="94"/>
      <c r="E72" s="1201"/>
      <c r="F72" s="1204"/>
      <c r="G72" s="893" t="s">
        <v>735</v>
      </c>
      <c r="H72" s="898" t="s">
        <v>728</v>
      </c>
      <c r="I72" s="899">
        <v>42376</v>
      </c>
      <c r="J72" s="900">
        <v>42582</v>
      </c>
      <c r="K72" s="895" t="s">
        <v>736</v>
      </c>
      <c r="L72" s="893" t="s">
        <v>737</v>
      </c>
      <c r="M72" s="893" t="s">
        <v>49</v>
      </c>
      <c r="N72" s="908">
        <v>15</v>
      </c>
      <c r="O72" s="117">
        <v>1000000</v>
      </c>
      <c r="P72" s="118">
        <f>+N72*O72</f>
        <v>15000000</v>
      </c>
    </row>
    <row r="73" spans="1:16" ht="25.5" x14ac:dyDescent="0.2">
      <c r="A73" s="63"/>
      <c r="B73" s="64"/>
      <c r="C73" s="93"/>
      <c r="D73" s="94"/>
      <c r="E73" s="1180"/>
      <c r="F73" s="1204"/>
      <c r="G73" s="893" t="s">
        <v>738</v>
      </c>
      <c r="H73" s="898" t="s">
        <v>728</v>
      </c>
      <c r="I73" s="899">
        <v>42430</v>
      </c>
      <c r="J73" s="900">
        <v>42460</v>
      </c>
      <c r="K73" s="895" t="s">
        <v>739</v>
      </c>
      <c r="L73" s="893" t="s">
        <v>740</v>
      </c>
      <c r="M73" s="893" t="s">
        <v>49</v>
      </c>
      <c r="N73" s="908">
        <v>1</v>
      </c>
      <c r="O73" s="117">
        <f>+O74/2</f>
        <v>325000</v>
      </c>
      <c r="P73" s="118">
        <f>+N73*O73</f>
        <v>325000</v>
      </c>
    </row>
    <row r="74" spans="1:16" ht="25.5" x14ac:dyDescent="0.2">
      <c r="A74" s="63"/>
      <c r="B74" s="64"/>
      <c r="C74" s="93"/>
      <c r="D74" s="94"/>
      <c r="E74" s="1179" t="s">
        <v>741</v>
      </c>
      <c r="F74" s="1239" t="s">
        <v>742</v>
      </c>
      <c r="G74" s="893" t="s">
        <v>743</v>
      </c>
      <c r="H74" s="898" t="s">
        <v>728</v>
      </c>
      <c r="I74" s="899">
        <v>42430</v>
      </c>
      <c r="J74" s="900">
        <v>42460</v>
      </c>
      <c r="K74" s="895" t="s">
        <v>739</v>
      </c>
      <c r="L74" s="893" t="s">
        <v>740</v>
      </c>
      <c r="M74" s="893" t="s">
        <v>49</v>
      </c>
      <c r="N74" s="908">
        <v>1</v>
      </c>
      <c r="O74" s="117">
        <v>650000</v>
      </c>
      <c r="P74" s="118">
        <f>+N74*O74</f>
        <v>650000</v>
      </c>
    </row>
    <row r="75" spans="1:16" x14ac:dyDescent="0.2">
      <c r="A75" s="63"/>
      <c r="B75" s="64"/>
      <c r="C75" s="93"/>
      <c r="D75" s="94"/>
      <c r="E75" s="1201"/>
      <c r="F75" s="1254"/>
      <c r="G75" s="1240" t="s">
        <v>744</v>
      </c>
      <c r="H75" s="1241" t="s">
        <v>745</v>
      </c>
      <c r="I75" s="1256">
        <v>42644</v>
      </c>
      <c r="J75" s="1258">
        <v>42674</v>
      </c>
      <c r="K75" s="1250" t="s">
        <v>746</v>
      </c>
      <c r="L75" s="893" t="s">
        <v>747</v>
      </c>
      <c r="M75" s="893" t="s">
        <v>49</v>
      </c>
      <c r="N75" s="908">
        <v>200</v>
      </c>
      <c r="O75" s="117">
        <v>4500000</v>
      </c>
      <c r="P75" s="1251">
        <f>SUM(O75:O77)</f>
        <v>10600000</v>
      </c>
    </row>
    <row r="76" spans="1:16" x14ac:dyDescent="0.2">
      <c r="A76" s="63"/>
      <c r="B76" s="64"/>
      <c r="C76" s="93"/>
      <c r="D76" s="94"/>
      <c r="E76" s="1201"/>
      <c r="F76" s="1254"/>
      <c r="G76" s="1240"/>
      <c r="H76" s="1241"/>
      <c r="I76" s="1257"/>
      <c r="J76" s="1259"/>
      <c r="K76" s="1250"/>
      <c r="L76" s="893" t="s">
        <v>748</v>
      </c>
      <c r="M76" s="893" t="s">
        <v>749</v>
      </c>
      <c r="N76" s="908">
        <v>2</v>
      </c>
      <c r="O76" s="117">
        <v>3000000</v>
      </c>
      <c r="P76" s="1301"/>
    </row>
    <row r="77" spans="1:16" x14ac:dyDescent="0.2">
      <c r="A77" s="63"/>
      <c r="B77" s="64"/>
      <c r="C77" s="93"/>
      <c r="D77" s="94"/>
      <c r="E77" s="1201"/>
      <c r="F77" s="1254"/>
      <c r="G77" s="1240"/>
      <c r="H77" s="1241"/>
      <c r="I77" s="1257"/>
      <c r="J77" s="1259"/>
      <c r="K77" s="1250"/>
      <c r="L77" s="893" t="s">
        <v>750</v>
      </c>
      <c r="M77" s="893" t="s">
        <v>49</v>
      </c>
      <c r="N77" s="908">
        <v>200</v>
      </c>
      <c r="O77" s="117">
        <v>3100000</v>
      </c>
      <c r="P77" s="1302"/>
    </row>
    <row r="78" spans="1:16" ht="25.5" x14ac:dyDescent="0.2">
      <c r="A78" s="63"/>
      <c r="B78" s="64"/>
      <c r="C78" s="93"/>
      <c r="D78" s="94"/>
      <c r="E78" s="1201"/>
      <c r="F78" s="1254"/>
      <c r="G78" s="893" t="s">
        <v>751</v>
      </c>
      <c r="H78" s="898" t="s">
        <v>745</v>
      </c>
      <c r="I78" s="899">
        <v>42492</v>
      </c>
      <c r="J78" s="900">
        <v>42520</v>
      </c>
      <c r="K78" s="895" t="s">
        <v>752</v>
      </c>
      <c r="L78" s="893" t="s">
        <v>737</v>
      </c>
      <c r="M78" s="893" t="s">
        <v>49</v>
      </c>
      <c r="N78" s="908">
        <v>25</v>
      </c>
      <c r="O78" s="117">
        <v>150000</v>
      </c>
      <c r="P78" s="118">
        <f>+N78*O78</f>
        <v>3750000</v>
      </c>
    </row>
    <row r="79" spans="1:16" x14ac:dyDescent="0.2">
      <c r="A79" s="63"/>
      <c r="B79" s="64"/>
      <c r="C79" s="93"/>
      <c r="D79" s="94"/>
      <c r="E79" s="1201"/>
      <c r="F79" s="1254"/>
      <c r="G79" s="1240" t="s">
        <v>753</v>
      </c>
      <c r="H79" s="1241" t="s">
        <v>745</v>
      </c>
      <c r="I79" s="1243">
        <v>42644</v>
      </c>
      <c r="J79" s="1245">
        <v>42674</v>
      </c>
      <c r="K79" s="1250" t="s">
        <v>754</v>
      </c>
      <c r="L79" s="893" t="s">
        <v>737</v>
      </c>
      <c r="M79" s="893" t="s">
        <v>49</v>
      </c>
      <c r="N79" s="908">
        <v>15</v>
      </c>
      <c r="O79" s="119">
        <v>2625000</v>
      </c>
      <c r="P79" s="1251">
        <f>SUM(O79:O81)</f>
        <v>15750000</v>
      </c>
    </row>
    <row r="80" spans="1:16" x14ac:dyDescent="0.2">
      <c r="A80" s="63"/>
      <c r="B80" s="64"/>
      <c r="C80" s="93"/>
      <c r="D80" s="94"/>
      <c r="E80" s="1201"/>
      <c r="F80" s="1254"/>
      <c r="G80" s="1240"/>
      <c r="H80" s="1241"/>
      <c r="I80" s="1241"/>
      <c r="J80" s="1249"/>
      <c r="K80" s="1250"/>
      <c r="L80" s="893" t="s">
        <v>309</v>
      </c>
      <c r="M80" s="893" t="s">
        <v>49</v>
      </c>
      <c r="N80" s="908">
        <v>15</v>
      </c>
      <c r="O80" s="119">
        <v>7500000</v>
      </c>
      <c r="P80" s="1252"/>
    </row>
    <row r="81" spans="1:16" x14ac:dyDescent="0.2">
      <c r="A81" s="63"/>
      <c r="B81" s="64"/>
      <c r="C81" s="93"/>
      <c r="D81" s="94"/>
      <c r="E81" s="1201"/>
      <c r="F81" s="1254"/>
      <c r="G81" s="1240"/>
      <c r="H81" s="1241"/>
      <c r="I81" s="1241"/>
      <c r="J81" s="1249"/>
      <c r="K81" s="1250"/>
      <c r="L81" s="893" t="s">
        <v>755</v>
      </c>
      <c r="M81" s="893" t="s">
        <v>49</v>
      </c>
      <c r="N81" s="908">
        <v>15</v>
      </c>
      <c r="O81" s="119">
        <v>5625000</v>
      </c>
      <c r="P81" s="1253"/>
    </row>
    <row r="82" spans="1:16" x14ac:dyDescent="0.2">
      <c r="A82" s="63"/>
      <c r="B82" s="64"/>
      <c r="C82" s="93"/>
      <c r="D82" s="94"/>
      <c r="E82" s="1201"/>
      <c r="F82" s="1254"/>
      <c r="G82" s="1179" t="s">
        <v>756</v>
      </c>
      <c r="H82" s="1241" t="s">
        <v>745</v>
      </c>
      <c r="I82" s="1256">
        <v>42644</v>
      </c>
      <c r="J82" s="1258">
        <v>42674</v>
      </c>
      <c r="K82" s="1266" t="s">
        <v>757</v>
      </c>
      <c r="L82" s="893" t="s">
        <v>737</v>
      </c>
      <c r="M82" s="1179"/>
      <c r="N82" s="1310">
        <v>3</v>
      </c>
      <c r="O82" s="117">
        <v>1500000</v>
      </c>
      <c r="P82" s="1251">
        <f>SUM(O82:O84)</f>
        <v>13500000</v>
      </c>
    </row>
    <row r="83" spans="1:16" x14ac:dyDescent="0.2">
      <c r="A83" s="63"/>
      <c r="B83" s="64"/>
      <c r="C83" s="93"/>
      <c r="D83" s="94"/>
      <c r="E83" s="1201"/>
      <c r="F83" s="1254"/>
      <c r="G83" s="1175"/>
      <c r="H83" s="1241"/>
      <c r="I83" s="1257"/>
      <c r="J83" s="1259"/>
      <c r="K83" s="1267"/>
      <c r="L83" s="893" t="s">
        <v>309</v>
      </c>
      <c r="M83" s="1175"/>
      <c r="N83" s="1316"/>
      <c r="O83" s="117">
        <v>5500000</v>
      </c>
      <c r="P83" s="1252"/>
    </row>
    <row r="84" spans="1:16" x14ac:dyDescent="0.2">
      <c r="A84" s="63"/>
      <c r="B84" s="64"/>
      <c r="C84" s="93"/>
      <c r="D84" s="94"/>
      <c r="E84" s="1201"/>
      <c r="F84" s="1254"/>
      <c r="G84" s="1176"/>
      <c r="H84" s="1241"/>
      <c r="I84" s="1257"/>
      <c r="J84" s="1259"/>
      <c r="K84" s="1268"/>
      <c r="L84" s="893" t="s">
        <v>755</v>
      </c>
      <c r="M84" s="1176"/>
      <c r="N84" s="1311"/>
      <c r="O84" s="117">
        <v>6500000</v>
      </c>
      <c r="P84" s="1253"/>
    </row>
    <row r="85" spans="1:16" x14ac:dyDescent="0.2">
      <c r="A85" s="63"/>
      <c r="B85" s="64"/>
      <c r="C85" s="93"/>
      <c r="D85" s="94"/>
      <c r="E85" s="1201"/>
      <c r="F85" s="1254"/>
      <c r="G85" s="1240" t="s">
        <v>758</v>
      </c>
      <c r="H85" s="1241" t="s">
        <v>745</v>
      </c>
      <c r="I85" s="1243">
        <v>42401</v>
      </c>
      <c r="J85" s="1245">
        <v>42429</v>
      </c>
      <c r="K85" s="1250" t="s">
        <v>759</v>
      </c>
      <c r="L85" s="893" t="s">
        <v>309</v>
      </c>
      <c r="M85" s="893" t="s">
        <v>49</v>
      </c>
      <c r="N85" s="908">
        <v>45</v>
      </c>
      <c r="O85" s="117">
        <v>2025000</v>
      </c>
      <c r="P85" s="1251">
        <f>SUM(O85:O87)</f>
        <v>7925000</v>
      </c>
    </row>
    <row r="86" spans="1:16" x14ac:dyDescent="0.2">
      <c r="A86" s="63"/>
      <c r="B86" s="64"/>
      <c r="C86" s="93"/>
      <c r="D86" s="94"/>
      <c r="E86" s="1201"/>
      <c r="F86" s="1254"/>
      <c r="G86" s="1240"/>
      <c r="H86" s="1241"/>
      <c r="I86" s="1241"/>
      <c r="J86" s="1249"/>
      <c r="K86" s="1250"/>
      <c r="L86" s="893" t="s">
        <v>760</v>
      </c>
      <c r="M86" s="893" t="s">
        <v>749</v>
      </c>
      <c r="N86" s="908">
        <v>30</v>
      </c>
      <c r="O86" s="117">
        <v>2400000</v>
      </c>
      <c r="P86" s="1301"/>
    </row>
    <row r="87" spans="1:16" x14ac:dyDescent="0.2">
      <c r="A87" s="63"/>
      <c r="B87" s="64"/>
      <c r="C87" s="93"/>
      <c r="D87" s="94"/>
      <c r="E87" s="1201"/>
      <c r="F87" s="1254"/>
      <c r="G87" s="1240"/>
      <c r="H87" s="1241"/>
      <c r="I87" s="1241"/>
      <c r="J87" s="1249"/>
      <c r="K87" s="1250"/>
      <c r="L87" s="893" t="s">
        <v>755</v>
      </c>
      <c r="M87" s="893" t="s">
        <v>49</v>
      </c>
      <c r="N87" s="908">
        <v>45</v>
      </c>
      <c r="O87" s="117">
        <v>3500000</v>
      </c>
      <c r="P87" s="1302"/>
    </row>
    <row r="88" spans="1:16" ht="38.25" x14ac:dyDescent="0.2">
      <c r="A88" s="63"/>
      <c r="B88" s="64"/>
      <c r="C88" s="93"/>
      <c r="D88" s="94"/>
      <c r="E88" s="1201"/>
      <c r="F88" s="1254"/>
      <c r="G88" s="893" t="s">
        <v>761</v>
      </c>
      <c r="H88" s="1242" t="s">
        <v>762</v>
      </c>
      <c r="I88" s="1263">
        <v>42376</v>
      </c>
      <c r="J88" s="1269">
        <v>42724</v>
      </c>
      <c r="K88" s="895" t="s">
        <v>763</v>
      </c>
      <c r="L88" s="893" t="s">
        <v>737</v>
      </c>
      <c r="M88" s="893" t="s">
        <v>49</v>
      </c>
      <c r="N88" s="908">
        <v>10</v>
      </c>
      <c r="O88" s="117">
        <v>1000000</v>
      </c>
      <c r="P88" s="118">
        <f>+N88*O88</f>
        <v>10000000</v>
      </c>
    </row>
    <row r="89" spans="1:16" ht="25.5" x14ac:dyDescent="0.2">
      <c r="A89" s="63"/>
      <c r="B89" s="64"/>
      <c r="C89" s="93"/>
      <c r="D89" s="94"/>
      <c r="E89" s="1201"/>
      <c r="F89" s="1254"/>
      <c r="G89" s="893" t="s">
        <v>764</v>
      </c>
      <c r="H89" s="1261"/>
      <c r="I89" s="1314"/>
      <c r="J89" s="1315"/>
      <c r="K89" s="895" t="s">
        <v>765</v>
      </c>
      <c r="L89" s="893" t="s">
        <v>737</v>
      </c>
      <c r="M89" s="893" t="s">
        <v>766</v>
      </c>
      <c r="N89" s="908">
        <v>1</v>
      </c>
      <c r="O89" s="117">
        <v>15000000</v>
      </c>
      <c r="P89" s="118">
        <v>15000000</v>
      </c>
    </row>
    <row r="90" spans="1:16" x14ac:dyDescent="0.2">
      <c r="A90" s="63"/>
      <c r="B90" s="64"/>
      <c r="C90" s="93"/>
      <c r="D90" s="94"/>
      <c r="E90" s="1201"/>
      <c r="F90" s="1254"/>
      <c r="G90" s="893" t="s">
        <v>767</v>
      </c>
      <c r="H90" s="1261"/>
      <c r="I90" s="899">
        <v>42470</v>
      </c>
      <c r="J90" s="900">
        <v>42470</v>
      </c>
      <c r="K90" s="895" t="s">
        <v>768</v>
      </c>
      <c r="L90" s="893" t="s">
        <v>737</v>
      </c>
      <c r="M90" s="893" t="s">
        <v>49</v>
      </c>
      <c r="N90" s="908">
        <v>200</v>
      </c>
      <c r="O90" s="117">
        <v>100000</v>
      </c>
      <c r="P90" s="118">
        <v>15000000</v>
      </c>
    </row>
    <row r="91" spans="1:16" ht="25.5" x14ac:dyDescent="0.2">
      <c r="A91" s="63"/>
      <c r="B91" s="64"/>
      <c r="C91" s="93"/>
      <c r="D91" s="94"/>
      <c r="E91" s="1201"/>
      <c r="F91" s="1254"/>
      <c r="G91" s="893" t="s">
        <v>769</v>
      </c>
      <c r="H91" s="1260"/>
      <c r="I91" s="899">
        <v>42376</v>
      </c>
      <c r="J91" s="900">
        <v>42582</v>
      </c>
      <c r="K91" s="895" t="s">
        <v>770</v>
      </c>
      <c r="L91" s="893" t="s">
        <v>49</v>
      </c>
      <c r="M91" s="893" t="s">
        <v>49</v>
      </c>
      <c r="N91" s="908">
        <v>50</v>
      </c>
      <c r="O91" s="119">
        <f>+N91*300000</f>
        <v>15000000</v>
      </c>
      <c r="P91" s="120">
        <f>+O91</f>
        <v>15000000</v>
      </c>
    </row>
    <row r="92" spans="1:16" ht="25.5" x14ac:dyDescent="0.2">
      <c r="A92" s="63"/>
      <c r="B92" s="64"/>
      <c r="C92" s="93"/>
      <c r="D92" s="94"/>
      <c r="E92" s="1180"/>
      <c r="F92" s="1255"/>
      <c r="G92" s="893" t="s">
        <v>771</v>
      </c>
      <c r="H92" s="898" t="s">
        <v>728</v>
      </c>
      <c r="I92" s="901">
        <v>42376</v>
      </c>
      <c r="J92" s="894">
        <v>42704</v>
      </c>
      <c r="K92" s="895" t="s">
        <v>772</v>
      </c>
      <c r="L92" s="893" t="s">
        <v>773</v>
      </c>
      <c r="M92" s="893" t="s">
        <v>49</v>
      </c>
      <c r="N92" s="908">
        <v>2</v>
      </c>
      <c r="O92" s="117">
        <v>8500000</v>
      </c>
      <c r="P92" s="118">
        <v>22000000</v>
      </c>
    </row>
    <row r="93" spans="1:16" ht="22.5" customHeight="1" x14ac:dyDescent="0.2">
      <c r="A93" s="63"/>
      <c r="B93" s="64"/>
      <c r="C93" s="93"/>
      <c r="D93" s="94"/>
      <c r="E93" s="1179" t="s">
        <v>774</v>
      </c>
      <c r="F93" s="1179" t="s">
        <v>775</v>
      </c>
      <c r="G93" s="1179" t="s">
        <v>776</v>
      </c>
      <c r="H93" s="1242" t="s">
        <v>777</v>
      </c>
      <c r="I93" s="901">
        <v>42552</v>
      </c>
      <c r="J93" s="894">
        <v>42582</v>
      </c>
      <c r="K93" s="1266" t="s">
        <v>778</v>
      </c>
      <c r="L93" s="1179" t="s">
        <v>779</v>
      </c>
      <c r="M93" s="1179" t="s">
        <v>780</v>
      </c>
      <c r="N93" s="1310">
        <v>1</v>
      </c>
      <c r="O93" s="1312">
        <f>180000000+IF('Plan de adquisiciones'!D6="Si",500000000,0)</f>
        <v>180000000</v>
      </c>
      <c r="P93" s="1251">
        <f>+N93*O93</f>
        <v>180000000</v>
      </c>
    </row>
    <row r="94" spans="1:16" ht="22.5" customHeight="1" x14ac:dyDescent="0.2">
      <c r="A94" s="63"/>
      <c r="B94" s="64"/>
      <c r="C94" s="93"/>
      <c r="D94" s="94"/>
      <c r="E94" s="1201"/>
      <c r="F94" s="1175"/>
      <c r="G94" s="1176"/>
      <c r="H94" s="1260"/>
      <c r="I94" s="901">
        <v>42675</v>
      </c>
      <c r="J94" s="894">
        <v>42704</v>
      </c>
      <c r="K94" s="1268"/>
      <c r="L94" s="1176"/>
      <c r="M94" s="1176"/>
      <c r="N94" s="1311"/>
      <c r="O94" s="1313"/>
      <c r="P94" s="1302"/>
    </row>
    <row r="95" spans="1:16" ht="25.5" x14ac:dyDescent="0.2">
      <c r="A95" s="63"/>
      <c r="B95" s="64"/>
      <c r="C95" s="93"/>
      <c r="D95" s="94"/>
      <c r="E95" s="1201"/>
      <c r="F95" s="1175"/>
      <c r="G95" s="893" t="s">
        <v>781</v>
      </c>
      <c r="H95" s="898" t="s">
        <v>762</v>
      </c>
      <c r="I95" s="901">
        <v>42376</v>
      </c>
      <c r="J95" s="894">
        <v>42724</v>
      </c>
      <c r="K95" s="895" t="s">
        <v>782</v>
      </c>
      <c r="L95" s="893" t="s">
        <v>783</v>
      </c>
      <c r="M95" s="893" t="s">
        <v>26</v>
      </c>
      <c r="N95" s="908">
        <v>11</v>
      </c>
      <c r="O95" s="121">
        <v>3570000</v>
      </c>
      <c r="P95" s="889">
        <f>+N95*O95*1.05</f>
        <v>41233500</v>
      </c>
    </row>
    <row r="96" spans="1:16" ht="38.25" x14ac:dyDescent="0.2">
      <c r="A96" s="63"/>
      <c r="B96" s="64"/>
      <c r="C96" s="93"/>
      <c r="D96" s="94"/>
      <c r="E96" s="1201"/>
      <c r="F96" s="1175"/>
      <c r="G96" s="893" t="s">
        <v>784</v>
      </c>
      <c r="H96" s="898" t="s">
        <v>785</v>
      </c>
      <c r="I96" s="901">
        <v>42376</v>
      </c>
      <c r="J96" s="894">
        <v>42724</v>
      </c>
      <c r="K96" s="895" t="s">
        <v>786</v>
      </c>
      <c r="L96" s="893" t="s">
        <v>783</v>
      </c>
      <c r="M96" s="893" t="s">
        <v>26</v>
      </c>
      <c r="N96" s="908">
        <v>11</v>
      </c>
      <c r="O96" s="121">
        <v>3570000</v>
      </c>
      <c r="P96" s="889">
        <f>+N96*O96*1.05</f>
        <v>41233500</v>
      </c>
    </row>
    <row r="97" spans="1:16" ht="31.5" customHeight="1" x14ac:dyDescent="0.2">
      <c r="A97" s="63"/>
      <c r="B97" s="64"/>
      <c r="C97" s="93"/>
      <c r="D97" s="94"/>
      <c r="E97" s="1201"/>
      <c r="F97" s="1175"/>
      <c r="G97" s="1240" t="s">
        <v>787</v>
      </c>
      <c r="H97" s="898" t="s">
        <v>788</v>
      </c>
      <c r="I97" s="901">
        <v>42376</v>
      </c>
      <c r="J97" s="894">
        <v>42724</v>
      </c>
      <c r="K97" s="895" t="s">
        <v>789</v>
      </c>
      <c r="L97" s="893" t="s">
        <v>783</v>
      </c>
      <c r="M97" s="893" t="s">
        <v>26</v>
      </c>
      <c r="N97" s="908">
        <v>11</v>
      </c>
      <c r="O97" s="121">
        <v>2193000</v>
      </c>
      <c r="P97" s="12">
        <f>+N97*O97*1.05</f>
        <v>25329150</v>
      </c>
    </row>
    <row r="98" spans="1:16" ht="31.5" customHeight="1" x14ac:dyDescent="0.2">
      <c r="A98" s="63"/>
      <c r="B98" s="64"/>
      <c r="C98" s="93"/>
      <c r="D98" s="94"/>
      <c r="E98" s="1201"/>
      <c r="F98" s="1175"/>
      <c r="G98" s="1240"/>
      <c r="H98" s="898" t="s">
        <v>788</v>
      </c>
      <c r="I98" s="901">
        <v>42376</v>
      </c>
      <c r="J98" s="894">
        <v>42724</v>
      </c>
      <c r="K98" s="895"/>
      <c r="L98" s="893" t="s">
        <v>783</v>
      </c>
      <c r="M98" s="893" t="s">
        <v>26</v>
      </c>
      <c r="N98" s="908">
        <v>11</v>
      </c>
      <c r="O98" s="122">
        <v>1672727.2727272727</v>
      </c>
      <c r="P98" s="120">
        <f>+N98*O98*1.05</f>
        <v>19320000</v>
      </c>
    </row>
    <row r="99" spans="1:16" x14ac:dyDescent="0.2">
      <c r="A99" s="63"/>
      <c r="B99" s="64"/>
      <c r="C99" s="93"/>
      <c r="D99" s="94"/>
      <c r="E99" s="1201"/>
      <c r="F99" s="1175"/>
      <c r="G99" s="893" t="s">
        <v>790</v>
      </c>
      <c r="H99" s="898" t="s">
        <v>791</v>
      </c>
      <c r="I99" s="901">
        <v>42376</v>
      </c>
      <c r="J99" s="894">
        <v>42724</v>
      </c>
      <c r="K99" s="895" t="s">
        <v>792</v>
      </c>
      <c r="L99" s="893" t="s">
        <v>783</v>
      </c>
      <c r="M99" s="893" t="s">
        <v>26</v>
      </c>
      <c r="N99" s="908">
        <v>1</v>
      </c>
      <c r="O99" s="117">
        <v>15000000</v>
      </c>
      <c r="P99" s="118">
        <v>15000000</v>
      </c>
    </row>
    <row r="100" spans="1:16" ht="25.5" x14ac:dyDescent="0.2">
      <c r="A100" s="63"/>
      <c r="B100" s="64"/>
      <c r="C100" s="93"/>
      <c r="D100" s="94"/>
      <c r="E100" s="1201"/>
      <c r="F100" s="1175"/>
      <c r="G100" s="893" t="s">
        <v>793</v>
      </c>
      <c r="H100" s="898" t="s">
        <v>728</v>
      </c>
      <c r="I100" s="901">
        <v>42376</v>
      </c>
      <c r="J100" s="894">
        <v>42724</v>
      </c>
      <c r="K100" s="895" t="s">
        <v>794</v>
      </c>
      <c r="L100" s="893" t="s">
        <v>783</v>
      </c>
      <c r="M100" s="893" t="s">
        <v>26</v>
      </c>
      <c r="N100" s="908">
        <v>5</v>
      </c>
      <c r="O100" s="121">
        <v>2193000</v>
      </c>
      <c r="P100" s="120">
        <f>+N100*O100</f>
        <v>10965000</v>
      </c>
    </row>
    <row r="101" spans="1:16" x14ac:dyDescent="0.2">
      <c r="A101" s="63"/>
      <c r="B101" s="64"/>
      <c r="C101" s="93"/>
      <c r="D101" s="94"/>
      <c r="E101" s="1201"/>
      <c r="F101" s="1175"/>
      <c r="G101" s="893" t="s">
        <v>795</v>
      </c>
      <c r="H101" s="1242" t="s">
        <v>691</v>
      </c>
      <c r="I101" s="901">
        <v>42376</v>
      </c>
      <c r="J101" s="894">
        <v>42724</v>
      </c>
      <c r="K101" s="895" t="s">
        <v>796</v>
      </c>
      <c r="L101" s="893" t="s">
        <v>783</v>
      </c>
      <c r="M101" s="893" t="s">
        <v>26</v>
      </c>
      <c r="N101" s="908">
        <v>11</v>
      </c>
      <c r="O101" s="121">
        <v>3570000</v>
      </c>
      <c r="P101" s="120">
        <f>+N101*O101*1.05</f>
        <v>41233500</v>
      </c>
    </row>
    <row r="102" spans="1:16" ht="51" x14ac:dyDescent="0.2">
      <c r="A102" s="63"/>
      <c r="B102" s="64"/>
      <c r="C102" s="93"/>
      <c r="D102" s="94"/>
      <c r="E102" s="1201"/>
      <c r="F102" s="1175"/>
      <c r="G102" s="893" t="s">
        <v>797</v>
      </c>
      <c r="H102" s="1261"/>
      <c r="I102" s="901">
        <v>42522</v>
      </c>
      <c r="J102" s="894">
        <v>42613</v>
      </c>
      <c r="K102" s="895" t="s">
        <v>798</v>
      </c>
      <c r="L102" s="893" t="s">
        <v>732</v>
      </c>
      <c r="M102" s="893" t="s">
        <v>49</v>
      </c>
      <c r="N102" s="908">
        <v>1</v>
      </c>
      <c r="O102" s="119">
        <v>25000000</v>
      </c>
      <c r="P102" s="120">
        <v>25000000</v>
      </c>
    </row>
    <row r="103" spans="1:16" ht="25.5" x14ac:dyDescent="0.2">
      <c r="A103" s="63"/>
      <c r="B103" s="64"/>
      <c r="C103" s="93"/>
      <c r="D103" s="94"/>
      <c r="E103" s="1201"/>
      <c r="F103" s="1175"/>
      <c r="G103" s="893" t="s">
        <v>799</v>
      </c>
      <c r="H103" s="1261"/>
      <c r="I103" s="1263">
        <v>42430</v>
      </c>
      <c r="J103" s="1269">
        <v>42460</v>
      </c>
      <c r="K103" s="895" t="s">
        <v>739</v>
      </c>
      <c r="L103" s="893" t="s">
        <v>800</v>
      </c>
      <c r="M103" s="893" t="s">
        <v>49</v>
      </c>
      <c r="N103" s="908">
        <v>1</v>
      </c>
      <c r="O103" s="119">
        <v>120000000</v>
      </c>
      <c r="P103" s="120">
        <v>120000000</v>
      </c>
    </row>
    <row r="104" spans="1:16" ht="25.5" x14ac:dyDescent="0.2">
      <c r="A104" s="63"/>
      <c r="B104" s="64"/>
      <c r="C104" s="93"/>
      <c r="D104" s="94"/>
      <c r="E104" s="1201"/>
      <c r="F104" s="1175"/>
      <c r="G104" s="893" t="s">
        <v>801</v>
      </c>
      <c r="H104" s="1261"/>
      <c r="I104" s="1264"/>
      <c r="J104" s="1270"/>
      <c r="K104" s="1266" t="s">
        <v>802</v>
      </c>
      <c r="L104" s="893" t="s">
        <v>26</v>
      </c>
      <c r="M104" s="893" t="s">
        <v>26</v>
      </c>
      <c r="N104" s="908">
        <v>1</v>
      </c>
      <c r="O104" s="119">
        <v>10000000</v>
      </c>
      <c r="P104" s="120">
        <v>10000000</v>
      </c>
    </row>
    <row r="105" spans="1:16" ht="57.75" customHeight="1" x14ac:dyDescent="0.2">
      <c r="A105" s="63"/>
      <c r="B105" s="64"/>
      <c r="C105" s="93"/>
      <c r="D105" s="94"/>
      <c r="E105" s="1201"/>
      <c r="F105" s="1175"/>
      <c r="G105" s="893" t="s">
        <v>803</v>
      </c>
      <c r="H105" s="1261"/>
      <c r="I105" s="1264"/>
      <c r="J105" s="1270"/>
      <c r="K105" s="1268"/>
      <c r="L105" s="893" t="s">
        <v>26</v>
      </c>
      <c r="M105" s="893" t="s">
        <v>26</v>
      </c>
      <c r="N105" s="908">
        <v>1</v>
      </c>
      <c r="O105" s="119">
        <v>10000000</v>
      </c>
      <c r="P105" s="120">
        <v>10000000</v>
      </c>
    </row>
    <row r="106" spans="1:16" ht="15" thickBot="1" x14ac:dyDescent="0.25">
      <c r="A106" s="75"/>
      <c r="B106" s="659"/>
      <c r="C106" s="653"/>
      <c r="D106" s="654"/>
      <c r="E106" s="1236"/>
      <c r="F106" s="1208"/>
      <c r="G106" s="887" t="s">
        <v>804</v>
      </c>
      <c r="H106" s="1262"/>
      <c r="I106" s="1265"/>
      <c r="J106" s="1271"/>
      <c r="K106" s="891" t="s">
        <v>805</v>
      </c>
      <c r="L106" s="887"/>
      <c r="M106" s="887"/>
      <c r="N106" s="892"/>
      <c r="O106" s="123"/>
      <c r="P106" s="124"/>
    </row>
    <row r="107" spans="1:16" x14ac:dyDescent="0.2">
      <c r="A107" s="77"/>
      <c r="B107" s="78"/>
      <c r="C107" s="78"/>
      <c r="D107" s="79"/>
      <c r="E107" s="1282" t="s">
        <v>806</v>
      </c>
      <c r="F107" s="1283" t="s">
        <v>94</v>
      </c>
      <c r="G107" s="1283" t="s">
        <v>807</v>
      </c>
      <c r="H107" s="1284" t="s">
        <v>808</v>
      </c>
      <c r="I107" s="1286">
        <v>42376</v>
      </c>
      <c r="J107" s="1288">
        <v>42724</v>
      </c>
      <c r="K107" s="602" t="s">
        <v>809</v>
      </c>
      <c r="L107" s="1272" t="s">
        <v>49</v>
      </c>
      <c r="M107" s="1272" t="s">
        <v>810</v>
      </c>
      <c r="N107" s="114">
        <v>12</v>
      </c>
      <c r="O107" s="134">
        <v>8000000</v>
      </c>
      <c r="P107" s="135">
        <f>O107*N107</f>
        <v>96000000</v>
      </c>
    </row>
    <row r="108" spans="1:16" ht="15" customHeight="1" x14ac:dyDescent="0.2">
      <c r="A108" s="80"/>
      <c r="B108" s="81"/>
      <c r="C108" s="81"/>
      <c r="D108" s="82"/>
      <c r="E108" s="1275"/>
      <c r="F108" s="1217"/>
      <c r="G108" s="1217"/>
      <c r="H108" s="1285"/>
      <c r="I108" s="1287"/>
      <c r="J108" s="1289"/>
      <c r="K108" s="603" t="s">
        <v>811</v>
      </c>
      <c r="L108" s="1273"/>
      <c r="M108" s="1273"/>
      <c r="N108" s="115">
        <v>8</v>
      </c>
      <c r="O108" s="136">
        <v>10000000</v>
      </c>
      <c r="P108" s="137">
        <f t="shared" ref="P108:P134" si="3">O108*N108</f>
        <v>80000000</v>
      </c>
    </row>
    <row r="109" spans="1:16" ht="15" customHeight="1" x14ac:dyDescent="0.2">
      <c r="A109" s="80"/>
      <c r="B109" s="81"/>
      <c r="C109" s="81"/>
      <c r="D109" s="82"/>
      <c r="E109" s="1275"/>
      <c r="F109" s="1217"/>
      <c r="G109" s="1217"/>
      <c r="H109" s="1285"/>
      <c r="I109" s="1287"/>
      <c r="J109" s="1289"/>
      <c r="K109" s="603" t="s">
        <v>812</v>
      </c>
      <c r="L109" s="1273"/>
      <c r="M109" s="1273"/>
      <c r="N109" s="115">
        <v>8</v>
      </c>
      <c r="O109" s="136">
        <v>1000000</v>
      </c>
      <c r="P109" s="137">
        <f t="shared" si="3"/>
        <v>8000000</v>
      </c>
    </row>
    <row r="110" spans="1:16" ht="15" customHeight="1" x14ac:dyDescent="0.2">
      <c r="A110" s="80"/>
      <c r="B110" s="81"/>
      <c r="C110" s="81"/>
      <c r="D110" s="82"/>
      <c r="E110" s="1275"/>
      <c r="F110" s="1217"/>
      <c r="G110" s="1217"/>
      <c r="H110" s="1285"/>
      <c r="I110" s="1287"/>
      <c r="J110" s="1289"/>
      <c r="K110" s="603" t="s">
        <v>813</v>
      </c>
      <c r="L110" s="1273"/>
      <c r="M110" s="1273"/>
      <c r="N110" s="115">
        <v>6</v>
      </c>
      <c r="O110" s="136">
        <v>400000</v>
      </c>
      <c r="P110" s="137">
        <f t="shared" si="3"/>
        <v>2400000</v>
      </c>
    </row>
    <row r="111" spans="1:16" ht="26.25" customHeight="1" x14ac:dyDescent="0.2">
      <c r="A111" s="80"/>
      <c r="B111" s="81"/>
      <c r="C111" s="81"/>
      <c r="D111" s="82"/>
      <c r="E111" s="1275"/>
      <c r="F111" s="1217"/>
      <c r="G111" s="1217"/>
      <c r="H111" s="1285"/>
      <c r="I111" s="1287"/>
      <c r="J111" s="1289"/>
      <c r="K111" s="603" t="s">
        <v>814</v>
      </c>
      <c r="L111" s="1273"/>
      <c r="M111" s="1273"/>
      <c r="N111" s="115">
        <v>6</v>
      </c>
      <c r="O111" s="136">
        <v>150000</v>
      </c>
      <c r="P111" s="137">
        <f t="shared" si="3"/>
        <v>900000</v>
      </c>
    </row>
    <row r="112" spans="1:16" ht="26.25" customHeight="1" x14ac:dyDescent="0.2">
      <c r="A112" s="80"/>
      <c r="B112" s="81"/>
      <c r="C112" s="81"/>
      <c r="D112" s="82"/>
      <c r="E112" s="1275"/>
      <c r="F112" s="1217"/>
      <c r="G112" s="1217"/>
      <c r="H112" s="1285"/>
      <c r="I112" s="1287"/>
      <c r="J112" s="1289"/>
      <c r="K112" s="603" t="s">
        <v>815</v>
      </c>
      <c r="L112" s="1273"/>
      <c r="M112" s="1273"/>
      <c r="N112" s="115">
        <v>5</v>
      </c>
      <c r="O112" s="136">
        <v>600000</v>
      </c>
      <c r="P112" s="137">
        <f t="shared" si="3"/>
        <v>3000000</v>
      </c>
    </row>
    <row r="113" spans="1:16" ht="26.25" customHeight="1" x14ac:dyDescent="0.2">
      <c r="A113" s="80"/>
      <c r="B113" s="81"/>
      <c r="C113" s="81"/>
      <c r="D113" s="82"/>
      <c r="E113" s="1275"/>
      <c r="F113" s="1217"/>
      <c r="G113" s="1217"/>
      <c r="H113" s="1285"/>
      <c r="I113" s="1287"/>
      <c r="J113" s="1289"/>
      <c r="K113" s="603" t="s">
        <v>816</v>
      </c>
      <c r="L113" s="1273"/>
      <c r="M113" s="1273"/>
      <c r="N113" s="115">
        <v>10</v>
      </c>
      <c r="O113" s="136">
        <v>300000</v>
      </c>
      <c r="P113" s="137">
        <f t="shared" si="3"/>
        <v>3000000</v>
      </c>
    </row>
    <row r="114" spans="1:16" ht="26.25" customHeight="1" x14ac:dyDescent="0.2">
      <c r="A114" s="80"/>
      <c r="B114" s="81"/>
      <c r="C114" s="81"/>
      <c r="D114" s="82"/>
      <c r="E114" s="1275"/>
      <c r="F114" s="1217"/>
      <c r="G114" s="1217"/>
      <c r="H114" s="1285"/>
      <c r="I114" s="1287"/>
      <c r="J114" s="1289"/>
      <c r="K114" s="603" t="s">
        <v>817</v>
      </c>
      <c r="L114" s="1273"/>
      <c r="M114" s="1273"/>
      <c r="N114" s="115">
        <v>6</v>
      </c>
      <c r="O114" s="136">
        <v>300000</v>
      </c>
      <c r="P114" s="137">
        <f t="shared" si="3"/>
        <v>1800000</v>
      </c>
    </row>
    <row r="115" spans="1:16" ht="26.25" customHeight="1" x14ac:dyDescent="0.2">
      <c r="A115" s="80"/>
      <c r="B115" s="81"/>
      <c r="C115" s="81"/>
      <c r="D115" s="82"/>
      <c r="E115" s="1275"/>
      <c r="F115" s="1217"/>
      <c r="G115" s="1217"/>
      <c r="H115" s="1285"/>
      <c r="I115" s="1287"/>
      <c r="J115" s="1289"/>
      <c r="K115" s="603" t="s">
        <v>818</v>
      </c>
      <c r="L115" s="1273"/>
      <c r="M115" s="1273"/>
      <c r="N115" s="115">
        <v>24</v>
      </c>
      <c r="O115" s="136">
        <v>150000</v>
      </c>
      <c r="P115" s="137">
        <f t="shared" si="3"/>
        <v>3600000</v>
      </c>
    </row>
    <row r="116" spans="1:16" ht="15" customHeight="1" x14ac:dyDescent="0.2">
      <c r="A116" s="80"/>
      <c r="B116" s="81"/>
      <c r="C116" s="81"/>
      <c r="D116" s="82"/>
      <c r="E116" s="1275"/>
      <c r="F116" s="1217"/>
      <c r="G116" s="1217"/>
      <c r="H116" s="1285"/>
      <c r="I116" s="1287"/>
      <c r="J116" s="1289"/>
      <c r="K116" s="603" t="s">
        <v>819</v>
      </c>
      <c r="L116" s="1273"/>
      <c r="M116" s="1273"/>
      <c r="N116" s="115">
        <v>75</v>
      </c>
      <c r="O116" s="136">
        <v>150000</v>
      </c>
      <c r="P116" s="137">
        <f t="shared" si="3"/>
        <v>11250000</v>
      </c>
    </row>
    <row r="117" spans="1:16" ht="15" customHeight="1" x14ac:dyDescent="0.2">
      <c r="A117" s="80"/>
      <c r="B117" s="81"/>
      <c r="C117" s="81"/>
      <c r="D117" s="82"/>
      <c r="E117" s="1275"/>
      <c r="F117" s="1217"/>
      <c r="G117" s="1217"/>
      <c r="H117" s="1285"/>
      <c r="I117" s="1287"/>
      <c r="J117" s="1289"/>
      <c r="K117" s="603" t="s">
        <v>820</v>
      </c>
      <c r="L117" s="1273"/>
      <c r="M117" s="1273"/>
      <c r="N117" s="115">
        <v>10</v>
      </c>
      <c r="O117" s="136">
        <v>220000</v>
      </c>
      <c r="P117" s="137">
        <f t="shared" si="3"/>
        <v>2200000</v>
      </c>
    </row>
    <row r="118" spans="1:16" ht="26.25" customHeight="1" x14ac:dyDescent="0.2">
      <c r="A118" s="80"/>
      <c r="B118" s="81"/>
      <c r="C118" s="81"/>
      <c r="D118" s="82"/>
      <c r="E118" s="1275"/>
      <c r="F118" s="1217"/>
      <c r="G118" s="1217"/>
      <c r="H118" s="1285"/>
      <c r="I118" s="1287"/>
      <c r="J118" s="1289"/>
      <c r="K118" s="603" t="s">
        <v>821</v>
      </c>
      <c r="L118" s="1273"/>
      <c r="M118" s="1273"/>
      <c r="N118" s="115">
        <v>10</v>
      </c>
      <c r="O118" s="136">
        <v>400000</v>
      </c>
      <c r="P118" s="137">
        <f t="shared" si="3"/>
        <v>4000000</v>
      </c>
    </row>
    <row r="119" spans="1:16" ht="15" customHeight="1" x14ac:dyDescent="0.2">
      <c r="A119" s="80"/>
      <c r="B119" s="81"/>
      <c r="C119" s="81"/>
      <c r="D119" s="82"/>
      <c r="E119" s="1275"/>
      <c r="F119" s="1217"/>
      <c r="G119" s="1217"/>
      <c r="H119" s="1285"/>
      <c r="I119" s="1287"/>
      <c r="J119" s="1289"/>
      <c r="K119" s="603" t="s">
        <v>822</v>
      </c>
      <c r="L119" s="1273"/>
      <c r="M119" s="1273"/>
      <c r="N119" s="115">
        <v>8</v>
      </c>
      <c r="O119" s="136">
        <v>200000</v>
      </c>
      <c r="P119" s="137">
        <f t="shared" si="3"/>
        <v>1600000</v>
      </c>
    </row>
    <row r="120" spans="1:16" ht="15" customHeight="1" x14ac:dyDescent="0.2">
      <c r="A120" s="80"/>
      <c r="B120" s="81"/>
      <c r="C120" s="81"/>
      <c r="D120" s="82"/>
      <c r="E120" s="1275"/>
      <c r="F120" s="1217"/>
      <c r="G120" s="1217"/>
      <c r="H120" s="1285"/>
      <c r="I120" s="1287"/>
      <c r="J120" s="1289"/>
      <c r="K120" s="603" t="s">
        <v>823</v>
      </c>
      <c r="L120" s="1273"/>
      <c r="M120" s="1273"/>
      <c r="N120" s="115">
        <v>7</v>
      </c>
      <c r="O120" s="136">
        <v>1500000</v>
      </c>
      <c r="P120" s="137">
        <f t="shared" si="3"/>
        <v>10500000</v>
      </c>
    </row>
    <row r="121" spans="1:16" ht="26.25" customHeight="1" x14ac:dyDescent="0.2">
      <c r="A121" s="80"/>
      <c r="B121" s="81"/>
      <c r="C121" s="81"/>
      <c r="D121" s="82"/>
      <c r="E121" s="1275"/>
      <c r="F121" s="1217"/>
      <c r="G121" s="1217"/>
      <c r="H121" s="1285"/>
      <c r="I121" s="1287"/>
      <c r="J121" s="1289"/>
      <c r="K121" s="603" t="s">
        <v>824</v>
      </c>
      <c r="L121" s="1273"/>
      <c r="M121" s="1273"/>
      <c r="N121" s="115">
        <v>5</v>
      </c>
      <c r="O121" s="136">
        <v>2000000</v>
      </c>
      <c r="P121" s="137">
        <f t="shared" si="3"/>
        <v>10000000</v>
      </c>
    </row>
    <row r="122" spans="1:16" ht="15" customHeight="1" x14ac:dyDescent="0.2">
      <c r="A122" s="80"/>
      <c r="B122" s="81"/>
      <c r="C122" s="81"/>
      <c r="D122" s="82"/>
      <c r="E122" s="1275"/>
      <c r="F122" s="1217"/>
      <c r="G122" s="1217"/>
      <c r="H122" s="1285"/>
      <c r="I122" s="1287"/>
      <c r="J122" s="1289"/>
      <c r="K122" s="603" t="s">
        <v>825</v>
      </c>
      <c r="L122" s="1273"/>
      <c r="M122" s="1273"/>
      <c r="N122" s="115">
        <v>6</v>
      </c>
      <c r="O122" s="136">
        <v>5000000</v>
      </c>
      <c r="P122" s="137">
        <f t="shared" si="3"/>
        <v>30000000</v>
      </c>
    </row>
    <row r="123" spans="1:16" ht="15" customHeight="1" x14ac:dyDescent="0.2">
      <c r="A123" s="80"/>
      <c r="B123" s="81"/>
      <c r="C123" s="81"/>
      <c r="D123" s="82"/>
      <c r="E123" s="1275"/>
      <c r="F123" s="1217"/>
      <c r="G123" s="1217"/>
      <c r="H123" s="1285"/>
      <c r="I123" s="1287"/>
      <c r="J123" s="1289"/>
      <c r="K123" s="603" t="s">
        <v>826</v>
      </c>
      <c r="L123" s="1273"/>
      <c r="M123" s="1273"/>
      <c r="N123" s="115">
        <v>5</v>
      </c>
      <c r="O123" s="136">
        <v>150000</v>
      </c>
      <c r="P123" s="137">
        <f t="shared" si="3"/>
        <v>750000</v>
      </c>
    </row>
    <row r="124" spans="1:16" ht="15" customHeight="1" x14ac:dyDescent="0.2">
      <c r="A124" s="80"/>
      <c r="B124" s="81"/>
      <c r="C124" s="81"/>
      <c r="D124" s="82"/>
      <c r="E124" s="1275"/>
      <c r="F124" s="1217"/>
      <c r="G124" s="1217"/>
      <c r="H124" s="1285"/>
      <c r="I124" s="1287"/>
      <c r="J124" s="1289"/>
      <c r="K124" s="603" t="s">
        <v>827</v>
      </c>
      <c r="L124" s="1273"/>
      <c r="M124" s="1273"/>
      <c r="N124" s="115">
        <v>22</v>
      </c>
      <c r="O124" s="136">
        <v>200000</v>
      </c>
      <c r="P124" s="137">
        <f t="shared" si="3"/>
        <v>4400000</v>
      </c>
    </row>
    <row r="125" spans="1:16" ht="26.25" customHeight="1" x14ac:dyDescent="0.2">
      <c r="A125" s="80"/>
      <c r="B125" s="81"/>
      <c r="C125" s="81"/>
      <c r="D125" s="82"/>
      <c r="E125" s="1275"/>
      <c r="F125" s="1217"/>
      <c r="G125" s="1217"/>
      <c r="H125" s="1285"/>
      <c r="I125" s="1287"/>
      <c r="J125" s="1289"/>
      <c r="K125" s="603" t="s">
        <v>828</v>
      </c>
      <c r="L125" s="1274"/>
      <c r="M125" s="1274"/>
      <c r="N125" s="115">
        <v>8</v>
      </c>
      <c r="O125" s="136">
        <v>1500000</v>
      </c>
      <c r="P125" s="137">
        <f t="shared" si="3"/>
        <v>12000000</v>
      </c>
    </row>
    <row r="126" spans="1:16" ht="15" customHeight="1" x14ac:dyDescent="0.2">
      <c r="A126" s="63"/>
      <c r="B126" s="64"/>
      <c r="C126" s="93"/>
      <c r="D126" s="661"/>
      <c r="E126" s="1240" t="s">
        <v>806</v>
      </c>
      <c r="F126" s="1217" t="s">
        <v>829</v>
      </c>
      <c r="G126" s="1217" t="s">
        <v>830</v>
      </c>
      <c r="H126" s="1285"/>
      <c r="I126" s="1287"/>
      <c r="J126" s="1289"/>
      <c r="K126" s="604" t="s">
        <v>831</v>
      </c>
      <c r="L126" s="1276" t="s">
        <v>832</v>
      </c>
      <c r="M126" s="1279" t="s">
        <v>832</v>
      </c>
      <c r="N126" s="115">
        <v>40</v>
      </c>
      <c r="O126" s="136">
        <v>2800000</v>
      </c>
      <c r="P126" s="137">
        <f t="shared" si="3"/>
        <v>112000000</v>
      </c>
    </row>
    <row r="127" spans="1:16" ht="15" customHeight="1" x14ac:dyDescent="0.2">
      <c r="A127" s="63"/>
      <c r="B127" s="64"/>
      <c r="C127" s="93"/>
      <c r="D127" s="661"/>
      <c r="E127" s="1275"/>
      <c r="F127" s="1217"/>
      <c r="G127" s="1217"/>
      <c r="H127" s="1285"/>
      <c r="I127" s="1287"/>
      <c r="J127" s="1289"/>
      <c r="K127" s="604" t="s">
        <v>833</v>
      </c>
      <c r="L127" s="1277"/>
      <c r="M127" s="1280"/>
      <c r="N127" s="115">
        <v>20</v>
      </c>
      <c r="O127" s="136">
        <v>2000000</v>
      </c>
      <c r="P127" s="137">
        <f t="shared" si="3"/>
        <v>40000000</v>
      </c>
    </row>
    <row r="128" spans="1:16" ht="15" customHeight="1" x14ac:dyDescent="0.2">
      <c r="A128" s="63"/>
      <c r="B128" s="64"/>
      <c r="C128" s="93"/>
      <c r="D128" s="661"/>
      <c r="E128" s="1275"/>
      <c r="F128" s="1217"/>
      <c r="G128" s="1217"/>
      <c r="H128" s="1285"/>
      <c r="I128" s="1287"/>
      <c r="J128" s="1289"/>
      <c r="K128" s="604" t="s">
        <v>834</v>
      </c>
      <c r="L128" s="1277"/>
      <c r="M128" s="1280"/>
      <c r="N128" s="115">
        <v>20</v>
      </c>
      <c r="O128" s="136">
        <v>2000000</v>
      </c>
      <c r="P128" s="137">
        <f t="shared" si="3"/>
        <v>40000000</v>
      </c>
    </row>
    <row r="129" spans="1:16" ht="15" customHeight="1" x14ac:dyDescent="0.2">
      <c r="A129" s="63"/>
      <c r="B129" s="64"/>
      <c r="C129" s="93"/>
      <c r="D129" s="661"/>
      <c r="E129" s="1275"/>
      <c r="F129" s="1217"/>
      <c r="G129" s="1217"/>
      <c r="H129" s="1285"/>
      <c r="I129" s="1287"/>
      <c r="J129" s="1289"/>
      <c r="K129" s="604" t="s">
        <v>835</v>
      </c>
      <c r="L129" s="1277"/>
      <c r="M129" s="1280"/>
      <c r="N129" s="115">
        <v>6</v>
      </c>
      <c r="O129" s="136">
        <v>55000000</v>
      </c>
      <c r="P129" s="137">
        <f t="shared" si="3"/>
        <v>330000000</v>
      </c>
    </row>
    <row r="130" spans="1:16" ht="15" customHeight="1" x14ac:dyDescent="0.2">
      <c r="A130" s="63"/>
      <c r="B130" s="64"/>
      <c r="C130" s="93"/>
      <c r="D130" s="661"/>
      <c r="E130" s="1275"/>
      <c r="F130" s="1217"/>
      <c r="G130" s="1217"/>
      <c r="H130" s="1285"/>
      <c r="I130" s="1287"/>
      <c r="J130" s="1289"/>
      <c r="K130" s="604" t="s">
        <v>836</v>
      </c>
      <c r="L130" s="1277"/>
      <c r="M130" s="1280"/>
      <c r="N130" s="115">
        <v>2</v>
      </c>
      <c r="O130" s="136">
        <v>210000000</v>
      </c>
      <c r="P130" s="137">
        <f t="shared" si="3"/>
        <v>420000000</v>
      </c>
    </row>
    <row r="131" spans="1:16" ht="15" customHeight="1" x14ac:dyDescent="0.2">
      <c r="A131" s="63"/>
      <c r="B131" s="64"/>
      <c r="C131" s="93"/>
      <c r="D131" s="661"/>
      <c r="E131" s="1275"/>
      <c r="F131" s="1217"/>
      <c r="G131" s="1217"/>
      <c r="H131" s="1285"/>
      <c r="I131" s="1287"/>
      <c r="J131" s="1289"/>
      <c r="K131" s="604" t="s">
        <v>837</v>
      </c>
      <c r="L131" s="1277"/>
      <c r="M131" s="1280"/>
      <c r="N131" s="115">
        <v>2</v>
      </c>
      <c r="O131" s="136">
        <v>200000000</v>
      </c>
      <c r="P131" s="137">
        <f t="shared" si="3"/>
        <v>400000000</v>
      </c>
    </row>
    <row r="132" spans="1:16" ht="15" customHeight="1" x14ac:dyDescent="0.2">
      <c r="A132" s="63"/>
      <c r="B132" s="64"/>
      <c r="C132" s="93"/>
      <c r="D132" s="661"/>
      <c r="E132" s="1275"/>
      <c r="F132" s="1217"/>
      <c r="G132" s="1217"/>
      <c r="H132" s="1285"/>
      <c r="I132" s="1287"/>
      <c r="J132" s="1289"/>
      <c r="K132" s="604" t="s">
        <v>838</v>
      </c>
      <c r="L132" s="1277"/>
      <c r="M132" s="1280"/>
      <c r="N132" s="115">
        <v>4</v>
      </c>
      <c r="O132" s="136">
        <v>65000000</v>
      </c>
      <c r="P132" s="137">
        <f t="shared" si="3"/>
        <v>260000000</v>
      </c>
    </row>
    <row r="133" spans="1:16" ht="15" customHeight="1" x14ac:dyDescent="0.2">
      <c r="A133" s="63"/>
      <c r="B133" s="64"/>
      <c r="C133" s="93"/>
      <c r="D133" s="661"/>
      <c r="E133" s="1275"/>
      <c r="F133" s="1217"/>
      <c r="G133" s="1217"/>
      <c r="H133" s="1285"/>
      <c r="I133" s="1287"/>
      <c r="J133" s="1289"/>
      <c r="K133" s="604" t="s">
        <v>839</v>
      </c>
      <c r="L133" s="1277"/>
      <c r="M133" s="1280"/>
      <c r="N133" s="115">
        <v>4</v>
      </c>
      <c r="O133" s="136">
        <v>15000000</v>
      </c>
      <c r="P133" s="137">
        <f t="shared" si="3"/>
        <v>60000000</v>
      </c>
    </row>
    <row r="134" spans="1:16" ht="15" customHeight="1" x14ac:dyDescent="0.2">
      <c r="A134" s="63"/>
      <c r="B134" s="64"/>
      <c r="C134" s="93"/>
      <c r="D134" s="661"/>
      <c r="E134" s="1275"/>
      <c r="F134" s="1217"/>
      <c r="G134" s="1217"/>
      <c r="H134" s="1285"/>
      <c r="I134" s="1287"/>
      <c r="J134" s="1289"/>
      <c r="K134" s="604" t="s">
        <v>840</v>
      </c>
      <c r="L134" s="1278"/>
      <c r="M134" s="1281"/>
      <c r="N134" s="115">
        <v>3</v>
      </c>
      <c r="O134" s="136">
        <v>30000000</v>
      </c>
      <c r="P134" s="137">
        <f t="shared" si="3"/>
        <v>90000000</v>
      </c>
    </row>
    <row r="135" spans="1:16" ht="12.95" customHeight="1" x14ac:dyDescent="0.2">
      <c r="A135" s="63"/>
      <c r="B135" s="64"/>
      <c r="C135" s="64"/>
      <c r="D135" s="64"/>
      <c r="E135" s="1290" t="s">
        <v>806</v>
      </c>
      <c r="F135" s="1217" t="s">
        <v>74</v>
      </c>
      <c r="G135" s="877" t="s">
        <v>75</v>
      </c>
      <c r="H135" s="1285"/>
      <c r="I135" s="1287"/>
      <c r="J135" s="1289"/>
      <c r="K135" s="605" t="s">
        <v>678</v>
      </c>
      <c r="L135" s="133" t="s">
        <v>49</v>
      </c>
      <c r="M135" s="877" t="s">
        <v>76</v>
      </c>
      <c r="N135" s="115">
        <v>1</v>
      </c>
      <c r="O135" s="138">
        <v>500000000</v>
      </c>
      <c r="P135" s="139">
        <v>500000000</v>
      </c>
    </row>
    <row r="136" spans="1:16" ht="21" customHeight="1" x14ac:dyDescent="0.2">
      <c r="A136" s="63"/>
      <c r="B136" s="64"/>
      <c r="C136" s="64"/>
      <c r="D136" s="64"/>
      <c r="E136" s="1290"/>
      <c r="F136" s="1217"/>
      <c r="G136" s="1292" t="s">
        <v>77</v>
      </c>
      <c r="H136" s="1285"/>
      <c r="I136" s="1287"/>
      <c r="J136" s="1289"/>
      <c r="K136" s="1293" t="s">
        <v>841</v>
      </c>
      <c r="L136" s="133" t="s">
        <v>49</v>
      </c>
      <c r="M136" s="877" t="s">
        <v>78</v>
      </c>
      <c r="N136" s="115">
        <v>1</v>
      </c>
      <c r="O136" s="136">
        <v>60000000</v>
      </c>
      <c r="P136" s="137">
        <f t="shared" ref="P136:P142" si="4">O136*N136</f>
        <v>60000000</v>
      </c>
    </row>
    <row r="137" spans="1:16" ht="21" customHeight="1" x14ac:dyDescent="0.2">
      <c r="A137" s="63"/>
      <c r="B137" s="64"/>
      <c r="C137" s="64"/>
      <c r="D137" s="64"/>
      <c r="E137" s="1290"/>
      <c r="F137" s="1217"/>
      <c r="G137" s="1292"/>
      <c r="H137" s="1285"/>
      <c r="I137" s="1287"/>
      <c r="J137" s="1289"/>
      <c r="K137" s="1294"/>
      <c r="L137" s="133" t="s">
        <v>49</v>
      </c>
      <c r="M137" s="877" t="s">
        <v>79</v>
      </c>
      <c r="N137" s="115">
        <v>1</v>
      </c>
      <c r="O137" s="136">
        <v>30000000</v>
      </c>
      <c r="P137" s="137">
        <f t="shared" si="4"/>
        <v>30000000</v>
      </c>
    </row>
    <row r="138" spans="1:16" ht="27" customHeight="1" x14ac:dyDescent="0.2">
      <c r="A138" s="63"/>
      <c r="B138" s="64"/>
      <c r="C138" s="64"/>
      <c r="D138" s="64"/>
      <c r="E138" s="1290"/>
      <c r="F138" s="1217"/>
      <c r="G138" s="877" t="s">
        <v>80</v>
      </c>
      <c r="H138" s="1285"/>
      <c r="I138" s="1287"/>
      <c r="J138" s="1289"/>
      <c r="K138" s="1293" t="s">
        <v>842</v>
      </c>
      <c r="L138" s="1296" t="s">
        <v>26</v>
      </c>
      <c r="M138" s="877" t="s">
        <v>81</v>
      </c>
      <c r="N138" s="115">
        <v>2</v>
      </c>
      <c r="O138" s="136">
        <v>16500000</v>
      </c>
      <c r="P138" s="137">
        <f t="shared" si="4"/>
        <v>33000000</v>
      </c>
    </row>
    <row r="139" spans="1:16" ht="27" customHeight="1" x14ac:dyDescent="0.2">
      <c r="A139" s="63"/>
      <c r="B139" s="64"/>
      <c r="C139" s="64"/>
      <c r="D139" s="64"/>
      <c r="E139" s="1290"/>
      <c r="F139" s="1217"/>
      <c r="G139" s="877" t="s">
        <v>82</v>
      </c>
      <c r="H139" s="1285"/>
      <c r="I139" s="1287"/>
      <c r="J139" s="1289"/>
      <c r="K139" s="1295"/>
      <c r="L139" s="1297"/>
      <c r="M139" s="877" t="s">
        <v>83</v>
      </c>
      <c r="N139" s="115">
        <v>1</v>
      </c>
      <c r="O139" s="136">
        <v>16500000</v>
      </c>
      <c r="P139" s="137">
        <f t="shared" si="4"/>
        <v>16500000</v>
      </c>
    </row>
    <row r="140" spans="1:16" ht="27" customHeight="1" x14ac:dyDescent="0.2">
      <c r="A140" s="63"/>
      <c r="B140" s="64"/>
      <c r="C140" s="64"/>
      <c r="D140" s="64"/>
      <c r="E140" s="1290"/>
      <c r="F140" s="1217"/>
      <c r="G140" s="877" t="s">
        <v>84</v>
      </c>
      <c r="H140" s="1285"/>
      <c r="I140" s="1287"/>
      <c r="J140" s="1289"/>
      <c r="K140" s="1295"/>
      <c r="L140" s="1297"/>
      <c r="M140" s="877" t="s">
        <v>85</v>
      </c>
      <c r="N140" s="115">
        <v>1</v>
      </c>
      <c r="O140" s="136">
        <v>16500000</v>
      </c>
      <c r="P140" s="137">
        <f t="shared" si="4"/>
        <v>16500000</v>
      </c>
    </row>
    <row r="141" spans="1:16" ht="27" customHeight="1" x14ac:dyDescent="0.2">
      <c r="A141" s="63"/>
      <c r="B141" s="64"/>
      <c r="C141" s="64"/>
      <c r="D141" s="64"/>
      <c r="E141" s="1290"/>
      <c r="F141" s="1217"/>
      <c r="G141" s="877" t="s">
        <v>86</v>
      </c>
      <c r="H141" s="1285"/>
      <c r="I141" s="1287"/>
      <c r="J141" s="1289"/>
      <c r="K141" s="1295"/>
      <c r="L141" s="1297"/>
      <c r="M141" s="875" t="s">
        <v>87</v>
      </c>
      <c r="N141" s="738">
        <v>2</v>
      </c>
      <c r="O141" s="850">
        <v>16500000</v>
      </c>
      <c r="P141" s="852">
        <f t="shared" si="4"/>
        <v>33000000</v>
      </c>
    </row>
    <row r="142" spans="1:16" ht="14.1" customHeight="1" x14ac:dyDescent="0.2">
      <c r="A142" s="63"/>
      <c r="B142" s="64"/>
      <c r="C142" s="64"/>
      <c r="D142" s="64"/>
      <c r="E142" s="1290"/>
      <c r="F142" s="1217" t="s">
        <v>843</v>
      </c>
      <c r="G142" s="893" t="s">
        <v>844</v>
      </c>
      <c r="H142" s="898"/>
      <c r="I142" s="901">
        <v>42401</v>
      </c>
      <c r="J142" s="736">
        <v>42551</v>
      </c>
      <c r="K142" s="1290" t="s">
        <v>845</v>
      </c>
      <c r="L142" s="1241" t="s">
        <v>703</v>
      </c>
      <c r="M142" s="1240" t="s">
        <v>846</v>
      </c>
      <c r="N142" s="1298">
        <v>1</v>
      </c>
      <c r="O142" s="1299">
        <v>60000000</v>
      </c>
      <c r="P142" s="1300">
        <f t="shared" si="4"/>
        <v>60000000</v>
      </c>
    </row>
    <row r="143" spans="1:16" ht="14.1" customHeight="1" x14ac:dyDescent="0.2">
      <c r="A143" s="63"/>
      <c r="B143" s="64"/>
      <c r="C143" s="64"/>
      <c r="D143" s="64"/>
      <c r="E143" s="1290"/>
      <c r="F143" s="1217"/>
      <c r="G143" s="893" t="s">
        <v>847</v>
      </c>
      <c r="H143" s="898"/>
      <c r="I143" s="901">
        <v>42401</v>
      </c>
      <c r="J143" s="736">
        <v>42551</v>
      </c>
      <c r="K143" s="1290"/>
      <c r="L143" s="1241"/>
      <c r="M143" s="1240"/>
      <c r="N143" s="1298"/>
      <c r="O143" s="1299"/>
      <c r="P143" s="1300"/>
    </row>
    <row r="144" spans="1:16" ht="14.1" customHeight="1" x14ac:dyDescent="0.2">
      <c r="A144" s="63"/>
      <c r="B144" s="64"/>
      <c r="C144" s="64"/>
      <c r="D144" s="64"/>
      <c r="E144" s="1290"/>
      <c r="F144" s="1217"/>
      <c r="G144" s="893" t="s">
        <v>848</v>
      </c>
      <c r="H144" s="898"/>
      <c r="I144" s="901">
        <v>42401</v>
      </c>
      <c r="J144" s="736">
        <v>42551</v>
      </c>
      <c r="K144" s="1290"/>
      <c r="L144" s="1241"/>
      <c r="M144" s="1240"/>
      <c r="N144" s="1298"/>
      <c r="O144" s="1299"/>
      <c r="P144" s="1300"/>
    </row>
    <row r="145" spans="1:16" ht="25.5" x14ac:dyDescent="0.2">
      <c r="A145" s="63"/>
      <c r="B145" s="64"/>
      <c r="C145" s="64"/>
      <c r="D145" s="64"/>
      <c r="E145" s="1290"/>
      <c r="F145" s="1217"/>
      <c r="G145" s="893" t="s">
        <v>849</v>
      </c>
      <c r="H145" s="898"/>
      <c r="I145" s="901">
        <v>42401</v>
      </c>
      <c r="J145" s="736">
        <v>42551</v>
      </c>
      <c r="K145" s="1290"/>
      <c r="L145" s="1241"/>
      <c r="M145" s="1240"/>
      <c r="N145" s="1298"/>
      <c r="O145" s="1299"/>
      <c r="P145" s="1300"/>
    </row>
    <row r="146" spans="1:16" ht="25.5" x14ac:dyDescent="0.2">
      <c r="A146" s="63"/>
      <c r="B146" s="64"/>
      <c r="C146" s="64"/>
      <c r="D146" s="64"/>
      <c r="E146" s="1290"/>
      <c r="F146" s="1217"/>
      <c r="G146" s="893" t="s">
        <v>850</v>
      </c>
      <c r="H146" s="898"/>
      <c r="I146" s="901">
        <v>42401</v>
      </c>
      <c r="J146" s="736">
        <v>42551</v>
      </c>
      <c r="K146" s="1290"/>
      <c r="L146" s="1241"/>
      <c r="M146" s="1240"/>
      <c r="N146" s="1298"/>
      <c r="O146" s="1299"/>
      <c r="P146" s="1300"/>
    </row>
    <row r="147" spans="1:16" ht="25.5" x14ac:dyDescent="0.2">
      <c r="A147" s="63"/>
      <c r="B147" s="64"/>
      <c r="C147" s="64"/>
      <c r="D147" s="64"/>
      <c r="E147" s="1290"/>
      <c r="F147" s="1217"/>
      <c r="G147" s="893" t="s">
        <v>851</v>
      </c>
      <c r="H147" s="898"/>
      <c r="I147" s="901">
        <v>42430</v>
      </c>
      <c r="J147" s="736">
        <v>42719</v>
      </c>
      <c r="K147" s="1290"/>
      <c r="L147" s="898" t="s">
        <v>49</v>
      </c>
      <c r="M147" s="893" t="s">
        <v>852</v>
      </c>
      <c r="N147" s="908">
        <v>1</v>
      </c>
      <c r="O147" s="888">
        <v>350000000</v>
      </c>
      <c r="P147" s="889">
        <f>+O147*N147</f>
        <v>350000000</v>
      </c>
    </row>
    <row r="148" spans="1:16" ht="26.25" thickBot="1" x14ac:dyDescent="0.25">
      <c r="A148" s="63"/>
      <c r="B148" s="64"/>
      <c r="C148" s="64"/>
      <c r="D148" s="64"/>
      <c r="E148" s="1291"/>
      <c r="F148" s="1218"/>
      <c r="G148" s="379" t="s">
        <v>853</v>
      </c>
      <c r="H148" s="739"/>
      <c r="I148" s="743">
        <v>42536</v>
      </c>
      <c r="J148" s="744">
        <v>42399</v>
      </c>
      <c r="K148" s="1291"/>
      <c r="L148" s="739" t="s">
        <v>49</v>
      </c>
      <c r="M148" s="379" t="s">
        <v>854</v>
      </c>
      <c r="N148" s="740">
        <v>1</v>
      </c>
      <c r="O148" s="741">
        <v>120000000</v>
      </c>
      <c r="P148" s="742">
        <f>+O148*N148</f>
        <v>120000000</v>
      </c>
    </row>
    <row r="149" spans="1:16" x14ac:dyDescent="0.2">
      <c r="G149" s="41"/>
    </row>
    <row r="150" spans="1:16" x14ac:dyDescent="0.2">
      <c r="G150" s="41"/>
    </row>
    <row r="151" spans="1:16" ht="15" thickBot="1" x14ac:dyDescent="0.25">
      <c r="G151" s="41"/>
    </row>
    <row r="152" spans="1:16" ht="24.75" thickBot="1" x14ac:dyDescent="0.25">
      <c r="G152" s="1648" t="s">
        <v>1474</v>
      </c>
      <c r="H152" s="1649" t="s">
        <v>1475</v>
      </c>
      <c r="I152" s="1650" t="s">
        <v>1476</v>
      </c>
      <c r="J152" s="1649" t="s">
        <v>1477</v>
      </c>
      <c r="K152" s="1650" t="s">
        <v>1478</v>
      </c>
      <c r="L152" s="1649">
        <v>1</v>
      </c>
    </row>
    <row r="153" spans="1:16" x14ac:dyDescent="0.2">
      <c r="G153" s="41"/>
    </row>
  </sheetData>
  <mergeCells count="151">
    <mergeCell ref="N142:N146"/>
    <mergeCell ref="O142:O146"/>
    <mergeCell ref="P142:P146"/>
    <mergeCell ref="M142:M146"/>
    <mergeCell ref="L142:L146"/>
    <mergeCell ref="F142:F148"/>
    <mergeCell ref="E135:E148"/>
    <mergeCell ref="K142:K148"/>
    <mergeCell ref="A1:F4"/>
    <mergeCell ref="G1:N4"/>
    <mergeCell ref="O1:P1"/>
    <mergeCell ref="O2:P2"/>
    <mergeCell ref="O3:P3"/>
    <mergeCell ref="O4:P4"/>
    <mergeCell ref="A14:P14"/>
    <mergeCell ref="A15:J15"/>
    <mergeCell ref="K15:P15"/>
    <mergeCell ref="P7:P12"/>
    <mergeCell ref="A8:F8"/>
    <mergeCell ref="A9:F9"/>
    <mergeCell ref="A10:F10"/>
    <mergeCell ref="A11:F11"/>
    <mergeCell ref="A12:F12"/>
    <mergeCell ref="A6:G6"/>
    <mergeCell ref="H6:M6"/>
    <mergeCell ref="N6:O6"/>
    <mergeCell ref="A7:F7"/>
    <mergeCell ref="H7:M12"/>
    <mergeCell ref="N7:O12"/>
    <mergeCell ref="I21:I30"/>
    <mergeCell ref="J21:J30"/>
    <mergeCell ref="K21:K23"/>
    <mergeCell ref="L21:L27"/>
    <mergeCell ref="M21:M27"/>
    <mergeCell ref="K24:K25"/>
    <mergeCell ref="A16:D16"/>
    <mergeCell ref="E17:E20"/>
    <mergeCell ref="F17:F19"/>
    <mergeCell ref="H17:H20"/>
    <mergeCell ref="E21:E27"/>
    <mergeCell ref="F21:F27"/>
    <mergeCell ref="H21:H31"/>
    <mergeCell ref="E28:E31"/>
    <mergeCell ref="F28:F31"/>
    <mergeCell ref="G22:G23"/>
    <mergeCell ref="L32:L33"/>
    <mergeCell ref="M32:M33"/>
    <mergeCell ref="N32:N33"/>
    <mergeCell ref="O32:O33"/>
    <mergeCell ref="P32:P33"/>
    <mergeCell ref="G40:G41"/>
    <mergeCell ref="I40:I41"/>
    <mergeCell ref="J40:J41"/>
    <mergeCell ref="E32:E41"/>
    <mergeCell ref="F32:F41"/>
    <mergeCell ref="G32:G39"/>
    <mergeCell ref="H32:H41"/>
    <mergeCell ref="I32:I39"/>
    <mergeCell ref="J32:J39"/>
    <mergeCell ref="E42:E46"/>
    <mergeCell ref="F42:F46"/>
    <mergeCell ref="H42:H51"/>
    <mergeCell ref="G43:G44"/>
    <mergeCell ref="I43:I51"/>
    <mergeCell ref="J43:J51"/>
    <mergeCell ref="G45:G46"/>
    <mergeCell ref="E47:E51"/>
    <mergeCell ref="F47:F51"/>
    <mergeCell ref="G47:G51"/>
    <mergeCell ref="E63:E64"/>
    <mergeCell ref="F63:F64"/>
    <mergeCell ref="E65:E67"/>
    <mergeCell ref="F65:F67"/>
    <mergeCell ref="E70:E73"/>
    <mergeCell ref="F70:F73"/>
    <mergeCell ref="K52:K53"/>
    <mergeCell ref="I54:I59"/>
    <mergeCell ref="J54:J59"/>
    <mergeCell ref="G55:G59"/>
    <mergeCell ref="E60:E62"/>
    <mergeCell ref="F60:F62"/>
    <mergeCell ref="E52:E59"/>
    <mergeCell ref="F52:F59"/>
    <mergeCell ref="G52:G53"/>
    <mergeCell ref="H52:H59"/>
    <mergeCell ref="I52:I53"/>
    <mergeCell ref="J52:J53"/>
    <mergeCell ref="P93:P94"/>
    <mergeCell ref="H88:H91"/>
    <mergeCell ref="I88:I89"/>
    <mergeCell ref="J88:J89"/>
    <mergeCell ref="E74:E92"/>
    <mergeCell ref="F74:F92"/>
    <mergeCell ref="G75:G77"/>
    <mergeCell ref="H75:H77"/>
    <mergeCell ref="I75:I77"/>
    <mergeCell ref="J75:J77"/>
    <mergeCell ref="G82:G84"/>
    <mergeCell ref="H82:H84"/>
    <mergeCell ref="I82:I84"/>
    <mergeCell ref="J82:J84"/>
    <mergeCell ref="G85:G87"/>
    <mergeCell ref="H85:H87"/>
    <mergeCell ref="I103:I106"/>
    <mergeCell ref="G136:G137"/>
    <mergeCell ref="K136:K137"/>
    <mergeCell ref="K138:K141"/>
    <mergeCell ref="M93:M94"/>
    <mergeCell ref="K75:K77"/>
    <mergeCell ref="P75:P77"/>
    <mergeCell ref="H93:H94"/>
    <mergeCell ref="I85:I87"/>
    <mergeCell ref="J85:J87"/>
    <mergeCell ref="K85:K87"/>
    <mergeCell ref="G79:G81"/>
    <mergeCell ref="H79:H81"/>
    <mergeCell ref="I79:I81"/>
    <mergeCell ref="J79:J81"/>
    <mergeCell ref="K79:K81"/>
    <mergeCell ref="P79:P81"/>
    <mergeCell ref="K82:K84"/>
    <mergeCell ref="M82:M84"/>
    <mergeCell ref="N82:N84"/>
    <mergeCell ref="P82:P84"/>
    <mergeCell ref="P85:P87"/>
    <mergeCell ref="N93:N94"/>
    <mergeCell ref="O93:O94"/>
    <mergeCell ref="L138:L141"/>
    <mergeCell ref="L107:L125"/>
    <mergeCell ref="M107:M125"/>
    <mergeCell ref="K93:K94"/>
    <mergeCell ref="L93:L94"/>
    <mergeCell ref="E126:E134"/>
    <mergeCell ref="F126:F134"/>
    <mergeCell ref="G126:G134"/>
    <mergeCell ref="L126:L134"/>
    <mergeCell ref="M126:M134"/>
    <mergeCell ref="J103:J106"/>
    <mergeCell ref="K104:K105"/>
    <mergeCell ref="E107:E125"/>
    <mergeCell ref="F107:F125"/>
    <mergeCell ref="G107:G125"/>
    <mergeCell ref="H107:H141"/>
    <mergeCell ref="I107:I141"/>
    <mergeCell ref="J107:J141"/>
    <mergeCell ref="F135:F141"/>
    <mergeCell ref="E93:E106"/>
    <mergeCell ref="F93:F106"/>
    <mergeCell ref="G93:G94"/>
    <mergeCell ref="G97:G98"/>
    <mergeCell ref="H101:H106"/>
  </mergeCells>
  <dataValidations count="3">
    <dataValidation allowBlank="1" showErrorMessage="1" promptTitle="Conceptos a considerar" prompt="-Servicios personales_x000a_-Comunicaciones/transporte_x000a_-Impresos/publicaciones_x000a_-Viáticos y gastos de viaje interior_x000a_-Viáticos y gastos de viaje exterior_x000a_-Servicios logísticos (Eventos ICFES)_x000a_-Gastos judiciales, sentencias, conciliaciones_x000a_-Gastos financieros" sqref="I68" xr:uid="{00000000-0002-0000-0500-000000000000}"/>
    <dataValidation allowBlank="1" showErrorMessage="1" sqref="O16:O31 O41:O64 O68:O69" xr:uid="{00000000-0002-0000-0500-000001000000}"/>
    <dataValidation allowBlank="1" showErrorMessage="1" promptTitle="Conceptos a considerar" prompt="-Servicios personales_x000d_-Comunicaciones/transporte_x000d_-Impresos/publicaciones_x000d_-Viáticos y gastos de viaje interior_x000d_-Viáticos y gastos de viaje exterior_x000d_-Servicios logísticos (Eventos ICFES)_x000d_-Gastos judiciales, sentencias, conciliaciones_x000d_-Gastos financieros" sqref="I16" xr:uid="{00000000-0002-0000-0500-000002000000}"/>
  </dataValidations>
  <pageMargins left="0.75" right="0.75" top="1" bottom="1" header="0.5" footer="0.5"/>
  <pageSetup scale="68" orientation="landscape"/>
  <drawing r:id="rId1"/>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142"/>
  <sheetViews>
    <sheetView topLeftCell="K82" zoomScale="125" zoomScaleNormal="125" zoomScalePageLayoutView="125" workbookViewId="0">
      <selection activeCell="P87" sqref="P87"/>
    </sheetView>
  </sheetViews>
  <sheetFormatPr baseColWidth="10" defaultColWidth="10.875" defaultRowHeight="14.25" x14ac:dyDescent="0.2"/>
  <cols>
    <col min="1" max="4" width="1.875" style="3" customWidth="1"/>
    <col min="5" max="5" width="19.875" style="3" customWidth="1"/>
    <col min="6" max="6" width="17.5" style="17" customWidth="1"/>
    <col min="7" max="7" width="33.5" style="16" customWidth="1"/>
    <col min="8" max="8" width="17.5" style="3" hidden="1" customWidth="1"/>
    <col min="9" max="10" width="12.375" style="3" customWidth="1"/>
    <col min="11" max="12" width="19" style="3" customWidth="1"/>
    <col min="13" max="13" width="31.5" style="16" customWidth="1"/>
    <col min="14" max="14" width="11.5" style="16" customWidth="1"/>
    <col min="15" max="15" width="21.625" style="3" customWidth="1"/>
    <col min="16" max="16" width="19.5" style="3" customWidth="1"/>
    <col min="17" max="16384" width="10.875" style="3"/>
  </cols>
  <sheetData>
    <row r="1" spans="1:16" ht="14.25" customHeight="1" x14ac:dyDescent="0.2">
      <c r="A1" s="1567" t="s">
        <v>229</v>
      </c>
      <c r="B1" s="1453"/>
      <c r="C1" s="1453"/>
      <c r="D1" s="1453"/>
      <c r="E1" s="1453"/>
      <c r="F1" s="1453"/>
      <c r="G1" s="1456" t="s">
        <v>230</v>
      </c>
      <c r="H1" s="1457"/>
      <c r="I1" s="1457"/>
      <c r="J1" s="1457"/>
      <c r="K1" s="1457"/>
      <c r="L1" s="1457"/>
      <c r="M1" s="1457"/>
      <c r="N1" s="1459"/>
      <c r="O1" s="1468" t="s">
        <v>231</v>
      </c>
      <c r="P1" s="1469"/>
    </row>
    <row r="2" spans="1:16" ht="14.25" customHeight="1" x14ac:dyDescent="0.2">
      <c r="A2" s="1568"/>
      <c r="B2" s="1454"/>
      <c r="C2" s="1454"/>
      <c r="D2" s="1454"/>
      <c r="E2" s="1454"/>
      <c r="F2" s="1454"/>
      <c r="G2" s="1460"/>
      <c r="H2" s="1461"/>
      <c r="I2" s="1461"/>
      <c r="J2" s="1461"/>
      <c r="K2" s="1461"/>
      <c r="L2" s="1461"/>
      <c r="M2" s="1461"/>
      <c r="N2" s="1463"/>
      <c r="O2" s="1470" t="s">
        <v>232</v>
      </c>
      <c r="P2" s="1471"/>
    </row>
    <row r="3" spans="1:16" ht="14.25" customHeight="1" x14ac:dyDescent="0.2">
      <c r="A3" s="1568"/>
      <c r="B3" s="1454"/>
      <c r="C3" s="1454"/>
      <c r="D3" s="1454"/>
      <c r="E3" s="1454"/>
      <c r="F3" s="1454"/>
      <c r="G3" s="1460"/>
      <c r="H3" s="1461"/>
      <c r="I3" s="1461"/>
      <c r="J3" s="1461"/>
      <c r="K3" s="1461"/>
      <c r="L3" s="1461"/>
      <c r="M3" s="1461"/>
      <c r="N3" s="1463"/>
      <c r="O3" s="1470" t="s">
        <v>233</v>
      </c>
      <c r="P3" s="1471"/>
    </row>
    <row r="4" spans="1:16" ht="14.25" customHeight="1" thickBot="1" x14ac:dyDescent="0.25">
      <c r="A4" s="1569"/>
      <c r="B4" s="1455"/>
      <c r="C4" s="1455"/>
      <c r="D4" s="1455"/>
      <c r="E4" s="1455"/>
      <c r="F4" s="1455"/>
      <c r="G4" s="1464"/>
      <c r="H4" s="1465"/>
      <c r="I4" s="1465"/>
      <c r="J4" s="1465"/>
      <c r="K4" s="1465"/>
      <c r="L4" s="1465"/>
      <c r="M4" s="1465"/>
      <c r="N4" s="1467"/>
      <c r="O4" s="1472" t="s">
        <v>234</v>
      </c>
      <c r="P4" s="1473"/>
    </row>
    <row r="5" spans="1:16" ht="15" thickBot="1" x14ac:dyDescent="0.25">
      <c r="A5" s="145"/>
      <c r="B5" s="52"/>
      <c r="C5" s="52"/>
      <c r="D5" s="52"/>
      <c r="E5" s="52"/>
      <c r="F5" s="146"/>
      <c r="G5" s="147"/>
      <c r="H5" s="16"/>
      <c r="I5" s="16"/>
      <c r="L5" s="92"/>
      <c r="M5" s="3"/>
      <c r="N5" s="3"/>
      <c r="O5" s="16"/>
    </row>
    <row r="6" spans="1:16" ht="15.75" thickBot="1" x14ac:dyDescent="0.3">
      <c r="A6" s="1549" t="s">
        <v>235</v>
      </c>
      <c r="B6" s="1550"/>
      <c r="C6" s="1550"/>
      <c r="D6" s="1550"/>
      <c r="E6" s="1550"/>
      <c r="F6" s="1550"/>
      <c r="G6" s="1551"/>
      <c r="H6" s="1549" t="s">
        <v>0</v>
      </c>
      <c r="I6" s="1550"/>
      <c r="J6" s="1550"/>
      <c r="K6" s="1550"/>
      <c r="L6" s="1550"/>
      <c r="M6" s="1551"/>
      <c r="N6" s="1549" t="s">
        <v>1</v>
      </c>
      <c r="O6" s="1551"/>
      <c r="P6" s="144" t="s">
        <v>2</v>
      </c>
    </row>
    <row r="7" spans="1:16" ht="69" customHeight="1" x14ac:dyDescent="0.2">
      <c r="A7" s="1570" t="s">
        <v>236</v>
      </c>
      <c r="B7" s="1571"/>
      <c r="C7" s="1571"/>
      <c r="D7" s="1571"/>
      <c r="E7" s="1571"/>
      <c r="F7" s="1571"/>
      <c r="G7" s="423"/>
      <c r="H7" s="1552" t="s">
        <v>855</v>
      </c>
      <c r="I7" s="1553"/>
      <c r="J7" s="1553"/>
      <c r="K7" s="1553"/>
      <c r="L7" s="1553"/>
      <c r="M7" s="1554"/>
      <c r="N7" s="1617" t="s">
        <v>856</v>
      </c>
      <c r="O7" s="1576"/>
      <c r="P7" s="1614" t="s">
        <v>857</v>
      </c>
    </row>
    <row r="8" spans="1:16" ht="69" customHeight="1" x14ac:dyDescent="0.2">
      <c r="A8" s="1592" t="s">
        <v>237</v>
      </c>
      <c r="B8" s="1226"/>
      <c r="C8" s="1226"/>
      <c r="D8" s="1226"/>
      <c r="E8" s="1226"/>
      <c r="F8" s="1226"/>
      <c r="G8" s="168"/>
      <c r="H8" s="1555"/>
      <c r="I8" s="1556"/>
      <c r="J8" s="1556"/>
      <c r="K8" s="1556"/>
      <c r="L8" s="1556"/>
      <c r="M8" s="1557"/>
      <c r="N8" s="1577"/>
      <c r="O8" s="1578"/>
      <c r="P8" s="1600"/>
    </row>
    <row r="9" spans="1:16" ht="69" customHeight="1" x14ac:dyDescent="0.2">
      <c r="A9" s="1564" t="s">
        <v>238</v>
      </c>
      <c r="B9" s="1565"/>
      <c r="C9" s="1565"/>
      <c r="D9" s="1565"/>
      <c r="E9" s="1565"/>
      <c r="F9" s="1566"/>
      <c r="G9" s="169"/>
      <c r="H9" s="1555"/>
      <c r="I9" s="1556"/>
      <c r="J9" s="1556"/>
      <c r="K9" s="1556"/>
      <c r="L9" s="1556"/>
      <c r="M9" s="1557"/>
      <c r="N9" s="1577"/>
      <c r="O9" s="1578"/>
      <c r="P9" s="1600"/>
    </row>
    <row r="10" spans="1:16" ht="69" customHeight="1" x14ac:dyDescent="0.2">
      <c r="A10" s="1592" t="s">
        <v>239</v>
      </c>
      <c r="B10" s="1226"/>
      <c r="C10" s="1226"/>
      <c r="D10" s="1226"/>
      <c r="E10" s="1226"/>
      <c r="F10" s="1226"/>
      <c r="G10" s="170"/>
      <c r="H10" s="1555"/>
      <c r="I10" s="1556"/>
      <c r="J10" s="1556"/>
      <c r="K10" s="1556"/>
      <c r="L10" s="1556"/>
      <c r="M10" s="1557"/>
      <c r="N10" s="1577"/>
      <c r="O10" s="1578"/>
      <c r="P10" s="1600"/>
    </row>
    <row r="11" spans="1:16" ht="69" customHeight="1" x14ac:dyDescent="0.2">
      <c r="A11" s="1592" t="s">
        <v>240</v>
      </c>
      <c r="B11" s="1226"/>
      <c r="C11" s="1226"/>
      <c r="D11" s="1226"/>
      <c r="E11" s="1226"/>
      <c r="F11" s="1226"/>
      <c r="G11" s="424"/>
      <c r="H11" s="1555"/>
      <c r="I11" s="1556"/>
      <c r="J11" s="1556"/>
      <c r="K11" s="1556"/>
      <c r="L11" s="1556"/>
      <c r="M11" s="1557"/>
      <c r="N11" s="1577"/>
      <c r="O11" s="1578"/>
      <c r="P11" s="1600"/>
    </row>
    <row r="12" spans="1:16" ht="69" customHeight="1" thickBot="1" x14ac:dyDescent="0.25">
      <c r="A12" s="1561" t="s">
        <v>241</v>
      </c>
      <c r="B12" s="1562"/>
      <c r="C12" s="1562"/>
      <c r="D12" s="1562"/>
      <c r="E12" s="1562"/>
      <c r="F12" s="1563"/>
      <c r="G12" s="425"/>
      <c r="H12" s="1558"/>
      <c r="I12" s="1559"/>
      <c r="J12" s="1559"/>
      <c r="K12" s="1559"/>
      <c r="L12" s="1559"/>
      <c r="M12" s="1560"/>
      <c r="N12" s="1615" t="s">
        <v>858</v>
      </c>
      <c r="O12" s="1616"/>
      <c r="P12" s="662">
        <v>0.13</v>
      </c>
    </row>
    <row r="13" spans="1:16" ht="15" thickBot="1" x14ac:dyDescent="0.25"/>
    <row r="14" spans="1:16" ht="15.75" thickBot="1" x14ac:dyDescent="0.3">
      <c r="A14" s="1584" t="s">
        <v>242</v>
      </c>
      <c r="B14" s="1585"/>
      <c r="C14" s="1585"/>
      <c r="D14" s="1585"/>
      <c r="E14" s="1585"/>
      <c r="F14" s="1585"/>
      <c r="G14" s="1585"/>
      <c r="H14" s="1585"/>
      <c r="I14" s="1585"/>
      <c r="J14" s="1585"/>
      <c r="K14" s="1585"/>
      <c r="L14" s="1585"/>
      <c r="M14" s="1585"/>
      <c r="N14" s="1585"/>
      <c r="O14" s="1585"/>
      <c r="P14" s="1586"/>
    </row>
    <row r="15" spans="1:16" ht="15" customHeight="1" thickBot="1" x14ac:dyDescent="0.3">
      <c r="A15" s="1587" t="s">
        <v>11</v>
      </c>
      <c r="B15" s="1588"/>
      <c r="C15" s="1588"/>
      <c r="D15" s="1588"/>
      <c r="E15" s="1588"/>
      <c r="F15" s="1588"/>
      <c r="G15" s="1588"/>
      <c r="H15" s="1588"/>
      <c r="I15" s="1588"/>
      <c r="J15" s="1588"/>
      <c r="K15" s="1589" t="s">
        <v>243</v>
      </c>
      <c r="L15" s="1590"/>
      <c r="M15" s="1590"/>
      <c r="N15" s="1590"/>
      <c r="O15" s="1590"/>
      <c r="P15" s="1591"/>
    </row>
    <row r="16" spans="1:16" ht="39.950000000000003" customHeight="1" thickBot="1" x14ac:dyDescent="0.25">
      <c r="A16" s="1572" t="s">
        <v>244</v>
      </c>
      <c r="B16" s="1573"/>
      <c r="C16" s="1573"/>
      <c r="D16" s="1574"/>
      <c r="E16" s="552" t="s">
        <v>245</v>
      </c>
      <c r="F16" s="553" t="s">
        <v>10</v>
      </c>
      <c r="G16" s="553" t="s">
        <v>11</v>
      </c>
      <c r="H16" s="553" t="s">
        <v>12</v>
      </c>
      <c r="I16" s="554" t="s">
        <v>13</v>
      </c>
      <c r="J16" s="568" t="s">
        <v>14</v>
      </c>
      <c r="K16" s="548" t="s">
        <v>15</v>
      </c>
      <c r="L16" s="549" t="s">
        <v>16</v>
      </c>
      <c r="M16" s="549" t="s">
        <v>17</v>
      </c>
      <c r="N16" s="549" t="s">
        <v>18</v>
      </c>
      <c r="O16" s="550" t="s">
        <v>19</v>
      </c>
      <c r="P16" s="551" t="s">
        <v>20</v>
      </c>
    </row>
    <row r="17" spans="1:16" ht="26.1" customHeight="1" x14ac:dyDescent="0.2">
      <c r="A17" s="171"/>
      <c r="B17" s="172"/>
      <c r="C17" s="156"/>
      <c r="D17" s="466"/>
      <c r="E17" s="1091" t="s">
        <v>859</v>
      </c>
      <c r="F17" s="1196" t="s">
        <v>860</v>
      </c>
      <c r="G17" s="949" t="s">
        <v>861</v>
      </c>
      <c r="H17" s="1193"/>
      <c r="I17" s="1103">
        <v>42381</v>
      </c>
      <c r="J17" s="1105">
        <v>42724</v>
      </c>
      <c r="K17" s="1044" t="s">
        <v>862</v>
      </c>
      <c r="L17" s="34" t="s">
        <v>779</v>
      </c>
      <c r="M17" s="977" t="s">
        <v>863</v>
      </c>
      <c r="N17" s="18">
        <v>4</v>
      </c>
      <c r="O17" s="30">
        <f>+P17/N17</f>
        <v>175000</v>
      </c>
      <c r="P17" s="31">
        <v>700000</v>
      </c>
    </row>
    <row r="18" spans="1:16" ht="28.5" x14ac:dyDescent="0.2">
      <c r="A18" s="173"/>
      <c r="B18" s="174"/>
      <c r="C18" s="158"/>
      <c r="D18" s="159"/>
      <c r="E18" s="1137"/>
      <c r="F18" s="1197"/>
      <c r="G18" s="947" t="s">
        <v>864</v>
      </c>
      <c r="H18" s="1194"/>
      <c r="I18" s="1112"/>
      <c r="J18" s="1115"/>
      <c r="K18" s="1045"/>
      <c r="L18" s="35" t="s">
        <v>779</v>
      </c>
      <c r="M18" s="961" t="s">
        <v>865</v>
      </c>
      <c r="N18" s="19">
        <v>51</v>
      </c>
      <c r="O18" s="32">
        <f>+P18/N18</f>
        <v>58823.529411764706</v>
      </c>
      <c r="P18" s="33">
        <v>3000000</v>
      </c>
    </row>
    <row r="19" spans="1:16" ht="28.5" x14ac:dyDescent="0.2">
      <c r="A19" s="173"/>
      <c r="B19" s="174"/>
      <c r="C19" s="158"/>
      <c r="D19" s="159"/>
      <c r="E19" s="1137"/>
      <c r="F19" s="1197"/>
      <c r="G19" s="947" t="s">
        <v>866</v>
      </c>
      <c r="H19" s="1194"/>
      <c r="I19" s="1112"/>
      <c r="J19" s="1115"/>
      <c r="K19" s="1045"/>
      <c r="L19" s="35" t="s">
        <v>39</v>
      </c>
      <c r="M19" s="961" t="s">
        <v>867</v>
      </c>
      <c r="N19" s="19">
        <v>9</v>
      </c>
      <c r="O19" s="32">
        <f t="shared" ref="O19:O83" si="0">+P19/N19</f>
        <v>166666.66666666666</v>
      </c>
      <c r="P19" s="33">
        <v>1500000</v>
      </c>
    </row>
    <row r="20" spans="1:16" ht="14.1" customHeight="1" x14ac:dyDescent="0.2">
      <c r="A20" s="173"/>
      <c r="B20" s="174"/>
      <c r="C20" s="158"/>
      <c r="D20" s="159"/>
      <c r="E20" s="1137"/>
      <c r="F20" s="1197"/>
      <c r="G20" s="947" t="s">
        <v>868</v>
      </c>
      <c r="H20" s="1194"/>
      <c r="I20" s="1112"/>
      <c r="J20" s="1115"/>
      <c r="K20" s="1045"/>
      <c r="L20" s="35" t="s">
        <v>39</v>
      </c>
      <c r="M20" s="961" t="s">
        <v>869</v>
      </c>
      <c r="N20" s="19">
        <v>45</v>
      </c>
      <c r="O20" s="32">
        <f t="shared" si="0"/>
        <v>11111.111111111111</v>
      </c>
      <c r="P20" s="33">
        <v>500000</v>
      </c>
    </row>
    <row r="21" spans="1:16" ht="28.5" x14ac:dyDescent="0.2">
      <c r="A21" s="173"/>
      <c r="B21" s="174"/>
      <c r="C21" s="158"/>
      <c r="D21" s="159"/>
      <c r="E21" s="1137"/>
      <c r="F21" s="1197"/>
      <c r="G21" s="1200" t="s">
        <v>870</v>
      </c>
      <c r="H21" s="1194"/>
      <c r="I21" s="1112"/>
      <c r="J21" s="1115"/>
      <c r="K21" s="1045"/>
      <c r="L21" s="35" t="s">
        <v>39</v>
      </c>
      <c r="M21" s="961" t="s">
        <v>871</v>
      </c>
      <c r="N21" s="19">
        <v>49</v>
      </c>
      <c r="O21" s="32">
        <f t="shared" si="0"/>
        <v>20408.163265306124</v>
      </c>
      <c r="P21" s="33">
        <v>1000000</v>
      </c>
    </row>
    <row r="22" spans="1:16" ht="15" customHeight="1" x14ac:dyDescent="0.2">
      <c r="A22" s="173"/>
      <c r="B22" s="174"/>
      <c r="C22" s="158"/>
      <c r="D22" s="159"/>
      <c r="E22" s="1137"/>
      <c r="F22" s="1197"/>
      <c r="G22" s="1200"/>
      <c r="H22" s="1194"/>
      <c r="I22" s="1112"/>
      <c r="J22" s="1115"/>
      <c r="K22" s="1045"/>
      <c r="L22" s="35" t="s">
        <v>309</v>
      </c>
      <c r="M22" s="961" t="s">
        <v>872</v>
      </c>
      <c r="N22" s="19">
        <v>2</v>
      </c>
      <c r="O22" s="32">
        <v>400000</v>
      </c>
      <c r="P22" s="33">
        <v>800000</v>
      </c>
    </row>
    <row r="23" spans="1:16" ht="15" customHeight="1" x14ac:dyDescent="0.2">
      <c r="A23" s="173"/>
      <c r="B23" s="174"/>
      <c r="C23" s="158"/>
      <c r="D23" s="159"/>
      <c r="E23" s="1137"/>
      <c r="F23" s="1197"/>
      <c r="G23" s="1200"/>
      <c r="H23" s="1194"/>
      <c r="I23" s="1112"/>
      <c r="J23" s="1115"/>
      <c r="K23" s="1045"/>
      <c r="L23" s="35" t="s">
        <v>309</v>
      </c>
      <c r="M23" s="961" t="s">
        <v>873</v>
      </c>
      <c r="N23" s="19">
        <v>2</v>
      </c>
      <c r="O23" s="32">
        <f t="shared" si="0"/>
        <v>300000</v>
      </c>
      <c r="P23" s="33">
        <v>600000</v>
      </c>
    </row>
    <row r="24" spans="1:16" ht="15" customHeight="1" x14ac:dyDescent="0.2">
      <c r="A24" s="173"/>
      <c r="B24" s="174"/>
      <c r="C24" s="158"/>
      <c r="D24" s="159"/>
      <c r="E24" s="1137"/>
      <c r="F24" s="1197"/>
      <c r="G24" s="1200" t="s">
        <v>874</v>
      </c>
      <c r="H24" s="1194"/>
      <c r="I24" s="1112"/>
      <c r="J24" s="1115"/>
      <c r="K24" s="1045"/>
      <c r="L24" s="35" t="s">
        <v>39</v>
      </c>
      <c r="M24" s="961" t="s">
        <v>875</v>
      </c>
      <c r="N24" s="19">
        <v>50</v>
      </c>
      <c r="O24" s="32">
        <f t="shared" si="0"/>
        <v>30000</v>
      </c>
      <c r="P24" s="33">
        <v>1500000</v>
      </c>
    </row>
    <row r="25" spans="1:16" ht="28.5" x14ac:dyDescent="0.2">
      <c r="A25" s="173"/>
      <c r="B25" s="174"/>
      <c r="C25" s="158"/>
      <c r="D25" s="159"/>
      <c r="E25" s="1137"/>
      <c r="F25" s="1197"/>
      <c r="G25" s="1200"/>
      <c r="H25" s="1194"/>
      <c r="I25" s="1112"/>
      <c r="J25" s="1115"/>
      <c r="K25" s="1045"/>
      <c r="L25" s="35" t="s">
        <v>26</v>
      </c>
      <c r="M25" s="961" t="s">
        <v>876</v>
      </c>
      <c r="N25" s="19">
        <v>3</v>
      </c>
      <c r="O25" s="32">
        <v>13660000</v>
      </c>
      <c r="P25" s="33">
        <v>40980000</v>
      </c>
    </row>
    <row r="26" spans="1:16" ht="15" customHeight="1" x14ac:dyDescent="0.2">
      <c r="A26" s="173"/>
      <c r="B26" s="174"/>
      <c r="C26" s="158"/>
      <c r="D26" s="159"/>
      <c r="E26" s="1137"/>
      <c r="F26" s="1197"/>
      <c r="G26" s="1200" t="s">
        <v>877</v>
      </c>
      <c r="H26" s="1194"/>
      <c r="I26" s="1112"/>
      <c r="J26" s="1115"/>
      <c r="K26" s="1045"/>
      <c r="L26" s="35" t="s">
        <v>39</v>
      </c>
      <c r="M26" s="961" t="s">
        <v>878</v>
      </c>
      <c r="N26" s="19">
        <v>43</v>
      </c>
      <c r="O26" s="32">
        <f t="shared" si="0"/>
        <v>30232.558139534885</v>
      </c>
      <c r="P26" s="33">
        <v>1300000</v>
      </c>
    </row>
    <row r="27" spans="1:16" ht="15" customHeight="1" x14ac:dyDescent="0.2">
      <c r="A27" s="173"/>
      <c r="B27" s="174"/>
      <c r="C27" s="158"/>
      <c r="D27" s="159"/>
      <c r="E27" s="1137"/>
      <c r="F27" s="1197"/>
      <c r="G27" s="1200"/>
      <c r="H27" s="1194"/>
      <c r="I27" s="1112"/>
      <c r="J27" s="1115"/>
      <c r="K27" s="1045"/>
      <c r="L27" s="35" t="s">
        <v>39</v>
      </c>
      <c r="M27" s="961" t="s">
        <v>879</v>
      </c>
      <c r="N27" s="19">
        <v>44</v>
      </c>
      <c r="O27" s="32">
        <f t="shared" si="0"/>
        <v>51136.36363636364</v>
      </c>
      <c r="P27" s="33">
        <v>2250000</v>
      </c>
    </row>
    <row r="28" spans="1:16" ht="28.5" x14ac:dyDescent="0.2">
      <c r="A28" s="173"/>
      <c r="B28" s="174"/>
      <c r="C28" s="158"/>
      <c r="D28" s="159"/>
      <c r="E28" s="1137"/>
      <c r="F28" s="1197"/>
      <c r="G28" s="1200" t="s">
        <v>880</v>
      </c>
      <c r="H28" s="1194"/>
      <c r="I28" s="1112"/>
      <c r="J28" s="1115"/>
      <c r="K28" s="1045"/>
      <c r="L28" s="35" t="s">
        <v>39</v>
      </c>
      <c r="M28" s="961" t="s">
        <v>881</v>
      </c>
      <c r="N28" s="19">
        <v>1</v>
      </c>
      <c r="O28" s="32">
        <f t="shared" si="0"/>
        <v>1000000</v>
      </c>
      <c r="P28" s="33">
        <v>1000000</v>
      </c>
    </row>
    <row r="29" spans="1:16" ht="14.1" customHeight="1" x14ac:dyDescent="0.2">
      <c r="A29" s="173"/>
      <c r="B29" s="174"/>
      <c r="C29" s="158"/>
      <c r="D29" s="159"/>
      <c r="E29" s="1137"/>
      <c r="F29" s="1197"/>
      <c r="G29" s="1200"/>
      <c r="H29" s="1194"/>
      <c r="I29" s="1112"/>
      <c r="J29" s="1115"/>
      <c r="K29" s="1045"/>
      <c r="L29" s="35" t="s">
        <v>39</v>
      </c>
      <c r="M29" s="961" t="s">
        <v>882</v>
      </c>
      <c r="N29" s="19">
        <v>2</v>
      </c>
      <c r="O29" s="32">
        <f t="shared" si="0"/>
        <v>500000</v>
      </c>
      <c r="P29" s="33">
        <v>1000000</v>
      </c>
    </row>
    <row r="30" spans="1:16" ht="15" customHeight="1" x14ac:dyDescent="0.2">
      <c r="A30" s="173"/>
      <c r="B30" s="174"/>
      <c r="C30" s="158"/>
      <c r="D30" s="159"/>
      <c r="E30" s="1137"/>
      <c r="F30" s="1197"/>
      <c r="G30" s="1200" t="s">
        <v>883</v>
      </c>
      <c r="H30" s="1194"/>
      <c r="I30" s="1112"/>
      <c r="J30" s="1115"/>
      <c r="K30" s="1045"/>
      <c r="L30" s="35" t="s">
        <v>39</v>
      </c>
      <c r="M30" s="961" t="s">
        <v>884</v>
      </c>
      <c r="N30" s="19">
        <v>2</v>
      </c>
      <c r="O30" s="32">
        <f t="shared" si="0"/>
        <v>500000</v>
      </c>
      <c r="P30" s="33">
        <v>1000000</v>
      </c>
    </row>
    <row r="31" spans="1:16" ht="15" customHeight="1" thickBot="1" x14ac:dyDescent="0.25">
      <c r="A31" s="175"/>
      <c r="B31" s="176"/>
      <c r="C31" s="160"/>
      <c r="D31" s="161"/>
      <c r="E31" s="1137"/>
      <c r="F31" s="1197"/>
      <c r="G31" s="1200"/>
      <c r="H31" s="1194"/>
      <c r="I31" s="1112"/>
      <c r="J31" s="1115"/>
      <c r="K31" s="1045"/>
      <c r="L31" s="35" t="s">
        <v>39</v>
      </c>
      <c r="M31" s="911" t="s">
        <v>885</v>
      </c>
      <c r="N31" s="981">
        <v>53</v>
      </c>
      <c r="O31" s="32">
        <f t="shared" si="0"/>
        <v>56603.773584905663</v>
      </c>
      <c r="P31" s="33">
        <v>3000000</v>
      </c>
    </row>
    <row r="32" spans="1:16" ht="15" customHeight="1" thickBot="1" x14ac:dyDescent="0.25">
      <c r="A32" s="231"/>
      <c r="B32" s="462"/>
      <c r="C32" s="463"/>
      <c r="D32" s="464"/>
      <c r="E32" s="1138"/>
      <c r="F32" s="1198"/>
      <c r="G32" s="948" t="s">
        <v>886</v>
      </c>
      <c r="H32" s="465"/>
      <c r="I32" s="1113"/>
      <c r="J32" s="1116"/>
      <c r="K32" s="1050"/>
      <c r="L32" s="36" t="s">
        <v>26</v>
      </c>
      <c r="M32" s="921" t="s">
        <v>266</v>
      </c>
      <c r="N32" s="982">
        <v>0</v>
      </c>
      <c r="O32" s="149">
        <v>0</v>
      </c>
      <c r="P32" s="150">
        <v>0</v>
      </c>
    </row>
    <row r="33" spans="1:20" ht="42.75" x14ac:dyDescent="0.2">
      <c r="A33" s="171"/>
      <c r="B33" s="172"/>
      <c r="C33" s="156"/>
      <c r="D33" s="157"/>
      <c r="E33" s="1091" t="s">
        <v>859</v>
      </c>
      <c r="F33" s="1196" t="s">
        <v>887</v>
      </c>
      <c r="G33" s="949" t="s">
        <v>888</v>
      </c>
      <c r="H33" s="5"/>
      <c r="I33" s="1103">
        <v>42381</v>
      </c>
      <c r="J33" s="1105">
        <v>42724</v>
      </c>
      <c r="K33" s="1044" t="s">
        <v>889</v>
      </c>
      <c r="L33" s="34" t="s">
        <v>39</v>
      </c>
      <c r="M33" s="59" t="s">
        <v>890</v>
      </c>
      <c r="N33" s="42">
        <v>404</v>
      </c>
      <c r="O33" s="30">
        <f t="shared" si="0"/>
        <v>57957.920792079211</v>
      </c>
      <c r="P33" s="31">
        <v>23415000</v>
      </c>
    </row>
    <row r="34" spans="1:20" ht="42.75" x14ac:dyDescent="0.2">
      <c r="A34" s="173"/>
      <c r="B34" s="174"/>
      <c r="C34" s="158"/>
      <c r="D34" s="159"/>
      <c r="E34" s="1092"/>
      <c r="F34" s="1197"/>
      <c r="G34" s="1200" t="s">
        <v>891</v>
      </c>
      <c r="H34" s="4"/>
      <c r="I34" s="1112"/>
      <c r="J34" s="1115"/>
      <c r="K34" s="1045"/>
      <c r="L34" s="35" t="s">
        <v>133</v>
      </c>
      <c r="M34" s="911" t="s">
        <v>892</v>
      </c>
      <c r="N34" s="981">
        <v>108</v>
      </c>
      <c r="O34" s="32">
        <f t="shared" si="0"/>
        <v>64814.814814814818</v>
      </c>
      <c r="P34" s="33">
        <v>7000000</v>
      </c>
    </row>
    <row r="35" spans="1:20" ht="28.5" x14ac:dyDescent="0.2">
      <c r="A35" s="173"/>
      <c r="B35" s="174"/>
      <c r="C35" s="158"/>
      <c r="D35" s="159"/>
      <c r="E35" s="1092"/>
      <c r="F35" s="1197"/>
      <c r="G35" s="1200"/>
      <c r="H35" s="4"/>
      <c r="I35" s="1112"/>
      <c r="J35" s="1115"/>
      <c r="K35" s="1045"/>
      <c r="L35" s="35" t="s">
        <v>49</v>
      </c>
      <c r="M35" s="911" t="s">
        <v>893</v>
      </c>
      <c r="N35" s="981">
        <v>7</v>
      </c>
      <c r="O35" s="32">
        <f t="shared" si="0"/>
        <v>100000</v>
      </c>
      <c r="P35" s="33">
        <v>700000</v>
      </c>
    </row>
    <row r="36" spans="1:20" ht="28.5" x14ac:dyDescent="0.2">
      <c r="A36" s="173"/>
      <c r="B36" s="174"/>
      <c r="C36" s="158"/>
      <c r="D36" s="159"/>
      <c r="E36" s="1092"/>
      <c r="F36" s="1197"/>
      <c r="G36" s="1200"/>
      <c r="H36" s="4"/>
      <c r="I36" s="1112"/>
      <c r="J36" s="1115"/>
      <c r="K36" s="1045"/>
      <c r="L36" s="607" t="s">
        <v>39</v>
      </c>
      <c r="M36" s="911" t="s">
        <v>894</v>
      </c>
      <c r="N36" s="981">
        <v>9</v>
      </c>
      <c r="O36" s="32">
        <f t="shared" si="0"/>
        <v>222222.22222222222</v>
      </c>
      <c r="P36" s="33">
        <v>2000000</v>
      </c>
    </row>
    <row r="37" spans="1:20" ht="15" customHeight="1" x14ac:dyDescent="0.2">
      <c r="A37" s="173"/>
      <c r="B37" s="174"/>
      <c r="C37" s="158"/>
      <c r="D37" s="159"/>
      <c r="E37" s="1092"/>
      <c r="F37" s="1197"/>
      <c r="G37" s="1200"/>
      <c r="H37" s="4"/>
      <c r="I37" s="1112"/>
      <c r="J37" s="1115"/>
      <c r="K37" s="1045"/>
      <c r="L37" s="35" t="s">
        <v>133</v>
      </c>
      <c r="M37" s="911" t="s">
        <v>895</v>
      </c>
      <c r="N37" s="981">
        <v>300</v>
      </c>
      <c r="O37" s="32">
        <f t="shared" si="0"/>
        <v>10000</v>
      </c>
      <c r="P37" s="33">
        <v>3000000</v>
      </c>
    </row>
    <row r="38" spans="1:20" ht="15" customHeight="1" x14ac:dyDescent="0.2">
      <c r="A38" s="173"/>
      <c r="B38" s="174"/>
      <c r="C38" s="158"/>
      <c r="D38" s="159"/>
      <c r="E38" s="1092"/>
      <c r="F38" s="1197"/>
      <c r="G38" s="1200"/>
      <c r="H38" s="4"/>
      <c r="I38" s="1112"/>
      <c r="J38" s="1115"/>
      <c r="K38" s="1045"/>
      <c r="L38" s="35" t="s">
        <v>133</v>
      </c>
      <c r="M38" s="911" t="s">
        <v>896</v>
      </c>
      <c r="N38" s="19">
        <v>98</v>
      </c>
      <c r="O38" s="32">
        <f t="shared" si="0"/>
        <v>61224.489795918365</v>
      </c>
      <c r="P38" s="33">
        <v>6000000</v>
      </c>
    </row>
    <row r="39" spans="1:20" ht="28.5" x14ac:dyDescent="0.2">
      <c r="A39" s="173"/>
      <c r="B39" s="174"/>
      <c r="C39" s="158"/>
      <c r="D39" s="159"/>
      <c r="E39" s="1092"/>
      <c r="F39" s="1197"/>
      <c r="G39" s="1200" t="s">
        <v>897</v>
      </c>
      <c r="H39" s="4"/>
      <c r="I39" s="1112"/>
      <c r="J39" s="1115"/>
      <c r="K39" s="1045"/>
      <c r="L39" s="35" t="s">
        <v>49</v>
      </c>
      <c r="M39" s="911" t="s">
        <v>898</v>
      </c>
      <c r="N39" s="981">
        <v>8</v>
      </c>
      <c r="O39" s="32">
        <f t="shared" si="0"/>
        <v>250000</v>
      </c>
      <c r="P39" s="33">
        <v>2000000</v>
      </c>
    </row>
    <row r="40" spans="1:20" ht="76.5" customHeight="1" x14ac:dyDescent="0.2">
      <c r="A40" s="173"/>
      <c r="B40" s="174"/>
      <c r="C40" s="158"/>
      <c r="D40" s="159"/>
      <c r="E40" s="1092"/>
      <c r="F40" s="1197"/>
      <c r="G40" s="1200"/>
      <c r="H40" s="4"/>
      <c r="I40" s="1112"/>
      <c r="J40" s="1115"/>
      <c r="K40" s="1045"/>
      <c r="L40" s="35" t="s">
        <v>26</v>
      </c>
      <c r="M40" s="961" t="s">
        <v>899</v>
      </c>
      <c r="N40" s="19">
        <v>6</v>
      </c>
      <c r="O40" s="32">
        <f t="shared" si="0"/>
        <v>15444333.333333334</v>
      </c>
      <c r="P40" s="33">
        <v>92666000</v>
      </c>
    </row>
    <row r="41" spans="1:20" ht="28.5" x14ac:dyDescent="0.2">
      <c r="A41" s="173"/>
      <c r="B41" s="174"/>
      <c r="C41" s="158"/>
      <c r="D41" s="159"/>
      <c r="E41" s="1092"/>
      <c r="F41" s="1197"/>
      <c r="G41" s="1225" t="s">
        <v>900</v>
      </c>
      <c r="H41" s="4"/>
      <c r="I41" s="1112"/>
      <c r="J41" s="1115"/>
      <c r="K41" s="1045"/>
      <c r="L41" s="35" t="s">
        <v>732</v>
      </c>
      <c r="M41" s="911" t="s">
        <v>901</v>
      </c>
      <c r="N41" s="981">
        <v>21</v>
      </c>
      <c r="O41" s="32">
        <f t="shared" si="0"/>
        <v>23809.523809523809</v>
      </c>
      <c r="P41" s="33">
        <v>500000</v>
      </c>
    </row>
    <row r="42" spans="1:20" x14ac:dyDescent="0.2">
      <c r="A42" s="173"/>
      <c r="B42" s="174"/>
      <c r="C42" s="158"/>
      <c r="D42" s="159"/>
      <c r="E42" s="1092"/>
      <c r="F42" s="1197"/>
      <c r="G42" s="1225"/>
      <c r="H42" s="4"/>
      <c r="I42" s="1112"/>
      <c r="J42" s="1115"/>
      <c r="K42" s="1045"/>
      <c r="L42" s="35" t="s">
        <v>732</v>
      </c>
      <c r="M42" s="911" t="s">
        <v>902</v>
      </c>
      <c r="N42" s="981">
        <v>22</v>
      </c>
      <c r="O42" s="32">
        <f t="shared" si="0"/>
        <v>68181.818181818177</v>
      </c>
      <c r="P42" s="33">
        <v>1500000</v>
      </c>
    </row>
    <row r="43" spans="1:20" ht="15" customHeight="1" x14ac:dyDescent="0.2">
      <c r="A43" s="173"/>
      <c r="B43" s="174"/>
      <c r="C43" s="158"/>
      <c r="D43" s="159"/>
      <c r="E43" s="1092"/>
      <c r="F43" s="1197"/>
      <c r="G43" s="1225"/>
      <c r="H43" s="4"/>
      <c r="I43" s="1112"/>
      <c r="J43" s="1115"/>
      <c r="K43" s="1045"/>
      <c r="L43" s="35" t="s">
        <v>732</v>
      </c>
      <c r="M43" s="911" t="s">
        <v>903</v>
      </c>
      <c r="N43" s="981">
        <v>23</v>
      </c>
      <c r="O43" s="32">
        <f t="shared" si="0"/>
        <v>78260.869565217392</v>
      </c>
      <c r="P43" s="33">
        <v>1800000</v>
      </c>
      <c r="T43"/>
    </row>
    <row r="44" spans="1:20" ht="15" customHeight="1" x14ac:dyDescent="0.2">
      <c r="A44" s="173"/>
      <c r="B44" s="174"/>
      <c r="C44" s="158"/>
      <c r="D44" s="159"/>
      <c r="E44" s="1092"/>
      <c r="F44" s="1197"/>
      <c r="G44" s="1225"/>
      <c r="H44" s="4"/>
      <c r="I44" s="1112"/>
      <c r="J44" s="1115"/>
      <c r="K44" s="1045"/>
      <c r="L44" s="35" t="s">
        <v>732</v>
      </c>
      <c r="M44" s="911" t="s">
        <v>904</v>
      </c>
      <c r="N44" s="981">
        <v>24</v>
      </c>
      <c r="O44" s="32">
        <f t="shared" si="0"/>
        <v>50000</v>
      </c>
      <c r="P44" s="33">
        <v>1200000</v>
      </c>
      <c r="T44"/>
    </row>
    <row r="45" spans="1:20" ht="15" customHeight="1" x14ac:dyDescent="0.2">
      <c r="A45" s="173"/>
      <c r="B45" s="174"/>
      <c r="C45" s="158"/>
      <c r="D45" s="159"/>
      <c r="E45" s="1092"/>
      <c r="F45" s="1197"/>
      <c r="G45" s="1225"/>
      <c r="H45" s="4"/>
      <c r="I45" s="1112"/>
      <c r="J45" s="1115"/>
      <c r="K45" s="1045"/>
      <c r="L45" s="35" t="s">
        <v>732</v>
      </c>
      <c r="M45" s="911" t="s">
        <v>905</v>
      </c>
      <c r="N45" s="981">
        <v>25</v>
      </c>
      <c r="O45" s="32">
        <f t="shared" si="0"/>
        <v>72000</v>
      </c>
      <c r="P45" s="33">
        <v>1800000</v>
      </c>
      <c r="T45"/>
    </row>
    <row r="46" spans="1:20" ht="15" customHeight="1" x14ac:dyDescent="0.2">
      <c r="A46" s="173"/>
      <c r="B46" s="174"/>
      <c r="C46" s="158"/>
      <c r="D46" s="159"/>
      <c r="E46" s="1092"/>
      <c r="F46" s="1197"/>
      <c r="G46" s="1225"/>
      <c r="H46" s="4"/>
      <c r="I46" s="1112"/>
      <c r="J46" s="1115"/>
      <c r="K46" s="1045"/>
      <c r="L46" s="35" t="s">
        <v>732</v>
      </c>
      <c r="M46" s="911" t="s">
        <v>906</v>
      </c>
      <c r="N46" s="981">
        <v>26</v>
      </c>
      <c r="O46" s="32">
        <f t="shared" si="0"/>
        <v>57692.307692307695</v>
      </c>
      <c r="P46" s="33">
        <v>1500000</v>
      </c>
      <c r="T46"/>
    </row>
    <row r="47" spans="1:20" ht="28.5" x14ac:dyDescent="0.2">
      <c r="A47" s="173"/>
      <c r="B47" s="174"/>
      <c r="C47" s="158"/>
      <c r="D47" s="159"/>
      <c r="E47" s="1092"/>
      <c r="F47" s="1197"/>
      <c r="G47" s="1225"/>
      <c r="H47" s="4"/>
      <c r="I47" s="1112"/>
      <c r="J47" s="1115"/>
      <c r="K47" s="1045"/>
      <c r="L47" s="35" t="s">
        <v>39</v>
      </c>
      <c r="M47" s="911" t="s">
        <v>907</v>
      </c>
      <c r="N47" s="981">
        <v>1</v>
      </c>
      <c r="O47" s="32">
        <f t="shared" si="0"/>
        <v>5050000</v>
      </c>
      <c r="P47" s="33">
        <v>5050000</v>
      </c>
      <c r="T47"/>
    </row>
    <row r="48" spans="1:20" ht="28.5" x14ac:dyDescent="0.2">
      <c r="A48" s="173"/>
      <c r="B48" s="174"/>
      <c r="C48" s="158"/>
      <c r="D48" s="159"/>
      <c r="E48" s="1092"/>
      <c r="F48" s="1197"/>
      <c r="G48" s="1200" t="s">
        <v>908</v>
      </c>
      <c r="H48" s="4"/>
      <c r="I48" s="1112"/>
      <c r="J48" s="1115"/>
      <c r="K48" s="1045"/>
      <c r="L48" s="35" t="s">
        <v>39</v>
      </c>
      <c r="M48" s="911" t="s">
        <v>909</v>
      </c>
      <c r="N48" s="981">
        <v>500</v>
      </c>
      <c r="O48" s="32">
        <f t="shared" si="0"/>
        <v>6000</v>
      </c>
      <c r="P48" s="33">
        <v>3000000</v>
      </c>
      <c r="T48"/>
    </row>
    <row r="49" spans="1:20" ht="15" customHeight="1" x14ac:dyDescent="0.2">
      <c r="A49" s="173"/>
      <c r="B49" s="174"/>
      <c r="C49" s="158"/>
      <c r="D49" s="159"/>
      <c r="E49" s="1092"/>
      <c r="F49" s="1197"/>
      <c r="G49" s="1200"/>
      <c r="H49" s="4"/>
      <c r="I49" s="1112"/>
      <c r="J49" s="1115"/>
      <c r="K49" s="1045"/>
      <c r="L49" s="35" t="s">
        <v>39</v>
      </c>
      <c r="M49" s="911" t="s">
        <v>910</v>
      </c>
      <c r="N49" s="981">
        <v>3200</v>
      </c>
      <c r="O49" s="32">
        <f t="shared" si="0"/>
        <v>937.5</v>
      </c>
      <c r="P49" s="33">
        <v>3000000</v>
      </c>
      <c r="T49"/>
    </row>
    <row r="50" spans="1:20" ht="15" customHeight="1" x14ac:dyDescent="0.2">
      <c r="A50" s="173"/>
      <c r="B50" s="174"/>
      <c r="C50" s="158"/>
      <c r="D50" s="159"/>
      <c r="E50" s="1092"/>
      <c r="F50" s="1197"/>
      <c r="G50" s="1200"/>
      <c r="H50" s="4"/>
      <c r="I50" s="1112"/>
      <c r="J50" s="1115"/>
      <c r="K50" s="1045"/>
      <c r="L50" s="35" t="s">
        <v>911</v>
      </c>
      <c r="M50" s="911" t="s">
        <v>750</v>
      </c>
      <c r="N50" s="981">
        <v>1000</v>
      </c>
      <c r="O50" s="32">
        <f t="shared" si="0"/>
        <v>5000</v>
      </c>
      <c r="P50" s="33">
        <v>5000000</v>
      </c>
      <c r="T50"/>
    </row>
    <row r="51" spans="1:20" ht="15.75" customHeight="1" thickBot="1" x14ac:dyDescent="0.25">
      <c r="A51" s="175"/>
      <c r="B51" s="176"/>
      <c r="C51" s="160"/>
      <c r="D51" s="161"/>
      <c r="E51" s="1099"/>
      <c r="F51" s="1198"/>
      <c r="G51" s="1224"/>
      <c r="H51" s="9"/>
      <c r="I51" s="1113"/>
      <c r="J51" s="1116"/>
      <c r="K51" s="1050"/>
      <c r="L51" s="36" t="s">
        <v>133</v>
      </c>
      <c r="M51" s="921" t="s">
        <v>912</v>
      </c>
      <c r="N51" s="982">
        <v>34</v>
      </c>
      <c r="O51" s="149">
        <f t="shared" si="0"/>
        <v>132352.9411764706</v>
      </c>
      <c r="P51" s="150">
        <v>4500000</v>
      </c>
      <c r="T51"/>
    </row>
    <row r="52" spans="1:20" ht="28.5" x14ac:dyDescent="0.2">
      <c r="A52" s="171"/>
      <c r="B52" s="172"/>
      <c r="C52" s="156"/>
      <c r="D52" s="157"/>
      <c r="E52" s="1091" t="s">
        <v>859</v>
      </c>
      <c r="F52" s="1196" t="s">
        <v>913</v>
      </c>
      <c r="G52" s="1199" t="s">
        <v>914</v>
      </c>
      <c r="H52" s="164"/>
      <c r="I52" s="1103">
        <v>42381</v>
      </c>
      <c r="J52" s="1105">
        <v>42724</v>
      </c>
      <c r="K52" s="1221" t="s">
        <v>915</v>
      </c>
      <c r="L52" s="34" t="s">
        <v>39</v>
      </c>
      <c r="M52" s="910" t="s">
        <v>916</v>
      </c>
      <c r="N52" s="42">
        <v>35</v>
      </c>
      <c r="O52" s="30">
        <f t="shared" si="0"/>
        <v>85714.28571428571</v>
      </c>
      <c r="P52" s="31">
        <v>3000000</v>
      </c>
      <c r="T52"/>
    </row>
    <row r="53" spans="1:20" ht="15" customHeight="1" x14ac:dyDescent="0.2">
      <c r="A53" s="173"/>
      <c r="B53" s="174"/>
      <c r="C53" s="158"/>
      <c r="D53" s="159"/>
      <c r="E53" s="1092"/>
      <c r="F53" s="1197"/>
      <c r="G53" s="1200"/>
      <c r="H53" s="50"/>
      <c r="I53" s="1112"/>
      <c r="J53" s="1115"/>
      <c r="K53" s="1222"/>
      <c r="L53" s="35" t="s">
        <v>39</v>
      </c>
      <c r="M53" s="911" t="s">
        <v>917</v>
      </c>
      <c r="N53" s="981">
        <v>36</v>
      </c>
      <c r="O53" s="32">
        <f t="shared" si="0"/>
        <v>13888.888888888889</v>
      </c>
      <c r="P53" s="33">
        <v>500000</v>
      </c>
      <c r="T53"/>
    </row>
    <row r="54" spans="1:20" ht="15" customHeight="1" x14ac:dyDescent="0.2">
      <c r="A54" s="173"/>
      <c r="B54" s="174"/>
      <c r="C54" s="158"/>
      <c r="D54" s="159"/>
      <c r="E54" s="1092"/>
      <c r="F54" s="1197"/>
      <c r="G54" s="1200"/>
      <c r="H54" s="50"/>
      <c r="I54" s="1112"/>
      <c r="J54" s="1115"/>
      <c r="K54" s="1222"/>
      <c r="L54" s="35" t="s">
        <v>39</v>
      </c>
      <c r="M54" s="911" t="s">
        <v>918</v>
      </c>
      <c r="N54" s="981">
        <v>39</v>
      </c>
      <c r="O54" s="32">
        <f t="shared" si="0"/>
        <v>20512.820512820512</v>
      </c>
      <c r="P54" s="33">
        <v>800000</v>
      </c>
      <c r="T54"/>
    </row>
    <row r="55" spans="1:20" ht="28.5" x14ac:dyDescent="0.2">
      <c r="A55" s="173"/>
      <c r="B55" s="174"/>
      <c r="C55" s="158"/>
      <c r="D55" s="159"/>
      <c r="E55" s="1092"/>
      <c r="F55" s="1197"/>
      <c r="G55" s="1200"/>
      <c r="H55" s="50"/>
      <c r="I55" s="1112"/>
      <c r="J55" s="1115"/>
      <c r="K55" s="1222"/>
      <c r="L55" s="35" t="s">
        <v>39</v>
      </c>
      <c r="M55" s="911" t="s">
        <v>919</v>
      </c>
      <c r="N55" s="981">
        <v>40</v>
      </c>
      <c r="O55" s="32">
        <f t="shared" si="0"/>
        <v>125000</v>
      </c>
      <c r="P55" s="33">
        <v>5000000</v>
      </c>
      <c r="T55"/>
    </row>
    <row r="56" spans="1:20" ht="28.5" x14ac:dyDescent="0.2">
      <c r="A56" s="173"/>
      <c r="B56" s="174"/>
      <c r="C56" s="158"/>
      <c r="D56" s="159"/>
      <c r="E56" s="1092"/>
      <c r="F56" s="1197"/>
      <c r="G56" s="1200"/>
      <c r="H56" s="50"/>
      <c r="I56" s="1112"/>
      <c r="J56" s="1115"/>
      <c r="K56" s="1222"/>
      <c r="L56" s="35" t="s">
        <v>39</v>
      </c>
      <c r="M56" s="911" t="s">
        <v>920</v>
      </c>
      <c r="N56" s="981">
        <v>38</v>
      </c>
      <c r="O56" s="32">
        <f t="shared" si="0"/>
        <v>26315.78947368421</v>
      </c>
      <c r="P56" s="33">
        <v>1000000</v>
      </c>
      <c r="T56"/>
    </row>
    <row r="57" spans="1:20" ht="15" customHeight="1" x14ac:dyDescent="0.2">
      <c r="A57" s="173"/>
      <c r="B57" s="174"/>
      <c r="C57" s="158"/>
      <c r="D57" s="159"/>
      <c r="E57" s="1092"/>
      <c r="F57" s="1197"/>
      <c r="G57" s="1200"/>
      <c r="H57" s="50"/>
      <c r="I57" s="1112"/>
      <c r="J57" s="1115"/>
      <c r="K57" s="1222"/>
      <c r="L57" s="35" t="s">
        <v>39</v>
      </c>
      <c r="M57" s="911" t="s">
        <v>921</v>
      </c>
      <c r="N57" s="981">
        <v>3</v>
      </c>
      <c r="O57" s="32">
        <f t="shared" si="0"/>
        <v>300000</v>
      </c>
      <c r="P57" s="33">
        <v>900000</v>
      </c>
      <c r="T57"/>
    </row>
    <row r="58" spans="1:20" ht="15" customHeight="1" x14ac:dyDescent="0.2">
      <c r="A58" s="173"/>
      <c r="B58" s="174"/>
      <c r="C58" s="158"/>
      <c r="D58" s="159"/>
      <c r="E58" s="1092"/>
      <c r="F58" s="1197"/>
      <c r="G58" s="1200"/>
      <c r="H58" s="50"/>
      <c r="I58" s="1112"/>
      <c r="J58" s="1115"/>
      <c r="K58" s="1222"/>
      <c r="L58" s="35" t="s">
        <v>39</v>
      </c>
      <c r="M58" s="911" t="s">
        <v>922</v>
      </c>
      <c r="N58" s="981">
        <v>60</v>
      </c>
      <c r="O58" s="32">
        <f t="shared" si="0"/>
        <v>666666.66666666663</v>
      </c>
      <c r="P58" s="33">
        <v>40000000</v>
      </c>
      <c r="T58"/>
    </row>
    <row r="59" spans="1:20" ht="42.75" x14ac:dyDescent="0.2">
      <c r="A59" s="173"/>
      <c r="B59" s="174"/>
      <c r="C59" s="158"/>
      <c r="D59" s="159"/>
      <c r="E59" s="1092"/>
      <c r="F59" s="1197"/>
      <c r="G59" s="1200"/>
      <c r="H59" s="50"/>
      <c r="I59" s="1112"/>
      <c r="J59" s="1115"/>
      <c r="K59" s="1222"/>
      <c r="L59" s="35" t="s">
        <v>26</v>
      </c>
      <c r="M59" s="961" t="s">
        <v>923</v>
      </c>
      <c r="N59" s="19">
        <v>4</v>
      </c>
      <c r="O59" s="32">
        <f t="shared" si="0"/>
        <v>23941500</v>
      </c>
      <c r="P59" s="33">
        <v>95766000</v>
      </c>
      <c r="T59"/>
    </row>
    <row r="60" spans="1:20" x14ac:dyDescent="0.2">
      <c r="A60" s="173"/>
      <c r="B60" s="174"/>
      <c r="C60" s="158"/>
      <c r="D60" s="159"/>
      <c r="E60" s="1092"/>
      <c r="F60" s="1197"/>
      <c r="G60" s="1200" t="s">
        <v>924</v>
      </c>
      <c r="H60" s="50"/>
      <c r="I60" s="1112"/>
      <c r="J60" s="1115"/>
      <c r="K60" s="1222"/>
      <c r="L60" s="35" t="s">
        <v>39</v>
      </c>
      <c r="M60" s="911" t="s">
        <v>925</v>
      </c>
      <c r="N60" s="981">
        <v>41</v>
      </c>
      <c r="O60" s="32">
        <f t="shared" si="0"/>
        <v>73170.731707317071</v>
      </c>
      <c r="P60" s="33">
        <v>3000000</v>
      </c>
      <c r="T60"/>
    </row>
    <row r="61" spans="1:20" ht="15" customHeight="1" x14ac:dyDescent="0.2">
      <c r="A61" s="173"/>
      <c r="B61" s="174"/>
      <c r="C61" s="158"/>
      <c r="D61" s="159"/>
      <c r="E61" s="1092"/>
      <c r="F61" s="1197"/>
      <c r="G61" s="1200"/>
      <c r="H61" s="50"/>
      <c r="I61" s="1112"/>
      <c r="J61" s="1115"/>
      <c r="K61" s="1222"/>
      <c r="L61" s="35" t="s">
        <v>39</v>
      </c>
      <c r="M61" s="911" t="s">
        <v>926</v>
      </c>
      <c r="N61" s="981">
        <v>4</v>
      </c>
      <c r="O61" s="32">
        <f t="shared" si="0"/>
        <v>250000</v>
      </c>
      <c r="P61" s="33">
        <f>1000000</f>
        <v>1000000</v>
      </c>
      <c r="T61"/>
    </row>
    <row r="62" spans="1:20" ht="28.5" x14ac:dyDescent="0.2">
      <c r="A62" s="173"/>
      <c r="B62" s="174"/>
      <c r="C62" s="158"/>
      <c r="D62" s="159"/>
      <c r="E62" s="1092"/>
      <c r="F62" s="1197"/>
      <c r="G62" s="1200"/>
      <c r="H62" s="50"/>
      <c r="I62" s="1112"/>
      <c r="J62" s="1115"/>
      <c r="K62" s="1222"/>
      <c r="L62" s="35" t="s">
        <v>39</v>
      </c>
      <c r="M62" s="911" t="s">
        <v>927</v>
      </c>
      <c r="N62" s="981">
        <v>50</v>
      </c>
      <c r="O62" s="32">
        <f t="shared" si="0"/>
        <v>44000</v>
      </c>
      <c r="P62" s="33">
        <v>2200000</v>
      </c>
      <c r="T62"/>
    </row>
    <row r="63" spans="1:20" ht="29.25" thickBot="1" x14ac:dyDescent="0.25">
      <c r="A63" s="175"/>
      <c r="B63" s="176"/>
      <c r="C63" s="160"/>
      <c r="D63" s="161"/>
      <c r="E63" s="1099"/>
      <c r="F63" s="1198"/>
      <c r="G63" s="1224"/>
      <c r="H63" s="165"/>
      <c r="I63" s="1113"/>
      <c r="J63" s="1116"/>
      <c r="K63" s="1223"/>
      <c r="L63" s="36" t="s">
        <v>39</v>
      </c>
      <c r="M63" s="921" t="s">
        <v>928</v>
      </c>
      <c r="N63" s="982">
        <v>25</v>
      </c>
      <c r="O63" s="149">
        <f t="shared" si="0"/>
        <v>80000</v>
      </c>
      <c r="P63" s="150">
        <v>2000000</v>
      </c>
      <c r="T63"/>
    </row>
    <row r="64" spans="1:20" ht="50.1" customHeight="1" x14ac:dyDescent="0.2">
      <c r="A64" s="171"/>
      <c r="B64" s="172"/>
      <c r="C64" s="156"/>
      <c r="D64" s="157"/>
      <c r="E64" s="1091" t="s">
        <v>859</v>
      </c>
      <c r="F64" s="1196" t="s">
        <v>929</v>
      </c>
      <c r="G64" s="949" t="s">
        <v>930</v>
      </c>
      <c r="H64" s="5"/>
      <c r="I64" s="1103">
        <v>42381</v>
      </c>
      <c r="J64" s="1105">
        <v>42724</v>
      </c>
      <c r="K64" s="1221" t="s">
        <v>931</v>
      </c>
      <c r="L64" s="34" t="s">
        <v>133</v>
      </c>
      <c r="M64" s="155" t="s">
        <v>932</v>
      </c>
      <c r="N64" s="154">
        <v>60</v>
      </c>
      <c r="O64" s="30">
        <f t="shared" si="0"/>
        <v>50000</v>
      </c>
      <c r="P64" s="31">
        <v>3000000</v>
      </c>
      <c r="T64"/>
    </row>
    <row r="65" spans="1:20" ht="50.1" customHeight="1" x14ac:dyDescent="0.2">
      <c r="A65" s="173"/>
      <c r="B65" s="174"/>
      <c r="C65" s="158"/>
      <c r="D65" s="159"/>
      <c r="E65" s="1092"/>
      <c r="F65" s="1197"/>
      <c r="G65" s="1200" t="s">
        <v>933</v>
      </c>
      <c r="H65" s="4"/>
      <c r="I65" s="1227"/>
      <c r="J65" s="1229"/>
      <c r="K65" s="1222"/>
      <c r="L65" s="35" t="s">
        <v>26</v>
      </c>
      <c r="M65" s="911" t="s">
        <v>934</v>
      </c>
      <c r="N65" s="20">
        <v>6</v>
      </c>
      <c r="O65" s="32">
        <f t="shared" si="0"/>
        <v>100000</v>
      </c>
      <c r="P65" s="33">
        <v>600000</v>
      </c>
      <c r="T65"/>
    </row>
    <row r="66" spans="1:20" ht="50.1" customHeight="1" thickBot="1" x14ac:dyDescent="0.25">
      <c r="A66" s="175"/>
      <c r="B66" s="176"/>
      <c r="C66" s="160"/>
      <c r="D66" s="161"/>
      <c r="E66" s="1099"/>
      <c r="F66" s="1198"/>
      <c r="G66" s="1224"/>
      <c r="H66" s="9"/>
      <c r="I66" s="1228"/>
      <c r="J66" s="1230"/>
      <c r="K66" s="1223"/>
      <c r="L66" s="36" t="s">
        <v>39</v>
      </c>
      <c r="M66" s="921" t="s">
        <v>935</v>
      </c>
      <c r="N66" s="148">
        <v>2</v>
      </c>
      <c r="O66" s="149">
        <f t="shared" si="0"/>
        <v>150000</v>
      </c>
      <c r="P66" s="150">
        <v>300000</v>
      </c>
      <c r="T66"/>
    </row>
    <row r="67" spans="1:20" ht="26.1" customHeight="1" x14ac:dyDescent="0.2">
      <c r="A67" s="177"/>
      <c r="B67" s="178"/>
      <c r="C67" s="162"/>
      <c r="D67" s="163"/>
      <c r="E67" s="1091" t="s">
        <v>859</v>
      </c>
      <c r="F67" s="1196" t="s">
        <v>936</v>
      </c>
      <c r="G67" s="1235" t="s">
        <v>937</v>
      </c>
      <c r="H67" s="151"/>
      <c r="I67" s="1103">
        <v>42381</v>
      </c>
      <c r="J67" s="1105">
        <v>42724</v>
      </c>
      <c r="K67" s="1221" t="s">
        <v>938</v>
      </c>
      <c r="L67" s="167" t="s">
        <v>39</v>
      </c>
      <c r="M67" s="915" t="s">
        <v>939</v>
      </c>
      <c r="N67" s="152">
        <v>1</v>
      </c>
      <c r="O67" s="490">
        <f t="shared" si="0"/>
        <v>8000000</v>
      </c>
      <c r="P67" s="153">
        <v>8000000</v>
      </c>
      <c r="T67"/>
    </row>
    <row r="68" spans="1:20" ht="28.5" x14ac:dyDescent="0.2">
      <c r="A68" s="173"/>
      <c r="B68" s="174"/>
      <c r="C68" s="158"/>
      <c r="D68" s="159"/>
      <c r="E68" s="1137"/>
      <c r="F68" s="1197"/>
      <c r="G68" s="1200"/>
      <c r="H68" s="4"/>
      <c r="I68" s="1112"/>
      <c r="J68" s="1115"/>
      <c r="K68" s="1222"/>
      <c r="L68" s="35" t="s">
        <v>39</v>
      </c>
      <c r="M68" s="911" t="s">
        <v>940</v>
      </c>
      <c r="N68" s="981">
        <v>1</v>
      </c>
      <c r="O68" s="32">
        <f t="shared" si="0"/>
        <v>8000000</v>
      </c>
      <c r="P68" s="33">
        <v>8000000</v>
      </c>
      <c r="T68"/>
    </row>
    <row r="69" spans="1:20" ht="15" customHeight="1" x14ac:dyDescent="0.2">
      <c r="A69" s="173"/>
      <c r="B69" s="174"/>
      <c r="C69" s="158"/>
      <c r="D69" s="159"/>
      <c r="E69" s="1137"/>
      <c r="F69" s="1197"/>
      <c r="G69" s="1200"/>
      <c r="H69" s="4"/>
      <c r="I69" s="1112"/>
      <c r="J69" s="1115"/>
      <c r="K69" s="1222"/>
      <c r="L69" s="35" t="s">
        <v>133</v>
      </c>
      <c r="M69" s="911" t="s">
        <v>941</v>
      </c>
      <c r="N69" s="20">
        <v>1500</v>
      </c>
      <c r="O69" s="32">
        <f t="shared" si="0"/>
        <v>1333.3333333333333</v>
      </c>
      <c r="P69" s="33">
        <v>2000000</v>
      </c>
      <c r="T69"/>
    </row>
    <row r="70" spans="1:20" ht="28.5" x14ac:dyDescent="0.2">
      <c r="A70" s="173"/>
      <c r="B70" s="174"/>
      <c r="C70" s="158"/>
      <c r="D70" s="159"/>
      <c r="E70" s="1137"/>
      <c r="F70" s="1197"/>
      <c r="G70" s="1200"/>
      <c r="H70" s="4"/>
      <c r="I70" s="1112"/>
      <c r="J70" s="1115"/>
      <c r="K70" s="1222"/>
      <c r="L70" s="35" t="s">
        <v>779</v>
      </c>
      <c r="M70" s="911" t="s">
        <v>942</v>
      </c>
      <c r="N70" s="20">
        <v>8</v>
      </c>
      <c r="O70" s="32">
        <f t="shared" si="0"/>
        <v>375000</v>
      </c>
      <c r="P70" s="33">
        <v>3000000</v>
      </c>
      <c r="T70"/>
    </row>
    <row r="71" spans="1:20" ht="15" customHeight="1" x14ac:dyDescent="0.2">
      <c r="A71" s="173"/>
      <c r="B71" s="174"/>
      <c r="C71" s="158"/>
      <c r="D71" s="159"/>
      <c r="E71" s="1137"/>
      <c r="F71" s="1197"/>
      <c r="G71" s="1200"/>
      <c r="H71" s="4"/>
      <c r="I71" s="1112"/>
      <c r="J71" s="1115"/>
      <c r="K71" s="1222"/>
      <c r="L71" s="35" t="s">
        <v>779</v>
      </c>
      <c r="M71" s="911" t="s">
        <v>943</v>
      </c>
      <c r="N71" s="981">
        <v>3000</v>
      </c>
      <c r="O71" s="32">
        <f t="shared" si="0"/>
        <v>1600</v>
      </c>
      <c r="P71" s="33">
        <v>4800000</v>
      </c>
      <c r="T71"/>
    </row>
    <row r="72" spans="1:20" ht="28.5" x14ac:dyDescent="0.2">
      <c r="A72" s="173"/>
      <c r="B72" s="174"/>
      <c r="C72" s="158"/>
      <c r="D72" s="159"/>
      <c r="E72" s="1137"/>
      <c r="F72" s="1197"/>
      <c r="G72" s="1200"/>
      <c r="H72" s="4"/>
      <c r="I72" s="1112"/>
      <c r="J72" s="1115"/>
      <c r="K72" s="1222"/>
      <c r="L72" s="35" t="s">
        <v>39</v>
      </c>
      <c r="M72" s="911" t="s">
        <v>944</v>
      </c>
      <c r="N72" s="20">
        <v>1</v>
      </c>
      <c r="O72" s="32">
        <f t="shared" si="0"/>
        <v>1500000</v>
      </c>
      <c r="P72" s="33">
        <v>1500000</v>
      </c>
      <c r="T72"/>
    </row>
    <row r="73" spans="1:20" ht="42.75" x14ac:dyDescent="0.2">
      <c r="A73" s="173"/>
      <c r="B73" s="174"/>
      <c r="C73" s="158"/>
      <c r="D73" s="159"/>
      <c r="E73" s="1137"/>
      <c r="F73" s="1197"/>
      <c r="G73" s="1200"/>
      <c r="H73" s="4"/>
      <c r="I73" s="1112"/>
      <c r="J73" s="1115"/>
      <c r="K73" s="1222"/>
      <c r="L73" s="35" t="s">
        <v>39</v>
      </c>
      <c r="M73" s="911" t="s">
        <v>945</v>
      </c>
      <c r="N73" s="20">
        <v>2</v>
      </c>
      <c r="O73" s="32">
        <f t="shared" si="0"/>
        <v>1000000</v>
      </c>
      <c r="P73" s="33">
        <v>2000000</v>
      </c>
      <c r="T73"/>
    </row>
    <row r="74" spans="1:20" ht="56.25" customHeight="1" x14ac:dyDescent="0.2">
      <c r="A74" s="173"/>
      <c r="B74" s="174"/>
      <c r="C74" s="158"/>
      <c r="D74" s="159"/>
      <c r="E74" s="1137"/>
      <c r="F74" s="1197"/>
      <c r="G74" s="1200"/>
      <c r="H74" s="4"/>
      <c r="I74" s="1112"/>
      <c r="J74" s="1115"/>
      <c r="K74" s="1222"/>
      <c r="L74" s="35" t="s">
        <v>779</v>
      </c>
      <c r="M74" s="911" t="s">
        <v>946</v>
      </c>
      <c r="N74" s="20">
        <v>50</v>
      </c>
      <c r="O74" s="32">
        <f t="shared" si="0"/>
        <v>40000</v>
      </c>
      <c r="P74" s="33">
        <v>2000000</v>
      </c>
      <c r="T74"/>
    </row>
    <row r="75" spans="1:20" x14ac:dyDescent="0.2">
      <c r="A75" s="173"/>
      <c r="B75" s="174"/>
      <c r="C75" s="158"/>
      <c r="D75" s="159"/>
      <c r="E75" s="1137"/>
      <c r="F75" s="1197"/>
      <c r="G75" s="1200"/>
      <c r="H75" s="4"/>
      <c r="I75" s="1112"/>
      <c r="J75" s="1115"/>
      <c r="K75" s="1222"/>
      <c r="L75" s="35" t="s">
        <v>133</v>
      </c>
      <c r="M75" s="911" t="s">
        <v>947</v>
      </c>
      <c r="N75" s="20">
        <v>400</v>
      </c>
      <c r="O75" s="32">
        <f t="shared" si="0"/>
        <v>6250</v>
      </c>
      <c r="P75" s="33">
        <v>2500000</v>
      </c>
      <c r="T75"/>
    </row>
    <row r="76" spans="1:20" ht="57" x14ac:dyDescent="0.2">
      <c r="A76" s="173"/>
      <c r="B76" s="174"/>
      <c r="C76" s="158"/>
      <c r="D76" s="159"/>
      <c r="E76" s="1137"/>
      <c r="F76" s="1197"/>
      <c r="G76" s="1200"/>
      <c r="H76" s="4"/>
      <c r="I76" s="1112"/>
      <c r="J76" s="1115"/>
      <c r="K76" s="1222"/>
      <c r="L76" s="35" t="s">
        <v>26</v>
      </c>
      <c r="M76" s="961" t="s">
        <v>948</v>
      </c>
      <c r="N76" s="20">
        <v>1</v>
      </c>
      <c r="O76" s="32">
        <f>+P76/N76</f>
        <v>12342000</v>
      </c>
      <c r="P76" s="33">
        <v>12342000</v>
      </c>
      <c r="T76"/>
    </row>
    <row r="77" spans="1:20" ht="28.5" x14ac:dyDescent="0.2">
      <c r="A77" s="173"/>
      <c r="B77" s="174"/>
      <c r="C77" s="158"/>
      <c r="D77" s="159"/>
      <c r="E77" s="1137"/>
      <c r="F77" s="1197"/>
      <c r="G77" s="1226" t="s">
        <v>949</v>
      </c>
      <c r="H77" s="4"/>
      <c r="I77" s="1112"/>
      <c r="J77" s="1115"/>
      <c r="K77" s="1222"/>
      <c r="L77" s="35" t="s">
        <v>39</v>
      </c>
      <c r="M77" s="911" t="s">
        <v>950</v>
      </c>
      <c r="N77" s="20">
        <v>1</v>
      </c>
      <c r="O77" s="32">
        <f t="shared" si="0"/>
        <v>1500000</v>
      </c>
      <c r="P77" s="33">
        <v>1500000</v>
      </c>
      <c r="T77"/>
    </row>
    <row r="78" spans="1:20" ht="28.5" x14ac:dyDescent="0.2">
      <c r="A78" s="173"/>
      <c r="B78" s="174"/>
      <c r="C78" s="158"/>
      <c r="D78" s="159"/>
      <c r="E78" s="1137"/>
      <c r="F78" s="1197"/>
      <c r="G78" s="1226"/>
      <c r="H78" s="4"/>
      <c r="I78" s="1112"/>
      <c r="J78" s="1115"/>
      <c r="K78" s="1222"/>
      <c r="L78" s="35" t="s">
        <v>39</v>
      </c>
      <c r="M78" s="911" t="s">
        <v>951</v>
      </c>
      <c r="N78" s="20">
        <v>1</v>
      </c>
      <c r="O78" s="32">
        <f t="shared" si="0"/>
        <v>1000000</v>
      </c>
      <c r="P78" s="33">
        <v>1000000</v>
      </c>
      <c r="T78"/>
    </row>
    <row r="79" spans="1:20" ht="28.5" x14ac:dyDescent="0.2">
      <c r="A79" s="173"/>
      <c r="B79" s="174"/>
      <c r="C79" s="158"/>
      <c r="D79" s="159"/>
      <c r="E79" s="1137"/>
      <c r="F79" s="1197"/>
      <c r="G79" s="1226"/>
      <c r="H79" s="4"/>
      <c r="I79" s="1112"/>
      <c r="J79" s="1115"/>
      <c r="K79" s="1222"/>
      <c r="L79" s="35" t="s">
        <v>39</v>
      </c>
      <c r="M79" s="911" t="s">
        <v>952</v>
      </c>
      <c r="N79" s="20">
        <v>1</v>
      </c>
      <c r="O79" s="32">
        <f t="shared" si="0"/>
        <v>1200000</v>
      </c>
      <c r="P79" s="33">
        <v>1200000</v>
      </c>
      <c r="T79"/>
    </row>
    <row r="80" spans="1:20" ht="28.5" x14ac:dyDescent="0.2">
      <c r="A80" s="173"/>
      <c r="B80" s="174"/>
      <c r="C80" s="158"/>
      <c r="D80" s="159"/>
      <c r="E80" s="1137"/>
      <c r="F80" s="1197"/>
      <c r="G80" s="1226"/>
      <c r="H80" s="4"/>
      <c r="I80" s="1112"/>
      <c r="J80" s="1115"/>
      <c r="K80" s="1222"/>
      <c r="L80" s="35" t="s">
        <v>39</v>
      </c>
      <c r="M80" s="911" t="s">
        <v>953</v>
      </c>
      <c r="N80" s="20">
        <v>1</v>
      </c>
      <c r="O80" s="32">
        <f t="shared" si="0"/>
        <v>1200000</v>
      </c>
      <c r="P80" s="33">
        <v>1200000</v>
      </c>
      <c r="T80"/>
    </row>
    <row r="81" spans="1:20" ht="28.5" x14ac:dyDescent="0.2">
      <c r="A81" s="173"/>
      <c r="B81" s="174"/>
      <c r="C81" s="158"/>
      <c r="D81" s="159"/>
      <c r="E81" s="1137"/>
      <c r="F81" s="1197"/>
      <c r="G81" s="1226"/>
      <c r="H81" s="4"/>
      <c r="I81" s="1112"/>
      <c r="J81" s="1115"/>
      <c r="K81" s="1222"/>
      <c r="L81" s="35" t="s">
        <v>39</v>
      </c>
      <c r="M81" s="911" t="s">
        <v>954</v>
      </c>
      <c r="N81" s="20">
        <v>1</v>
      </c>
      <c r="O81" s="32">
        <f t="shared" si="0"/>
        <v>1200000</v>
      </c>
      <c r="P81" s="33">
        <v>1200000</v>
      </c>
      <c r="T81"/>
    </row>
    <row r="82" spans="1:20" ht="28.5" x14ac:dyDescent="0.2">
      <c r="A82" s="173"/>
      <c r="B82" s="174"/>
      <c r="C82" s="158"/>
      <c r="D82" s="159"/>
      <c r="E82" s="1137"/>
      <c r="F82" s="1197"/>
      <c r="G82" s="1226"/>
      <c r="H82" s="4"/>
      <c r="I82" s="1112"/>
      <c r="J82" s="1115"/>
      <c r="K82" s="1222"/>
      <c r="L82" s="35" t="s">
        <v>39</v>
      </c>
      <c r="M82" s="911" t="s">
        <v>955</v>
      </c>
      <c r="N82" s="20">
        <v>4</v>
      </c>
      <c r="O82" s="32">
        <f t="shared" si="0"/>
        <v>1000000</v>
      </c>
      <c r="P82" s="33">
        <v>4000000</v>
      </c>
      <c r="T82"/>
    </row>
    <row r="83" spans="1:20" ht="28.5" x14ac:dyDescent="0.2">
      <c r="A83" s="173"/>
      <c r="B83" s="174"/>
      <c r="C83" s="158"/>
      <c r="D83" s="159"/>
      <c r="E83" s="1137"/>
      <c r="F83" s="1197"/>
      <c r="G83" s="1226"/>
      <c r="H83" s="4"/>
      <c r="I83" s="1112"/>
      <c r="J83" s="1115"/>
      <c r="K83" s="1222"/>
      <c r="L83" s="35" t="s">
        <v>39</v>
      </c>
      <c r="M83" s="911" t="s">
        <v>956</v>
      </c>
      <c r="N83" s="20">
        <v>4</v>
      </c>
      <c r="O83" s="32">
        <f t="shared" si="0"/>
        <v>1000000</v>
      </c>
      <c r="P83" s="33">
        <v>4000000</v>
      </c>
      <c r="T83"/>
    </row>
    <row r="84" spans="1:20" ht="42.75" x14ac:dyDescent="0.2">
      <c r="A84" s="209"/>
      <c r="B84" s="210"/>
      <c r="C84" s="468"/>
      <c r="D84" s="469"/>
      <c r="E84" s="1137"/>
      <c r="F84" s="1197"/>
      <c r="G84" s="1156"/>
      <c r="H84" s="204"/>
      <c r="I84" s="1112"/>
      <c r="J84" s="1115"/>
      <c r="K84" s="1222"/>
      <c r="L84" s="470" t="s">
        <v>26</v>
      </c>
      <c r="M84" s="916" t="s">
        <v>957</v>
      </c>
      <c r="N84" s="471">
        <v>1</v>
      </c>
      <c r="O84" s="489">
        <f>+P84/N84</f>
        <v>23023440</v>
      </c>
      <c r="P84" s="472">
        <v>23023440</v>
      </c>
      <c r="T84"/>
    </row>
    <row r="85" spans="1:20" ht="114.75" thickBot="1" x14ac:dyDescent="0.25">
      <c r="A85" s="473"/>
      <c r="B85" s="176"/>
      <c r="C85" s="160"/>
      <c r="D85" s="161"/>
      <c r="E85" s="1138"/>
      <c r="F85" s="1198"/>
      <c r="G85" s="921" t="s">
        <v>958</v>
      </c>
      <c r="H85" s="9"/>
      <c r="I85" s="233">
        <v>42401</v>
      </c>
      <c r="J85" s="606">
        <v>42719</v>
      </c>
      <c r="K85" s="608"/>
      <c r="L85" s="23" t="s">
        <v>959</v>
      </c>
      <c r="M85" s="962" t="s">
        <v>960</v>
      </c>
      <c r="N85" s="148">
        <v>1</v>
      </c>
      <c r="O85" s="149">
        <v>0</v>
      </c>
      <c r="P85" s="150">
        <v>0</v>
      </c>
      <c r="T85"/>
    </row>
    <row r="86" spans="1:20" ht="15" thickBot="1" x14ac:dyDescent="0.25">
      <c r="P86" s="49"/>
      <c r="T86"/>
    </row>
    <row r="87" spans="1:20" ht="24.75" thickBot="1" x14ac:dyDescent="0.25">
      <c r="K87" s="1648" t="s">
        <v>1474</v>
      </c>
      <c r="L87" s="1649" t="s">
        <v>1475</v>
      </c>
      <c r="M87" s="1650" t="s">
        <v>1476</v>
      </c>
      <c r="N87" s="1649" t="s">
        <v>1477</v>
      </c>
      <c r="O87" s="1650" t="s">
        <v>1478</v>
      </c>
      <c r="P87" s="1649">
        <v>1</v>
      </c>
      <c r="T87"/>
    </row>
    <row r="88" spans="1:20" x14ac:dyDescent="0.2">
      <c r="T88"/>
    </row>
    <row r="89" spans="1:20" x14ac:dyDescent="0.2">
      <c r="T89"/>
    </row>
    <row r="90" spans="1:20" x14ac:dyDescent="0.2">
      <c r="G90" s="92"/>
      <c r="L90" s="467"/>
      <c r="T90"/>
    </row>
    <row r="91" spans="1:20" x14ac:dyDescent="0.2">
      <c r="G91" s="92"/>
      <c r="T91"/>
    </row>
    <row r="92" spans="1:20" x14ac:dyDescent="0.2">
      <c r="G92" s="92"/>
      <c r="T92"/>
    </row>
    <row r="93" spans="1:20" x14ac:dyDescent="0.2">
      <c r="G93" s="3"/>
      <c r="T93"/>
    </row>
    <row r="94" spans="1:20" x14ac:dyDescent="0.2">
      <c r="G94" s="92"/>
      <c r="T94"/>
    </row>
    <row r="95" spans="1:20" x14ac:dyDescent="0.2">
      <c r="T95"/>
    </row>
    <row r="96" spans="1:20" x14ac:dyDescent="0.2">
      <c r="T96"/>
    </row>
    <row r="97" spans="20:20" x14ac:dyDescent="0.2">
      <c r="T97"/>
    </row>
    <row r="98" spans="20:20" x14ac:dyDescent="0.2">
      <c r="T98"/>
    </row>
    <row r="99" spans="20:20" x14ac:dyDescent="0.2">
      <c r="T99"/>
    </row>
    <row r="100" spans="20:20" x14ac:dyDescent="0.2">
      <c r="T100"/>
    </row>
    <row r="101" spans="20:20" x14ac:dyDescent="0.2">
      <c r="T101"/>
    </row>
    <row r="102" spans="20:20" x14ac:dyDescent="0.2">
      <c r="T102"/>
    </row>
    <row r="103" spans="20:20" x14ac:dyDescent="0.2">
      <c r="T103"/>
    </row>
    <row r="104" spans="20:20" x14ac:dyDescent="0.2">
      <c r="T104"/>
    </row>
    <row r="105" spans="20:20" x14ac:dyDescent="0.2">
      <c r="T105"/>
    </row>
    <row r="106" spans="20:20" x14ac:dyDescent="0.2">
      <c r="T106"/>
    </row>
    <row r="107" spans="20:20" x14ac:dyDescent="0.2">
      <c r="T107"/>
    </row>
    <row r="108" spans="20:20" x14ac:dyDescent="0.2">
      <c r="T108"/>
    </row>
    <row r="109" spans="20:20" x14ac:dyDescent="0.2">
      <c r="T109"/>
    </row>
    <row r="110" spans="20:20" x14ac:dyDescent="0.2">
      <c r="T110"/>
    </row>
    <row r="111" spans="20:20" x14ac:dyDescent="0.2">
      <c r="T111"/>
    </row>
    <row r="112" spans="20:20" x14ac:dyDescent="0.2">
      <c r="T112"/>
    </row>
    <row r="113" spans="20:20" x14ac:dyDescent="0.2">
      <c r="T113"/>
    </row>
    <row r="114" spans="20:20" x14ac:dyDescent="0.2">
      <c r="T114"/>
    </row>
    <row r="115" spans="20:20" x14ac:dyDescent="0.2">
      <c r="T115"/>
    </row>
    <row r="116" spans="20:20" x14ac:dyDescent="0.2">
      <c r="T116"/>
    </row>
    <row r="117" spans="20:20" x14ac:dyDescent="0.2">
      <c r="T117"/>
    </row>
    <row r="118" spans="20:20" x14ac:dyDescent="0.2">
      <c r="T118"/>
    </row>
    <row r="119" spans="20:20" x14ac:dyDescent="0.2">
      <c r="T119"/>
    </row>
    <row r="120" spans="20:20" x14ac:dyDescent="0.2">
      <c r="T120"/>
    </row>
    <row r="121" spans="20:20" x14ac:dyDescent="0.2">
      <c r="T121"/>
    </row>
    <row r="122" spans="20:20" x14ac:dyDescent="0.2">
      <c r="T122"/>
    </row>
    <row r="123" spans="20:20" x14ac:dyDescent="0.2">
      <c r="T123"/>
    </row>
    <row r="124" spans="20:20" x14ac:dyDescent="0.2">
      <c r="T124"/>
    </row>
    <row r="125" spans="20:20" x14ac:dyDescent="0.2">
      <c r="T125"/>
    </row>
    <row r="126" spans="20:20" x14ac:dyDescent="0.2">
      <c r="T126"/>
    </row>
    <row r="127" spans="20:20" x14ac:dyDescent="0.2">
      <c r="T127"/>
    </row>
    <row r="128" spans="20:20" x14ac:dyDescent="0.2">
      <c r="T128"/>
    </row>
    <row r="129" spans="20:20" x14ac:dyDescent="0.2">
      <c r="T129"/>
    </row>
    <row r="130" spans="20:20" x14ac:dyDescent="0.2">
      <c r="T130"/>
    </row>
    <row r="131" spans="20:20" x14ac:dyDescent="0.2">
      <c r="T131"/>
    </row>
    <row r="132" spans="20:20" x14ac:dyDescent="0.2">
      <c r="T132"/>
    </row>
    <row r="133" spans="20:20" x14ac:dyDescent="0.2">
      <c r="T133"/>
    </row>
    <row r="134" spans="20:20" x14ac:dyDescent="0.2">
      <c r="T134"/>
    </row>
    <row r="135" spans="20:20" x14ac:dyDescent="0.2">
      <c r="T135"/>
    </row>
    <row r="136" spans="20:20" x14ac:dyDescent="0.2">
      <c r="T136"/>
    </row>
    <row r="137" spans="20:20" x14ac:dyDescent="0.2">
      <c r="T137"/>
    </row>
    <row r="138" spans="20:20" x14ac:dyDescent="0.2">
      <c r="T138"/>
    </row>
    <row r="139" spans="20:20" x14ac:dyDescent="0.2">
      <c r="T139"/>
    </row>
    <row r="140" spans="20:20" x14ac:dyDescent="0.2">
      <c r="T140"/>
    </row>
    <row r="141" spans="20:20" x14ac:dyDescent="0.2">
      <c r="T141"/>
    </row>
    <row r="142" spans="20:20" x14ac:dyDescent="0.2">
      <c r="T142"/>
    </row>
  </sheetData>
  <mergeCells count="63">
    <mergeCell ref="K15:P15"/>
    <mergeCell ref="I67:I84"/>
    <mergeCell ref="J67:J84"/>
    <mergeCell ref="I52:I63"/>
    <mergeCell ref="J52:J63"/>
    <mergeCell ref="I64:I66"/>
    <mergeCell ref="J64:J66"/>
    <mergeCell ref="J33:J51"/>
    <mergeCell ref="J17:J32"/>
    <mergeCell ref="I17:I32"/>
    <mergeCell ref="G21:G23"/>
    <mergeCell ref="G24:G25"/>
    <mergeCell ref="G26:G27"/>
    <mergeCell ref="G28:G29"/>
    <mergeCell ref="G30:G31"/>
    <mergeCell ref="N6:O6"/>
    <mergeCell ref="A7:F7"/>
    <mergeCell ref="N12:O12"/>
    <mergeCell ref="N7:O11"/>
    <mergeCell ref="A8:F8"/>
    <mergeCell ref="A9:F9"/>
    <mergeCell ref="A10:F10"/>
    <mergeCell ref="A11:F11"/>
    <mergeCell ref="H7:M12"/>
    <mergeCell ref="A12:F12"/>
    <mergeCell ref="F64:F66"/>
    <mergeCell ref="G65:G66"/>
    <mergeCell ref="A6:G6"/>
    <mergeCell ref="E33:E51"/>
    <mergeCell ref="E17:E32"/>
    <mergeCell ref="F17:F32"/>
    <mergeCell ref="E52:E63"/>
    <mergeCell ref="E64:E66"/>
    <mergeCell ref="A14:P14"/>
    <mergeCell ref="A15:J15"/>
    <mergeCell ref="A16:D16"/>
    <mergeCell ref="P7:P11"/>
    <mergeCell ref="K17:K32"/>
    <mergeCell ref="H17:H31"/>
    <mergeCell ref="I33:I51"/>
    <mergeCell ref="H6:M6"/>
    <mergeCell ref="O1:P1"/>
    <mergeCell ref="O2:P2"/>
    <mergeCell ref="O3:P3"/>
    <mergeCell ref="O4:P4"/>
    <mergeCell ref="A1:F4"/>
    <mergeCell ref="G1:N4"/>
    <mergeCell ref="E67:E85"/>
    <mergeCell ref="F67:F85"/>
    <mergeCell ref="K33:K51"/>
    <mergeCell ref="K52:K63"/>
    <mergeCell ref="K64:K66"/>
    <mergeCell ref="K67:K84"/>
    <mergeCell ref="G77:G84"/>
    <mergeCell ref="G67:G76"/>
    <mergeCell ref="F33:F51"/>
    <mergeCell ref="G34:G38"/>
    <mergeCell ref="G39:G40"/>
    <mergeCell ref="G41:G47"/>
    <mergeCell ref="G48:G51"/>
    <mergeCell ref="F52:F63"/>
    <mergeCell ref="G52:G59"/>
    <mergeCell ref="G60:G63"/>
  </mergeCells>
  <dataValidations disablePrompts="1" count="2">
    <dataValidation allowBlank="1" showErrorMessage="1" sqref="O16" xr:uid="{00000000-0002-0000-0600-000000000000}"/>
    <dataValidation allowBlank="1" showErrorMessage="1" promptTitle="Conceptos a considerar" prompt="-Servicios personales_x000d_-Comunicaciones/transporte_x000d_-Impresos/publicaciones_x000d_-Viáticos y gastos de viaje interior_x000d_-Viáticos y gastos de viaje exterior_x000d_-Servicios logísticos (Eventos ICFES)_x000d_-Gastos judiciales, sentencias, conciliaciones_x000d_-Gastos financieros" sqref="I16" xr:uid="{00000000-0002-0000-0600-000001000000}"/>
  </dataValidations>
  <pageMargins left="0.75" right="0.75" top="1" bottom="1" header="0.5" footer="0.5"/>
  <pageSetup scale="68" orientation="landscape"/>
  <drawing r:id="rId1"/>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73"/>
  <sheetViews>
    <sheetView topLeftCell="A6" zoomScale="125" zoomScaleNormal="125" zoomScalePageLayoutView="125" workbookViewId="0">
      <pane ySplit="11" topLeftCell="A29" activePane="bottomLeft" state="frozenSplit"/>
      <selection activeCell="M6" sqref="M6"/>
      <selection pane="bottomLeft" activeCell="K29" sqref="K29"/>
    </sheetView>
  </sheetViews>
  <sheetFormatPr baseColWidth="10" defaultColWidth="10.875" defaultRowHeight="14.25" x14ac:dyDescent="0.2"/>
  <cols>
    <col min="1" max="4" width="1.625" style="3" customWidth="1"/>
    <col min="5" max="5" width="18.5" style="3" customWidth="1"/>
    <col min="6" max="6" width="22.5" style="17" customWidth="1"/>
    <col min="7" max="7" width="23.375" style="40" customWidth="1"/>
    <col min="8" max="8" width="16.625" style="3" hidden="1" customWidth="1"/>
    <col min="9" max="10" width="12.125" style="3" customWidth="1"/>
    <col min="11" max="12" width="19" style="3" customWidth="1"/>
    <col min="13" max="13" width="31" style="40" customWidth="1"/>
    <col min="14" max="14" width="15.875" style="16" customWidth="1"/>
    <col min="15" max="15" width="21.625" style="3" customWidth="1"/>
    <col min="16" max="16" width="19.5" style="3" customWidth="1"/>
    <col min="17" max="17" width="15.375" style="3" customWidth="1"/>
    <col min="18" max="16384" width="10.875" style="3"/>
  </cols>
  <sheetData>
    <row r="1" spans="1:16" ht="14.25" customHeight="1" x14ac:dyDescent="0.2">
      <c r="A1" s="1567" t="s">
        <v>229</v>
      </c>
      <c r="B1" s="1453"/>
      <c r="C1" s="1453"/>
      <c r="D1" s="1453"/>
      <c r="E1" s="1453"/>
      <c r="F1" s="1453"/>
      <c r="G1" s="1456" t="s">
        <v>230</v>
      </c>
      <c r="H1" s="1457"/>
      <c r="I1" s="1457"/>
      <c r="J1" s="1457"/>
      <c r="K1" s="1457"/>
      <c r="L1" s="1457"/>
      <c r="M1" s="1457"/>
      <c r="N1" s="1459"/>
      <c r="O1" s="1468" t="s">
        <v>231</v>
      </c>
      <c r="P1" s="1469"/>
    </row>
    <row r="2" spans="1:16" ht="14.25" customHeight="1" x14ac:dyDescent="0.2">
      <c r="A2" s="1568"/>
      <c r="B2" s="1454"/>
      <c r="C2" s="1454"/>
      <c r="D2" s="1454"/>
      <c r="E2" s="1454"/>
      <c r="F2" s="1454"/>
      <c r="G2" s="1460"/>
      <c r="H2" s="1461"/>
      <c r="I2" s="1461"/>
      <c r="J2" s="1461"/>
      <c r="K2" s="1461"/>
      <c r="L2" s="1461"/>
      <c r="M2" s="1461"/>
      <c r="N2" s="1463"/>
      <c r="O2" s="1470" t="s">
        <v>232</v>
      </c>
      <c r="P2" s="1471"/>
    </row>
    <row r="3" spans="1:16" ht="14.25" customHeight="1" x14ac:dyDescent="0.2">
      <c r="A3" s="1568"/>
      <c r="B3" s="1454"/>
      <c r="C3" s="1454"/>
      <c r="D3" s="1454"/>
      <c r="E3" s="1454"/>
      <c r="F3" s="1454"/>
      <c r="G3" s="1460"/>
      <c r="H3" s="1461"/>
      <c r="I3" s="1461"/>
      <c r="J3" s="1461"/>
      <c r="K3" s="1461"/>
      <c r="L3" s="1461"/>
      <c r="M3" s="1461"/>
      <c r="N3" s="1463"/>
      <c r="O3" s="1470" t="s">
        <v>233</v>
      </c>
      <c r="P3" s="1471"/>
    </row>
    <row r="4" spans="1:16" ht="14.25" customHeight="1" thickBot="1" x14ac:dyDescent="0.25">
      <c r="A4" s="1569"/>
      <c r="B4" s="1455"/>
      <c r="C4" s="1455"/>
      <c r="D4" s="1455"/>
      <c r="E4" s="1455"/>
      <c r="F4" s="1455"/>
      <c r="G4" s="1464"/>
      <c r="H4" s="1465"/>
      <c r="I4" s="1465"/>
      <c r="J4" s="1465"/>
      <c r="K4" s="1465"/>
      <c r="L4" s="1465"/>
      <c r="M4" s="1465"/>
      <c r="N4" s="1467"/>
      <c r="O4" s="1472" t="s">
        <v>234</v>
      </c>
      <c r="P4" s="1473"/>
    </row>
    <row r="5" spans="1:16" ht="15" thickBot="1" x14ac:dyDescent="0.25">
      <c r="A5" s="145"/>
      <c r="B5" s="52"/>
      <c r="C5" s="52"/>
      <c r="D5" s="52"/>
      <c r="E5" s="52"/>
      <c r="F5" s="196"/>
      <c r="G5" s="196"/>
      <c r="H5" s="16"/>
      <c r="I5" s="16"/>
      <c r="L5" s="187"/>
      <c r="M5" s="3"/>
      <c r="N5" s="3"/>
      <c r="O5" s="16"/>
    </row>
    <row r="6" spans="1:16" ht="15.75" thickBot="1" x14ac:dyDescent="0.3">
      <c r="A6" s="1549" t="s">
        <v>235</v>
      </c>
      <c r="B6" s="1550"/>
      <c r="C6" s="1550"/>
      <c r="D6" s="1550"/>
      <c r="E6" s="1550"/>
      <c r="F6" s="1550"/>
      <c r="G6" s="1551"/>
      <c r="H6" s="1549" t="s">
        <v>0</v>
      </c>
      <c r="I6" s="1550"/>
      <c r="J6" s="1550"/>
      <c r="K6" s="1550"/>
      <c r="L6" s="1550"/>
      <c r="M6" s="1551"/>
      <c r="N6" s="1549" t="s">
        <v>1</v>
      </c>
      <c r="O6" s="1551"/>
      <c r="P6" s="477" t="s">
        <v>961</v>
      </c>
    </row>
    <row r="7" spans="1:16" ht="29.1" customHeight="1" x14ac:dyDescent="0.2">
      <c r="A7" s="1625" t="s">
        <v>236</v>
      </c>
      <c r="B7" s="1626"/>
      <c r="C7" s="1626"/>
      <c r="D7" s="1626"/>
      <c r="E7" s="1626"/>
      <c r="F7" s="1626"/>
      <c r="G7" s="423"/>
      <c r="H7" s="1552" t="s">
        <v>962</v>
      </c>
      <c r="I7" s="1553"/>
      <c r="J7" s="1553"/>
      <c r="K7" s="1553"/>
      <c r="L7" s="1553"/>
      <c r="M7" s="1554"/>
      <c r="N7" s="1575" t="s">
        <v>963</v>
      </c>
      <c r="O7" s="1576"/>
      <c r="P7" s="1581" t="s">
        <v>964</v>
      </c>
    </row>
    <row r="8" spans="1:16" ht="29.1" customHeight="1" x14ac:dyDescent="0.2">
      <c r="A8" s="1618" t="s">
        <v>237</v>
      </c>
      <c r="B8" s="1619"/>
      <c r="C8" s="1619"/>
      <c r="D8" s="1619"/>
      <c r="E8" s="1619"/>
      <c r="F8" s="1619"/>
      <c r="G8" s="168"/>
      <c r="H8" s="1555"/>
      <c r="I8" s="1556"/>
      <c r="J8" s="1556"/>
      <c r="K8" s="1556"/>
      <c r="L8" s="1556"/>
      <c r="M8" s="1557"/>
      <c r="N8" s="1577"/>
      <c r="O8" s="1578"/>
      <c r="P8" s="1600"/>
    </row>
    <row r="9" spans="1:16" ht="29.1" customHeight="1" x14ac:dyDescent="0.2">
      <c r="A9" s="1564" t="s">
        <v>238</v>
      </c>
      <c r="B9" s="1565"/>
      <c r="C9" s="1565"/>
      <c r="D9" s="1565"/>
      <c r="E9" s="1565"/>
      <c r="F9" s="1566"/>
      <c r="G9" s="169"/>
      <c r="H9" s="1555"/>
      <c r="I9" s="1556"/>
      <c r="J9" s="1556"/>
      <c r="K9" s="1556"/>
      <c r="L9" s="1556"/>
      <c r="M9" s="1557"/>
      <c r="N9" s="1577"/>
      <c r="O9" s="1578"/>
      <c r="P9" s="1600"/>
    </row>
    <row r="10" spans="1:16" ht="29.1" customHeight="1" x14ac:dyDescent="0.2">
      <c r="A10" s="1618" t="s">
        <v>239</v>
      </c>
      <c r="B10" s="1619"/>
      <c r="C10" s="1619"/>
      <c r="D10" s="1619"/>
      <c r="E10" s="1619"/>
      <c r="F10" s="1619"/>
      <c r="G10" s="170"/>
      <c r="H10" s="1555"/>
      <c r="I10" s="1556"/>
      <c r="J10" s="1556"/>
      <c r="K10" s="1556"/>
      <c r="L10" s="1556"/>
      <c r="M10" s="1557"/>
      <c r="N10" s="1577"/>
      <c r="O10" s="1578"/>
      <c r="P10" s="1600"/>
    </row>
    <row r="11" spans="1:16" ht="29.1" customHeight="1" x14ac:dyDescent="0.2">
      <c r="A11" s="1618" t="s">
        <v>240</v>
      </c>
      <c r="B11" s="1619"/>
      <c r="C11" s="1619"/>
      <c r="D11" s="1619"/>
      <c r="E11" s="1619"/>
      <c r="F11" s="1619"/>
      <c r="G11" s="424"/>
      <c r="H11" s="1555"/>
      <c r="I11" s="1556"/>
      <c r="J11" s="1556"/>
      <c r="K11" s="1556"/>
      <c r="L11" s="1556"/>
      <c r="M11" s="1557"/>
      <c r="N11" s="1577"/>
      <c r="O11" s="1578"/>
      <c r="P11" s="1600"/>
    </row>
    <row r="12" spans="1:16" ht="29.1" customHeight="1" thickBot="1" x14ac:dyDescent="0.25">
      <c r="A12" s="1620" t="s">
        <v>241</v>
      </c>
      <c r="B12" s="1621"/>
      <c r="C12" s="1621"/>
      <c r="D12" s="1621"/>
      <c r="E12" s="1621"/>
      <c r="F12" s="1622"/>
      <c r="G12" s="425"/>
      <c r="H12" s="1558"/>
      <c r="I12" s="1559"/>
      <c r="J12" s="1559"/>
      <c r="K12" s="1559"/>
      <c r="L12" s="1559"/>
      <c r="M12" s="1560"/>
      <c r="N12" s="1579"/>
      <c r="O12" s="1580"/>
      <c r="P12" s="1601"/>
    </row>
    <row r="13" spans="1:16" ht="15" thickBot="1" x14ac:dyDescent="0.25"/>
    <row r="14" spans="1:16" ht="15.75" thickBot="1" x14ac:dyDescent="0.3">
      <c r="A14" s="1627" t="s">
        <v>242</v>
      </c>
      <c r="B14" s="1628"/>
      <c r="C14" s="1628"/>
      <c r="D14" s="1628"/>
      <c r="E14" s="1628"/>
      <c r="F14" s="1628"/>
      <c r="G14" s="1628"/>
      <c r="H14" s="1628"/>
      <c r="I14" s="1628"/>
      <c r="J14" s="1628"/>
      <c r="K14" s="1628"/>
      <c r="L14" s="1628"/>
      <c r="M14" s="1628"/>
      <c r="N14" s="1628"/>
      <c r="O14" s="1628"/>
      <c r="P14" s="1629"/>
    </row>
    <row r="15" spans="1:16" ht="15" customHeight="1" thickBot="1" x14ac:dyDescent="0.3">
      <c r="A15" s="1587" t="s">
        <v>11</v>
      </c>
      <c r="B15" s="1588"/>
      <c r="C15" s="1588"/>
      <c r="D15" s="1588"/>
      <c r="E15" s="1588"/>
      <c r="F15" s="1588"/>
      <c r="G15" s="1588"/>
      <c r="H15" s="1588"/>
      <c r="I15" s="1588"/>
      <c r="J15" s="1588"/>
      <c r="K15" s="1589" t="s">
        <v>243</v>
      </c>
      <c r="L15" s="1590"/>
      <c r="M15" s="1590"/>
      <c r="N15" s="1590"/>
      <c r="O15" s="1590"/>
      <c r="P15" s="1591"/>
    </row>
    <row r="16" spans="1:16" ht="45.75" thickBot="1" x14ac:dyDescent="0.25">
      <c r="A16" s="1623" t="s">
        <v>244</v>
      </c>
      <c r="B16" s="1624"/>
      <c r="C16" s="1624"/>
      <c r="D16" s="1624"/>
      <c r="E16" s="552" t="s">
        <v>245</v>
      </c>
      <c r="F16" s="553" t="s">
        <v>10</v>
      </c>
      <c r="G16" s="553" t="s">
        <v>11</v>
      </c>
      <c r="H16" s="553" t="s">
        <v>12</v>
      </c>
      <c r="I16" s="554" t="s">
        <v>13</v>
      </c>
      <c r="J16" s="568" t="s">
        <v>14</v>
      </c>
      <c r="K16" s="548" t="s">
        <v>15</v>
      </c>
      <c r="L16" s="549" t="s">
        <v>16</v>
      </c>
      <c r="M16" s="549" t="s">
        <v>17</v>
      </c>
      <c r="N16" s="549" t="s">
        <v>18</v>
      </c>
      <c r="O16" s="550" t="s">
        <v>19</v>
      </c>
      <c r="P16" s="551" t="s">
        <v>20</v>
      </c>
    </row>
    <row r="17" spans="1:16" ht="57" customHeight="1" x14ac:dyDescent="0.2">
      <c r="A17" s="191"/>
      <c r="B17" s="192"/>
      <c r="C17" s="192"/>
      <c r="D17" s="193"/>
      <c r="E17" s="1091" t="s">
        <v>965</v>
      </c>
      <c r="F17" s="1095" t="s">
        <v>91</v>
      </c>
      <c r="G17" s="1095" t="s">
        <v>92</v>
      </c>
      <c r="H17" s="5"/>
      <c r="I17" s="1304">
        <v>42401</v>
      </c>
      <c r="J17" s="1307">
        <v>42724</v>
      </c>
      <c r="K17" s="1044" t="s">
        <v>93</v>
      </c>
      <c r="L17" s="938" t="s">
        <v>94</v>
      </c>
      <c r="M17" s="910" t="s">
        <v>95</v>
      </c>
      <c r="N17" s="42">
        <v>10</v>
      </c>
      <c r="O17" s="24">
        <v>1500000</v>
      </c>
      <c r="P17" s="25">
        <v>15000000</v>
      </c>
    </row>
    <row r="18" spans="1:16" ht="42.75" x14ac:dyDescent="0.2">
      <c r="A18" s="184"/>
      <c r="B18" s="185"/>
      <c r="C18" s="185"/>
      <c r="D18" s="186"/>
      <c r="E18" s="1137"/>
      <c r="F18" s="1109"/>
      <c r="G18" s="1109"/>
      <c r="H18" s="4"/>
      <c r="I18" s="1305"/>
      <c r="J18" s="1308"/>
      <c r="K18" s="1045"/>
      <c r="L18" s="926" t="s">
        <v>94</v>
      </c>
      <c r="M18" s="911" t="s">
        <v>96</v>
      </c>
      <c r="N18" s="981">
        <v>1</v>
      </c>
      <c r="O18" s="26">
        <v>8000000</v>
      </c>
      <c r="P18" s="27">
        <v>8000000</v>
      </c>
    </row>
    <row r="19" spans="1:16" ht="42.75" x14ac:dyDescent="0.2">
      <c r="A19" s="184"/>
      <c r="B19" s="185"/>
      <c r="C19" s="185"/>
      <c r="D19" s="186"/>
      <c r="E19" s="1137"/>
      <c r="F19" s="1109"/>
      <c r="G19" s="1109"/>
      <c r="H19" s="4"/>
      <c r="I19" s="1305"/>
      <c r="J19" s="1308"/>
      <c r="K19" s="1045"/>
      <c r="L19" s="926" t="s">
        <v>94</v>
      </c>
      <c r="M19" s="911" t="s">
        <v>97</v>
      </c>
      <c r="N19" s="981">
        <v>2</v>
      </c>
      <c r="O19" s="26">
        <v>1500000</v>
      </c>
      <c r="P19" s="27">
        <v>3000000</v>
      </c>
    </row>
    <row r="20" spans="1:16" ht="42.75" x14ac:dyDescent="0.2">
      <c r="A20" s="184"/>
      <c r="B20" s="185"/>
      <c r="C20" s="185"/>
      <c r="D20" s="186"/>
      <c r="E20" s="1137"/>
      <c r="F20" s="1109"/>
      <c r="G20" s="1109"/>
      <c r="H20" s="4"/>
      <c r="I20" s="1305"/>
      <c r="J20" s="1308"/>
      <c r="K20" s="1045"/>
      <c r="L20" s="926" t="s">
        <v>94</v>
      </c>
      <c r="M20" s="911" t="s">
        <v>98</v>
      </c>
      <c r="N20" s="981">
        <v>1</v>
      </c>
      <c r="O20" s="26">
        <v>112000000</v>
      </c>
      <c r="P20" s="27">
        <v>112000000</v>
      </c>
    </row>
    <row r="21" spans="1:16" ht="72" thickBot="1" x14ac:dyDescent="0.25">
      <c r="A21" s="184"/>
      <c r="B21" s="185"/>
      <c r="C21" s="185"/>
      <c r="D21" s="186"/>
      <c r="E21" s="1137"/>
      <c r="F21" s="1109"/>
      <c r="G21" s="1109"/>
      <c r="H21" s="9"/>
      <c r="I21" s="1305"/>
      <c r="J21" s="1308"/>
      <c r="K21" s="1045"/>
      <c r="L21" s="926" t="s">
        <v>94</v>
      </c>
      <c r="M21" s="911" t="s">
        <v>99</v>
      </c>
      <c r="N21" s="981">
        <v>3</v>
      </c>
      <c r="O21" s="26">
        <v>20500000</v>
      </c>
      <c r="P21" s="27">
        <v>61500000</v>
      </c>
    </row>
    <row r="22" spans="1:16" ht="43.5" thickBot="1" x14ac:dyDescent="0.25">
      <c r="A22" s="188"/>
      <c r="B22" s="189"/>
      <c r="C22" s="189"/>
      <c r="D22" s="190"/>
      <c r="E22" s="1138"/>
      <c r="F22" s="1110"/>
      <c r="G22" s="1110"/>
      <c r="H22" s="475"/>
      <c r="I22" s="1306"/>
      <c r="J22" s="1309"/>
      <c r="K22" s="1050"/>
      <c r="L22" s="213" t="s">
        <v>94</v>
      </c>
      <c r="M22" s="921" t="s">
        <v>100</v>
      </c>
      <c r="N22" s="982">
        <v>0</v>
      </c>
      <c r="O22" s="28">
        <v>0</v>
      </c>
      <c r="P22" s="29">
        <v>0</v>
      </c>
    </row>
    <row r="23" spans="1:16" ht="54" customHeight="1" x14ac:dyDescent="0.2">
      <c r="A23" s="1317"/>
      <c r="B23" s="1318"/>
      <c r="C23" s="1318"/>
      <c r="D23" s="1319"/>
      <c r="E23" s="1091" t="s">
        <v>965</v>
      </c>
      <c r="F23" s="1095" t="s">
        <v>101</v>
      </c>
      <c r="G23" s="1095" t="s">
        <v>102</v>
      </c>
      <c r="H23" s="5"/>
      <c r="I23" s="1304">
        <v>42381</v>
      </c>
      <c r="J23" s="1307">
        <v>42724</v>
      </c>
      <c r="K23" s="919" t="s">
        <v>103</v>
      </c>
      <c r="L23" s="910" t="s">
        <v>94</v>
      </c>
      <c r="M23" s="910" t="s">
        <v>104</v>
      </c>
      <c r="N23" s="42">
        <v>8</v>
      </c>
      <c r="O23" s="24">
        <v>27000000</v>
      </c>
      <c r="P23" s="25">
        <v>216000000</v>
      </c>
    </row>
    <row r="24" spans="1:16" ht="57" x14ac:dyDescent="0.2">
      <c r="A24" s="1143"/>
      <c r="B24" s="1146"/>
      <c r="C24" s="1146"/>
      <c r="D24" s="1149"/>
      <c r="E24" s="1092"/>
      <c r="F24" s="1109"/>
      <c r="G24" s="1109"/>
      <c r="H24" s="4"/>
      <c r="I24" s="1305"/>
      <c r="J24" s="1308"/>
      <c r="K24" s="920" t="s">
        <v>105</v>
      </c>
      <c r="L24" s="911" t="s">
        <v>94</v>
      </c>
      <c r="M24" s="911" t="s">
        <v>106</v>
      </c>
      <c r="N24" s="981">
        <v>3</v>
      </c>
      <c r="O24" s="26">
        <v>12000000</v>
      </c>
      <c r="P24" s="27">
        <v>36000000</v>
      </c>
    </row>
    <row r="25" spans="1:16" ht="28.5" x14ac:dyDescent="0.2">
      <c r="A25" s="1143"/>
      <c r="B25" s="1146"/>
      <c r="C25" s="1146"/>
      <c r="D25" s="1149"/>
      <c r="E25" s="1092"/>
      <c r="F25" s="1109"/>
      <c r="G25" s="1109"/>
      <c r="H25" s="4"/>
      <c r="I25" s="1305"/>
      <c r="J25" s="1308"/>
      <c r="K25" s="920" t="s">
        <v>107</v>
      </c>
      <c r="L25" s="911" t="s">
        <v>94</v>
      </c>
      <c r="M25" s="911" t="s">
        <v>108</v>
      </c>
      <c r="N25" s="981">
        <v>1</v>
      </c>
      <c r="O25" s="26">
        <v>30000000</v>
      </c>
      <c r="P25" s="27">
        <v>30000000</v>
      </c>
    </row>
    <row r="26" spans="1:16" ht="42.75" x14ac:dyDescent="0.2">
      <c r="A26" s="1143"/>
      <c r="B26" s="1146"/>
      <c r="C26" s="1146"/>
      <c r="D26" s="1149"/>
      <c r="E26" s="1092"/>
      <c r="F26" s="1109"/>
      <c r="G26" s="1109"/>
      <c r="H26" s="4"/>
      <c r="I26" s="1305"/>
      <c r="J26" s="1308"/>
      <c r="K26" s="920" t="s">
        <v>109</v>
      </c>
      <c r="L26" s="911" t="s">
        <v>94</v>
      </c>
      <c r="M26" s="911" t="s">
        <v>110</v>
      </c>
      <c r="N26" s="981">
        <v>1</v>
      </c>
      <c r="O26" s="26">
        <v>30000000</v>
      </c>
      <c r="P26" s="27">
        <v>30000000</v>
      </c>
    </row>
    <row r="27" spans="1:16" ht="28.5" x14ac:dyDescent="0.2">
      <c r="A27" s="1143"/>
      <c r="B27" s="1146"/>
      <c r="C27" s="1146"/>
      <c r="D27" s="1149"/>
      <c r="E27" s="1092"/>
      <c r="F27" s="1109"/>
      <c r="G27" s="1109"/>
      <c r="H27" s="4"/>
      <c r="I27" s="1305"/>
      <c r="J27" s="1308"/>
      <c r="K27" s="920" t="s">
        <v>111</v>
      </c>
      <c r="L27" s="911" t="s">
        <v>94</v>
      </c>
      <c r="M27" s="911" t="s">
        <v>111</v>
      </c>
      <c r="N27" s="981">
        <v>3</v>
      </c>
      <c r="O27" s="507">
        <v>14000000</v>
      </c>
      <c r="P27" s="628">
        <v>42000000</v>
      </c>
    </row>
    <row r="28" spans="1:16" ht="57" x14ac:dyDescent="0.2">
      <c r="A28" s="1144"/>
      <c r="B28" s="1147"/>
      <c r="C28" s="1147"/>
      <c r="D28" s="1150"/>
      <c r="E28" s="1092"/>
      <c r="F28" s="1109"/>
      <c r="G28" s="1109"/>
      <c r="H28" s="4"/>
      <c r="I28" s="1305"/>
      <c r="J28" s="1308"/>
      <c r="K28" s="920" t="s">
        <v>112</v>
      </c>
      <c r="L28" s="911" t="s">
        <v>49</v>
      </c>
      <c r="M28" s="911" t="s">
        <v>113</v>
      </c>
      <c r="N28" s="981">
        <v>25</v>
      </c>
      <c r="O28" s="507">
        <v>7000000</v>
      </c>
      <c r="P28" s="628">
        <v>175000000</v>
      </c>
    </row>
    <row r="29" spans="1:16" ht="42.75" x14ac:dyDescent="0.2">
      <c r="A29" s="935"/>
      <c r="B29" s="937"/>
      <c r="C29" s="937"/>
      <c r="D29" s="936"/>
      <c r="E29" s="1092"/>
      <c r="F29" s="1109"/>
      <c r="G29" s="1096"/>
      <c r="H29" s="4"/>
      <c r="I29" s="1320"/>
      <c r="J29" s="1321"/>
      <c r="K29" s="920" t="s">
        <v>114</v>
      </c>
      <c r="L29" s="911" t="s">
        <v>94</v>
      </c>
      <c r="M29" s="911" t="s">
        <v>115</v>
      </c>
      <c r="N29" s="981">
        <v>0</v>
      </c>
      <c r="O29" s="507">
        <v>0</v>
      </c>
      <c r="P29" s="628">
        <v>0</v>
      </c>
    </row>
    <row r="30" spans="1:16" ht="28.5" x14ac:dyDescent="0.2">
      <c r="A30" s="484"/>
      <c r="B30" s="485"/>
      <c r="C30" s="486"/>
      <c r="D30" s="487"/>
      <c r="E30" s="1092"/>
      <c r="F30" s="1109"/>
      <c r="G30" s="1108" t="s">
        <v>116</v>
      </c>
      <c r="H30" s="204"/>
      <c r="I30" s="1305">
        <v>42401</v>
      </c>
      <c r="J30" s="1308">
        <v>42814</v>
      </c>
      <c r="K30" s="1322" t="s">
        <v>117</v>
      </c>
      <c r="L30" s="916" t="s">
        <v>118</v>
      </c>
      <c r="M30" s="916" t="s">
        <v>119</v>
      </c>
      <c r="N30" s="478">
        <v>1</v>
      </c>
      <c r="O30" s="1324">
        <v>650000000</v>
      </c>
      <c r="P30" s="1326">
        <v>650000000</v>
      </c>
    </row>
    <row r="31" spans="1:16" ht="42.75" x14ac:dyDescent="0.2">
      <c r="A31" s="484"/>
      <c r="B31" s="485"/>
      <c r="C31" s="486"/>
      <c r="D31" s="487"/>
      <c r="E31" s="1092"/>
      <c r="F31" s="1109"/>
      <c r="G31" s="1096"/>
      <c r="H31" s="204"/>
      <c r="I31" s="1305"/>
      <c r="J31" s="1308"/>
      <c r="K31" s="1323"/>
      <c r="L31" s="916" t="s">
        <v>120</v>
      </c>
      <c r="M31" s="916" t="s">
        <v>121</v>
      </c>
      <c r="N31" s="478">
        <v>1</v>
      </c>
      <c r="O31" s="1325"/>
      <c r="P31" s="1327"/>
    </row>
    <row r="32" spans="1:16" ht="29.25" thickBot="1" x14ac:dyDescent="0.25">
      <c r="A32" s="483"/>
      <c r="B32" s="482"/>
      <c r="C32" s="482"/>
      <c r="D32" s="481"/>
      <c r="E32" s="1099"/>
      <c r="F32" s="1109"/>
      <c r="G32" s="211" t="s">
        <v>122</v>
      </c>
      <c r="H32" s="204"/>
      <c r="I32" s="1305"/>
      <c r="J32" s="1308"/>
      <c r="K32" s="913" t="s">
        <v>123</v>
      </c>
      <c r="L32" s="912" t="s">
        <v>49</v>
      </c>
      <c r="M32" s="912" t="s">
        <v>124</v>
      </c>
      <c r="N32" s="205">
        <v>1</v>
      </c>
      <c r="O32" s="512">
        <v>96000000</v>
      </c>
      <c r="P32" s="633">
        <v>96000000</v>
      </c>
    </row>
    <row r="33" spans="1:17" ht="57" x14ac:dyDescent="0.2">
      <c r="A33" s="191"/>
      <c r="B33" s="192"/>
      <c r="C33" s="192"/>
      <c r="D33" s="193"/>
      <c r="E33" s="1091" t="s">
        <v>965</v>
      </c>
      <c r="F33" s="1095" t="s">
        <v>125</v>
      </c>
      <c r="G33" s="910" t="s">
        <v>126</v>
      </c>
      <c r="H33" s="5"/>
      <c r="I33" s="194">
        <v>42401</v>
      </c>
      <c r="J33" s="620">
        <v>42724</v>
      </c>
      <c r="K33" s="919" t="s">
        <v>125</v>
      </c>
      <c r="L33" s="938" t="s">
        <v>26</v>
      </c>
      <c r="M33" s="59" t="s">
        <v>127</v>
      </c>
      <c r="N33" s="207">
        <v>1</v>
      </c>
      <c r="O33" s="634">
        <v>49500000</v>
      </c>
      <c r="P33" s="635">
        <f>+O33*N33</f>
        <v>49500000</v>
      </c>
    </row>
    <row r="34" spans="1:17" ht="42.75" x14ac:dyDescent="0.2">
      <c r="A34" s="184"/>
      <c r="B34" s="185"/>
      <c r="C34" s="185"/>
      <c r="D34" s="186"/>
      <c r="E34" s="1092"/>
      <c r="F34" s="1109"/>
      <c r="G34" s="911" t="s">
        <v>128</v>
      </c>
      <c r="H34" s="4"/>
      <c r="I34" s="182">
        <v>42401</v>
      </c>
      <c r="J34" s="584">
        <v>42724</v>
      </c>
      <c r="K34" s="920" t="s">
        <v>125</v>
      </c>
      <c r="L34" s="926" t="s">
        <v>26</v>
      </c>
      <c r="M34" s="911" t="s">
        <v>129</v>
      </c>
      <c r="N34" s="206">
        <v>1</v>
      </c>
      <c r="O34" s="636">
        <v>19800000</v>
      </c>
      <c r="P34" s="637">
        <f t="shared" ref="P34:P55" si="0">+O34*N34</f>
        <v>19800000</v>
      </c>
    </row>
    <row r="35" spans="1:17" ht="42.75" x14ac:dyDescent="0.2">
      <c r="A35" s="1142"/>
      <c r="B35" s="1145"/>
      <c r="C35" s="1145"/>
      <c r="D35" s="1148"/>
      <c r="E35" s="1092"/>
      <c r="F35" s="1109"/>
      <c r="G35" s="1108" t="s">
        <v>130</v>
      </c>
      <c r="H35" s="4"/>
      <c r="I35" s="1328">
        <v>42401</v>
      </c>
      <c r="J35" s="1330">
        <v>42724</v>
      </c>
      <c r="K35" s="1117" t="s">
        <v>131</v>
      </c>
      <c r="L35" s="926" t="s">
        <v>26</v>
      </c>
      <c r="M35" s="911" t="s">
        <v>132</v>
      </c>
      <c r="N35" s="206">
        <v>4</v>
      </c>
      <c r="O35" s="636">
        <v>19231000</v>
      </c>
      <c r="P35" s="637">
        <f t="shared" si="0"/>
        <v>76924000</v>
      </c>
    </row>
    <row r="36" spans="1:17" ht="28.5" x14ac:dyDescent="0.2">
      <c r="A36" s="1144"/>
      <c r="B36" s="1147"/>
      <c r="C36" s="1147"/>
      <c r="D36" s="1150"/>
      <c r="E36" s="1092"/>
      <c r="F36" s="1109"/>
      <c r="G36" s="1096"/>
      <c r="H36" s="4"/>
      <c r="I36" s="1329"/>
      <c r="J36" s="1331"/>
      <c r="K36" s="1107"/>
      <c r="L36" s="926" t="s">
        <v>133</v>
      </c>
      <c r="M36" s="911" t="s">
        <v>134</v>
      </c>
      <c r="N36" s="206">
        <v>1</v>
      </c>
      <c r="O36" s="636">
        <v>150000000</v>
      </c>
      <c r="P36" s="637">
        <f t="shared" si="0"/>
        <v>150000000</v>
      </c>
    </row>
    <row r="37" spans="1:17" ht="42.75" x14ac:dyDescent="0.2">
      <c r="A37" s="1142"/>
      <c r="B37" s="1145"/>
      <c r="C37" s="1145"/>
      <c r="D37" s="1148"/>
      <c r="E37" s="1092"/>
      <c r="F37" s="1109"/>
      <c r="G37" s="1061" t="s">
        <v>135</v>
      </c>
      <c r="H37" s="4"/>
      <c r="I37" s="183">
        <v>42401</v>
      </c>
      <c r="J37" s="590">
        <v>42724</v>
      </c>
      <c r="K37" s="1089" t="s">
        <v>136</v>
      </c>
      <c r="L37" s="926" t="s">
        <v>26</v>
      </c>
      <c r="M37" s="911" t="s">
        <v>137</v>
      </c>
      <c r="N37" s="206">
        <v>1</v>
      </c>
      <c r="O37" s="636">
        <v>19231000</v>
      </c>
      <c r="P37" s="637">
        <f t="shared" si="0"/>
        <v>19231000</v>
      </c>
    </row>
    <row r="38" spans="1:17" ht="54.75" customHeight="1" thickBot="1" x14ac:dyDescent="0.25">
      <c r="A38" s="1332"/>
      <c r="B38" s="1333"/>
      <c r="C38" s="1333"/>
      <c r="D38" s="1334"/>
      <c r="E38" s="1099"/>
      <c r="F38" s="1109"/>
      <c r="G38" s="1061"/>
      <c r="H38" s="4"/>
      <c r="I38" s="183">
        <v>42401</v>
      </c>
      <c r="J38" s="590">
        <v>42724</v>
      </c>
      <c r="K38" s="1089"/>
      <c r="L38" s="926" t="s">
        <v>26</v>
      </c>
      <c r="M38" s="911" t="s">
        <v>138</v>
      </c>
      <c r="N38" s="206">
        <v>1</v>
      </c>
      <c r="O38" s="636">
        <v>19231000</v>
      </c>
      <c r="P38" s="637">
        <f t="shared" si="0"/>
        <v>19231000</v>
      </c>
    </row>
    <row r="39" spans="1:17" ht="47.25" customHeight="1" x14ac:dyDescent="0.2">
      <c r="A39" s="191"/>
      <c r="B39" s="192"/>
      <c r="C39" s="437"/>
      <c r="D39" s="438"/>
      <c r="E39" s="1091" t="s">
        <v>965</v>
      </c>
      <c r="F39" s="1094" t="s">
        <v>139</v>
      </c>
      <c r="G39" s="910" t="s">
        <v>140</v>
      </c>
      <c r="H39" s="21"/>
      <c r="I39" s="194">
        <v>42401</v>
      </c>
      <c r="J39" s="609">
        <v>42724</v>
      </c>
      <c r="K39" s="623" t="s">
        <v>141</v>
      </c>
      <c r="L39" s="938" t="s">
        <v>94</v>
      </c>
      <c r="M39" s="21" t="s">
        <v>141</v>
      </c>
      <c r="N39" s="955">
        <v>1</v>
      </c>
      <c r="O39" s="634">
        <f>8000000</f>
        <v>8000000</v>
      </c>
      <c r="P39" s="635">
        <f t="shared" si="0"/>
        <v>8000000</v>
      </c>
    </row>
    <row r="40" spans="1:17" ht="60" customHeight="1" x14ac:dyDescent="0.2">
      <c r="A40" s="184"/>
      <c r="B40" s="185"/>
      <c r="C40" s="431"/>
      <c r="D40" s="439"/>
      <c r="E40" s="1092"/>
      <c r="F40" s="1061"/>
      <c r="G40" s="911" t="s">
        <v>142</v>
      </c>
      <c r="H40" s="22"/>
      <c r="I40" s="182">
        <v>42401</v>
      </c>
      <c r="J40" s="610">
        <v>42724</v>
      </c>
      <c r="K40" s="1117" t="s">
        <v>143</v>
      </c>
      <c r="L40" s="926" t="s">
        <v>49</v>
      </c>
      <c r="M40" s="22" t="s">
        <v>144</v>
      </c>
      <c r="N40" s="956">
        <v>1</v>
      </c>
      <c r="O40" s="636">
        <v>45000000</v>
      </c>
      <c r="P40" s="637">
        <f t="shared" si="0"/>
        <v>45000000</v>
      </c>
    </row>
    <row r="41" spans="1:17" ht="64.5" customHeight="1" x14ac:dyDescent="0.2">
      <c r="A41" s="1142"/>
      <c r="B41" s="1145"/>
      <c r="C41" s="1335"/>
      <c r="D41" s="1337"/>
      <c r="E41" s="1092"/>
      <c r="F41" s="1061"/>
      <c r="G41" s="1108" t="s">
        <v>145</v>
      </c>
      <c r="H41" s="22"/>
      <c r="I41" s="182">
        <v>42401</v>
      </c>
      <c r="J41" s="610">
        <v>42724</v>
      </c>
      <c r="K41" s="1045"/>
      <c r="L41" s="926" t="s">
        <v>49</v>
      </c>
      <c r="M41" s="22" t="s">
        <v>146</v>
      </c>
      <c r="N41" s="956">
        <v>1</v>
      </c>
      <c r="O41" s="636">
        <v>700000000</v>
      </c>
      <c r="P41" s="637">
        <f t="shared" si="0"/>
        <v>700000000</v>
      </c>
    </row>
    <row r="42" spans="1:17" ht="64.5" customHeight="1" x14ac:dyDescent="0.2">
      <c r="A42" s="1144"/>
      <c r="B42" s="1147"/>
      <c r="C42" s="1336"/>
      <c r="D42" s="1338"/>
      <c r="E42" s="1092"/>
      <c r="F42" s="1061"/>
      <c r="G42" s="1096"/>
      <c r="H42" s="22"/>
      <c r="I42" s="182">
        <v>42401</v>
      </c>
      <c r="J42" s="610">
        <v>42724</v>
      </c>
      <c r="K42" s="1107"/>
      <c r="L42" s="926" t="s">
        <v>26</v>
      </c>
      <c r="M42" s="971" t="s">
        <v>147</v>
      </c>
      <c r="N42" s="956">
        <v>1</v>
      </c>
      <c r="O42" s="638">
        <v>38500000</v>
      </c>
      <c r="P42" s="637">
        <f t="shared" si="0"/>
        <v>38500000</v>
      </c>
      <c r="Q42" s="440"/>
    </row>
    <row r="43" spans="1:17" ht="82.5" customHeight="1" x14ac:dyDescent="0.2">
      <c r="A43" s="173"/>
      <c r="B43" s="174"/>
      <c r="C43" s="431"/>
      <c r="D43" s="439"/>
      <c r="E43" s="1092"/>
      <c r="F43" s="1061"/>
      <c r="G43" s="911" t="s">
        <v>148</v>
      </c>
      <c r="H43" s="22"/>
      <c r="I43" s="182">
        <v>42401</v>
      </c>
      <c r="J43" s="610">
        <v>42724</v>
      </c>
      <c r="K43" s="586" t="s">
        <v>149</v>
      </c>
      <c r="L43" s="926" t="s">
        <v>150</v>
      </c>
      <c r="M43" s="22" t="s">
        <v>151</v>
      </c>
      <c r="N43" s="956">
        <v>2</v>
      </c>
      <c r="O43" s="636">
        <v>2000000000</v>
      </c>
      <c r="P43" s="637">
        <f t="shared" si="0"/>
        <v>4000000000</v>
      </c>
    </row>
    <row r="44" spans="1:17" ht="86.25" customHeight="1" x14ac:dyDescent="0.2">
      <c r="A44" s="209"/>
      <c r="B44" s="210"/>
      <c r="C44" s="441"/>
      <c r="D44" s="442"/>
      <c r="E44" s="1092"/>
      <c r="F44" s="1108"/>
      <c r="G44" s="912" t="s">
        <v>152</v>
      </c>
      <c r="H44" s="204"/>
      <c r="I44" s="317">
        <v>42401</v>
      </c>
      <c r="J44" s="959">
        <v>42724</v>
      </c>
      <c r="K44" s="913" t="s">
        <v>153</v>
      </c>
      <c r="L44" s="934" t="s">
        <v>49</v>
      </c>
      <c r="M44" s="211" t="s">
        <v>154</v>
      </c>
      <c r="N44" s="930">
        <v>1</v>
      </c>
      <c r="O44" s="639">
        <v>70000000</v>
      </c>
      <c r="P44" s="640">
        <f t="shared" si="0"/>
        <v>70000000</v>
      </c>
    </row>
    <row r="45" spans="1:17" ht="86.25" customHeight="1" thickBot="1" x14ac:dyDescent="0.25">
      <c r="A45" s="209"/>
      <c r="B45" s="210"/>
      <c r="C45" s="203"/>
      <c r="D45" s="442"/>
      <c r="E45" s="1099"/>
      <c r="F45" s="1108"/>
      <c r="G45" s="912" t="s">
        <v>155</v>
      </c>
      <c r="H45" s="204"/>
      <c r="I45" s="317">
        <v>42401</v>
      </c>
      <c r="J45" s="959">
        <v>42724</v>
      </c>
      <c r="K45" s="913" t="s">
        <v>156</v>
      </c>
      <c r="L45" s="934" t="s">
        <v>133</v>
      </c>
      <c r="M45" s="211" t="s">
        <v>157</v>
      </c>
      <c r="N45" s="930">
        <v>1</v>
      </c>
      <c r="O45" s="639">
        <f>145000000</f>
        <v>145000000</v>
      </c>
      <c r="P45" s="640">
        <f t="shared" si="0"/>
        <v>145000000</v>
      </c>
    </row>
    <row r="46" spans="1:17" ht="43.5" thickBot="1" x14ac:dyDescent="0.25">
      <c r="A46" s="191"/>
      <c r="B46" s="192"/>
      <c r="C46" s="437"/>
      <c r="D46" s="438"/>
      <c r="E46" s="1091" t="s">
        <v>965</v>
      </c>
      <c r="F46" s="1094" t="s">
        <v>158</v>
      </c>
      <c r="G46" s="977" t="s">
        <v>159</v>
      </c>
      <c r="H46" s="528"/>
      <c r="I46" s="529">
        <v>42401</v>
      </c>
      <c r="J46" s="621">
        <v>42724</v>
      </c>
      <c r="K46" s="1339" t="s">
        <v>160</v>
      </c>
      <c r="L46" s="530" t="s">
        <v>49</v>
      </c>
      <c r="M46" s="531" t="s">
        <v>161</v>
      </c>
      <c r="N46" s="532">
        <v>1</v>
      </c>
      <c r="O46" s="641">
        <v>45000000</v>
      </c>
      <c r="P46" s="642">
        <f t="shared" si="0"/>
        <v>45000000</v>
      </c>
      <c r="Q46" s="440"/>
    </row>
    <row r="47" spans="1:17" ht="57" x14ac:dyDescent="0.2">
      <c r="A47" s="226"/>
      <c r="B47" s="474"/>
      <c r="C47" s="479"/>
      <c r="D47" s="480"/>
      <c r="E47" s="1137"/>
      <c r="F47" s="1096"/>
      <c r="G47" s="917" t="s">
        <v>966</v>
      </c>
      <c r="H47" s="533"/>
      <c r="I47" s="731"/>
      <c r="J47" s="732"/>
      <c r="K47" s="1340"/>
      <c r="L47" s="927" t="s">
        <v>49</v>
      </c>
      <c r="M47" s="733" t="s">
        <v>967</v>
      </c>
      <c r="N47" s="734">
        <v>1</v>
      </c>
      <c r="O47" s="735">
        <v>100000000</v>
      </c>
      <c r="P47" s="642">
        <f t="shared" si="0"/>
        <v>100000000</v>
      </c>
      <c r="Q47" s="440"/>
    </row>
    <row r="48" spans="1:17" ht="57" x14ac:dyDescent="0.2">
      <c r="A48" s="226"/>
      <c r="B48" s="474"/>
      <c r="C48" s="479"/>
      <c r="D48" s="480"/>
      <c r="E48" s="1137"/>
      <c r="F48" s="1096"/>
      <c r="G48" s="1120" t="s">
        <v>162</v>
      </c>
      <c r="H48" s="533"/>
      <c r="I48" s="1341">
        <v>42401</v>
      </c>
      <c r="J48" s="1344">
        <v>42724</v>
      </c>
      <c r="K48" s="1340"/>
      <c r="L48" s="961" t="s">
        <v>49</v>
      </c>
      <c r="M48" s="961" t="s">
        <v>163</v>
      </c>
      <c r="N48" s="19">
        <v>1</v>
      </c>
      <c r="O48" s="643">
        <v>104000000</v>
      </c>
      <c r="P48" s="644">
        <f>+O48</f>
        <v>104000000</v>
      </c>
      <c r="Q48" s="440"/>
    </row>
    <row r="49" spans="1:17" ht="26.1" customHeight="1" x14ac:dyDescent="0.2">
      <c r="A49" s="1142"/>
      <c r="B49" s="1145"/>
      <c r="C49" s="1335"/>
      <c r="D49" s="1337"/>
      <c r="E49" s="1092"/>
      <c r="F49" s="1061"/>
      <c r="G49" s="1137"/>
      <c r="H49" s="536"/>
      <c r="I49" s="1342"/>
      <c r="J49" s="1345"/>
      <c r="K49" s="1340"/>
      <c r="L49" s="537" t="s">
        <v>49</v>
      </c>
      <c r="M49" s="538" t="s">
        <v>164</v>
      </c>
      <c r="N49" s="223">
        <v>1</v>
      </c>
      <c r="O49" s="645">
        <v>120000000</v>
      </c>
      <c r="P49" s="646">
        <f t="shared" si="0"/>
        <v>120000000</v>
      </c>
      <c r="Q49" s="440"/>
    </row>
    <row r="50" spans="1:17" x14ac:dyDescent="0.2">
      <c r="A50" s="1144"/>
      <c r="B50" s="1147"/>
      <c r="C50" s="1336"/>
      <c r="D50" s="1338"/>
      <c r="E50" s="1092"/>
      <c r="F50" s="1061"/>
      <c r="G50" s="1158"/>
      <c r="H50" s="536"/>
      <c r="I50" s="1343"/>
      <c r="J50" s="1346"/>
      <c r="K50" s="1323"/>
      <c r="L50" s="537" t="s">
        <v>26</v>
      </c>
      <c r="M50" s="538" t="s">
        <v>165</v>
      </c>
      <c r="N50" s="223">
        <v>1</v>
      </c>
      <c r="O50" s="645">
        <v>6600000</v>
      </c>
      <c r="P50" s="646">
        <f t="shared" si="0"/>
        <v>6600000</v>
      </c>
    </row>
    <row r="51" spans="1:17" ht="57" x14ac:dyDescent="0.2">
      <c r="A51" s="184"/>
      <c r="B51" s="185"/>
      <c r="C51" s="431"/>
      <c r="D51" s="439"/>
      <c r="E51" s="1092"/>
      <c r="F51" s="1061"/>
      <c r="G51" s="911" t="s">
        <v>166</v>
      </c>
      <c r="H51" s="4"/>
      <c r="I51" s="182">
        <v>42401</v>
      </c>
      <c r="J51" s="584">
        <v>42724</v>
      </c>
      <c r="K51" s="920" t="s">
        <v>167</v>
      </c>
      <c r="L51" s="926" t="s">
        <v>94</v>
      </c>
      <c r="M51" s="22" t="s">
        <v>168</v>
      </c>
      <c r="N51" s="956">
        <v>1</v>
      </c>
      <c r="O51" s="636">
        <v>67000000</v>
      </c>
      <c r="P51" s="637">
        <f t="shared" si="0"/>
        <v>67000000</v>
      </c>
    </row>
    <row r="52" spans="1:17" ht="59.25" customHeight="1" thickBot="1" x14ac:dyDescent="0.25">
      <c r="A52" s="202"/>
      <c r="B52" s="203"/>
      <c r="C52" s="441"/>
      <c r="D52" s="442"/>
      <c r="E52" s="1099"/>
      <c r="F52" s="1108"/>
      <c r="G52" s="912" t="s">
        <v>169</v>
      </c>
      <c r="H52" s="204"/>
      <c r="I52" s="317">
        <v>42401</v>
      </c>
      <c r="J52" s="622">
        <v>42724</v>
      </c>
      <c r="K52" s="913" t="s">
        <v>170</v>
      </c>
      <c r="L52" s="934" t="s">
        <v>94</v>
      </c>
      <c r="M52" s="211" t="s">
        <v>171</v>
      </c>
      <c r="N52" s="930">
        <v>1</v>
      </c>
      <c r="O52" s="639">
        <v>23000000</v>
      </c>
      <c r="P52" s="640">
        <f t="shared" si="0"/>
        <v>23000000</v>
      </c>
    </row>
    <row r="53" spans="1:17" ht="28.5" x14ac:dyDescent="0.2">
      <c r="A53" s="1347"/>
      <c r="B53" s="1349"/>
      <c r="C53" s="1351"/>
      <c r="D53" s="1353"/>
      <c r="E53" s="1091" t="s">
        <v>965</v>
      </c>
      <c r="F53" s="1094" t="s">
        <v>172</v>
      </c>
      <c r="G53" s="21" t="s">
        <v>173</v>
      </c>
      <c r="H53" s="5"/>
      <c r="I53" s="194">
        <v>42401</v>
      </c>
      <c r="J53" s="583">
        <v>42724</v>
      </c>
      <c r="K53" s="1355" t="s">
        <v>174</v>
      </c>
      <c r="L53" s="1118" t="s">
        <v>49</v>
      </c>
      <c r="M53" s="910" t="s">
        <v>175</v>
      </c>
      <c r="N53" s="207">
        <v>1</v>
      </c>
      <c r="O53" s="634">
        <v>10000000</v>
      </c>
      <c r="P53" s="635">
        <f t="shared" si="0"/>
        <v>10000000</v>
      </c>
    </row>
    <row r="54" spans="1:17" ht="62.25" customHeight="1" x14ac:dyDescent="0.2">
      <c r="A54" s="1348"/>
      <c r="B54" s="1350"/>
      <c r="C54" s="1352"/>
      <c r="D54" s="1354"/>
      <c r="E54" s="1092"/>
      <c r="F54" s="1061"/>
      <c r="G54" s="22" t="s">
        <v>176</v>
      </c>
      <c r="H54" s="4"/>
      <c r="I54" s="182">
        <v>42401</v>
      </c>
      <c r="J54" s="584">
        <v>42724</v>
      </c>
      <c r="K54" s="1089"/>
      <c r="L54" s="1119"/>
      <c r="M54" s="911" t="s">
        <v>177</v>
      </c>
      <c r="N54" s="206">
        <v>1</v>
      </c>
      <c r="O54" s="636">
        <v>7000000000</v>
      </c>
      <c r="P54" s="637">
        <f>++IF('Plan de adquisiciones'!D6="No",0,O54*N54)</f>
        <v>0</v>
      </c>
    </row>
    <row r="55" spans="1:17" ht="114.75" customHeight="1" thickBot="1" x14ac:dyDescent="0.25">
      <c r="A55" s="1348"/>
      <c r="B55" s="1350"/>
      <c r="C55" s="1352"/>
      <c r="D55" s="1354"/>
      <c r="E55" s="1099"/>
      <c r="F55" s="1108"/>
      <c r="G55" s="912" t="s">
        <v>178</v>
      </c>
      <c r="H55" s="204"/>
      <c r="I55" s="317">
        <v>42401</v>
      </c>
      <c r="J55" s="622">
        <v>42724</v>
      </c>
      <c r="K55" s="1117"/>
      <c r="L55" s="934" t="s">
        <v>26</v>
      </c>
      <c r="M55" s="211" t="s">
        <v>179</v>
      </c>
      <c r="N55" s="930">
        <v>1</v>
      </c>
      <c r="O55" s="639">
        <v>385000000</v>
      </c>
      <c r="P55" s="640">
        <f t="shared" si="0"/>
        <v>385000000</v>
      </c>
    </row>
    <row r="56" spans="1:17" ht="28.5" customHeight="1" x14ac:dyDescent="0.2">
      <c r="A56" s="1356"/>
      <c r="B56" s="1358"/>
      <c r="C56" s="1360"/>
      <c r="D56" s="1362"/>
      <c r="E56" s="1091" t="s">
        <v>965</v>
      </c>
      <c r="F56" s="1094" t="s">
        <v>180</v>
      </c>
      <c r="G56" s="1095" t="s">
        <v>181</v>
      </c>
      <c r="H56" s="5"/>
      <c r="I56" s="1364">
        <v>42401</v>
      </c>
      <c r="J56" s="1366">
        <v>42724</v>
      </c>
      <c r="K56" s="1044" t="s">
        <v>182</v>
      </c>
      <c r="L56" s="1118" t="s">
        <v>94</v>
      </c>
      <c r="M56" s="1095" t="s">
        <v>183</v>
      </c>
      <c r="N56" s="1368">
        <v>1</v>
      </c>
      <c r="O56" s="1371">
        <v>140000000</v>
      </c>
      <c r="P56" s="1374">
        <f>+O56*N56</f>
        <v>140000000</v>
      </c>
      <c r="Q56" s="440"/>
    </row>
    <row r="57" spans="1:17" x14ac:dyDescent="0.2">
      <c r="A57" s="1144"/>
      <c r="B57" s="1147"/>
      <c r="C57" s="1336"/>
      <c r="D57" s="1338"/>
      <c r="E57" s="1092"/>
      <c r="F57" s="1096"/>
      <c r="G57" s="1096"/>
      <c r="H57" s="151"/>
      <c r="I57" s="1365"/>
      <c r="J57" s="1367"/>
      <c r="K57" s="1107"/>
      <c r="L57" s="1157"/>
      <c r="M57" s="1109"/>
      <c r="N57" s="1369"/>
      <c r="O57" s="1372"/>
      <c r="P57" s="1375"/>
      <c r="Q57" s="440"/>
    </row>
    <row r="58" spans="1:17" ht="45" customHeight="1" x14ac:dyDescent="0.2">
      <c r="A58" s="1144"/>
      <c r="B58" s="1147"/>
      <c r="C58" s="1336"/>
      <c r="D58" s="1338"/>
      <c r="E58" s="1092"/>
      <c r="F58" s="1096"/>
      <c r="G58" s="316" t="s">
        <v>184</v>
      </c>
      <c r="H58" s="151"/>
      <c r="I58" s="922">
        <v>42401</v>
      </c>
      <c r="J58" s="923">
        <v>42724</v>
      </c>
      <c r="K58" s="914" t="s">
        <v>185</v>
      </c>
      <c r="L58" s="1119"/>
      <c r="M58" s="1096"/>
      <c r="N58" s="1370"/>
      <c r="O58" s="1373"/>
      <c r="P58" s="1376"/>
    </row>
    <row r="59" spans="1:17" ht="57" x14ac:dyDescent="0.2">
      <c r="A59" s="1357"/>
      <c r="B59" s="1359"/>
      <c r="C59" s="1361"/>
      <c r="D59" s="1363"/>
      <c r="E59" s="1092"/>
      <c r="F59" s="1061"/>
      <c r="G59" s="316" t="s">
        <v>186</v>
      </c>
      <c r="H59" s="4"/>
      <c r="I59" s="182">
        <v>42401</v>
      </c>
      <c r="J59" s="584">
        <v>42724</v>
      </c>
      <c r="K59" s="914" t="s">
        <v>187</v>
      </c>
      <c r="L59" s="926" t="s">
        <v>94</v>
      </c>
      <c r="M59" s="911" t="s">
        <v>188</v>
      </c>
      <c r="N59" s="206">
        <v>1</v>
      </c>
      <c r="O59" s="636">
        <v>7700000</v>
      </c>
      <c r="P59" s="637">
        <f>+O59*N59</f>
        <v>7700000</v>
      </c>
    </row>
    <row r="60" spans="1:17" ht="43.5" thickBot="1" x14ac:dyDescent="0.25">
      <c r="A60" s="188"/>
      <c r="B60" s="189"/>
      <c r="C60" s="443"/>
      <c r="D60" s="444"/>
      <c r="E60" s="1099"/>
      <c r="F60" s="1062"/>
      <c r="G60" s="23" t="s">
        <v>189</v>
      </c>
      <c r="H60" s="9"/>
      <c r="I60" s="195">
        <v>42401</v>
      </c>
      <c r="J60" s="585">
        <v>42724</v>
      </c>
      <c r="K60" s="980" t="s">
        <v>190</v>
      </c>
      <c r="L60" s="213" t="s">
        <v>94</v>
      </c>
      <c r="M60" s="921" t="s">
        <v>191</v>
      </c>
      <c r="N60" s="982">
        <v>1</v>
      </c>
      <c r="O60" s="647">
        <v>55000000</v>
      </c>
      <c r="P60" s="648">
        <f>+O60*N60</f>
        <v>55000000</v>
      </c>
    </row>
    <row r="61" spans="1:17" x14ac:dyDescent="0.2">
      <c r="G61" s="198"/>
      <c r="I61" s="476"/>
      <c r="J61" s="476"/>
      <c r="K61" s="201"/>
      <c r="L61" s="187"/>
      <c r="M61" s="201"/>
      <c r="N61" s="199"/>
      <c r="O61" s="200"/>
      <c r="P61" s="208"/>
    </row>
    <row r="62" spans="1:17" x14ac:dyDescent="0.2">
      <c r="G62" s="198"/>
      <c r="K62" s="201"/>
      <c r="L62" s="187"/>
      <c r="M62" s="201"/>
      <c r="N62" s="199"/>
      <c r="O62" s="200"/>
    </row>
    <row r="63" spans="1:17" x14ac:dyDescent="0.2">
      <c r="G63" s="198"/>
      <c r="L63" s="187"/>
      <c r="O63" s="199"/>
    </row>
    <row r="64" spans="1:17" x14ac:dyDescent="0.2">
      <c r="L64" s="187"/>
    </row>
    <row r="65" spans="12:12" x14ac:dyDescent="0.2">
      <c r="L65" s="187"/>
    </row>
    <row r="66" spans="12:12" x14ac:dyDescent="0.2">
      <c r="L66" s="187"/>
    </row>
    <row r="67" spans="12:12" x14ac:dyDescent="0.2">
      <c r="L67" s="187"/>
    </row>
    <row r="68" spans="12:12" x14ac:dyDescent="0.2">
      <c r="L68" s="187"/>
    </row>
    <row r="69" spans="12:12" x14ac:dyDescent="0.2">
      <c r="L69" s="187"/>
    </row>
    <row r="70" spans="12:12" x14ac:dyDescent="0.2">
      <c r="L70" s="187"/>
    </row>
    <row r="71" spans="12:12" x14ac:dyDescent="0.2">
      <c r="L71" s="187"/>
    </row>
    <row r="72" spans="12:12" x14ac:dyDescent="0.2">
      <c r="L72" s="187"/>
    </row>
    <row r="73" spans="12:12" x14ac:dyDescent="0.2">
      <c r="L73" s="187"/>
    </row>
  </sheetData>
  <mergeCells count="100">
    <mergeCell ref="G30:G31"/>
    <mergeCell ref="N7:O12"/>
    <mergeCell ref="P7:P12"/>
    <mergeCell ref="G17:G22"/>
    <mergeCell ref="I17:I22"/>
    <mergeCell ref="J17:J22"/>
    <mergeCell ref="K17:K22"/>
    <mergeCell ref="O30:O31"/>
    <mergeCell ref="P30:P31"/>
    <mergeCell ref="H7:M12"/>
    <mergeCell ref="I30:I32"/>
    <mergeCell ref="J30:J32"/>
    <mergeCell ref="G23:G29"/>
    <mergeCell ref="J23:J29"/>
    <mergeCell ref="A14:P14"/>
    <mergeCell ref="A15:J15"/>
    <mergeCell ref="P56:P58"/>
    <mergeCell ref="L56:L58"/>
    <mergeCell ref="L53:L54"/>
    <mergeCell ref="G56:G57"/>
    <mergeCell ref="I56:I57"/>
    <mergeCell ref="J56:J57"/>
    <mergeCell ref="K56:K57"/>
    <mergeCell ref="M56:M58"/>
    <mergeCell ref="O56:O58"/>
    <mergeCell ref="N56:N58"/>
    <mergeCell ref="K53:K55"/>
    <mergeCell ref="D53:D55"/>
    <mergeCell ref="D41:D42"/>
    <mergeCell ref="B56:B59"/>
    <mergeCell ref="F56:F60"/>
    <mergeCell ref="F53:F55"/>
    <mergeCell ref="E53:E55"/>
    <mergeCell ref="E56:E60"/>
    <mergeCell ref="F46:F52"/>
    <mergeCell ref="G37:G38"/>
    <mergeCell ref="F33:F38"/>
    <mergeCell ref="A56:A59"/>
    <mergeCell ref="D37:D38"/>
    <mergeCell ref="B37:B38"/>
    <mergeCell ref="C37:C38"/>
    <mergeCell ref="A37:A38"/>
    <mergeCell ref="D56:D59"/>
    <mergeCell ref="C56:C59"/>
    <mergeCell ref="A49:A50"/>
    <mergeCell ref="B49:B50"/>
    <mergeCell ref="C49:C50"/>
    <mergeCell ref="D49:D50"/>
    <mergeCell ref="A53:A55"/>
    <mergeCell ref="B53:B55"/>
    <mergeCell ref="C53:C55"/>
    <mergeCell ref="K46:K50"/>
    <mergeCell ref="F39:F45"/>
    <mergeCell ref="G41:G42"/>
    <mergeCell ref="E39:E45"/>
    <mergeCell ref="E46:E52"/>
    <mergeCell ref="G48:G50"/>
    <mergeCell ref="J48:J50"/>
    <mergeCell ref="I48:I50"/>
    <mergeCell ref="K15:P15"/>
    <mergeCell ref="A7:F7"/>
    <mergeCell ref="A41:A42"/>
    <mergeCell ref="B41:B42"/>
    <mergeCell ref="C41:C42"/>
    <mergeCell ref="K40:K42"/>
    <mergeCell ref="K37:K38"/>
    <mergeCell ref="K35:K36"/>
    <mergeCell ref="J35:J36"/>
    <mergeCell ref="I35:I36"/>
    <mergeCell ref="A35:A36"/>
    <mergeCell ref="B35:B36"/>
    <mergeCell ref="C35:C36"/>
    <mergeCell ref="D35:D36"/>
    <mergeCell ref="E33:E38"/>
    <mergeCell ref="G35:G36"/>
    <mergeCell ref="G1:N4"/>
    <mergeCell ref="A6:G6"/>
    <mergeCell ref="H6:M6"/>
    <mergeCell ref="N6:O6"/>
    <mergeCell ref="O1:P1"/>
    <mergeCell ref="O2:P2"/>
    <mergeCell ref="O3:P3"/>
    <mergeCell ref="O4:P4"/>
    <mergeCell ref="A1:F4"/>
    <mergeCell ref="E17:E22"/>
    <mergeCell ref="F17:F22"/>
    <mergeCell ref="I23:I29"/>
    <mergeCell ref="K30:K31"/>
    <mergeCell ref="A8:F8"/>
    <mergeCell ref="A9:F9"/>
    <mergeCell ref="A10:F10"/>
    <mergeCell ref="A11:F11"/>
    <mergeCell ref="B23:B28"/>
    <mergeCell ref="A23:A28"/>
    <mergeCell ref="D23:D28"/>
    <mergeCell ref="C23:C28"/>
    <mergeCell ref="F23:F32"/>
    <mergeCell ref="E23:E32"/>
    <mergeCell ref="A12:F12"/>
    <mergeCell ref="A16:D16"/>
  </mergeCells>
  <dataValidations count="2">
    <dataValidation allowBlank="1" showErrorMessage="1" promptTitle="Conceptos a considerar" prompt="-Servicios personales_x000d_-Comunicaciones/transporte_x000d_-Impresos/publicaciones_x000d_-Viáticos y gastos de viaje interior_x000d_-Viáticos y gastos de viaje exterior_x000d_-Servicios logísticos (Eventos ICFES)_x000d_-Gastos judiciales, sentencias, conciliaciones_x000d_-Gastos financieros" sqref="I16" xr:uid="{00000000-0002-0000-0700-000000000000}"/>
    <dataValidation allowBlank="1" showErrorMessage="1" sqref="O16" xr:uid="{00000000-0002-0000-0700-000001000000}"/>
  </dataValidations>
  <pageMargins left="0.75" right="0.75" top="1" bottom="1" header="0.5" footer="0.5"/>
  <pageSetup scale="68" orientation="landscape"/>
  <drawing r:id="rId1"/>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3366FF"/>
  </sheetPr>
  <dimension ref="A1:T49"/>
  <sheetViews>
    <sheetView showGridLines="0" topLeftCell="G38" zoomScale="90" zoomScaleNormal="90" zoomScalePageLayoutView="90" workbookViewId="0">
      <selection activeCell="G49" sqref="G49:L49"/>
    </sheetView>
  </sheetViews>
  <sheetFormatPr baseColWidth="10" defaultColWidth="10.875" defaultRowHeight="14.25" x14ac:dyDescent="0.2"/>
  <cols>
    <col min="1" max="4" width="1.625" style="3" customWidth="1"/>
    <col min="5" max="5" width="18.5" style="3" customWidth="1"/>
    <col min="6" max="6" width="22.5" style="17" customWidth="1"/>
    <col min="7" max="7" width="28.125" style="37" customWidth="1"/>
    <col min="8" max="8" width="19.5" style="3" hidden="1" customWidth="1"/>
    <col min="9" max="10" width="12.375" style="3" customWidth="1"/>
    <col min="11" max="11" width="19" style="3" customWidth="1"/>
    <col min="12" max="12" width="19" style="166" customWidth="1"/>
    <col min="13" max="13" width="24" style="16" customWidth="1"/>
    <col min="14" max="14" width="10.375" style="16" customWidth="1"/>
    <col min="15" max="15" width="21.625" style="3" customWidth="1"/>
    <col min="16" max="16" width="19.5" style="3" customWidth="1"/>
    <col min="17" max="16384" width="10.875" style="3"/>
  </cols>
  <sheetData>
    <row r="1" spans="1:16" ht="14.25" customHeight="1" x14ac:dyDescent="0.2">
      <c r="A1" s="1567" t="s">
        <v>229</v>
      </c>
      <c r="B1" s="1453"/>
      <c r="C1" s="1453"/>
      <c r="D1" s="1453"/>
      <c r="E1" s="1453"/>
      <c r="F1" s="1453"/>
      <c r="G1" s="1456" t="s">
        <v>230</v>
      </c>
      <c r="H1" s="1457"/>
      <c r="I1" s="1457"/>
      <c r="J1" s="1457"/>
      <c r="K1" s="1457"/>
      <c r="L1" s="1457"/>
      <c r="M1" s="1457"/>
      <c r="N1" s="1459"/>
      <c r="O1" s="1468" t="s">
        <v>231</v>
      </c>
      <c r="P1" s="1469"/>
    </row>
    <row r="2" spans="1:16" ht="14.25" customHeight="1" x14ac:dyDescent="0.2">
      <c r="A2" s="1568"/>
      <c r="B2" s="1454"/>
      <c r="C2" s="1454"/>
      <c r="D2" s="1454"/>
      <c r="E2" s="1454"/>
      <c r="F2" s="1454"/>
      <c r="G2" s="1460"/>
      <c r="H2" s="1461"/>
      <c r="I2" s="1461"/>
      <c r="J2" s="1461"/>
      <c r="K2" s="1461"/>
      <c r="L2" s="1461"/>
      <c r="M2" s="1461"/>
      <c r="N2" s="1463"/>
      <c r="O2" s="1470" t="s">
        <v>232</v>
      </c>
      <c r="P2" s="1471"/>
    </row>
    <row r="3" spans="1:16" ht="14.25" customHeight="1" x14ac:dyDescent="0.2">
      <c r="A3" s="1568"/>
      <c r="B3" s="1454"/>
      <c r="C3" s="1454"/>
      <c r="D3" s="1454"/>
      <c r="E3" s="1454"/>
      <c r="F3" s="1454"/>
      <c r="G3" s="1460"/>
      <c r="H3" s="1461"/>
      <c r="I3" s="1461"/>
      <c r="J3" s="1461"/>
      <c r="K3" s="1461"/>
      <c r="L3" s="1461"/>
      <c r="M3" s="1461"/>
      <c r="N3" s="1463"/>
      <c r="O3" s="1470" t="s">
        <v>233</v>
      </c>
      <c r="P3" s="1471"/>
    </row>
    <row r="4" spans="1:16" ht="14.25" customHeight="1" thickBot="1" x14ac:dyDescent="0.25">
      <c r="A4" s="1569"/>
      <c r="B4" s="1455"/>
      <c r="C4" s="1455"/>
      <c r="D4" s="1455"/>
      <c r="E4" s="1455"/>
      <c r="F4" s="1455"/>
      <c r="G4" s="1464"/>
      <c r="H4" s="1465"/>
      <c r="I4" s="1465"/>
      <c r="J4" s="1465"/>
      <c r="K4" s="1465"/>
      <c r="L4" s="1465"/>
      <c r="M4" s="1465"/>
      <c r="N4" s="1467"/>
      <c r="O4" s="1472" t="s">
        <v>234</v>
      </c>
      <c r="P4" s="1473"/>
    </row>
    <row r="5" spans="1:16" ht="15" thickBot="1" x14ac:dyDescent="0.25">
      <c r="A5" s="145"/>
      <c r="B5" s="52"/>
      <c r="C5" s="52"/>
      <c r="D5" s="52"/>
      <c r="E5" s="52"/>
      <c r="F5" s="146"/>
      <c r="G5" s="147"/>
      <c r="H5" s="16"/>
      <c r="I5" s="16"/>
      <c r="L5" s="187"/>
      <c r="M5" s="3"/>
      <c r="N5" s="3"/>
      <c r="O5" s="16"/>
    </row>
    <row r="6" spans="1:16" ht="15.75" thickBot="1" x14ac:dyDescent="0.3">
      <c r="A6" s="1549" t="s">
        <v>235</v>
      </c>
      <c r="B6" s="1550"/>
      <c r="C6" s="1550"/>
      <c r="D6" s="1550"/>
      <c r="E6" s="1550"/>
      <c r="F6" s="1550"/>
      <c r="G6" s="1551"/>
      <c r="H6" s="1549" t="s">
        <v>0</v>
      </c>
      <c r="I6" s="1550"/>
      <c r="J6" s="1550"/>
      <c r="K6" s="1550"/>
      <c r="L6" s="1550"/>
      <c r="M6" s="1551"/>
      <c r="N6" s="1549" t="s">
        <v>1</v>
      </c>
      <c r="O6" s="1551"/>
      <c r="P6" s="144" t="s">
        <v>2</v>
      </c>
    </row>
    <row r="7" spans="1:16" ht="21" customHeight="1" x14ac:dyDescent="0.2">
      <c r="A7" s="1625" t="s">
        <v>236</v>
      </c>
      <c r="B7" s="1626"/>
      <c r="C7" s="1626"/>
      <c r="D7" s="1626"/>
      <c r="E7" s="1626"/>
      <c r="F7" s="1626"/>
      <c r="G7" s="423"/>
      <c r="H7" s="1552" t="s">
        <v>968</v>
      </c>
      <c r="I7" s="1553"/>
      <c r="J7" s="1553"/>
      <c r="K7" s="1553"/>
      <c r="L7" s="1553"/>
      <c r="M7" s="1554"/>
      <c r="N7" s="1575" t="s">
        <v>969</v>
      </c>
      <c r="O7" s="1576"/>
      <c r="P7" s="1614" t="s">
        <v>970</v>
      </c>
    </row>
    <row r="8" spans="1:16" ht="21" customHeight="1" x14ac:dyDescent="0.2">
      <c r="A8" s="1618" t="s">
        <v>237</v>
      </c>
      <c r="B8" s="1619"/>
      <c r="C8" s="1619"/>
      <c r="D8" s="1619"/>
      <c r="E8" s="1619"/>
      <c r="F8" s="1619"/>
      <c r="G8" s="168"/>
      <c r="H8" s="1555"/>
      <c r="I8" s="1556"/>
      <c r="J8" s="1556"/>
      <c r="K8" s="1556"/>
      <c r="L8" s="1556"/>
      <c r="M8" s="1557"/>
      <c r="N8" s="1577"/>
      <c r="O8" s="1578"/>
      <c r="P8" s="1600"/>
    </row>
    <row r="9" spans="1:16" ht="21" customHeight="1" x14ac:dyDescent="0.2">
      <c r="A9" s="1564" t="s">
        <v>238</v>
      </c>
      <c r="B9" s="1565"/>
      <c r="C9" s="1565"/>
      <c r="D9" s="1565"/>
      <c r="E9" s="1565"/>
      <c r="F9" s="1566"/>
      <c r="G9" s="169"/>
      <c r="H9" s="1555"/>
      <c r="I9" s="1556"/>
      <c r="J9" s="1556"/>
      <c r="K9" s="1556"/>
      <c r="L9" s="1556"/>
      <c r="M9" s="1557"/>
      <c r="N9" s="1577"/>
      <c r="O9" s="1578"/>
      <c r="P9" s="1600"/>
    </row>
    <row r="10" spans="1:16" ht="21" customHeight="1" x14ac:dyDescent="0.2">
      <c r="A10" s="1618" t="s">
        <v>239</v>
      </c>
      <c r="B10" s="1619"/>
      <c r="C10" s="1619"/>
      <c r="D10" s="1619"/>
      <c r="E10" s="1619"/>
      <c r="F10" s="1619"/>
      <c r="G10" s="170"/>
      <c r="H10" s="1555"/>
      <c r="I10" s="1556"/>
      <c r="J10" s="1556"/>
      <c r="K10" s="1556"/>
      <c r="L10" s="1556"/>
      <c r="M10" s="1557"/>
      <c r="N10" s="1577"/>
      <c r="O10" s="1578"/>
      <c r="P10" s="1600"/>
    </row>
    <row r="11" spans="1:16" ht="21" customHeight="1" x14ac:dyDescent="0.2">
      <c r="A11" s="1618" t="s">
        <v>240</v>
      </c>
      <c r="B11" s="1619"/>
      <c r="C11" s="1619"/>
      <c r="D11" s="1619"/>
      <c r="E11" s="1619"/>
      <c r="F11" s="1619"/>
      <c r="G11" s="424"/>
      <c r="H11" s="1555"/>
      <c r="I11" s="1556"/>
      <c r="J11" s="1556"/>
      <c r="K11" s="1556"/>
      <c r="L11" s="1556"/>
      <c r="M11" s="1557"/>
      <c r="N11" s="1577"/>
      <c r="O11" s="1578"/>
      <c r="P11" s="1600"/>
    </row>
    <row r="12" spans="1:16" ht="21" customHeight="1" thickBot="1" x14ac:dyDescent="0.25">
      <c r="A12" s="1620" t="s">
        <v>241</v>
      </c>
      <c r="B12" s="1621"/>
      <c r="C12" s="1621"/>
      <c r="D12" s="1621"/>
      <c r="E12" s="1621"/>
      <c r="F12" s="1622"/>
      <c r="G12" s="425"/>
      <c r="H12" s="1558"/>
      <c r="I12" s="1559"/>
      <c r="J12" s="1559"/>
      <c r="K12" s="1559"/>
      <c r="L12" s="1559"/>
      <c r="M12" s="1560"/>
      <c r="N12" s="1579"/>
      <c r="O12" s="1580"/>
      <c r="P12" s="1601"/>
    </row>
    <row r="13" spans="1:16" s="426" customFormat="1" ht="15" thickBot="1" x14ac:dyDescent="0.25">
      <c r="F13" s="427"/>
      <c r="G13" s="428"/>
      <c r="L13" s="429"/>
      <c r="M13" s="430"/>
      <c r="N13" s="430"/>
    </row>
    <row r="14" spans="1:16" ht="15.75" thickBot="1" x14ac:dyDescent="0.3">
      <c r="A14" s="1627" t="s">
        <v>242</v>
      </c>
      <c r="B14" s="1628"/>
      <c r="C14" s="1628"/>
      <c r="D14" s="1628"/>
      <c r="E14" s="1628"/>
      <c r="F14" s="1628"/>
      <c r="G14" s="1628"/>
      <c r="H14" s="1628"/>
      <c r="I14" s="1628"/>
      <c r="J14" s="1628"/>
      <c r="K14" s="1628"/>
      <c r="L14" s="1628"/>
      <c r="M14" s="1628"/>
      <c r="N14" s="1628"/>
      <c r="O14" s="1628"/>
      <c r="P14" s="1629"/>
    </row>
    <row r="15" spans="1:16" ht="15" customHeight="1" thickBot="1" x14ac:dyDescent="0.3">
      <c r="A15" s="1587" t="s">
        <v>11</v>
      </c>
      <c r="B15" s="1588"/>
      <c r="C15" s="1588"/>
      <c r="D15" s="1588"/>
      <c r="E15" s="1588"/>
      <c r="F15" s="1588"/>
      <c r="G15" s="1588"/>
      <c r="H15" s="1588"/>
      <c r="I15" s="1588"/>
      <c r="J15" s="1588"/>
      <c r="K15" s="1589" t="s">
        <v>243</v>
      </c>
      <c r="L15" s="1590"/>
      <c r="M15" s="1590"/>
      <c r="N15" s="1590"/>
      <c r="O15" s="1590"/>
      <c r="P15" s="1591"/>
    </row>
    <row r="16" spans="1:16" ht="45.75" thickBot="1" x14ac:dyDescent="0.25">
      <c r="A16" s="1623" t="s">
        <v>244</v>
      </c>
      <c r="B16" s="1624"/>
      <c r="C16" s="1624"/>
      <c r="D16" s="1624"/>
      <c r="E16" s="552" t="s">
        <v>245</v>
      </c>
      <c r="F16" s="553" t="s">
        <v>10</v>
      </c>
      <c r="G16" s="553" t="s">
        <v>11</v>
      </c>
      <c r="H16" s="553" t="s">
        <v>12</v>
      </c>
      <c r="I16" s="554" t="s">
        <v>13</v>
      </c>
      <c r="J16" s="568" t="s">
        <v>14</v>
      </c>
      <c r="K16" s="548" t="s">
        <v>15</v>
      </c>
      <c r="L16" s="549" t="s">
        <v>16</v>
      </c>
      <c r="M16" s="549" t="s">
        <v>17</v>
      </c>
      <c r="N16" s="549" t="s">
        <v>18</v>
      </c>
      <c r="O16" s="550" t="s">
        <v>19</v>
      </c>
      <c r="P16" s="551" t="s">
        <v>20</v>
      </c>
    </row>
    <row r="17" spans="1:20" ht="42.75" customHeight="1" x14ac:dyDescent="0.2">
      <c r="A17" s="171"/>
      <c r="B17" s="571"/>
      <c r="C17" s="571"/>
      <c r="D17" s="180"/>
      <c r="E17" s="1091" t="s">
        <v>971</v>
      </c>
      <c r="F17" s="1100" t="s">
        <v>972</v>
      </c>
      <c r="G17" s="1095" t="s">
        <v>973</v>
      </c>
      <c r="H17" s="5"/>
      <c r="I17" s="1103">
        <v>42376</v>
      </c>
      <c r="J17" s="1105">
        <v>42724</v>
      </c>
      <c r="K17" s="1044" t="s">
        <v>974</v>
      </c>
      <c r="L17" s="1118" t="s">
        <v>49</v>
      </c>
      <c r="M17" s="910" t="s">
        <v>975</v>
      </c>
      <c r="N17" s="24">
        <v>1</v>
      </c>
      <c r="O17" s="24">
        <v>180000000</v>
      </c>
      <c r="P17" s="25">
        <v>180000000</v>
      </c>
    </row>
    <row r="18" spans="1:20" ht="28.5" x14ac:dyDescent="0.2">
      <c r="A18" s="173"/>
      <c r="B18" s="572"/>
      <c r="C18" s="572"/>
      <c r="D18" s="181"/>
      <c r="E18" s="1092"/>
      <c r="F18" s="1101"/>
      <c r="G18" s="1096"/>
      <c r="H18" s="4"/>
      <c r="I18" s="1104"/>
      <c r="J18" s="1106"/>
      <c r="K18" s="1107"/>
      <c r="L18" s="1119"/>
      <c r="M18" s="911" t="s">
        <v>976</v>
      </c>
      <c r="N18" s="26">
        <v>3</v>
      </c>
      <c r="O18" s="26">
        <v>36000000</v>
      </c>
      <c r="P18" s="27">
        <v>108000000</v>
      </c>
    </row>
    <row r="19" spans="1:20" ht="71.25" x14ac:dyDescent="0.2">
      <c r="A19" s="173"/>
      <c r="B19" s="671"/>
      <c r="C19" s="671"/>
      <c r="D19" s="181"/>
      <c r="E19" s="1092"/>
      <c r="F19" s="1101"/>
      <c r="G19" s="1108" t="s">
        <v>977</v>
      </c>
      <c r="H19" s="4"/>
      <c r="I19" s="182">
        <v>42376</v>
      </c>
      <c r="J19" s="590">
        <v>42724</v>
      </c>
      <c r="K19" s="920" t="s">
        <v>978</v>
      </c>
      <c r="L19" s="35" t="s">
        <v>49</v>
      </c>
      <c r="M19" s="911" t="s">
        <v>979</v>
      </c>
      <c r="N19" s="26">
        <v>1</v>
      </c>
      <c r="O19" s="26">
        <v>27000000</v>
      </c>
      <c r="P19" s="27">
        <v>27000000</v>
      </c>
      <c r="Q19" s="3" t="s">
        <v>1326</v>
      </c>
      <c r="R19" s="467">
        <v>0.1</v>
      </c>
    </row>
    <row r="20" spans="1:20" ht="57" x14ac:dyDescent="0.2">
      <c r="A20" s="173"/>
      <c r="B20" s="671"/>
      <c r="C20" s="671"/>
      <c r="D20" s="181"/>
      <c r="E20" s="1092"/>
      <c r="F20" s="1101"/>
      <c r="G20" s="1109"/>
      <c r="H20" s="4"/>
      <c r="I20" s="182">
        <v>42376</v>
      </c>
      <c r="J20" s="590">
        <v>42724</v>
      </c>
      <c r="K20" s="920" t="s">
        <v>980</v>
      </c>
      <c r="L20" s="35" t="s">
        <v>49</v>
      </c>
      <c r="M20" s="911" t="s">
        <v>981</v>
      </c>
      <c r="N20" s="26">
        <v>0</v>
      </c>
      <c r="O20" s="26">
        <v>0</v>
      </c>
      <c r="P20" s="27">
        <v>0</v>
      </c>
      <c r="R20" s="467">
        <v>0.08</v>
      </c>
      <c r="S20" s="3" t="s">
        <v>1327</v>
      </c>
      <c r="T20" s="3" t="s">
        <v>1328</v>
      </c>
    </row>
    <row r="21" spans="1:20" ht="57" x14ac:dyDescent="0.2">
      <c r="A21" s="173"/>
      <c r="B21" s="671"/>
      <c r="C21" s="671"/>
      <c r="D21" s="181"/>
      <c r="E21" s="1092"/>
      <c r="F21" s="1101"/>
      <c r="G21" s="1096"/>
      <c r="H21" s="4"/>
      <c r="I21" s="182">
        <v>42376</v>
      </c>
      <c r="J21" s="590">
        <v>42724</v>
      </c>
      <c r="K21" s="920" t="s">
        <v>982</v>
      </c>
      <c r="L21" s="35" t="s">
        <v>49</v>
      </c>
      <c r="M21" s="911" t="s">
        <v>983</v>
      </c>
      <c r="N21" s="26">
        <v>1</v>
      </c>
      <c r="O21" s="26">
        <v>60000000</v>
      </c>
      <c r="P21" s="27">
        <v>60000000</v>
      </c>
      <c r="R21" s="3">
        <v>0</v>
      </c>
      <c r="S21" s="3" t="s">
        <v>1329</v>
      </c>
      <c r="T21" s="3" t="s">
        <v>1330</v>
      </c>
    </row>
    <row r="22" spans="1:20" ht="57" x14ac:dyDescent="0.2">
      <c r="A22" s="173"/>
      <c r="B22" s="174"/>
      <c r="C22" s="174"/>
      <c r="D22" s="179"/>
      <c r="E22" s="1092"/>
      <c r="F22" s="1101"/>
      <c r="G22" s="911" t="s">
        <v>984</v>
      </c>
      <c r="H22" s="4"/>
      <c r="I22" s="182">
        <v>42376</v>
      </c>
      <c r="J22" s="590">
        <v>42724</v>
      </c>
      <c r="K22" s="920" t="s">
        <v>985</v>
      </c>
      <c r="L22" s="35" t="s">
        <v>647</v>
      </c>
      <c r="M22" s="911" t="s">
        <v>986</v>
      </c>
      <c r="N22" s="26">
        <v>1</v>
      </c>
      <c r="O22" s="26">
        <v>450000000</v>
      </c>
      <c r="P22" s="27">
        <v>450000000</v>
      </c>
      <c r="Q22" s="3" t="s">
        <v>1332</v>
      </c>
      <c r="S22" s="3" t="s">
        <v>1331</v>
      </c>
    </row>
    <row r="23" spans="1:20" ht="42.75" x14ac:dyDescent="0.2">
      <c r="A23" s="173"/>
      <c r="B23" s="174"/>
      <c r="C23" s="174"/>
      <c r="D23" s="179"/>
      <c r="E23" s="1092"/>
      <c r="F23" s="1101"/>
      <c r="G23" s="961" t="s">
        <v>987</v>
      </c>
      <c r="H23" s="536"/>
      <c r="I23" s="573">
        <v>42376</v>
      </c>
      <c r="J23" s="591">
        <v>42724</v>
      </c>
      <c r="K23" s="592" t="s">
        <v>485</v>
      </c>
      <c r="L23" s="574" t="s">
        <v>647</v>
      </c>
      <c r="M23" s="961" t="s">
        <v>988</v>
      </c>
      <c r="N23" s="534">
        <v>1</v>
      </c>
      <c r="O23" s="534">
        <v>75000000</v>
      </c>
      <c r="P23" s="535">
        <v>75000000</v>
      </c>
    </row>
    <row r="24" spans="1:20" ht="28.5" x14ac:dyDescent="0.2">
      <c r="A24" s="184"/>
      <c r="B24" s="185"/>
      <c r="C24" s="185"/>
      <c r="D24" s="186"/>
      <c r="E24" s="1092"/>
      <c r="F24" s="1101"/>
      <c r="G24" s="1108" t="s">
        <v>989</v>
      </c>
      <c r="H24" s="4"/>
      <c r="I24" s="1111">
        <v>42376</v>
      </c>
      <c r="J24" s="1114">
        <v>42724</v>
      </c>
      <c r="K24" s="1117" t="s">
        <v>990</v>
      </c>
      <c r="L24" s="35" t="s">
        <v>94</v>
      </c>
      <c r="M24" s="911" t="s">
        <v>991</v>
      </c>
      <c r="N24" s="26">
        <v>1</v>
      </c>
      <c r="O24" s="26">
        <v>18000000</v>
      </c>
      <c r="P24" s="27">
        <v>18000000</v>
      </c>
    </row>
    <row r="25" spans="1:20" ht="75.75" customHeight="1" x14ac:dyDescent="0.2">
      <c r="A25" s="184"/>
      <c r="B25" s="185"/>
      <c r="C25" s="185"/>
      <c r="D25" s="186"/>
      <c r="E25" s="1092"/>
      <c r="F25" s="1101"/>
      <c r="G25" s="1109"/>
      <c r="H25" s="4"/>
      <c r="I25" s="1112"/>
      <c r="J25" s="1115"/>
      <c r="K25" s="1045"/>
      <c r="L25" s="35" t="s">
        <v>37</v>
      </c>
      <c r="M25" s="911" t="s">
        <v>992</v>
      </c>
      <c r="N25" s="26">
        <v>1</v>
      </c>
      <c r="O25" s="26">
        <v>20000000</v>
      </c>
      <c r="P25" s="27">
        <v>20000000</v>
      </c>
    </row>
    <row r="26" spans="1:20" ht="43.5" customHeight="1" x14ac:dyDescent="0.2">
      <c r="A26" s="184"/>
      <c r="B26" s="185"/>
      <c r="C26" s="185"/>
      <c r="D26" s="186"/>
      <c r="E26" s="1092"/>
      <c r="F26" s="1101"/>
      <c r="G26" s="1109"/>
      <c r="H26" s="4"/>
      <c r="I26" s="1112"/>
      <c r="J26" s="1115"/>
      <c r="K26" s="1045"/>
      <c r="L26" s="35" t="s">
        <v>37</v>
      </c>
      <c r="M26" s="911" t="s">
        <v>993</v>
      </c>
      <c r="N26" s="26">
        <v>1</v>
      </c>
      <c r="O26" s="26">
        <v>50000000</v>
      </c>
      <c r="P26" s="27">
        <v>50000000</v>
      </c>
    </row>
    <row r="27" spans="1:20" ht="72" customHeight="1" x14ac:dyDescent="0.2">
      <c r="A27" s="184"/>
      <c r="B27" s="185"/>
      <c r="C27" s="185"/>
      <c r="D27" s="186"/>
      <c r="E27" s="1092"/>
      <c r="F27" s="1101"/>
      <c r="G27" s="1109"/>
      <c r="H27" s="4"/>
      <c r="I27" s="1112"/>
      <c r="J27" s="1115"/>
      <c r="K27" s="1045"/>
      <c r="L27" s="35" t="s">
        <v>49</v>
      </c>
      <c r="M27" s="911" t="s">
        <v>994</v>
      </c>
      <c r="N27" s="26">
        <v>1</v>
      </c>
      <c r="O27" s="26">
        <v>25000000</v>
      </c>
      <c r="P27" s="27">
        <v>25000000</v>
      </c>
    </row>
    <row r="28" spans="1:20" ht="28.5" x14ac:dyDescent="0.2">
      <c r="A28" s="173"/>
      <c r="B28" s="572"/>
      <c r="C28" s="572"/>
      <c r="D28" s="181"/>
      <c r="E28" s="1092"/>
      <c r="F28" s="1101"/>
      <c r="G28" s="1109"/>
      <c r="H28" s="4"/>
      <c r="I28" s="1112"/>
      <c r="J28" s="1115"/>
      <c r="K28" s="1045"/>
      <c r="L28" s="22" t="s">
        <v>832</v>
      </c>
      <c r="M28" s="911" t="s">
        <v>995</v>
      </c>
      <c r="N28" s="26">
        <v>1</v>
      </c>
      <c r="O28" s="26">
        <v>40000000</v>
      </c>
      <c r="P28" s="27">
        <v>40000000</v>
      </c>
    </row>
    <row r="29" spans="1:20" ht="28.5" x14ac:dyDescent="0.2">
      <c r="A29" s="173"/>
      <c r="B29" s="572"/>
      <c r="C29" s="572"/>
      <c r="D29" s="181"/>
      <c r="E29" s="1092"/>
      <c r="F29" s="1101"/>
      <c r="G29" s="1109"/>
      <c r="H29" s="4"/>
      <c r="I29" s="1112"/>
      <c r="J29" s="1115"/>
      <c r="K29" s="1045"/>
      <c r="L29" s="35" t="s">
        <v>49</v>
      </c>
      <c r="M29" s="911" t="s">
        <v>996</v>
      </c>
      <c r="N29" s="26">
        <v>1</v>
      </c>
      <c r="O29" s="26">
        <v>15000000</v>
      </c>
      <c r="P29" s="27">
        <v>15000000</v>
      </c>
    </row>
    <row r="30" spans="1:20" ht="72.75" customHeight="1" x14ac:dyDescent="0.2">
      <c r="A30" s="173"/>
      <c r="B30" s="174"/>
      <c r="C30" s="174"/>
      <c r="D30" s="179"/>
      <c r="E30" s="1092"/>
      <c r="F30" s="1101"/>
      <c r="G30" s="1096"/>
      <c r="H30" s="4"/>
      <c r="I30" s="1104"/>
      <c r="J30" s="1106"/>
      <c r="K30" s="1107"/>
      <c r="L30" s="35" t="s">
        <v>49</v>
      </c>
      <c r="M30" s="911" t="s">
        <v>997</v>
      </c>
      <c r="N30" s="26">
        <v>1</v>
      </c>
      <c r="O30" s="26">
        <v>80000000</v>
      </c>
      <c r="P30" s="27">
        <v>80000000</v>
      </c>
    </row>
    <row r="31" spans="1:20" ht="128.25" x14ac:dyDescent="0.2">
      <c r="A31" s="173"/>
      <c r="B31" s="174"/>
      <c r="C31" s="174"/>
      <c r="D31" s="179"/>
      <c r="E31" s="1092"/>
      <c r="F31" s="1101"/>
      <c r="G31" s="911" t="s">
        <v>998</v>
      </c>
      <c r="H31" s="4"/>
      <c r="I31" s="182">
        <v>42376</v>
      </c>
      <c r="J31" s="590">
        <v>42724</v>
      </c>
      <c r="K31" s="920" t="s">
        <v>999</v>
      </c>
      <c r="L31" s="35" t="s">
        <v>49</v>
      </c>
      <c r="M31" s="911" t="s">
        <v>1000</v>
      </c>
      <c r="N31" s="26">
        <v>3</v>
      </c>
      <c r="O31" s="26">
        <v>45000000</v>
      </c>
      <c r="P31" s="27">
        <v>135000000</v>
      </c>
    </row>
    <row r="32" spans="1:20" ht="28.5" x14ac:dyDescent="0.2">
      <c r="A32" s="173"/>
      <c r="B32" s="174"/>
      <c r="C32" s="174"/>
      <c r="D32" s="179"/>
      <c r="E32" s="1092"/>
      <c r="F32" s="1101"/>
      <c r="G32" s="1108" t="s">
        <v>1001</v>
      </c>
      <c r="H32" s="4"/>
      <c r="I32" s="1111">
        <v>42376</v>
      </c>
      <c r="J32" s="1114">
        <v>42724</v>
      </c>
      <c r="K32" s="1117" t="s">
        <v>1002</v>
      </c>
      <c r="L32" s="35" t="s">
        <v>49</v>
      </c>
      <c r="M32" s="911" t="s">
        <v>1003</v>
      </c>
      <c r="N32" s="26">
        <v>1</v>
      </c>
      <c r="O32" s="26">
        <v>20000000</v>
      </c>
      <c r="P32" s="27">
        <v>20000000</v>
      </c>
    </row>
    <row r="33" spans="1:18" ht="28.5" x14ac:dyDescent="0.2">
      <c r="A33" s="173"/>
      <c r="B33" s="671"/>
      <c r="C33" s="671"/>
      <c r="D33" s="181"/>
      <c r="E33" s="1092"/>
      <c r="F33" s="1101"/>
      <c r="G33" s="1109"/>
      <c r="H33" s="4"/>
      <c r="I33" s="1112"/>
      <c r="J33" s="1115"/>
      <c r="K33" s="1045"/>
      <c r="L33" s="35" t="s">
        <v>49</v>
      </c>
      <c r="M33" s="911" t="s">
        <v>1004</v>
      </c>
      <c r="N33" s="26">
        <v>1</v>
      </c>
      <c r="O33" s="26">
        <v>20000000</v>
      </c>
      <c r="P33" s="27">
        <v>20000000</v>
      </c>
    </row>
    <row r="34" spans="1:18" ht="46.5" customHeight="1" x14ac:dyDescent="0.2">
      <c r="A34" s="173"/>
      <c r="B34" s="671"/>
      <c r="C34" s="671"/>
      <c r="D34" s="181"/>
      <c r="E34" s="1092"/>
      <c r="F34" s="1101"/>
      <c r="G34" s="1096"/>
      <c r="H34" s="4"/>
      <c r="I34" s="1104"/>
      <c r="J34" s="1106"/>
      <c r="K34" s="1107"/>
      <c r="L34" s="35" t="s">
        <v>49</v>
      </c>
      <c r="M34" s="911" t="s">
        <v>1005</v>
      </c>
      <c r="N34" s="26">
        <v>1</v>
      </c>
      <c r="O34" s="26">
        <v>30000000</v>
      </c>
      <c r="P34" s="27">
        <v>30000000</v>
      </c>
    </row>
    <row r="35" spans="1:18" ht="97.5" customHeight="1" x14ac:dyDescent="0.2">
      <c r="A35" s="173"/>
      <c r="B35" s="572"/>
      <c r="C35" s="572"/>
      <c r="D35" s="181"/>
      <c r="E35" s="1092"/>
      <c r="F35" s="1101"/>
      <c r="G35" s="911" t="s">
        <v>1006</v>
      </c>
      <c r="H35" s="4"/>
      <c r="I35" s="182">
        <v>42376</v>
      </c>
      <c r="J35" s="590">
        <v>42724</v>
      </c>
      <c r="K35" s="920" t="s">
        <v>1007</v>
      </c>
      <c r="L35" s="35" t="s">
        <v>26</v>
      </c>
      <c r="M35" s="911" t="s">
        <v>1008</v>
      </c>
      <c r="N35" s="26">
        <v>11</v>
      </c>
      <c r="O35" s="26">
        <v>4500000</v>
      </c>
      <c r="P35" s="27">
        <v>49500000</v>
      </c>
      <c r="Q35" s="3" t="s">
        <v>1333</v>
      </c>
    </row>
    <row r="36" spans="1:18" ht="72" customHeight="1" x14ac:dyDescent="0.2">
      <c r="A36" s="173"/>
      <c r="B36" s="572"/>
      <c r="C36" s="572"/>
      <c r="D36" s="181"/>
      <c r="E36" s="1092"/>
      <c r="F36" s="1101"/>
      <c r="G36" s="911" t="s">
        <v>1009</v>
      </c>
      <c r="H36" s="4"/>
      <c r="I36" s="182">
        <v>42376</v>
      </c>
      <c r="J36" s="590">
        <v>42724</v>
      </c>
      <c r="K36" s="920" t="s">
        <v>1010</v>
      </c>
      <c r="L36" s="35" t="s">
        <v>26</v>
      </c>
      <c r="M36" s="911" t="s">
        <v>1011</v>
      </c>
      <c r="N36" s="26">
        <v>11</v>
      </c>
      <c r="O36" s="26">
        <v>4500000</v>
      </c>
      <c r="P36" s="27">
        <v>49500000</v>
      </c>
      <c r="Q36" s="3">
        <v>100</v>
      </c>
      <c r="R36" s="3" t="s">
        <v>1334</v>
      </c>
    </row>
    <row r="37" spans="1:18" ht="71.25" x14ac:dyDescent="0.2">
      <c r="A37" s="184"/>
      <c r="B37" s="185"/>
      <c r="C37" s="185"/>
      <c r="D37" s="186"/>
      <c r="E37" s="1092"/>
      <c r="F37" s="1101"/>
      <c r="G37" s="1108" t="s">
        <v>984</v>
      </c>
      <c r="H37" s="4"/>
      <c r="I37" s="1111">
        <v>42420</v>
      </c>
      <c r="J37" s="1114">
        <v>42724</v>
      </c>
      <c r="K37" s="1117" t="s">
        <v>1012</v>
      </c>
      <c r="L37" s="35" t="s">
        <v>26</v>
      </c>
      <c r="M37" s="911" t="s">
        <v>1013</v>
      </c>
      <c r="N37" s="26">
        <v>11</v>
      </c>
      <c r="O37" s="26">
        <v>2400000</v>
      </c>
      <c r="P37" s="27">
        <v>26400000</v>
      </c>
      <c r="Q37" s="3">
        <v>100</v>
      </c>
    </row>
    <row r="38" spans="1:18" ht="71.25" x14ac:dyDescent="0.2">
      <c r="A38" s="184"/>
      <c r="B38" s="185"/>
      <c r="C38" s="185"/>
      <c r="D38" s="186"/>
      <c r="E38" s="1092"/>
      <c r="F38" s="1101"/>
      <c r="G38" s="1109"/>
      <c r="H38" s="4"/>
      <c r="I38" s="1112"/>
      <c r="J38" s="1115"/>
      <c r="K38" s="1045"/>
      <c r="L38" s="35" t="s">
        <v>26</v>
      </c>
      <c r="M38" s="911" t="s">
        <v>1014</v>
      </c>
      <c r="N38" s="26">
        <v>11</v>
      </c>
      <c r="O38" s="26">
        <v>2400000</v>
      </c>
      <c r="P38" s="27">
        <v>26400000</v>
      </c>
      <c r="Q38" s="3">
        <v>100</v>
      </c>
    </row>
    <row r="39" spans="1:18" ht="28.5" x14ac:dyDescent="0.2">
      <c r="A39" s="184"/>
      <c r="B39" s="185"/>
      <c r="C39" s="185"/>
      <c r="D39" s="186"/>
      <c r="E39" s="1092"/>
      <c r="F39" s="1101"/>
      <c r="G39" s="1109"/>
      <c r="H39" s="4"/>
      <c r="I39" s="1112"/>
      <c r="J39" s="1115"/>
      <c r="K39" s="1045"/>
      <c r="L39" s="35" t="s">
        <v>26</v>
      </c>
      <c r="M39" s="911" t="s">
        <v>1015</v>
      </c>
      <c r="N39" s="26">
        <v>11</v>
      </c>
      <c r="O39" s="26">
        <v>1750000</v>
      </c>
      <c r="P39" s="27">
        <v>19250000</v>
      </c>
      <c r="Q39" s="3">
        <v>100</v>
      </c>
    </row>
    <row r="40" spans="1:18" ht="42.75" x14ac:dyDescent="0.2">
      <c r="A40" s="184"/>
      <c r="B40" s="185"/>
      <c r="C40" s="185"/>
      <c r="D40" s="186"/>
      <c r="E40" s="1092"/>
      <c r="F40" s="1101"/>
      <c r="G40" s="1109"/>
      <c r="H40" s="4"/>
      <c r="I40" s="1112"/>
      <c r="J40" s="1115"/>
      <c r="K40" s="1045"/>
      <c r="L40" s="35" t="s">
        <v>26</v>
      </c>
      <c r="M40" s="911" t="s">
        <v>1016</v>
      </c>
      <c r="N40" s="26">
        <v>11</v>
      </c>
      <c r="O40" s="26">
        <v>1750000</v>
      </c>
      <c r="P40" s="27">
        <v>19250000</v>
      </c>
      <c r="Q40" s="3">
        <v>100</v>
      </c>
    </row>
    <row r="41" spans="1:18" ht="42.75" x14ac:dyDescent="0.2">
      <c r="A41" s="184"/>
      <c r="B41" s="185"/>
      <c r="C41" s="185"/>
      <c r="D41" s="186"/>
      <c r="E41" s="1092"/>
      <c r="F41" s="1101"/>
      <c r="G41" s="1109"/>
      <c r="H41" s="4"/>
      <c r="I41" s="1112"/>
      <c r="J41" s="1115"/>
      <c r="K41" s="1045"/>
      <c r="L41" s="35" t="s">
        <v>26</v>
      </c>
      <c r="M41" s="911" t="s">
        <v>1017</v>
      </c>
      <c r="N41" s="26">
        <v>11</v>
      </c>
      <c r="O41" s="26">
        <v>1750000</v>
      </c>
      <c r="P41" s="27">
        <v>19250000</v>
      </c>
      <c r="Q41" s="3" t="s">
        <v>1335</v>
      </c>
    </row>
    <row r="42" spans="1:18" ht="28.5" x14ac:dyDescent="0.2">
      <c r="A42" s="184"/>
      <c r="B42" s="185"/>
      <c r="C42" s="185"/>
      <c r="D42" s="186"/>
      <c r="E42" s="1092"/>
      <c r="F42" s="1101"/>
      <c r="G42" s="1109"/>
      <c r="H42" s="4"/>
      <c r="I42" s="1112"/>
      <c r="J42" s="1115"/>
      <c r="K42" s="1045"/>
      <c r="L42" s="35" t="s">
        <v>26</v>
      </c>
      <c r="M42" s="911" t="s">
        <v>1018</v>
      </c>
      <c r="N42" s="26">
        <v>11</v>
      </c>
      <c r="O42" s="26">
        <v>1750000</v>
      </c>
      <c r="P42" s="27">
        <v>19250000</v>
      </c>
      <c r="Q42" s="3" t="s">
        <v>1335</v>
      </c>
    </row>
    <row r="43" spans="1:18" ht="28.5" x14ac:dyDescent="0.2">
      <c r="A43" s="184"/>
      <c r="B43" s="185"/>
      <c r="C43" s="185"/>
      <c r="D43" s="186"/>
      <c r="E43" s="1092"/>
      <c r="F43" s="1101"/>
      <c r="G43" s="1109"/>
      <c r="H43" s="4"/>
      <c r="I43" s="1112"/>
      <c r="J43" s="1115"/>
      <c r="K43" s="1045"/>
      <c r="L43" s="35" t="s">
        <v>26</v>
      </c>
      <c r="M43" s="911" t="s">
        <v>1019</v>
      </c>
      <c r="N43" s="26">
        <v>11</v>
      </c>
      <c r="O43" s="26">
        <v>1750000</v>
      </c>
      <c r="P43" s="27">
        <v>19250000</v>
      </c>
      <c r="Q43" s="3" t="s">
        <v>1335</v>
      </c>
    </row>
    <row r="44" spans="1:18" ht="28.5" x14ac:dyDescent="0.2">
      <c r="A44" s="184"/>
      <c r="B44" s="185"/>
      <c r="C44" s="185"/>
      <c r="D44" s="186"/>
      <c r="E44" s="1092"/>
      <c r="F44" s="1101"/>
      <c r="G44" s="1109"/>
      <c r="H44" s="4"/>
      <c r="I44" s="1112"/>
      <c r="J44" s="1115"/>
      <c r="K44" s="1045"/>
      <c r="L44" s="35" t="s">
        <v>26</v>
      </c>
      <c r="M44" s="911" t="s">
        <v>1020</v>
      </c>
      <c r="N44" s="26">
        <v>11</v>
      </c>
      <c r="O44" s="26">
        <v>1750000</v>
      </c>
      <c r="P44" s="27">
        <v>19250000</v>
      </c>
      <c r="Q44" s="3" t="s">
        <v>1335</v>
      </c>
    </row>
    <row r="45" spans="1:18" ht="28.5" x14ac:dyDescent="0.2">
      <c r="A45" s="184"/>
      <c r="B45" s="185"/>
      <c r="C45" s="185"/>
      <c r="D45" s="186"/>
      <c r="E45" s="1092"/>
      <c r="F45" s="1101"/>
      <c r="G45" s="1109"/>
      <c r="H45" s="4"/>
      <c r="I45" s="1112"/>
      <c r="J45" s="1115"/>
      <c r="K45" s="1045"/>
      <c r="L45" s="35" t="s">
        <v>26</v>
      </c>
      <c r="M45" s="911" t="s">
        <v>1021</v>
      </c>
      <c r="N45" s="26">
        <v>11</v>
      </c>
      <c r="O45" s="26">
        <v>1400000</v>
      </c>
      <c r="P45" s="27">
        <v>15400000</v>
      </c>
      <c r="Q45" s="3" t="s">
        <v>1335</v>
      </c>
    </row>
    <row r="46" spans="1:18" ht="29.25" thickBot="1" x14ac:dyDescent="0.25">
      <c r="A46" s="188"/>
      <c r="B46" s="189"/>
      <c r="C46" s="189"/>
      <c r="D46" s="190"/>
      <c r="E46" s="1099"/>
      <c r="F46" s="1102"/>
      <c r="G46" s="1110"/>
      <c r="H46" s="9"/>
      <c r="I46" s="1113"/>
      <c r="J46" s="1116"/>
      <c r="K46" s="1050"/>
      <c r="L46" s="36" t="s">
        <v>26</v>
      </c>
      <c r="M46" s="921" t="s">
        <v>1022</v>
      </c>
      <c r="N46" s="28">
        <v>11</v>
      </c>
      <c r="O46" s="28">
        <v>1400000</v>
      </c>
      <c r="P46" s="29">
        <v>15400000</v>
      </c>
      <c r="Q46" s="3" t="s">
        <v>1335</v>
      </c>
    </row>
    <row r="48" spans="1:18" ht="15" thickBot="1" x14ac:dyDescent="0.25"/>
    <row r="49" spans="7:12" ht="24.75" thickBot="1" x14ac:dyDescent="0.25">
      <c r="G49" s="1648" t="s">
        <v>1474</v>
      </c>
      <c r="H49" s="1649" t="s">
        <v>1475</v>
      </c>
      <c r="I49" s="1650" t="s">
        <v>1476</v>
      </c>
      <c r="J49" s="1649" t="s">
        <v>1477</v>
      </c>
      <c r="K49" s="1650" t="s">
        <v>1478</v>
      </c>
      <c r="L49" s="1649">
        <v>1</v>
      </c>
    </row>
  </sheetData>
  <mergeCells count="42">
    <mergeCell ref="A14:P14"/>
    <mergeCell ref="A15:J15"/>
    <mergeCell ref="K15:P15"/>
    <mergeCell ref="A16:D16"/>
    <mergeCell ref="K17:K18"/>
    <mergeCell ref="L17:L18"/>
    <mergeCell ref="I17:I18"/>
    <mergeCell ref="J17:J18"/>
    <mergeCell ref="E17:E46"/>
    <mergeCell ref="F17:F46"/>
    <mergeCell ref="G19:G21"/>
    <mergeCell ref="G24:G30"/>
    <mergeCell ref="I24:I30"/>
    <mergeCell ref="G32:G34"/>
    <mergeCell ref="I32:I34"/>
    <mergeCell ref="G37:G46"/>
    <mergeCell ref="N7:O12"/>
    <mergeCell ref="P7:P12"/>
    <mergeCell ref="A7:F7"/>
    <mergeCell ref="A8:F8"/>
    <mergeCell ref="A9:F9"/>
    <mergeCell ref="A10:F10"/>
    <mergeCell ref="A11:F11"/>
    <mergeCell ref="A12:F12"/>
    <mergeCell ref="H7:M12"/>
    <mergeCell ref="A1:F4"/>
    <mergeCell ref="G1:N4"/>
    <mergeCell ref="A6:G6"/>
    <mergeCell ref="H6:M6"/>
    <mergeCell ref="N6:O6"/>
    <mergeCell ref="O1:P1"/>
    <mergeCell ref="O2:P2"/>
    <mergeCell ref="O3:P3"/>
    <mergeCell ref="O4:P4"/>
    <mergeCell ref="I37:I46"/>
    <mergeCell ref="G17:G18"/>
    <mergeCell ref="J24:J30"/>
    <mergeCell ref="K24:K30"/>
    <mergeCell ref="J32:J34"/>
    <mergeCell ref="K32:K34"/>
    <mergeCell ref="J37:J46"/>
    <mergeCell ref="K37:K46"/>
  </mergeCells>
  <dataValidations count="2">
    <dataValidation allowBlank="1" showErrorMessage="1" promptTitle="Conceptos a considerar" prompt="-Servicios personales_x000d_-Comunicaciones/transporte_x000d_-Impresos/publicaciones_x000d_-Viáticos y gastos de viaje interior_x000d_-Viáticos y gastos de viaje exterior_x000d_-Servicios logísticos (Eventos ICFES)_x000d_-Gastos judiciales, sentencias, conciliaciones_x000d_-Gastos financieros" sqref="I16" xr:uid="{00000000-0002-0000-0800-000000000000}"/>
    <dataValidation allowBlank="1" showErrorMessage="1" sqref="O16" xr:uid="{00000000-0002-0000-0800-000001000000}"/>
  </dataValidations>
  <pageMargins left="0.75" right="0.75" top="1" bottom="1" header="0.5" footer="0.5"/>
  <pageSetup scale="68" orientation="landscape"/>
  <drawing r:id="rId1"/>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3EBD79B9EDF0204F86EDABF3AF4938A4" ma:contentTypeVersion="0" ma:contentTypeDescription="Crear nuevo documento." ma:contentTypeScope="" ma:versionID="da5650ff8e58153683a04b601d29d346">
  <xsd:schema xmlns:xsd="http://www.w3.org/2001/XMLSchema" xmlns:xs="http://www.w3.org/2001/XMLSchema" xmlns:p="http://schemas.microsoft.com/office/2006/metadata/properties" targetNamespace="http://schemas.microsoft.com/office/2006/metadata/properties" ma:root="true" ma:fieldsID="4fbba589c4ccdb28f245426a5dc5b30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AC7B1B-572B-45FA-B883-0163CF07AFE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AD825345-0F0B-4DCC-9442-2CBA6A5B0FC0}">
  <ds:schemaRefs>
    <ds:schemaRef ds:uri="http://schemas.microsoft.com/sharepoint/v3/contenttype/forms"/>
  </ds:schemaRefs>
</ds:datastoreItem>
</file>

<file path=customXml/itemProps3.xml><?xml version="1.0" encoding="utf-8"?>
<ds:datastoreItem xmlns:ds="http://schemas.openxmlformats.org/officeDocument/2006/customXml" ds:itemID="{E3892B88-F388-488F-B763-52C35B4B05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Consolidado de Avance plan </vt:lpstr>
      <vt:lpstr>BD de plan de acción 2016</vt:lpstr>
      <vt:lpstr>Plan de adquisiciones</vt:lpstr>
      <vt:lpstr>ACADEMICA</vt:lpstr>
      <vt:lpstr>BACHILLERATO</vt:lpstr>
      <vt:lpstr>INVESTIGACION</vt:lpstr>
      <vt:lpstr>BIENESTAR</vt:lpstr>
      <vt:lpstr>INFRAESTRUCTURA</vt:lpstr>
      <vt:lpstr>TI</vt:lpstr>
      <vt:lpstr>ORII</vt:lpstr>
      <vt:lpstr>SECRETARÍA GENERAL</vt:lpstr>
      <vt:lpstr>PLANEACIÓN</vt:lpstr>
      <vt:lpstr>CONTROL INTERNO</vt:lpstr>
      <vt:lpstr>VICEADMINISTRATIVA</vt:lpstr>
      <vt:lpstr>Consolidado de Avance plan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CONTROL_INTERNO</dc:creator>
  <cp:keywords/>
  <dc:description/>
  <cp:lastModifiedBy>mylife</cp:lastModifiedBy>
  <cp:revision/>
  <dcterms:created xsi:type="dcterms:W3CDTF">2015-01-08T17:04:30Z</dcterms:created>
  <dcterms:modified xsi:type="dcterms:W3CDTF">2020-11-23T16:34:45Z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0x0101003EBD79B9EDF0204F86EDABF3AF4938A4</vt:lpwstr>
  </property>
</Properties>
</file>